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ahul\Desktop\Rahul Backup\Farmer Payment\FYI-26-27\Jharkhand\Farmer Payment\JHFRAMERPAYMENT  28-03 Aug'26\"/>
    </mc:Choice>
  </mc:AlternateContent>
  <xr:revisionPtr revIDLastSave="0" documentId="13_ncr:1_{3745BB19-27A6-4F54-978C-E6FA3F08B268}"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Master'!$A$2:$Q$4719</definedName>
    <definedName name="_xlnm._FilterDatabase" localSheetId="7" hidden="1">'Farmer Payment Calc'!$Y$2:$Z$1553</definedName>
    <definedName name="_xlnm._FilterDatabase" localSheetId="8" hidden="1">Loss!$F$3:$H$76</definedName>
    <definedName name="_xlnm._FilterDatabase" localSheetId="6" hidden="1">'MPG Payment'!$A$3:$AI$134</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67" r:id="rId13"/>
    <pivotCache cacheId="68" r:id="rId14"/>
    <pivotCache cacheId="69" r:id="rId15"/>
    <pivotCache cacheId="70" r:id="rId16"/>
    <pivotCache cacheId="82"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61" i="7" l="1"/>
  <c r="Z261" i="7"/>
  <c r="Y261" i="7"/>
  <c r="X261" i="7"/>
  <c r="W261" i="7"/>
  <c r="V261" i="7"/>
  <c r="U261" i="7"/>
  <c r="T261" i="7"/>
  <c r="S261" i="7"/>
  <c r="AH124" i="5"/>
  <c r="A4631" i="3"/>
  <c r="A4632" i="3"/>
  <c r="A4633" i="3"/>
  <c r="A4634" i="3"/>
  <c r="A4635" i="3"/>
  <c r="A4636" i="3"/>
  <c r="A4637" i="3"/>
  <c r="A4638" i="3"/>
  <c r="A4639" i="3"/>
  <c r="A4640" i="3"/>
  <c r="A4641" i="3"/>
  <c r="A4642" i="3"/>
  <c r="A4643" i="3"/>
  <c r="A4644" i="3"/>
  <c r="A4645" i="3"/>
  <c r="A4646" i="3"/>
  <c r="A4647" i="3"/>
  <c r="A4648" i="3"/>
  <c r="A4649" i="3"/>
  <c r="A4650" i="3"/>
  <c r="A4651" i="3"/>
  <c r="A4652" i="3"/>
  <c r="A4653" i="3"/>
  <c r="A4654" i="3"/>
  <c r="A4655" i="3"/>
  <c r="A4656" i="3"/>
  <c r="A4657" i="3"/>
  <c r="A4658" i="3"/>
  <c r="A4659" i="3"/>
  <c r="A4660" i="3"/>
  <c r="A4661" i="3"/>
  <c r="A4662" i="3"/>
  <c r="A4663" i="3"/>
  <c r="A4664" i="3"/>
  <c r="A4665" i="3"/>
  <c r="A4666" i="3"/>
  <c r="A4667" i="3"/>
  <c r="A4668" i="3"/>
  <c r="A4669" i="3"/>
  <c r="A4670" i="3"/>
  <c r="A4671" i="3"/>
  <c r="A4672" i="3"/>
  <c r="A4673" i="3"/>
  <c r="A4674" i="3"/>
  <c r="A4675" i="3"/>
  <c r="A4676" i="3"/>
  <c r="A4677" i="3"/>
  <c r="A4678" i="3"/>
  <c r="A4679" i="3"/>
  <c r="A4680" i="3"/>
  <c r="A4681" i="3"/>
  <c r="A4682" i="3"/>
  <c r="A4683" i="3"/>
  <c r="A4684" i="3"/>
  <c r="A4685" i="3"/>
  <c r="A4686" i="3"/>
  <c r="A4687" i="3"/>
  <c r="A4688" i="3"/>
  <c r="A4689" i="3"/>
  <c r="A4690" i="3"/>
  <c r="A4691" i="3"/>
  <c r="A4692" i="3"/>
  <c r="A4693" i="3"/>
  <c r="A4694" i="3"/>
  <c r="A4695" i="3"/>
  <c r="A4696" i="3"/>
  <c r="A4697" i="3"/>
  <c r="A4698" i="3"/>
  <c r="A4699" i="3"/>
  <c r="A4700" i="3"/>
  <c r="A4701" i="3"/>
  <c r="A4702" i="3"/>
  <c r="A4703" i="3"/>
  <c r="A4704" i="3"/>
  <c r="A4705" i="3"/>
  <c r="A4706" i="3"/>
  <c r="A4707" i="3"/>
  <c r="A4708" i="3"/>
  <c r="A4709" i="3"/>
  <c r="A4710" i="3"/>
  <c r="A4711" i="3"/>
  <c r="A4712" i="3"/>
  <c r="A4713" i="3"/>
  <c r="A4714" i="3"/>
  <c r="A4715" i="3"/>
  <c r="A4716" i="3"/>
  <c r="A4717" i="3"/>
  <c r="A4718" i="3"/>
  <c r="A4719" i="3"/>
  <c r="O123" i="5"/>
  <c r="P123" i="5"/>
  <c r="S123" i="5"/>
  <c r="AC123" i="5"/>
  <c r="AD123" i="5" a="1"/>
  <c r="AD123" i="5" s="1"/>
  <c r="AH123" i="5"/>
  <c r="O124" i="5"/>
  <c r="P124" i="5"/>
  <c r="S124" i="5"/>
  <c r="AC124" i="5"/>
  <c r="AD124" i="5" a="1"/>
  <c r="AD124" i="5" s="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A1497" i="2"/>
  <c r="B1497" i="2"/>
  <c r="C1497" i="2"/>
  <c r="N1497" i="2"/>
  <c r="P1497" i="2"/>
  <c r="V1497" i="2"/>
  <c r="X1497" i="2" a="1"/>
  <c r="X1497" i="2" s="1"/>
  <c r="A1498" i="2"/>
  <c r="B1498" i="2"/>
  <c r="C1498" i="2"/>
  <c r="N1498" i="2"/>
  <c r="P1498" i="2"/>
  <c r="V1498" i="2"/>
  <c r="X1498" i="2" a="1"/>
  <c r="X1498" i="2" s="1"/>
  <c r="A1499" i="2"/>
  <c r="B1499" i="2"/>
  <c r="C1499" i="2"/>
  <c r="N1499" i="2"/>
  <c r="P1499" i="2"/>
  <c r="V1499" i="2"/>
  <c r="X1499" i="2" a="1"/>
  <c r="X1499" i="2" s="1"/>
  <c r="A1500" i="2"/>
  <c r="B1500" i="2"/>
  <c r="C1500" i="2"/>
  <c r="N1500" i="2"/>
  <c r="P1500" i="2"/>
  <c r="V1500" i="2"/>
  <c r="X1500" i="2" a="1"/>
  <c r="X1500" i="2" s="1"/>
  <c r="A1501" i="2"/>
  <c r="B1501" i="2"/>
  <c r="C1501" i="2"/>
  <c r="N1501" i="2"/>
  <c r="P1501" i="2"/>
  <c r="V1501" i="2"/>
  <c r="X1501" i="2" a="1"/>
  <c r="X1501" i="2" s="1"/>
  <c r="A1502" i="2"/>
  <c r="B1502" i="2"/>
  <c r="C1502" i="2"/>
  <c r="N1502" i="2"/>
  <c r="P1502" i="2"/>
  <c r="V1502" i="2"/>
  <c r="X1502" i="2" a="1"/>
  <c r="X1502" i="2" s="1"/>
  <c r="A1503" i="2"/>
  <c r="B1503" i="2"/>
  <c r="C1503" i="2"/>
  <c r="N1503" i="2"/>
  <c r="P1503" i="2"/>
  <c r="V1503" i="2"/>
  <c r="X1503" i="2" a="1"/>
  <c r="X1503" i="2" s="1"/>
  <c r="A1504" i="2"/>
  <c r="B1504" i="2"/>
  <c r="C1504" i="2"/>
  <c r="N1504" i="2"/>
  <c r="P1504" i="2"/>
  <c r="V1504" i="2"/>
  <c r="X1504" i="2" a="1"/>
  <c r="X1504" i="2" s="1"/>
  <c r="A1505" i="2"/>
  <c r="B1505" i="2"/>
  <c r="C1505" i="2"/>
  <c r="N1505" i="2"/>
  <c r="P1505" i="2"/>
  <c r="V1505" i="2"/>
  <c r="X1505" i="2" a="1"/>
  <c r="X1505" i="2" s="1"/>
  <c r="A1506" i="2"/>
  <c r="B1506" i="2"/>
  <c r="C1506" i="2"/>
  <c r="N1506" i="2"/>
  <c r="P1506" i="2"/>
  <c r="V1506" i="2"/>
  <c r="X1506" i="2" a="1"/>
  <c r="X1506" i="2" s="1"/>
  <c r="A1507" i="2"/>
  <c r="B1507" i="2"/>
  <c r="C1507" i="2"/>
  <c r="N1507" i="2"/>
  <c r="P1507" i="2"/>
  <c r="V1507" i="2"/>
  <c r="X1507" i="2" a="1"/>
  <c r="X1507" i="2" s="1"/>
  <c r="A1508" i="2"/>
  <c r="B1508" i="2"/>
  <c r="C1508" i="2"/>
  <c r="N1508" i="2"/>
  <c r="O1508" i="2" s="1"/>
  <c r="P1508" i="2"/>
  <c r="V1508" i="2"/>
  <c r="X1508" i="2" a="1"/>
  <c r="X1508" i="2" s="1"/>
  <c r="A1509" i="2"/>
  <c r="B1509" i="2"/>
  <c r="C1509" i="2"/>
  <c r="N1509" i="2"/>
  <c r="P1509" i="2"/>
  <c r="V1509" i="2"/>
  <c r="X1509" i="2" a="1"/>
  <c r="X1509" i="2" s="1"/>
  <c r="A1510" i="2"/>
  <c r="B1510" i="2"/>
  <c r="C1510" i="2"/>
  <c r="N1510" i="2"/>
  <c r="P1510" i="2"/>
  <c r="V1510" i="2"/>
  <c r="X1510" i="2" a="1"/>
  <c r="X1510" i="2" s="1"/>
  <c r="A1511" i="2"/>
  <c r="B1511" i="2"/>
  <c r="C1511" i="2"/>
  <c r="N1511" i="2"/>
  <c r="P1511" i="2"/>
  <c r="E124" i="5" s="1"/>
  <c r="V1511" i="2"/>
  <c r="X1511" i="2" a="1"/>
  <c r="X1511" i="2" s="1"/>
  <c r="A1512" i="2"/>
  <c r="B1512" i="2"/>
  <c r="C1512" i="2"/>
  <c r="N1512" i="2"/>
  <c r="P1512" i="2"/>
  <c r="V1512" i="2"/>
  <c r="X1512" i="2" a="1"/>
  <c r="X1512" i="2" s="1"/>
  <c r="A1513" i="2"/>
  <c r="B1513" i="2"/>
  <c r="C1513" i="2"/>
  <c r="N1513" i="2"/>
  <c r="P1513" i="2"/>
  <c r="V1513" i="2"/>
  <c r="X1513" i="2" a="1"/>
  <c r="X1513" i="2" s="1"/>
  <c r="A1514" i="2"/>
  <c r="B1514" i="2"/>
  <c r="C1514" i="2"/>
  <c r="N1514" i="2"/>
  <c r="P1514" i="2"/>
  <c r="V1514" i="2"/>
  <c r="X1514" i="2" a="1"/>
  <c r="X1514" i="2" s="1"/>
  <c r="A1515" i="2"/>
  <c r="B1515" i="2"/>
  <c r="C1515" i="2"/>
  <c r="N1515" i="2"/>
  <c r="P1515" i="2"/>
  <c r="V1515" i="2"/>
  <c r="X1515" i="2" a="1"/>
  <c r="X1515" i="2" s="1"/>
  <c r="A1516" i="2"/>
  <c r="B1516" i="2"/>
  <c r="C1516" i="2"/>
  <c r="N1516" i="2"/>
  <c r="P1516" i="2"/>
  <c r="V1516" i="2"/>
  <c r="X1516" i="2" a="1"/>
  <c r="X1516" i="2" s="1"/>
  <c r="A1477" i="2"/>
  <c r="B1477" i="2"/>
  <c r="C1477" i="2"/>
  <c r="N1477" i="2"/>
  <c r="P1477" i="2"/>
  <c r="E123" i="5" s="1"/>
  <c r="V1477" i="2"/>
  <c r="X1477" i="2" a="1"/>
  <c r="X1477" i="2" s="1"/>
  <c r="A1478" i="2"/>
  <c r="B1478" i="2"/>
  <c r="C1478" i="2"/>
  <c r="N1478" i="2"/>
  <c r="P1478" i="2"/>
  <c r="V1478" i="2"/>
  <c r="X1478" i="2" a="1"/>
  <c r="X1478" i="2" s="1"/>
  <c r="A1479" i="2"/>
  <c r="B1479" i="2"/>
  <c r="C1479" i="2"/>
  <c r="N1479" i="2"/>
  <c r="P1479" i="2"/>
  <c r="V1479" i="2"/>
  <c r="X1479" i="2" a="1"/>
  <c r="X1479" i="2" s="1"/>
  <c r="A1480" i="2"/>
  <c r="B1480" i="2"/>
  <c r="C1480" i="2"/>
  <c r="N1480" i="2"/>
  <c r="O1480" i="2" s="1"/>
  <c r="P1480" i="2"/>
  <c r="V1480" i="2"/>
  <c r="X1480" i="2" a="1"/>
  <c r="X1480" i="2" s="1"/>
  <c r="A1481" i="2"/>
  <c r="B1481" i="2"/>
  <c r="C1481" i="2"/>
  <c r="N1481" i="2"/>
  <c r="P1481" i="2"/>
  <c r="V1481" i="2"/>
  <c r="X1481" i="2" a="1"/>
  <c r="X1481" i="2" s="1"/>
  <c r="A1482" i="2"/>
  <c r="B1482" i="2"/>
  <c r="C1482" i="2"/>
  <c r="N1482" i="2"/>
  <c r="P1482" i="2"/>
  <c r="V1482" i="2"/>
  <c r="X1482" i="2" a="1"/>
  <c r="X1482" i="2" s="1"/>
  <c r="A1483" i="2"/>
  <c r="B1483" i="2"/>
  <c r="C1483" i="2"/>
  <c r="N1483" i="2"/>
  <c r="P1483" i="2"/>
  <c r="V1483" i="2"/>
  <c r="X1483" i="2" a="1"/>
  <c r="X1483" i="2" s="1"/>
  <c r="A1484" i="2"/>
  <c r="B1484" i="2"/>
  <c r="C1484" i="2"/>
  <c r="N1484" i="2"/>
  <c r="P1484" i="2"/>
  <c r="V1484" i="2"/>
  <c r="X1484" i="2" a="1"/>
  <c r="X1484" i="2" s="1"/>
  <c r="A1485" i="2"/>
  <c r="B1485" i="2"/>
  <c r="C1485" i="2"/>
  <c r="N1485" i="2"/>
  <c r="P1485" i="2"/>
  <c r="V1485" i="2"/>
  <c r="X1485" i="2" a="1"/>
  <c r="X1485" i="2" s="1"/>
  <c r="A1486" i="2"/>
  <c r="B1486" i="2"/>
  <c r="C1486" i="2"/>
  <c r="N1486" i="2"/>
  <c r="P1486" i="2"/>
  <c r="V1486" i="2"/>
  <c r="X1486" i="2" a="1"/>
  <c r="X1486" i="2" s="1"/>
  <c r="A1487" i="2"/>
  <c r="B1487" i="2"/>
  <c r="C1487" i="2"/>
  <c r="N1487" i="2"/>
  <c r="P1487" i="2"/>
  <c r="V1487" i="2"/>
  <c r="X1487" i="2" a="1"/>
  <c r="X1487" i="2" s="1"/>
  <c r="A1488" i="2"/>
  <c r="B1488" i="2"/>
  <c r="C1488" i="2"/>
  <c r="N1488" i="2"/>
  <c r="P1488" i="2"/>
  <c r="V1488" i="2"/>
  <c r="X1488" i="2" a="1"/>
  <c r="X1488" i="2" s="1"/>
  <c r="A1489" i="2"/>
  <c r="B1489" i="2"/>
  <c r="C1489" i="2"/>
  <c r="N1489" i="2"/>
  <c r="P1489" i="2"/>
  <c r="V1489" i="2"/>
  <c r="X1489" i="2" a="1"/>
  <c r="X1489" i="2" s="1"/>
  <c r="A1490" i="2"/>
  <c r="B1490" i="2"/>
  <c r="C1490" i="2"/>
  <c r="N1490" i="2"/>
  <c r="P1490" i="2"/>
  <c r="V1490" i="2"/>
  <c r="X1490" i="2" a="1"/>
  <c r="X1490" i="2" s="1"/>
  <c r="A1491" i="2"/>
  <c r="B1491" i="2"/>
  <c r="C1491" i="2"/>
  <c r="N1491" i="2"/>
  <c r="P1491" i="2"/>
  <c r="V1491" i="2"/>
  <c r="X1491" i="2" a="1"/>
  <c r="X1491" i="2" s="1"/>
  <c r="A1492" i="2"/>
  <c r="B1492" i="2"/>
  <c r="C1492" i="2"/>
  <c r="N1492" i="2"/>
  <c r="O1492" i="2" s="1"/>
  <c r="P1492" i="2"/>
  <c r="V1492" i="2"/>
  <c r="X1492" i="2" a="1"/>
  <c r="X1492" i="2" s="1"/>
  <c r="A1493" i="2"/>
  <c r="B1493" i="2"/>
  <c r="C1493" i="2"/>
  <c r="N1493" i="2"/>
  <c r="P1493" i="2"/>
  <c r="V1493" i="2"/>
  <c r="X1493" i="2" a="1"/>
  <c r="X1493" i="2" s="1"/>
  <c r="A1494" i="2"/>
  <c r="B1494" i="2"/>
  <c r="C1494" i="2"/>
  <c r="N1494" i="2"/>
  <c r="P1494" i="2"/>
  <c r="V1494" i="2"/>
  <c r="X1494" i="2" a="1"/>
  <c r="X1494" i="2" s="1"/>
  <c r="A1495" i="2"/>
  <c r="B1495" i="2"/>
  <c r="C1495" i="2"/>
  <c r="N1495" i="2"/>
  <c r="P1495" i="2"/>
  <c r="V1495" i="2"/>
  <c r="X1495" i="2" a="1"/>
  <c r="X1495" i="2" s="1"/>
  <c r="A1496" i="2"/>
  <c r="B1496" i="2"/>
  <c r="C1496" i="2"/>
  <c r="N1496" i="2"/>
  <c r="P1496" i="2"/>
  <c r="V1496" i="2"/>
  <c r="X1496" i="2" a="1"/>
  <c r="X1496" i="2" s="1"/>
  <c r="A1517" i="2"/>
  <c r="B1517" i="2"/>
  <c r="C1517" i="2"/>
  <c r="N1517" i="2"/>
  <c r="P1517" i="2"/>
  <c r="V1517" i="2"/>
  <c r="X1517" i="2" a="1"/>
  <c r="X1517" i="2" s="1"/>
  <c r="A1518" i="2"/>
  <c r="B1518" i="2"/>
  <c r="C1518" i="2"/>
  <c r="N1518" i="2"/>
  <c r="P1518" i="2"/>
  <c r="V1518" i="2"/>
  <c r="X1518" i="2" a="1"/>
  <c r="X1518" i="2" s="1"/>
  <c r="A1519" i="2"/>
  <c r="B1519" i="2"/>
  <c r="C1519" i="2"/>
  <c r="N1519" i="2"/>
  <c r="P1519" i="2"/>
  <c r="V1519" i="2"/>
  <c r="X1519" i="2" a="1"/>
  <c r="X1519" i="2" s="1"/>
  <c r="A1520" i="2"/>
  <c r="B1520" i="2"/>
  <c r="C1520" i="2"/>
  <c r="N1520" i="2"/>
  <c r="P1520" i="2"/>
  <c r="V1520" i="2"/>
  <c r="X1520" i="2" a="1"/>
  <c r="X1520" i="2" s="1"/>
  <c r="A1521" i="2"/>
  <c r="B1521" i="2"/>
  <c r="C1521" i="2"/>
  <c r="N1521" i="2"/>
  <c r="P1521" i="2"/>
  <c r="V1521" i="2"/>
  <c r="X1521" i="2" a="1"/>
  <c r="X1521" i="2" s="1"/>
  <c r="AA257" i="7"/>
  <c r="Z257" i="7"/>
  <c r="Y257" i="7"/>
  <c r="X257" i="7"/>
  <c r="W257" i="7"/>
  <c r="V257" i="7"/>
  <c r="U257" i="7"/>
  <c r="T257" i="7"/>
  <c r="S257" i="7"/>
  <c r="A1472" i="2"/>
  <c r="B1472" i="2"/>
  <c r="C1472" i="2"/>
  <c r="N1472" i="2"/>
  <c r="P1472" i="2"/>
  <c r="V1472" i="2"/>
  <c r="X1472" i="2" a="1"/>
  <c r="X1472" i="2" s="1"/>
  <c r="A1473" i="2"/>
  <c r="B1473" i="2"/>
  <c r="C1473" i="2"/>
  <c r="N1473" i="2"/>
  <c r="P1473" i="2"/>
  <c r="V1473" i="2"/>
  <c r="X1473" i="2" a="1"/>
  <c r="X1473" i="2" s="1"/>
  <c r="A1474" i="2"/>
  <c r="B1474" i="2"/>
  <c r="C1474" i="2"/>
  <c r="N1474" i="2"/>
  <c r="P1474" i="2"/>
  <c r="V1474" i="2"/>
  <c r="X1474" i="2" a="1"/>
  <c r="X1474" i="2" s="1"/>
  <c r="A1475" i="2"/>
  <c r="B1475" i="2"/>
  <c r="C1475" i="2"/>
  <c r="N1475" i="2"/>
  <c r="P1475" i="2"/>
  <c r="V1475" i="2"/>
  <c r="X1475" i="2" a="1"/>
  <c r="X1475" i="2" s="1"/>
  <c r="A1476" i="2"/>
  <c r="B1476" i="2"/>
  <c r="C1476" i="2"/>
  <c r="N1476" i="2"/>
  <c r="P1476" i="2"/>
  <c r="V1476" i="2"/>
  <c r="X1476" i="2" a="1"/>
  <c r="X1476" i="2" s="1"/>
  <c r="A1522" i="2"/>
  <c r="B1522" i="2"/>
  <c r="C1522" i="2"/>
  <c r="N1522" i="2"/>
  <c r="P1522" i="2"/>
  <c r="V1522" i="2"/>
  <c r="X1522" i="2" a="1"/>
  <c r="X1522" i="2" s="1"/>
  <c r="A1468" i="2"/>
  <c r="B1468" i="2"/>
  <c r="C1468" i="2"/>
  <c r="N1468" i="2"/>
  <c r="P1468" i="2"/>
  <c r="V1468" i="2"/>
  <c r="X1468" i="2" a="1"/>
  <c r="X1468" i="2" s="1"/>
  <c r="A1469" i="2"/>
  <c r="B1469" i="2"/>
  <c r="C1469" i="2"/>
  <c r="N1469" i="2"/>
  <c r="P1469" i="2"/>
  <c r="V1469" i="2"/>
  <c r="X1469" i="2" a="1"/>
  <c r="X1469" i="2" s="1"/>
  <c r="A1470" i="2"/>
  <c r="B1470" i="2"/>
  <c r="C1470" i="2"/>
  <c r="N1470" i="2"/>
  <c r="P1470" i="2"/>
  <c r="V1470" i="2"/>
  <c r="X1470" i="2" a="1"/>
  <c r="X1470" i="2" s="1"/>
  <c r="A1471" i="2"/>
  <c r="B1471" i="2"/>
  <c r="C1471" i="2"/>
  <c r="N1471" i="2"/>
  <c r="P1471" i="2"/>
  <c r="V1471" i="2"/>
  <c r="X1471" i="2" a="1"/>
  <c r="X1471" i="2" s="1"/>
  <c r="A1461" i="2"/>
  <c r="B1461" i="2"/>
  <c r="C1461" i="2"/>
  <c r="N1461" i="2"/>
  <c r="P1461" i="2"/>
  <c r="V1461" i="2"/>
  <c r="X1461" i="2" a="1"/>
  <c r="X1461" i="2" s="1"/>
  <c r="A1462" i="2"/>
  <c r="B1462" i="2"/>
  <c r="C1462" i="2"/>
  <c r="N1462" i="2"/>
  <c r="P1462" i="2"/>
  <c r="V1462" i="2"/>
  <c r="X1462" i="2" a="1"/>
  <c r="X1462" i="2" s="1"/>
  <c r="A1463" i="2"/>
  <c r="B1463" i="2"/>
  <c r="C1463" i="2"/>
  <c r="N1463" i="2"/>
  <c r="P1463" i="2"/>
  <c r="V1463" i="2"/>
  <c r="X1463" i="2" a="1"/>
  <c r="X1463" i="2" s="1"/>
  <c r="A1464" i="2"/>
  <c r="B1464" i="2"/>
  <c r="C1464" i="2"/>
  <c r="N1464" i="2"/>
  <c r="P1464" i="2"/>
  <c r="V1464" i="2"/>
  <c r="X1464" i="2" a="1"/>
  <c r="X1464" i="2" s="1"/>
  <c r="A1465" i="2"/>
  <c r="B1465" i="2"/>
  <c r="C1465" i="2"/>
  <c r="N1465" i="2"/>
  <c r="P1465" i="2"/>
  <c r="V1465" i="2"/>
  <c r="X1465" i="2" a="1"/>
  <c r="X1465" i="2" s="1"/>
  <c r="A1466" i="2"/>
  <c r="B1466" i="2"/>
  <c r="C1466" i="2"/>
  <c r="N1466" i="2"/>
  <c r="P1466" i="2"/>
  <c r="V1466" i="2"/>
  <c r="X1466" i="2" a="1"/>
  <c r="X1466" i="2" s="1"/>
  <c r="A1467" i="2"/>
  <c r="B1467" i="2"/>
  <c r="C1467" i="2"/>
  <c r="N1467" i="2"/>
  <c r="P1467" i="2"/>
  <c r="V1467" i="2"/>
  <c r="X1467" i="2" a="1"/>
  <c r="X1467" i="2" s="1"/>
  <c r="A1523" i="2"/>
  <c r="B1523" i="2"/>
  <c r="C1523" i="2"/>
  <c r="N1523" i="2"/>
  <c r="P1523" i="2"/>
  <c r="V1523" i="2"/>
  <c r="X1523" i="2" a="1"/>
  <c r="X1523" i="2" s="1"/>
  <c r="A1524" i="2"/>
  <c r="B1524" i="2"/>
  <c r="C1524" i="2"/>
  <c r="N1524" i="2"/>
  <c r="P1524" i="2"/>
  <c r="V1524" i="2"/>
  <c r="X1524" i="2" a="1"/>
  <c r="X1524" i="2" s="1"/>
  <c r="A1525" i="2"/>
  <c r="B1525" i="2"/>
  <c r="C1525" i="2"/>
  <c r="N1525" i="2"/>
  <c r="P1525" i="2"/>
  <c r="V1525" i="2"/>
  <c r="X1525" i="2" a="1"/>
  <c r="X1525" i="2" s="1"/>
  <c r="A1526" i="2"/>
  <c r="B1526" i="2"/>
  <c r="C1526" i="2"/>
  <c r="N1526" i="2"/>
  <c r="P1526" i="2"/>
  <c r="V1526" i="2"/>
  <c r="X1526" i="2" a="1"/>
  <c r="X1526" i="2" s="1"/>
  <c r="A1527" i="2"/>
  <c r="B1527" i="2"/>
  <c r="C1527" i="2"/>
  <c r="N1527" i="2"/>
  <c r="P1527" i="2"/>
  <c r="V1527" i="2"/>
  <c r="X1527" i="2" a="1"/>
  <c r="X1527" i="2" s="1"/>
  <c r="R10" i="5"/>
  <c r="R16" i="5"/>
  <c r="R18" i="5"/>
  <c r="R30" i="5"/>
  <c r="R33" i="5"/>
  <c r="R42" i="5"/>
  <c r="R45" i="5"/>
  <c r="R57" i="5"/>
  <c r="R59" i="5"/>
  <c r="R103" i="5"/>
  <c r="R109" i="5"/>
  <c r="R127" i="5"/>
  <c r="R129" i="5"/>
  <c r="R130" i="5"/>
  <c r="AA253" i="7"/>
  <c r="Z253" i="7"/>
  <c r="Y253" i="7"/>
  <c r="X253" i="7"/>
  <c r="W253" i="7"/>
  <c r="V253" i="7"/>
  <c r="U253" i="7"/>
  <c r="T253" i="7"/>
  <c r="S253" i="7"/>
  <c r="O1490" i="2" l="1"/>
  <c r="O1478" i="2"/>
  <c r="O1506" i="2"/>
  <c r="O1499" i="2"/>
  <c r="O1520" i="2"/>
  <c r="O1488" i="2"/>
  <c r="O1516" i="2"/>
  <c r="O1504" i="2"/>
  <c r="O1493" i="2"/>
  <c r="O1481" i="2"/>
  <c r="O1509" i="2"/>
  <c r="O1497" i="2"/>
  <c r="O1495" i="2"/>
  <c r="O1511" i="2"/>
  <c r="O1494" i="2"/>
  <c r="O1482" i="2"/>
  <c r="O1519" i="2"/>
  <c r="O1487" i="2"/>
  <c r="O1515" i="2"/>
  <c r="O1503" i="2"/>
  <c r="R124" i="5"/>
  <c r="R123" i="5"/>
  <c r="O1483" i="2"/>
  <c r="O1517" i="2"/>
  <c r="O1485" i="2"/>
  <c r="O1513" i="2"/>
  <c r="O1501" i="2"/>
  <c r="O1514" i="2"/>
  <c r="O1502" i="2"/>
  <c r="O1491" i="2"/>
  <c r="O1479" i="2"/>
  <c r="O1521" i="2"/>
  <c r="O1489" i="2"/>
  <c r="O1477" i="2"/>
  <c r="O1505" i="2"/>
  <c r="O1518" i="2"/>
  <c r="O1486" i="2"/>
  <c r="O1507" i="2"/>
  <c r="O1496" i="2"/>
  <c r="O1484" i="2"/>
  <c r="O1512" i="2"/>
  <c r="O1500" i="2"/>
  <c r="O1510" i="2"/>
  <c r="O1498" i="2"/>
  <c r="X123" i="5"/>
  <c r="X124" i="5"/>
  <c r="O1475" i="2"/>
  <c r="O1472" i="2"/>
  <c r="O1527" i="2"/>
  <c r="O1523" i="2"/>
  <c r="O1462" i="2"/>
  <c r="O1522" i="2"/>
  <c r="O1476" i="2"/>
  <c r="O1473" i="2"/>
  <c r="O1524" i="2"/>
  <c r="O1471" i="2"/>
  <c r="O1468" i="2"/>
  <c r="O1525" i="2"/>
  <c r="O1467" i="2"/>
  <c r="O1464" i="2"/>
  <c r="O1461" i="2"/>
  <c r="O1469" i="2"/>
  <c r="O1474" i="2"/>
  <c r="O1466" i="2"/>
  <c r="O1463" i="2"/>
  <c r="O1526" i="2"/>
  <c r="O1465" i="2"/>
  <c r="O1470" i="2"/>
  <c r="A4593" i="3"/>
  <c r="A4594" i="3"/>
  <c r="A4595" i="3"/>
  <c r="A4596" i="3"/>
  <c r="A4597" i="3"/>
  <c r="A4598" i="3"/>
  <c r="A4599" i="3"/>
  <c r="A4600" i="3"/>
  <c r="A4601" i="3"/>
  <c r="A4602" i="3"/>
  <c r="A4603" i="3"/>
  <c r="A4604" i="3"/>
  <c r="A4605" i="3"/>
  <c r="A4606" i="3"/>
  <c r="A4607" i="3"/>
  <c r="A4608" i="3"/>
  <c r="A4609" i="3"/>
  <c r="A4610" i="3"/>
  <c r="A4611" i="3"/>
  <c r="A4612" i="3"/>
  <c r="A4613" i="3"/>
  <c r="A4614" i="3"/>
  <c r="A4615" i="3"/>
  <c r="A4616" i="3"/>
  <c r="A4617" i="3"/>
  <c r="A4618" i="3"/>
  <c r="A4619" i="3"/>
  <c r="A4620" i="3"/>
  <c r="A4621" i="3"/>
  <c r="A4622" i="3"/>
  <c r="A4623" i="3"/>
  <c r="A4624" i="3"/>
  <c r="A4625" i="3"/>
  <c r="A4626" i="3"/>
  <c r="A4627" i="3"/>
  <c r="A4628" i="3"/>
  <c r="A4629" i="3"/>
  <c r="A4630" i="3"/>
  <c r="A1537" i="2"/>
  <c r="B1537" i="2"/>
  <c r="C1537" i="2"/>
  <c r="N1537" i="2"/>
  <c r="P1537" i="2"/>
  <c r="V1537" i="2"/>
  <c r="X1537" i="2" a="1"/>
  <c r="X1537" i="2" s="1"/>
  <c r="A1538" i="2"/>
  <c r="B1538" i="2"/>
  <c r="C1538" i="2"/>
  <c r="N1538" i="2"/>
  <c r="P1538" i="2"/>
  <c r="V1538" i="2"/>
  <c r="X1538" i="2" a="1"/>
  <c r="X1538" i="2" s="1"/>
  <c r="A1539" i="2"/>
  <c r="B1539" i="2"/>
  <c r="C1539" i="2"/>
  <c r="N1539" i="2"/>
  <c r="P1539" i="2"/>
  <c r="V1539" i="2"/>
  <c r="X1539" i="2" a="1"/>
  <c r="X1539" i="2" s="1"/>
  <c r="A1540" i="2"/>
  <c r="B1540" i="2"/>
  <c r="C1540" i="2"/>
  <c r="N1540" i="2"/>
  <c r="P1540" i="2"/>
  <c r="V1540" i="2"/>
  <c r="X1540" i="2" a="1"/>
  <c r="X1540" i="2" s="1"/>
  <c r="A1531" i="2"/>
  <c r="B1531" i="2"/>
  <c r="C1531" i="2"/>
  <c r="N1531" i="2"/>
  <c r="P1531" i="2"/>
  <c r="V1531" i="2"/>
  <c r="X1531" i="2" a="1"/>
  <c r="X1531" i="2" s="1"/>
  <c r="A1532" i="2"/>
  <c r="B1532" i="2"/>
  <c r="C1532" i="2"/>
  <c r="N1532" i="2"/>
  <c r="P1532" i="2"/>
  <c r="V1532" i="2"/>
  <c r="X1532" i="2" a="1"/>
  <c r="X1532" i="2" s="1"/>
  <c r="A1533" i="2"/>
  <c r="B1533" i="2"/>
  <c r="C1533" i="2"/>
  <c r="N1533" i="2"/>
  <c r="P1533" i="2"/>
  <c r="V1533" i="2"/>
  <c r="X1533" i="2" a="1"/>
  <c r="X1533" i="2" s="1"/>
  <c r="A1534" i="2"/>
  <c r="B1534" i="2"/>
  <c r="C1534" i="2"/>
  <c r="N1534" i="2"/>
  <c r="P1534" i="2"/>
  <c r="V1534" i="2"/>
  <c r="X1534" i="2" a="1"/>
  <c r="X1534" i="2" s="1"/>
  <c r="A1535" i="2"/>
  <c r="B1535" i="2"/>
  <c r="C1535" i="2"/>
  <c r="N1535" i="2"/>
  <c r="P1535" i="2"/>
  <c r="V1535" i="2"/>
  <c r="X1535" i="2" a="1"/>
  <c r="X1535" i="2" s="1"/>
  <c r="A1544" i="2"/>
  <c r="B1544" i="2"/>
  <c r="C1544" i="2"/>
  <c r="N1544" i="2"/>
  <c r="P1544" i="2"/>
  <c r="V1544" i="2"/>
  <c r="X1544" i="2" a="1"/>
  <c r="X1544" i="2" s="1"/>
  <c r="A1545" i="2"/>
  <c r="B1545" i="2"/>
  <c r="C1545" i="2"/>
  <c r="N1545" i="2"/>
  <c r="P1545" i="2"/>
  <c r="V1545" i="2"/>
  <c r="X1545" i="2" a="1"/>
  <c r="X1545" i="2" s="1"/>
  <c r="A1546" i="2"/>
  <c r="B1546" i="2"/>
  <c r="C1546" i="2"/>
  <c r="N1546" i="2"/>
  <c r="P1546" i="2"/>
  <c r="V1546" i="2"/>
  <c r="X1546" i="2" a="1"/>
  <c r="X1546" i="2" s="1"/>
  <c r="A1547" i="2"/>
  <c r="B1547" i="2"/>
  <c r="C1547" i="2"/>
  <c r="N1547" i="2"/>
  <c r="P1547" i="2"/>
  <c r="V1547" i="2"/>
  <c r="X1547" i="2" a="1"/>
  <c r="X1547"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5" i="5"/>
  <c r="S126" i="5"/>
  <c r="S127" i="5"/>
  <c r="S128" i="5"/>
  <c r="S129" i="5"/>
  <c r="S130" i="5"/>
  <c r="AA249" i="7"/>
  <c r="Z249" i="7"/>
  <c r="Y249" i="7"/>
  <c r="X249" i="7"/>
  <c r="W249" i="7"/>
  <c r="V249" i="7"/>
  <c r="U249" i="7"/>
  <c r="T249" i="7"/>
  <c r="S249" i="7"/>
  <c r="A4571" i="3"/>
  <c r="A4572" i="3"/>
  <c r="A4573" i="3"/>
  <c r="A4574" i="3"/>
  <c r="A4575" i="3"/>
  <c r="A4576" i="3"/>
  <c r="A4577" i="3"/>
  <c r="A4578" i="3"/>
  <c r="A4579" i="3"/>
  <c r="A4580" i="3"/>
  <c r="A4581" i="3"/>
  <c r="A4582" i="3"/>
  <c r="A4583" i="3"/>
  <c r="A4584" i="3"/>
  <c r="A4585" i="3"/>
  <c r="A4586" i="3"/>
  <c r="A4587" i="3"/>
  <c r="A4588" i="3"/>
  <c r="A4589" i="3"/>
  <c r="A4590" i="3"/>
  <c r="A4591" i="3"/>
  <c r="A4592" i="3"/>
  <c r="O1544" i="2" l="1"/>
  <c r="O1533" i="2"/>
  <c r="O1540" i="2"/>
  <c r="O1537" i="2"/>
  <c r="O1545" i="2"/>
  <c r="O1538" i="2"/>
  <c r="O1547" i="2"/>
  <c r="O1534" i="2"/>
  <c r="O1531" i="2"/>
  <c r="O1546" i="2"/>
  <c r="O1535" i="2"/>
  <c r="O1532" i="2"/>
  <c r="O1539" i="2"/>
  <c r="A4568" i="3"/>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9" i="5" l="1"/>
  <c r="P129" i="5"/>
  <c r="AC129" i="5"/>
  <c r="AD129" i="5" a="1"/>
  <c r="AD129" i="5" s="1"/>
  <c r="AH129" i="5"/>
  <c r="O130" i="5"/>
  <c r="P130" i="5"/>
  <c r="AC130" i="5"/>
  <c r="AD130" i="5" a="1"/>
  <c r="AD130" i="5" s="1"/>
  <c r="AH130"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6" i="5" l="1"/>
  <c r="P126" i="5"/>
  <c r="AC126" i="5"/>
  <c r="AD126" i="5" a="1"/>
  <c r="AD126" i="5" s="1"/>
  <c r="AH126" i="5"/>
  <c r="O127" i="5"/>
  <c r="P127" i="5"/>
  <c r="AC127" i="5"/>
  <c r="AD127" i="5" a="1"/>
  <c r="AD127" i="5" s="1"/>
  <c r="AH127" i="5"/>
  <c r="O128" i="5"/>
  <c r="P128" i="5"/>
  <c r="AC128" i="5"/>
  <c r="AD128" i="5" a="1"/>
  <c r="AD128" i="5" s="1"/>
  <c r="AH128"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530" i="2" l="1"/>
  <c r="B1530" i="2"/>
  <c r="C1530" i="2"/>
  <c r="N1530" i="2"/>
  <c r="P1530" i="2"/>
  <c r="V1530" i="2"/>
  <c r="X1530" i="2" a="1"/>
  <c r="X1530" i="2" s="1"/>
  <c r="A1536" i="2"/>
  <c r="B1536" i="2"/>
  <c r="C1536" i="2"/>
  <c r="N1536" i="2"/>
  <c r="P1536" i="2"/>
  <c r="V1536" i="2"/>
  <c r="X1536" i="2" a="1"/>
  <c r="X1536" i="2" s="1"/>
  <c r="A1541" i="2"/>
  <c r="B1541" i="2"/>
  <c r="C1541" i="2"/>
  <c r="N1541" i="2"/>
  <c r="P1541" i="2"/>
  <c r="V1541" i="2"/>
  <c r="X1541" i="2" a="1"/>
  <c r="X1541" i="2" s="1"/>
  <c r="A1542" i="2"/>
  <c r="B1542" i="2"/>
  <c r="C1542" i="2"/>
  <c r="N1542" i="2"/>
  <c r="P1542" i="2"/>
  <c r="V1542" i="2"/>
  <c r="X1542" i="2" a="1"/>
  <c r="X1542" i="2" s="1"/>
  <c r="A1543" i="2"/>
  <c r="B1543" i="2"/>
  <c r="C1543" i="2"/>
  <c r="N1543" i="2"/>
  <c r="P1543" i="2"/>
  <c r="V1543" i="2"/>
  <c r="X1543" i="2" a="1"/>
  <c r="X1543" i="2" s="1"/>
  <c r="A1548" i="2"/>
  <c r="B1548" i="2"/>
  <c r="C1548" i="2"/>
  <c r="N1548" i="2"/>
  <c r="P1548" i="2"/>
  <c r="V1548" i="2"/>
  <c r="X1548" i="2" a="1"/>
  <c r="X1548" i="2" s="1"/>
  <c r="A1549" i="2"/>
  <c r="B1549" i="2"/>
  <c r="C1549" i="2"/>
  <c r="N1549" i="2"/>
  <c r="P1549" i="2"/>
  <c r="V1549" i="2"/>
  <c r="X1549" i="2" a="1"/>
  <c r="X1549" i="2" s="1"/>
  <c r="A1550" i="2"/>
  <c r="B1550" i="2"/>
  <c r="C1550" i="2"/>
  <c r="N1550" i="2"/>
  <c r="P1550" i="2"/>
  <c r="V1550" i="2"/>
  <c r="X1550" i="2" a="1"/>
  <c r="X1550" i="2" s="1"/>
  <c r="A1551" i="2"/>
  <c r="B1551" i="2"/>
  <c r="C1551" i="2"/>
  <c r="N1551" i="2"/>
  <c r="P1551" i="2"/>
  <c r="V1551" i="2"/>
  <c r="X1551" i="2" a="1"/>
  <c r="X1551" i="2" s="1"/>
  <c r="A1552" i="2"/>
  <c r="B1552" i="2"/>
  <c r="C1552" i="2"/>
  <c r="N1552" i="2"/>
  <c r="P1552" i="2"/>
  <c r="V1552" i="2"/>
  <c r="X1552" i="2" a="1"/>
  <c r="X1552" i="2" s="1"/>
  <c r="A1553" i="2"/>
  <c r="B1553" i="2"/>
  <c r="C1553" i="2"/>
  <c r="N1553" i="2"/>
  <c r="P1553" i="2"/>
  <c r="V1553" i="2"/>
  <c r="X1553" i="2" a="1"/>
  <c r="X1553" i="2" s="1"/>
  <c r="O121" i="5"/>
  <c r="P121" i="5"/>
  <c r="AC121" i="5"/>
  <c r="AD121" i="5" a="1"/>
  <c r="AD121" i="5" s="1"/>
  <c r="AH121" i="5"/>
  <c r="O122" i="5"/>
  <c r="P122" i="5"/>
  <c r="AC122" i="5"/>
  <c r="AD122" i="5" a="1"/>
  <c r="AD122" i="5" s="1"/>
  <c r="AH122" i="5"/>
  <c r="O125" i="5"/>
  <c r="P125" i="5"/>
  <c r="AC125" i="5"/>
  <c r="AD125" i="5" a="1"/>
  <c r="AD125" i="5" s="1"/>
  <c r="AH125" i="5"/>
  <c r="R126" i="5" l="1"/>
  <c r="R128" i="5"/>
  <c r="R122" i="5"/>
  <c r="E126" i="5"/>
  <c r="O1553" i="2"/>
  <c r="O1543" i="2"/>
  <c r="O1536" i="2"/>
  <c r="O1551" i="2"/>
  <c r="O1548" i="2"/>
  <c r="O1541" i="2"/>
  <c r="O1552" i="2"/>
  <c r="O1549" i="2"/>
  <c r="O1542" i="2"/>
  <c r="O1530" i="2"/>
  <c r="AA225" i="7"/>
  <c r="Z225" i="7"/>
  <c r="Y225" i="7"/>
  <c r="X225" i="7"/>
  <c r="W225" i="7"/>
  <c r="V225" i="7"/>
  <c r="U225" i="7"/>
  <c r="T225" i="7"/>
  <c r="S225" i="7"/>
  <c r="O1550" i="2" l="1"/>
  <c r="X126" i="5"/>
  <c r="AA221" i="7"/>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31" i="5"/>
  <c r="G131"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A1455" i="2"/>
  <c r="B1455" i="2"/>
  <c r="C1455" i="2"/>
  <c r="N1455" i="2"/>
  <c r="P1455" i="2"/>
  <c r="V1455" i="2"/>
  <c r="X1455" i="2" a="1"/>
  <c r="X1455" i="2" s="1"/>
  <c r="A1456" i="2"/>
  <c r="B1456" i="2"/>
  <c r="C1456" i="2"/>
  <c r="N1456" i="2"/>
  <c r="P1456" i="2"/>
  <c r="V1456" i="2"/>
  <c r="X1456" i="2" a="1"/>
  <c r="X1456" i="2" s="1"/>
  <c r="A1457" i="2"/>
  <c r="B1457" i="2"/>
  <c r="C1457" i="2"/>
  <c r="N1457" i="2"/>
  <c r="P1457" i="2"/>
  <c r="V1457" i="2"/>
  <c r="X1457" i="2" a="1"/>
  <c r="X1457" i="2" s="1"/>
  <c r="A1458" i="2"/>
  <c r="B1458" i="2"/>
  <c r="C1458" i="2"/>
  <c r="N1458" i="2"/>
  <c r="P1458" i="2"/>
  <c r="V1458" i="2"/>
  <c r="X1458" i="2" a="1"/>
  <c r="X1458" i="2" s="1"/>
  <c r="A1459" i="2"/>
  <c r="B1459" i="2"/>
  <c r="C1459" i="2"/>
  <c r="N1459" i="2"/>
  <c r="P1459" i="2"/>
  <c r="V1459" i="2"/>
  <c r="X1459" i="2" a="1"/>
  <c r="X1459" i="2" s="1"/>
  <c r="A1460" i="2"/>
  <c r="B1460" i="2"/>
  <c r="C1460" i="2"/>
  <c r="N1460" i="2"/>
  <c r="P1460" i="2"/>
  <c r="V1460" i="2"/>
  <c r="X1460" i="2" a="1"/>
  <c r="X1460" i="2" s="1"/>
  <c r="A1528" i="2"/>
  <c r="B1528" i="2"/>
  <c r="C1528" i="2"/>
  <c r="N1528" i="2"/>
  <c r="P1528" i="2"/>
  <c r="V1528" i="2"/>
  <c r="X1528" i="2" a="1"/>
  <c r="X1528" i="2" s="1"/>
  <c r="A1529" i="2"/>
  <c r="B1529" i="2"/>
  <c r="C1529" i="2"/>
  <c r="N1529" i="2"/>
  <c r="P1529" i="2"/>
  <c r="V1529" i="2"/>
  <c r="X1529" i="2" a="1"/>
  <c r="X1529" i="2" s="1"/>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N814" i="2"/>
  <c r="AA209" i="7"/>
  <c r="Z209" i="7"/>
  <c r="Y209" i="7"/>
  <c r="X209" i="7"/>
  <c r="W209" i="7"/>
  <c r="V209" i="7"/>
  <c r="U209" i="7"/>
  <c r="T209" i="7"/>
  <c r="S209" i="7"/>
  <c r="R125" i="5" l="1"/>
  <c r="O1528" i="2"/>
  <c r="O1459" i="2"/>
  <c r="O1456" i="2"/>
  <c r="O1529" i="2"/>
  <c r="O1460" i="2"/>
  <c r="O1457" i="2"/>
  <c r="O1454"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A1413" i="2"/>
  <c r="B1413" i="2"/>
  <c r="C1413" i="2"/>
  <c r="N1413" i="2"/>
  <c r="P1413" i="2"/>
  <c r="V1413" i="2"/>
  <c r="X1413" i="2" a="1"/>
  <c r="X1413" i="2" s="1"/>
  <c r="A1414" i="2"/>
  <c r="B1414" i="2"/>
  <c r="C1414" i="2"/>
  <c r="N1414" i="2"/>
  <c r="P1414" i="2"/>
  <c r="V1414" i="2"/>
  <c r="X1414" i="2" a="1"/>
  <c r="X1414" i="2" s="1"/>
  <c r="A1415" i="2"/>
  <c r="B1415" i="2"/>
  <c r="C1415" i="2"/>
  <c r="N1415" i="2"/>
  <c r="P1415" i="2"/>
  <c r="V1415" i="2"/>
  <c r="X1415" i="2" a="1"/>
  <c r="X1415" i="2" s="1"/>
  <c r="A1416" i="2"/>
  <c r="B1416" i="2"/>
  <c r="C1416" i="2"/>
  <c r="N1416" i="2"/>
  <c r="P1416" i="2"/>
  <c r="V1416" i="2"/>
  <c r="X1416" i="2" a="1"/>
  <c r="X1416" i="2" s="1"/>
  <c r="A1417" i="2"/>
  <c r="B1417" i="2"/>
  <c r="C1417" i="2"/>
  <c r="N1417" i="2"/>
  <c r="P1417" i="2"/>
  <c r="V1417" i="2"/>
  <c r="X1417" i="2" a="1"/>
  <c r="X1417" i="2" s="1"/>
  <c r="A1418" i="2"/>
  <c r="B1418" i="2"/>
  <c r="C1418" i="2"/>
  <c r="N1418" i="2"/>
  <c r="P1418" i="2"/>
  <c r="V1418" i="2"/>
  <c r="X1418" i="2" a="1"/>
  <c r="X1418" i="2" s="1"/>
  <c r="A1419" i="2"/>
  <c r="B1419" i="2"/>
  <c r="C1419" i="2"/>
  <c r="N1419" i="2"/>
  <c r="P1419" i="2"/>
  <c r="V1419" i="2"/>
  <c r="X1419" i="2" a="1"/>
  <c r="X1419" i="2" s="1"/>
  <c r="A1420" i="2"/>
  <c r="B1420" i="2"/>
  <c r="C1420" i="2"/>
  <c r="N1420" i="2"/>
  <c r="P1420" i="2"/>
  <c r="V1420" i="2"/>
  <c r="X1420" i="2" a="1"/>
  <c r="X1420" i="2" s="1"/>
  <c r="A1421" i="2"/>
  <c r="B1421" i="2"/>
  <c r="C1421" i="2"/>
  <c r="N1421" i="2"/>
  <c r="P1421" i="2"/>
  <c r="E128" i="5" s="1"/>
  <c r="X128" i="5" s="1"/>
  <c r="V1421" i="2"/>
  <c r="X1421" i="2" a="1"/>
  <c r="X1421" i="2" s="1"/>
  <c r="A1422" i="2"/>
  <c r="B1422" i="2"/>
  <c r="C1422" i="2"/>
  <c r="N1422" i="2"/>
  <c r="P1422" i="2"/>
  <c r="V1422" i="2"/>
  <c r="X1422" i="2" a="1"/>
  <c r="X1422" i="2" s="1"/>
  <c r="A1423" i="2"/>
  <c r="B1423" i="2"/>
  <c r="C1423" i="2"/>
  <c r="N1423" i="2"/>
  <c r="P1423" i="2"/>
  <c r="V1423" i="2"/>
  <c r="X1423" i="2" a="1"/>
  <c r="X1423" i="2" s="1"/>
  <c r="A1424" i="2"/>
  <c r="B1424" i="2"/>
  <c r="C1424" i="2"/>
  <c r="N1424" i="2"/>
  <c r="P1424" i="2"/>
  <c r="E130" i="5" s="1"/>
  <c r="X130" i="5" s="1"/>
  <c r="V1424" i="2"/>
  <c r="X1424" i="2" a="1"/>
  <c r="X1424" i="2" s="1"/>
  <c r="A1425" i="2"/>
  <c r="B1425" i="2"/>
  <c r="C1425" i="2"/>
  <c r="N1425" i="2"/>
  <c r="P1425" i="2"/>
  <c r="V1425" i="2"/>
  <c r="X1425" i="2" a="1"/>
  <c r="X1425" i="2" s="1"/>
  <c r="A1426" i="2"/>
  <c r="B1426" i="2"/>
  <c r="C1426" i="2"/>
  <c r="N1426" i="2"/>
  <c r="P1426" i="2"/>
  <c r="V1426" i="2"/>
  <c r="X1426" i="2" a="1"/>
  <c r="X1426" i="2" s="1"/>
  <c r="A1427" i="2"/>
  <c r="B1427" i="2"/>
  <c r="C1427" i="2"/>
  <c r="N1427" i="2"/>
  <c r="P1427" i="2"/>
  <c r="V1427" i="2"/>
  <c r="X1427" i="2" a="1"/>
  <c r="X1427" i="2" s="1"/>
  <c r="A1428" i="2"/>
  <c r="B1428" i="2"/>
  <c r="C1428" i="2"/>
  <c r="N1428" i="2"/>
  <c r="P1428" i="2"/>
  <c r="V1428" i="2"/>
  <c r="X1428" i="2" a="1"/>
  <c r="X1428" i="2" s="1"/>
  <c r="A1429" i="2"/>
  <c r="B1429" i="2"/>
  <c r="C1429" i="2"/>
  <c r="N1429" i="2"/>
  <c r="P1429" i="2"/>
  <c r="V1429" i="2"/>
  <c r="X1429" i="2" a="1"/>
  <c r="X1429" i="2" s="1"/>
  <c r="A1430" i="2"/>
  <c r="B1430" i="2"/>
  <c r="C1430" i="2"/>
  <c r="N1430" i="2"/>
  <c r="P1430" i="2"/>
  <c r="V1430" i="2"/>
  <c r="X1430" i="2" a="1"/>
  <c r="X1430" i="2" s="1"/>
  <c r="A1431" i="2"/>
  <c r="B1431" i="2"/>
  <c r="C1431" i="2"/>
  <c r="N1431" i="2"/>
  <c r="P1431" i="2"/>
  <c r="V1431" i="2"/>
  <c r="X1431" i="2" a="1"/>
  <c r="X1431" i="2" s="1"/>
  <c r="A1432" i="2"/>
  <c r="B1432" i="2"/>
  <c r="C1432" i="2"/>
  <c r="N1432" i="2"/>
  <c r="P1432" i="2"/>
  <c r="V1432" i="2"/>
  <c r="X1432" i="2" a="1"/>
  <c r="X1432" i="2" s="1"/>
  <c r="A1433" i="2"/>
  <c r="B1433" i="2"/>
  <c r="C1433" i="2"/>
  <c r="N1433" i="2"/>
  <c r="P1433" i="2"/>
  <c r="V1433" i="2"/>
  <c r="X1433" i="2" a="1"/>
  <c r="X1433" i="2" s="1"/>
  <c r="A1434" i="2"/>
  <c r="B1434" i="2"/>
  <c r="C1434" i="2"/>
  <c r="N1434" i="2"/>
  <c r="P1434" i="2"/>
  <c r="V1434" i="2"/>
  <c r="X1434" i="2" a="1"/>
  <c r="X1434" i="2" s="1"/>
  <c r="A1435" i="2"/>
  <c r="B1435" i="2"/>
  <c r="C1435" i="2"/>
  <c r="N1435" i="2"/>
  <c r="P1435" i="2"/>
  <c r="V1435" i="2"/>
  <c r="X1435" i="2" a="1"/>
  <c r="X1435" i="2" s="1"/>
  <c r="A1436" i="2"/>
  <c r="B1436" i="2"/>
  <c r="C1436" i="2"/>
  <c r="N1436" i="2"/>
  <c r="P1436" i="2"/>
  <c r="V1436" i="2"/>
  <c r="X1436" i="2" a="1"/>
  <c r="X1436" i="2" s="1"/>
  <c r="A1437" i="2"/>
  <c r="B1437" i="2"/>
  <c r="C1437" i="2"/>
  <c r="N1437" i="2"/>
  <c r="P1437" i="2"/>
  <c r="V1437" i="2"/>
  <c r="X1437" i="2" a="1"/>
  <c r="X1437" i="2" s="1"/>
  <c r="A1438" i="2"/>
  <c r="B1438" i="2"/>
  <c r="C1438" i="2"/>
  <c r="N1438" i="2"/>
  <c r="P1438" i="2"/>
  <c r="V1438" i="2"/>
  <c r="X1438" i="2" a="1"/>
  <c r="X1438" i="2" s="1"/>
  <c r="A1439" i="2"/>
  <c r="B1439" i="2"/>
  <c r="C1439" i="2"/>
  <c r="N1439" i="2"/>
  <c r="P1439" i="2"/>
  <c r="V1439" i="2"/>
  <c r="X1439" i="2" a="1"/>
  <c r="X1439" i="2" s="1"/>
  <c r="A1440" i="2"/>
  <c r="B1440" i="2"/>
  <c r="C1440" i="2"/>
  <c r="N1440" i="2"/>
  <c r="P1440" i="2"/>
  <c r="V1440" i="2"/>
  <c r="X1440" i="2" a="1"/>
  <c r="X1440" i="2" s="1"/>
  <c r="A1441" i="2"/>
  <c r="B1441" i="2"/>
  <c r="C1441" i="2"/>
  <c r="N1441" i="2"/>
  <c r="P1441" i="2"/>
  <c r="V1441" i="2"/>
  <c r="X1441" i="2" a="1"/>
  <c r="X1441" i="2" s="1"/>
  <c r="A1442" i="2"/>
  <c r="B1442" i="2"/>
  <c r="C1442" i="2"/>
  <c r="N1442" i="2"/>
  <c r="P1442" i="2"/>
  <c r="V1442" i="2"/>
  <c r="X1442" i="2" a="1"/>
  <c r="X1442" i="2" s="1"/>
  <c r="A1443" i="2"/>
  <c r="B1443" i="2"/>
  <c r="C1443" i="2"/>
  <c r="N1443" i="2"/>
  <c r="P1443" i="2"/>
  <c r="V1443" i="2"/>
  <c r="X1443" i="2" a="1"/>
  <c r="X1443" i="2" s="1"/>
  <c r="A1444" i="2"/>
  <c r="B1444" i="2"/>
  <c r="C1444" i="2"/>
  <c r="N1444" i="2"/>
  <c r="P1444" i="2"/>
  <c r="V1444" i="2"/>
  <c r="X1444" i="2" a="1"/>
  <c r="X1444" i="2" s="1"/>
  <c r="A1445" i="2"/>
  <c r="B1445" i="2"/>
  <c r="C1445" i="2"/>
  <c r="N1445" i="2"/>
  <c r="P1445" i="2"/>
  <c r="V1445" i="2"/>
  <c r="X1445" i="2" a="1"/>
  <c r="X1445" i="2" s="1"/>
  <c r="A1446" i="2"/>
  <c r="B1446" i="2"/>
  <c r="C1446" i="2"/>
  <c r="N1446" i="2"/>
  <c r="P1446" i="2"/>
  <c r="V1446" i="2"/>
  <c r="X1446" i="2" a="1"/>
  <c r="X1446" i="2" s="1"/>
  <c r="A1447" i="2"/>
  <c r="B1447" i="2"/>
  <c r="C1447" i="2"/>
  <c r="N1447" i="2"/>
  <c r="P1447" i="2"/>
  <c r="V1447" i="2"/>
  <c r="X1447" i="2" a="1"/>
  <c r="X1447" i="2" s="1"/>
  <c r="A1448" i="2"/>
  <c r="B1448" i="2"/>
  <c r="C1448" i="2"/>
  <c r="N1448" i="2"/>
  <c r="P1448" i="2"/>
  <c r="V1448" i="2"/>
  <c r="X1448" i="2" a="1"/>
  <c r="X1448" i="2" s="1"/>
  <c r="A1449" i="2"/>
  <c r="B1449" i="2"/>
  <c r="C1449" i="2"/>
  <c r="N1449" i="2"/>
  <c r="P1449" i="2"/>
  <c r="V1449" i="2"/>
  <c r="X1449" i="2" a="1"/>
  <c r="X1449" i="2" s="1"/>
  <c r="AA201" i="7"/>
  <c r="Z201" i="7"/>
  <c r="Y201" i="7"/>
  <c r="X201" i="7"/>
  <c r="W201" i="7"/>
  <c r="V201" i="7"/>
  <c r="U201" i="7"/>
  <c r="T201" i="7"/>
  <c r="S201" i="7"/>
  <c r="R113" i="5" l="1"/>
  <c r="R119" i="5"/>
  <c r="R117" i="5"/>
  <c r="R116" i="5"/>
  <c r="E129" i="5"/>
  <c r="X129"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A1400" i="2"/>
  <c r="B1400" i="2"/>
  <c r="C1400" i="2"/>
  <c r="N1400" i="2"/>
  <c r="P1400" i="2"/>
  <c r="V1400" i="2"/>
  <c r="X1400" i="2" a="1"/>
  <c r="X1400" i="2" s="1"/>
  <c r="A1401" i="2"/>
  <c r="B1401" i="2"/>
  <c r="C1401" i="2"/>
  <c r="N1401" i="2"/>
  <c r="P1401" i="2"/>
  <c r="V1401" i="2"/>
  <c r="X1401" i="2" a="1"/>
  <c r="X1401" i="2" s="1"/>
  <c r="A1402" i="2"/>
  <c r="B1402" i="2"/>
  <c r="C1402" i="2"/>
  <c r="N1402" i="2"/>
  <c r="P1402" i="2"/>
  <c r="V1402" i="2"/>
  <c r="X1402" i="2" a="1"/>
  <c r="X1402" i="2" s="1"/>
  <c r="A1403" i="2"/>
  <c r="B1403" i="2"/>
  <c r="C1403" i="2"/>
  <c r="N1403" i="2"/>
  <c r="P1403" i="2"/>
  <c r="V1403" i="2"/>
  <c r="X1403" i="2" a="1"/>
  <c r="X1403" i="2" s="1"/>
  <c r="A1404" i="2"/>
  <c r="B1404" i="2"/>
  <c r="C1404" i="2"/>
  <c r="N1404" i="2"/>
  <c r="P1404" i="2"/>
  <c r="V1404" i="2"/>
  <c r="X1404" i="2" a="1"/>
  <c r="X1404" i="2" s="1"/>
  <c r="A1405" i="2"/>
  <c r="B1405" i="2"/>
  <c r="C1405" i="2"/>
  <c r="N1405" i="2"/>
  <c r="P1405" i="2"/>
  <c r="V1405" i="2"/>
  <c r="X1405" i="2" a="1"/>
  <c r="X1405" i="2" s="1"/>
  <c r="A1406" i="2"/>
  <c r="B1406" i="2"/>
  <c r="C1406" i="2"/>
  <c r="N1406" i="2"/>
  <c r="P1406" i="2"/>
  <c r="V1406" i="2"/>
  <c r="X1406" i="2" a="1"/>
  <c r="X1406" i="2" s="1"/>
  <c r="A1407" i="2"/>
  <c r="B1407" i="2"/>
  <c r="C1407" i="2"/>
  <c r="N1407" i="2"/>
  <c r="P1407" i="2"/>
  <c r="V1407" i="2"/>
  <c r="X1407" i="2" a="1"/>
  <c r="X1407" i="2" s="1"/>
  <c r="A1408" i="2"/>
  <c r="R108" i="5" s="1"/>
  <c r="B1408" i="2"/>
  <c r="C1408" i="2"/>
  <c r="N1408" i="2"/>
  <c r="P1408" i="2"/>
  <c r="V1408" i="2"/>
  <c r="X1408" i="2" a="1"/>
  <c r="X1408" i="2" s="1"/>
  <c r="A1409" i="2"/>
  <c r="B1409" i="2"/>
  <c r="C1409" i="2"/>
  <c r="N1409" i="2"/>
  <c r="P1409" i="2"/>
  <c r="V1409" i="2"/>
  <c r="X1409" i="2" a="1"/>
  <c r="X1409" i="2" s="1"/>
  <c r="A1410" i="2"/>
  <c r="B1410" i="2"/>
  <c r="C1410" i="2"/>
  <c r="N1410" i="2"/>
  <c r="P1410" i="2"/>
  <c r="V1410" i="2"/>
  <c r="X1410" i="2" a="1"/>
  <c r="X1410" i="2" s="1"/>
  <c r="A1411" i="2"/>
  <c r="B1411" i="2"/>
  <c r="C1411" i="2"/>
  <c r="N1411" i="2"/>
  <c r="P1411" i="2"/>
  <c r="V1411" i="2"/>
  <c r="X1411" i="2" a="1"/>
  <c r="X1411" i="2" s="1"/>
  <c r="A1450" i="2"/>
  <c r="B1450" i="2"/>
  <c r="C1450" i="2"/>
  <c r="N1450" i="2"/>
  <c r="P1450" i="2"/>
  <c r="V1450" i="2"/>
  <c r="X1450" i="2" a="1"/>
  <c r="X1450" i="2" s="1"/>
  <c r="A1451" i="2"/>
  <c r="B1451" i="2"/>
  <c r="C1451" i="2"/>
  <c r="N1451" i="2"/>
  <c r="P1451" i="2"/>
  <c r="V1451" i="2"/>
  <c r="X1451" i="2" a="1"/>
  <c r="X1451" i="2" s="1"/>
  <c r="A1452" i="2"/>
  <c r="B1452" i="2"/>
  <c r="C1452" i="2"/>
  <c r="N1452" i="2"/>
  <c r="P1452" i="2"/>
  <c r="V1452" i="2"/>
  <c r="X1452" i="2" a="1"/>
  <c r="X1452" i="2" s="1"/>
  <c r="A1453" i="2"/>
  <c r="B1453" i="2"/>
  <c r="C1453" i="2"/>
  <c r="N1453" i="2"/>
  <c r="P1453" i="2"/>
  <c r="V1453" i="2"/>
  <c r="X1453" i="2" a="1"/>
  <c r="X1453" i="2" s="1"/>
  <c r="S197" i="7"/>
  <c r="AA197" i="7"/>
  <c r="Z197" i="7"/>
  <c r="Y197" i="7"/>
  <c r="X197" i="7"/>
  <c r="W197" i="7"/>
  <c r="V197" i="7"/>
  <c r="U197" i="7"/>
  <c r="T197" i="7"/>
  <c r="R115" i="5" l="1"/>
  <c r="O1411" i="2"/>
  <c r="R120" i="5"/>
  <c r="R118" i="5"/>
  <c r="R121" i="5"/>
  <c r="R114" i="5"/>
  <c r="E127" i="5"/>
  <c r="X127" i="5" s="1"/>
  <c r="O1452" i="2"/>
  <c r="O1399" i="2"/>
  <c r="O1409" i="2"/>
  <c r="O1406" i="2"/>
  <c r="O1403" i="2"/>
  <c r="O1400" i="2"/>
  <c r="O145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A14" i="2"/>
  <c r="B14" i="2"/>
  <c r="C14" i="2"/>
  <c r="N14" i="2"/>
  <c r="P14" i="2"/>
  <c r="V14" i="2"/>
  <c r="X14" i="2" a="1"/>
  <c r="X14" i="2" s="1"/>
  <c r="A15" i="2"/>
  <c r="B15" i="2"/>
  <c r="C15" i="2"/>
  <c r="N15" i="2"/>
  <c r="P15" i="2"/>
  <c r="V15" i="2"/>
  <c r="X15" i="2" a="1"/>
  <c r="X15" i="2" s="1"/>
  <c r="A16" i="2"/>
  <c r="B16" i="2"/>
  <c r="C16" i="2"/>
  <c r="N16" i="2"/>
  <c r="P16" i="2"/>
  <c r="V16" i="2"/>
  <c r="X16" i="2" a="1"/>
  <c r="X16" i="2" s="1"/>
  <c r="A17" i="2"/>
  <c r="B17" i="2"/>
  <c r="C17" i="2"/>
  <c r="N17" i="2"/>
  <c r="P17" i="2"/>
  <c r="V17" i="2"/>
  <c r="X17" i="2" a="1"/>
  <c r="X17" i="2" s="1"/>
  <c r="A18" i="2"/>
  <c r="B18" i="2"/>
  <c r="C18" i="2"/>
  <c r="N18" i="2"/>
  <c r="P18" i="2"/>
  <c r="V18" i="2"/>
  <c r="X18" i="2" a="1"/>
  <c r="X18" i="2" s="1"/>
  <c r="A19" i="2"/>
  <c r="B19" i="2"/>
  <c r="C19" i="2"/>
  <c r="N19" i="2"/>
  <c r="P19" i="2"/>
  <c r="V19" i="2"/>
  <c r="X19" i="2" a="1"/>
  <c r="X19" i="2" s="1"/>
  <c r="A20" i="2"/>
  <c r="B20" i="2"/>
  <c r="C20" i="2"/>
  <c r="N20" i="2"/>
  <c r="P20" i="2"/>
  <c r="V20" i="2"/>
  <c r="X20" i="2" a="1"/>
  <c r="X20" i="2" s="1"/>
  <c r="A21" i="2"/>
  <c r="B21" i="2"/>
  <c r="C21" i="2"/>
  <c r="N21" i="2"/>
  <c r="P21" i="2"/>
  <c r="V21" i="2"/>
  <c r="X21" i="2" a="1"/>
  <c r="X21" i="2" s="1"/>
  <c r="A22" i="2"/>
  <c r="B22" i="2"/>
  <c r="C22" i="2"/>
  <c r="N22" i="2"/>
  <c r="P22" i="2"/>
  <c r="V22" i="2"/>
  <c r="X22" i="2" a="1"/>
  <c r="X22" i="2" s="1"/>
  <c r="A23" i="2"/>
  <c r="B23" i="2"/>
  <c r="C23" i="2"/>
  <c r="N23" i="2"/>
  <c r="P23" i="2"/>
  <c r="V23" i="2"/>
  <c r="X23" i="2" a="1"/>
  <c r="X23" i="2" s="1"/>
  <c r="A24" i="2"/>
  <c r="B24" i="2"/>
  <c r="C24" i="2"/>
  <c r="N24" i="2"/>
  <c r="P24" i="2"/>
  <c r="V24" i="2"/>
  <c r="X24" i="2" a="1"/>
  <c r="X24" i="2" s="1"/>
  <c r="A25" i="2"/>
  <c r="B25" i="2"/>
  <c r="C25" i="2"/>
  <c r="N25" i="2"/>
  <c r="P25" i="2"/>
  <c r="V25" i="2"/>
  <c r="X25" i="2" a="1"/>
  <c r="X25" i="2" s="1"/>
  <c r="A26" i="2"/>
  <c r="B26" i="2"/>
  <c r="C26" i="2"/>
  <c r="N26" i="2"/>
  <c r="P26" i="2"/>
  <c r="V26" i="2"/>
  <c r="X26" i="2" a="1"/>
  <c r="X26" i="2" s="1"/>
  <c r="A27" i="2"/>
  <c r="B27" i="2"/>
  <c r="C27" i="2"/>
  <c r="N27" i="2"/>
  <c r="P27" i="2"/>
  <c r="V27" i="2"/>
  <c r="X27" i="2" a="1"/>
  <c r="X27" i="2" s="1"/>
  <c r="A28" i="2"/>
  <c r="B28" i="2"/>
  <c r="C28" i="2"/>
  <c r="N28" i="2"/>
  <c r="P28" i="2"/>
  <c r="V28" i="2"/>
  <c r="X28" i="2" a="1"/>
  <c r="X28" i="2" s="1"/>
  <c r="A29" i="2"/>
  <c r="B29" i="2"/>
  <c r="C29" i="2"/>
  <c r="N29" i="2"/>
  <c r="P29" i="2"/>
  <c r="V29" i="2"/>
  <c r="X29" i="2" a="1"/>
  <c r="X29" i="2" s="1"/>
  <c r="A30" i="2"/>
  <c r="B30" i="2"/>
  <c r="C30" i="2"/>
  <c r="N30" i="2"/>
  <c r="P30" i="2"/>
  <c r="V30" i="2"/>
  <c r="X30" i="2" a="1"/>
  <c r="X30" i="2" s="1"/>
  <c r="A31" i="2"/>
  <c r="B31" i="2"/>
  <c r="C31" i="2"/>
  <c r="N31" i="2"/>
  <c r="P31" i="2"/>
  <c r="V31" i="2"/>
  <c r="X31" i="2" a="1"/>
  <c r="X31" i="2" s="1"/>
  <c r="A32" i="2"/>
  <c r="B32" i="2"/>
  <c r="C32" i="2"/>
  <c r="N32" i="2"/>
  <c r="P32" i="2"/>
  <c r="V32" i="2"/>
  <c r="X32" i="2" a="1"/>
  <c r="X32" i="2" s="1"/>
  <c r="R5" i="5" l="1"/>
  <c r="O30" i="2"/>
  <c r="O27" i="2"/>
  <c r="O21" i="2"/>
  <c r="O18" i="2"/>
  <c r="O15" i="2"/>
  <c r="O31" i="2"/>
  <c r="O28" i="2"/>
  <c r="O25" i="2"/>
  <c r="O22" i="2"/>
  <c r="O19" i="2"/>
  <c r="O16" i="2"/>
  <c r="O13" i="2"/>
  <c r="O26" i="2"/>
  <c r="O23" i="2"/>
  <c r="O20" i="2"/>
  <c r="O17" i="2"/>
  <c r="O14" i="2"/>
  <c r="O32" i="2"/>
  <c r="O29" i="2"/>
  <c r="AA193" i="7"/>
  <c r="Z193" i="7"/>
  <c r="Y193" i="7"/>
  <c r="X193" i="7"/>
  <c r="W193" i="7"/>
  <c r="V193" i="7"/>
  <c r="U193" i="7"/>
  <c r="T193" i="7"/>
  <c r="S193" i="7"/>
  <c r="O24" i="2" l="1"/>
  <c r="A4183" i="3"/>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A1383" i="2"/>
  <c r="B1383" i="2"/>
  <c r="C1383" i="2"/>
  <c r="N1383" i="2"/>
  <c r="P1383" i="2"/>
  <c r="V1383" i="2"/>
  <c r="X1383" i="2" a="1"/>
  <c r="X1383" i="2" s="1"/>
  <c r="A1384" i="2"/>
  <c r="B1384" i="2"/>
  <c r="C1384" i="2"/>
  <c r="N1384" i="2"/>
  <c r="P1384" i="2"/>
  <c r="V1384" i="2"/>
  <c r="X1384" i="2" a="1"/>
  <c r="X1384" i="2" s="1"/>
  <c r="A1385" i="2"/>
  <c r="B1385" i="2"/>
  <c r="C1385" i="2"/>
  <c r="N1385" i="2"/>
  <c r="P1385" i="2"/>
  <c r="V1385" i="2"/>
  <c r="X1385" i="2" a="1"/>
  <c r="X1385" i="2" s="1"/>
  <c r="A1386" i="2"/>
  <c r="B1386" i="2"/>
  <c r="C1386" i="2"/>
  <c r="N1386" i="2"/>
  <c r="P1386" i="2"/>
  <c r="V1386" i="2"/>
  <c r="X1386" i="2" a="1"/>
  <c r="X1386" i="2" s="1"/>
  <c r="A1387" i="2"/>
  <c r="B1387" i="2"/>
  <c r="C1387" i="2"/>
  <c r="N1387" i="2"/>
  <c r="P1387" i="2"/>
  <c r="V1387" i="2"/>
  <c r="X1387" i="2" a="1"/>
  <c r="X1387" i="2" s="1"/>
  <c r="A1388" i="2"/>
  <c r="B1388" i="2"/>
  <c r="C1388" i="2"/>
  <c r="N1388" i="2"/>
  <c r="P1388" i="2"/>
  <c r="V1388" i="2"/>
  <c r="X1388" i="2" a="1"/>
  <c r="X1388" i="2" s="1"/>
  <c r="A1389" i="2"/>
  <c r="B1389" i="2"/>
  <c r="C1389" i="2"/>
  <c r="N1389" i="2"/>
  <c r="P1389" i="2"/>
  <c r="V1389" i="2"/>
  <c r="X1389" i="2" a="1"/>
  <c r="X1389" i="2" s="1"/>
  <c r="A1390" i="2"/>
  <c r="B1390" i="2"/>
  <c r="C1390" i="2"/>
  <c r="N1390" i="2"/>
  <c r="P1390" i="2"/>
  <c r="V1390" i="2"/>
  <c r="X1390" i="2" a="1"/>
  <c r="X1390" i="2" s="1"/>
  <c r="A1391" i="2"/>
  <c r="B1391" i="2"/>
  <c r="C1391" i="2"/>
  <c r="N1391" i="2"/>
  <c r="P1391" i="2"/>
  <c r="V1391" i="2"/>
  <c r="X1391" i="2" a="1"/>
  <c r="X1391" i="2" s="1"/>
  <c r="A1392" i="2"/>
  <c r="B1392" i="2"/>
  <c r="C1392" i="2"/>
  <c r="N1392" i="2"/>
  <c r="P1392" i="2"/>
  <c r="V1392" i="2"/>
  <c r="X1392" i="2" a="1"/>
  <c r="X1392" i="2" s="1"/>
  <c r="A1393" i="2"/>
  <c r="B1393" i="2"/>
  <c r="C1393" i="2"/>
  <c r="N1393" i="2"/>
  <c r="P1393" i="2"/>
  <c r="V1393" i="2"/>
  <c r="X1393" i="2" a="1"/>
  <c r="X1393" i="2" s="1"/>
  <c r="A1394" i="2"/>
  <c r="B1394" i="2"/>
  <c r="C1394" i="2"/>
  <c r="N1394" i="2"/>
  <c r="P1394" i="2"/>
  <c r="V1394" i="2"/>
  <c r="X1394" i="2" a="1"/>
  <c r="X1394" i="2" s="1"/>
  <c r="A1395" i="2"/>
  <c r="B1395" i="2"/>
  <c r="C1395" i="2"/>
  <c r="N1395" i="2"/>
  <c r="P1395" i="2"/>
  <c r="V1395" i="2"/>
  <c r="X1395" i="2" a="1"/>
  <c r="X1395" i="2" s="1"/>
  <c r="A1396" i="2"/>
  <c r="B1396" i="2"/>
  <c r="C1396" i="2"/>
  <c r="N1396" i="2"/>
  <c r="P1396" i="2"/>
  <c r="V1396" i="2"/>
  <c r="X1396" i="2" a="1"/>
  <c r="X1396" i="2" s="1"/>
  <c r="A1397" i="2"/>
  <c r="B1397" i="2"/>
  <c r="C1397" i="2"/>
  <c r="N1397" i="2"/>
  <c r="P1397" i="2"/>
  <c r="V1397" i="2"/>
  <c r="X1397" i="2" a="1"/>
  <c r="X1397" i="2" s="1"/>
  <c r="A1376" i="2"/>
  <c r="B1376" i="2"/>
  <c r="C1376" i="2"/>
  <c r="N1376" i="2"/>
  <c r="P1376" i="2"/>
  <c r="V1376" i="2"/>
  <c r="X1376" i="2" a="1"/>
  <c r="X1376" i="2" s="1"/>
  <c r="A1377" i="2"/>
  <c r="B1377" i="2"/>
  <c r="C1377" i="2"/>
  <c r="N1377" i="2"/>
  <c r="P1377" i="2"/>
  <c r="V1377" i="2"/>
  <c r="X1377" i="2" a="1"/>
  <c r="X1377" i="2" s="1"/>
  <c r="A1378" i="2"/>
  <c r="B1378" i="2"/>
  <c r="C1378" i="2"/>
  <c r="N1378" i="2"/>
  <c r="P1378" i="2"/>
  <c r="V1378" i="2"/>
  <c r="X1378" i="2" a="1"/>
  <c r="X1378" i="2" s="1"/>
  <c r="A1379" i="2"/>
  <c r="B1379" i="2"/>
  <c r="C1379" i="2"/>
  <c r="N1379" i="2"/>
  <c r="P1379" i="2"/>
  <c r="V1379" i="2"/>
  <c r="X1379" i="2" a="1"/>
  <c r="X1379" i="2" s="1"/>
  <c r="A1380" i="2"/>
  <c r="B1380" i="2"/>
  <c r="C1380" i="2"/>
  <c r="N1380" i="2"/>
  <c r="P1380" i="2"/>
  <c r="V1380" i="2"/>
  <c r="X1380" i="2" a="1"/>
  <c r="X1380" i="2" s="1"/>
  <c r="A1381" i="2"/>
  <c r="B1381" i="2"/>
  <c r="C1381" i="2"/>
  <c r="N1381" i="2"/>
  <c r="P1381" i="2"/>
  <c r="E122" i="5" s="1"/>
  <c r="X122" i="5" s="1"/>
  <c r="V1381" i="2"/>
  <c r="X1381" i="2" a="1"/>
  <c r="X1381" i="2" s="1"/>
  <c r="A1398" i="2"/>
  <c r="B1398" i="2"/>
  <c r="C1398" i="2"/>
  <c r="N1398" i="2"/>
  <c r="P1398" i="2"/>
  <c r="V1398" i="2"/>
  <c r="X1398" i="2" a="1"/>
  <c r="X1398" i="2" s="1"/>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0" i="5" l="1"/>
  <c r="R112" i="5"/>
  <c r="R107" i="5"/>
  <c r="R111" i="5"/>
  <c r="E121" i="5"/>
  <c r="X121" i="5" s="1"/>
  <c r="E125" i="5"/>
  <c r="X125" i="5" s="1"/>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05" i="5" l="1"/>
  <c r="O1357" i="2"/>
  <c r="R102" i="5"/>
  <c r="R106" i="5"/>
  <c r="O1364" i="2"/>
  <c r="O1369" i="2"/>
  <c r="O1365" i="2"/>
  <c r="O1370" i="2"/>
  <c r="O1358" i="2"/>
  <c r="O1375" i="2"/>
  <c r="O1363" i="2"/>
  <c r="O1368"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4"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96" i="5" l="1"/>
  <c r="R100"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R99" i="5" l="1"/>
  <c r="R101" i="5"/>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554" i="2" l="1"/>
  <c r="G1554"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N117" i="14"/>
  <c r="N116" i="14"/>
  <c r="N115" i="14"/>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554" i="2"/>
  <c r="K1554" i="2"/>
  <c r="J1554" i="2"/>
  <c r="I1554"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1" i="5"/>
  <c r="D162" i="5" s="1"/>
  <c r="U131" i="5"/>
  <c r="T131" i="5"/>
  <c r="AD4" i="5" a="1"/>
  <c r="AD4" i="5" s="1"/>
  <c r="AC4" i="5"/>
  <c r="S4" i="5"/>
  <c r="S131"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57" i="5"/>
  <c r="D159" i="5"/>
  <c r="D158" i="5"/>
  <c r="R48" i="5" l="1"/>
  <c r="R47" i="5"/>
  <c r="Q46" i="14" s="1"/>
  <c r="R51" i="5"/>
  <c r="R63" i="5"/>
  <c r="Q62" i="14" s="1"/>
  <c r="R62" i="5"/>
  <c r="R80" i="5"/>
  <c r="Q79" i="14" s="1"/>
  <c r="R87" i="5"/>
  <c r="Q86" i="14" s="1"/>
  <c r="R88" i="5"/>
  <c r="Q87" i="14" s="1"/>
  <c r="R97" i="5"/>
  <c r="Q96" i="14" s="1"/>
  <c r="R94" i="5"/>
  <c r="Q93" i="14" s="1"/>
  <c r="R29" i="5"/>
  <c r="Q28" i="14" s="1"/>
  <c r="O294" i="2"/>
  <c r="R4" i="5"/>
  <c r="Q3" i="14" s="1"/>
  <c r="R28" i="5"/>
  <c r="Q27" i="14" s="1"/>
  <c r="R84" i="5"/>
  <c r="R83" i="5"/>
  <c r="Q82" i="14" s="1"/>
  <c r="R92" i="5"/>
  <c r="Q91" i="14" s="1"/>
  <c r="R24" i="5"/>
  <c r="Q23" i="14" s="1"/>
  <c r="R23" i="5"/>
  <c r="Q22" i="14" s="1"/>
  <c r="R37" i="5"/>
  <c r="Q36" i="14" s="1"/>
  <c r="R67" i="5"/>
  <c r="Q66" i="14" s="1"/>
  <c r="R65" i="5"/>
  <c r="Q64" i="14" s="1"/>
  <c r="R74" i="5"/>
  <c r="Q73" i="14" s="1"/>
  <c r="R6" i="5"/>
  <c r="R17" i="5"/>
  <c r="Q16" i="14" s="1"/>
  <c r="O1157" i="2"/>
  <c r="R20" i="5"/>
  <c r="Q19" i="14" s="1"/>
  <c r="R32" i="5"/>
  <c r="Q31" i="14" s="1"/>
  <c r="O433" i="2"/>
  <c r="R39" i="5"/>
  <c r="R38" i="5"/>
  <c r="Q37" i="14" s="1"/>
  <c r="R58" i="5"/>
  <c r="Q57" i="14" s="1"/>
  <c r="O797" i="2"/>
  <c r="R66" i="5"/>
  <c r="Q65" i="14" s="1"/>
  <c r="R64" i="5"/>
  <c r="Q63" i="14" s="1"/>
  <c r="R68" i="5"/>
  <c r="Q67" i="14" s="1"/>
  <c r="R73" i="5"/>
  <c r="Q72" i="14" s="1"/>
  <c r="R70" i="5"/>
  <c r="R76" i="5"/>
  <c r="Q75" i="14" s="1"/>
  <c r="R79" i="5"/>
  <c r="Q78" i="14" s="1"/>
  <c r="O1085" i="2"/>
  <c r="R89" i="5"/>
  <c r="Q88" i="14" s="1"/>
  <c r="R19" i="5"/>
  <c r="R72" i="5"/>
  <c r="Q1477" i="2"/>
  <c r="W1477" i="2" s="1"/>
  <c r="Q1478" i="2"/>
  <c r="W1478" i="2" s="1"/>
  <c r="Q1482" i="2"/>
  <c r="W1482" i="2" s="1"/>
  <c r="Q1496" i="2"/>
  <c r="W1496" i="2" s="1"/>
  <c r="R1502" i="2"/>
  <c r="S1504" i="2"/>
  <c r="Q1506" i="2"/>
  <c r="W1506" i="2" s="1"/>
  <c r="U1498" i="2"/>
  <c r="Q1511" i="2"/>
  <c r="W1511" i="2" s="1"/>
  <c r="U1493" i="2"/>
  <c r="Q1515" i="2"/>
  <c r="W1515" i="2" s="1"/>
  <c r="T1513" i="2"/>
  <c r="Q1505" i="2"/>
  <c r="W1505" i="2" s="1"/>
  <c r="U1507" i="2"/>
  <c r="Q1500" i="2"/>
  <c r="W1500" i="2" s="1"/>
  <c r="S1482" i="2"/>
  <c r="R1519" i="2"/>
  <c r="R1493" i="2"/>
  <c r="T1488" i="2"/>
  <c r="U1487" i="2"/>
  <c r="S1488" i="2"/>
  <c r="U1475" i="2"/>
  <c r="Q1467" i="2"/>
  <c r="W1467" i="2" s="1"/>
  <c r="Q1463" i="2"/>
  <c r="W1463" i="2" s="1"/>
  <c r="T1476" i="2"/>
  <c r="T1465" i="2"/>
  <c r="Q1474" i="2"/>
  <c r="W1474" i="2" s="1"/>
  <c r="Q1461" i="2"/>
  <c r="W1461" i="2" s="1"/>
  <c r="S1525" i="2"/>
  <c r="U1527" i="2"/>
  <c r="R1524" i="2"/>
  <c r="S1512" i="2"/>
  <c r="Q1484" i="2"/>
  <c r="W1484" i="2" s="1"/>
  <c r="R1521" i="2"/>
  <c r="Q1494" i="2"/>
  <c r="W1494" i="2" s="1"/>
  <c r="S1490" i="2"/>
  <c r="U1497" i="2"/>
  <c r="R1483" i="2"/>
  <c r="Q1503" i="2"/>
  <c r="W1503" i="2" s="1"/>
  <c r="S1514" i="2"/>
  <c r="T1505" i="2"/>
  <c r="T1504" i="2"/>
  <c r="R1504" i="2"/>
  <c r="T1499" i="2"/>
  <c r="T1481" i="2"/>
  <c r="T1518" i="2"/>
  <c r="R1489" i="2"/>
  <c r="T1484" i="2"/>
  <c r="R1484" i="2"/>
  <c r="R1520" i="2"/>
  <c r="U1473" i="2"/>
  <c r="S1475" i="2"/>
  <c r="S1473" i="2"/>
  <c r="U1461" i="2"/>
  <c r="S1471" i="2"/>
  <c r="S1467" i="2"/>
  <c r="U1466" i="2"/>
  <c r="R1466" i="2"/>
  <c r="U1500" i="2"/>
  <c r="R1478" i="2"/>
  <c r="S1489" i="2"/>
  <c r="R1477" i="2"/>
  <c r="T1477" i="2"/>
  <c r="T1498" i="2"/>
  <c r="T1489" i="2"/>
  <c r="S1502" i="2"/>
  <c r="R1507" i="2"/>
  <c r="S1513" i="2"/>
  <c r="Q1501" i="2"/>
  <c r="W1501" i="2" s="1"/>
  <c r="U1503" i="2"/>
  <c r="U1513" i="2"/>
  <c r="R1494" i="2"/>
  <c r="Q1487" i="2"/>
  <c r="W1487" i="2" s="1"/>
  <c r="U1488" i="2"/>
  <c r="S1484" i="2"/>
  <c r="U1483" i="2"/>
  <c r="U1519" i="2"/>
  <c r="R1472" i="2"/>
  <c r="Q1464" i="2"/>
  <c r="W1464" i="2" s="1"/>
  <c r="R1476" i="2"/>
  <c r="T1472" i="2"/>
  <c r="S1461" i="2"/>
  <c r="R1468" i="2"/>
  <c r="U1525" i="2"/>
  <c r="U1463" i="2"/>
  <c r="R1463" i="2"/>
  <c r="R1505" i="2"/>
  <c r="R1513" i="2"/>
  <c r="S1507" i="2"/>
  <c r="Q1492" i="2"/>
  <c r="W1492" i="2" s="1"/>
  <c r="U1509" i="2"/>
  <c r="T1497" i="2"/>
  <c r="Q1483" i="2"/>
  <c r="W1483" i="2" s="1"/>
  <c r="T1501" i="2"/>
  <c r="T1506" i="2"/>
  <c r="S1505" i="2"/>
  <c r="T1500" i="2"/>
  <c r="R1500" i="2"/>
  <c r="T1509" i="2"/>
  <c r="R1482" i="2"/>
  <c r="S1486" i="2"/>
  <c r="R1485" i="2"/>
  <c r="S1521" i="2"/>
  <c r="R1480" i="2"/>
  <c r="U1479" i="2"/>
  <c r="Q1527" i="2"/>
  <c r="W1527" i="2" s="1"/>
  <c r="R1475" i="2"/>
  <c r="R1465" i="2"/>
  <c r="U1471" i="2"/>
  <c r="Q1523" i="2"/>
  <c r="W1523" i="2" s="1"/>
  <c r="U1467" i="2"/>
  <c r="T1527" i="2"/>
  <c r="U1526" i="2"/>
  <c r="Q1510" i="2"/>
  <c r="W1510" i="2" s="1"/>
  <c r="R1501" i="2"/>
  <c r="T1519" i="2"/>
  <c r="Q1498" i="2"/>
  <c r="W1498" i="2" s="1"/>
  <c r="Q1488" i="2"/>
  <c r="W1488" i="2" s="1"/>
  <c r="S1487" i="2"/>
  <c r="T1491" i="2"/>
  <c r="S1497" i="2"/>
  <c r="Q1499" i="2"/>
  <c r="W1499" i="2" s="1"/>
  <c r="T1510" i="2"/>
  <c r="U1478" i="2"/>
  <c r="T1478" i="2"/>
  <c r="R1509" i="2"/>
  <c r="S1508" i="2"/>
  <c r="Q1516" i="2"/>
  <c r="W1516" i="2" s="1"/>
  <c r="U1504" i="2"/>
  <c r="U1486" i="2"/>
  <c r="R1486" i="2"/>
  <c r="Q1521" i="2"/>
  <c r="W1521" i="2" s="1"/>
  <c r="S1496" i="2"/>
  <c r="T1521" i="2"/>
  <c r="T1483" i="2"/>
  <c r="S1523" i="2"/>
  <c r="Q1522" i="2"/>
  <c r="W1522" i="2" s="1"/>
  <c r="Q1476" i="2"/>
  <c r="W1476" i="2" s="1"/>
  <c r="S1472" i="2"/>
  <c r="T1468" i="2"/>
  <c r="Q1468" i="2"/>
  <c r="W1468" i="2" s="1"/>
  <c r="T1525" i="2"/>
  <c r="T1466" i="2"/>
  <c r="U1523" i="2"/>
  <c r="S1515" i="2"/>
  <c r="Q1481" i="2"/>
  <c r="W1481" i="2" s="1"/>
  <c r="Q1520" i="2"/>
  <c r="W1520" i="2" s="1"/>
  <c r="Q1497" i="2"/>
  <c r="W1497" i="2" s="1"/>
  <c r="R1499" i="2"/>
  <c r="R1495" i="2"/>
  <c r="R1510" i="2"/>
  <c r="Q1518" i="2"/>
  <c r="W1518" i="2" s="1"/>
  <c r="S1495" i="2"/>
  <c r="Q1513" i="2"/>
  <c r="W1513" i="2" s="1"/>
  <c r="U1515" i="2"/>
  <c r="T1511" i="2"/>
  <c r="T1494" i="2"/>
  <c r="U1518" i="2"/>
  <c r="U1521" i="2"/>
  <c r="T1496" i="2"/>
  <c r="U1495" i="2"/>
  <c r="U1480" i="2"/>
  <c r="R1479" i="2"/>
  <c r="U1468" i="2"/>
  <c r="R1474" i="2"/>
  <c r="U1522" i="2"/>
  <c r="T1526" i="2"/>
  <c r="Q1473" i="2"/>
  <c r="W1473" i="2" s="1"/>
  <c r="T1471" i="2"/>
  <c r="S1470" i="2"/>
  <c r="S1464" i="2"/>
  <c r="S1524" i="2"/>
  <c r="T1462" i="2"/>
  <c r="S1517" i="2"/>
  <c r="R1518" i="2"/>
  <c r="R1498" i="2"/>
  <c r="R1503" i="2"/>
  <c r="R1491" i="2"/>
  <c r="R1512" i="2"/>
  <c r="T1482" i="2"/>
  <c r="T1517" i="2"/>
  <c r="R1492" i="2"/>
  <c r="S1526" i="2"/>
  <c r="S1522" i="2"/>
  <c r="U1474" i="2"/>
  <c r="R1470" i="2"/>
  <c r="S1466" i="2"/>
  <c r="T1490" i="2"/>
  <c r="Q1504" i="2"/>
  <c r="W1504" i="2" s="1"/>
  <c r="S1520" i="2"/>
  <c r="T1473" i="2"/>
  <c r="R1471" i="2"/>
  <c r="S1500" i="2"/>
  <c r="T1514" i="2"/>
  <c r="S1476" i="2"/>
  <c r="Q1485" i="2"/>
  <c r="W1485" i="2" s="1"/>
  <c r="Q1486" i="2"/>
  <c r="W1486" i="2" s="1"/>
  <c r="R1497" i="2"/>
  <c r="T1502" i="2"/>
  <c r="U1489" i="2"/>
  <c r="U1511" i="2"/>
  <c r="U1481" i="2"/>
  <c r="S1493" i="2"/>
  <c r="U1491" i="2"/>
  <c r="S1465" i="2"/>
  <c r="S1469" i="2"/>
  <c r="R1522" i="2"/>
  <c r="T1474" i="2"/>
  <c r="U1469" i="2"/>
  <c r="S1463" i="2"/>
  <c r="U1516" i="2"/>
  <c r="R1506" i="2"/>
  <c r="U1501" i="2"/>
  <c r="Q1507" i="2"/>
  <c r="W1507" i="2" s="1"/>
  <c r="R1508" i="2"/>
  <c r="S1494" i="2"/>
  <c r="R1488" i="2"/>
  <c r="Q1470" i="2"/>
  <c r="W1470" i="2" s="1"/>
  <c r="U1524" i="2"/>
  <c r="T1475" i="2"/>
  <c r="S1474" i="2"/>
  <c r="T1469" i="2"/>
  <c r="Q1490" i="2"/>
  <c r="W1490" i="2" s="1"/>
  <c r="Q1491" i="2"/>
  <c r="W1491" i="2" s="1"/>
  <c r="S1518" i="2"/>
  <c r="S1501" i="2"/>
  <c r="U1499" i="2"/>
  <c r="S1481" i="2"/>
  <c r="U1484" i="2"/>
  <c r="U1517" i="2"/>
  <c r="R1462" i="2"/>
  <c r="R1469" i="2"/>
  <c r="U1464" i="2"/>
  <c r="Q1524" i="2"/>
  <c r="W1524" i="2" s="1"/>
  <c r="Q1508" i="2"/>
  <c r="W1508" i="2" s="1"/>
  <c r="Q1479" i="2"/>
  <c r="W1479" i="2" s="1"/>
  <c r="U1514" i="2"/>
  <c r="U1508" i="2"/>
  <c r="T1515" i="2"/>
  <c r="R1481" i="2"/>
  <c r="T1520" i="2"/>
  <c r="U1520" i="2"/>
  <c r="Q1471" i="2"/>
  <c r="W1471" i="2" s="1"/>
  <c r="Q1466" i="2"/>
  <c r="W1466" i="2" s="1"/>
  <c r="Q1475" i="2"/>
  <c r="W1475" i="2" s="1"/>
  <c r="T1523" i="2"/>
  <c r="T1467" i="2"/>
  <c r="U1465" i="2"/>
  <c r="S1506" i="2"/>
  <c r="S1509" i="2"/>
  <c r="Q1502" i="2"/>
  <c r="W1502" i="2" s="1"/>
  <c r="T1516" i="2"/>
  <c r="Q1512" i="2"/>
  <c r="W1512" i="2" s="1"/>
  <c r="S1519" i="2"/>
  <c r="Q1517" i="2"/>
  <c r="W1517" i="2" s="1"/>
  <c r="U1492" i="2"/>
  <c r="R1526" i="2"/>
  <c r="R1461" i="2"/>
  <c r="T1464" i="2"/>
  <c r="U1462" i="2"/>
  <c r="T1493" i="2"/>
  <c r="U1490" i="2"/>
  <c r="Q1495" i="2"/>
  <c r="W1495" i="2" s="1"/>
  <c r="U1506" i="2"/>
  <c r="T1512" i="2"/>
  <c r="T1507" i="2"/>
  <c r="R1487" i="2"/>
  <c r="Q1493" i="2"/>
  <c r="W1493" i="2" s="1"/>
  <c r="T1480" i="2"/>
  <c r="Q1526" i="2"/>
  <c r="W1526" i="2" s="1"/>
  <c r="Q1469" i="2"/>
  <c r="W1469" i="2" s="1"/>
  <c r="R1525" i="2"/>
  <c r="S1511" i="2"/>
  <c r="Q1514" i="2"/>
  <c r="W1514" i="2" s="1"/>
  <c r="Q1519" i="2"/>
  <c r="W1519" i="2" s="1"/>
  <c r="Q1509" i="2"/>
  <c r="W1509" i="2" s="1"/>
  <c r="T1486" i="2"/>
  <c r="T1492" i="2"/>
  <c r="S1462" i="2"/>
  <c r="Q1525" i="2"/>
  <c r="W1525" i="2" s="1"/>
  <c r="S1468" i="2"/>
  <c r="R1473" i="2"/>
  <c r="T1495" i="2"/>
  <c r="R1515" i="2"/>
  <c r="U1494" i="2"/>
  <c r="S1485" i="2"/>
  <c r="T1479" i="2"/>
  <c r="Q1462" i="2"/>
  <c r="W1462" i="2" s="1"/>
  <c r="U1470" i="2"/>
  <c r="T1463" i="2"/>
  <c r="S1483" i="2"/>
  <c r="R1516" i="2"/>
  <c r="U1482" i="2"/>
  <c r="S1491" i="2"/>
  <c r="S1479" i="2"/>
  <c r="Q1472" i="2"/>
  <c r="W1472" i="2" s="1"/>
  <c r="U1476" i="2"/>
  <c r="S1527" i="2"/>
  <c r="S1503" i="2"/>
  <c r="R1517" i="2"/>
  <c r="R1527" i="2"/>
  <c r="Q1480" i="2"/>
  <c r="W1480" i="2" s="1"/>
  <c r="R1467" i="2"/>
  <c r="T1487" i="2"/>
  <c r="R1490" i="2"/>
  <c r="S1480" i="2"/>
  <c r="Q1465" i="2"/>
  <c r="W1465" i="2" s="1"/>
  <c r="S1477" i="2"/>
  <c r="T1461" i="2"/>
  <c r="S1499" i="2"/>
  <c r="U1477" i="2"/>
  <c r="R1511" i="2"/>
  <c r="S1478" i="2"/>
  <c r="T1508" i="2"/>
  <c r="T1503" i="2"/>
  <c r="U1485" i="2"/>
  <c r="Q1489" i="2"/>
  <c r="W1489" i="2" s="1"/>
  <c r="S1492" i="2"/>
  <c r="U1472" i="2"/>
  <c r="R1523" i="2"/>
  <c r="R1464" i="2"/>
  <c r="R1514" i="2"/>
  <c r="S1498" i="2"/>
  <c r="U1510" i="2"/>
  <c r="U1505" i="2"/>
  <c r="S1516" i="2"/>
  <c r="U1512" i="2"/>
  <c r="T1485" i="2"/>
  <c r="U1496" i="2"/>
  <c r="T1522" i="2"/>
  <c r="T1524" i="2"/>
  <c r="S1510" i="2"/>
  <c r="U1502" i="2"/>
  <c r="R1496" i="2"/>
  <c r="T1470" i="2"/>
  <c r="R90" i="5"/>
  <c r="Q89" i="14" s="1"/>
  <c r="R11" i="5"/>
  <c r="Q10" i="14" s="1"/>
  <c r="R21" i="5"/>
  <c r="R91" i="5"/>
  <c r="Q90" i="14" s="1"/>
  <c r="R22" i="5"/>
  <c r="Q21" i="14" s="1"/>
  <c r="R43" i="5"/>
  <c r="Q42" i="14" s="1"/>
  <c r="R55" i="5"/>
  <c r="Q54" i="14" s="1"/>
  <c r="R69" i="5"/>
  <c r="R77" i="5"/>
  <c r="Q76" i="14" s="1"/>
  <c r="R93" i="5"/>
  <c r="Q92" i="14" s="1"/>
  <c r="R9" i="5"/>
  <c r="Q8" i="14" s="1"/>
  <c r="R15" i="5"/>
  <c r="Q14" i="14" s="1"/>
  <c r="R41" i="5"/>
  <c r="Q40" i="14" s="1"/>
  <c r="R49" i="5"/>
  <c r="Q48" i="14" s="1"/>
  <c r="R56" i="5"/>
  <c r="Q55" i="14" s="1"/>
  <c r="R98" i="5"/>
  <c r="Q97" i="14" s="1"/>
  <c r="R7" i="5"/>
  <c r="Q6" i="14" s="1"/>
  <c r="R34" i="5"/>
  <c r="Q33" i="14" s="1"/>
  <c r="R40" i="5"/>
  <c r="Q39" i="14" s="1"/>
  <c r="R60" i="5"/>
  <c r="Q59" i="14" s="1"/>
  <c r="R85" i="5"/>
  <c r="R86" i="5"/>
  <c r="Q85" i="14" s="1"/>
  <c r="R13" i="5"/>
  <c r="Q12" i="14" s="1"/>
  <c r="R36" i="5"/>
  <c r="Q35" i="14" s="1"/>
  <c r="R52" i="5"/>
  <c r="Q51" i="14" s="1"/>
  <c r="R71" i="5"/>
  <c r="R12" i="5"/>
  <c r="Q11" i="14" s="1"/>
  <c r="R26" i="5"/>
  <c r="Q25" i="14" s="1"/>
  <c r="R44" i="5"/>
  <c r="Q43" i="14" s="1"/>
  <c r="R95" i="5"/>
  <c r="Q94" i="14" s="1"/>
  <c r="R8" i="5"/>
  <c r="Q7" i="14" s="1"/>
  <c r="R14" i="5"/>
  <c r="Q13" i="14" s="1"/>
  <c r="R25" i="5"/>
  <c r="Q24" i="14" s="1"/>
  <c r="R31" i="5"/>
  <c r="Q30" i="14" s="1"/>
  <c r="R46" i="5"/>
  <c r="Q45" i="14" s="1"/>
  <c r="R50" i="5"/>
  <c r="R53" i="5"/>
  <c r="Q52" i="14" s="1"/>
  <c r="R61" i="5"/>
  <c r="Q60" i="14" s="1"/>
  <c r="R75" i="5"/>
  <c r="Q74" i="14" s="1"/>
  <c r="Q47" i="14"/>
  <c r="Q1540" i="2"/>
  <c r="W1540" i="2" s="1"/>
  <c r="R1540" i="2"/>
  <c r="Q1531" i="2"/>
  <c r="W1531" i="2" s="1"/>
  <c r="S1540" i="2"/>
  <c r="T1540" i="2"/>
  <c r="U1540" i="2"/>
  <c r="R1533" i="2"/>
  <c r="Q1537" i="2"/>
  <c r="W1537" i="2" s="1"/>
  <c r="S1545" i="2"/>
  <c r="U1537" i="2"/>
  <c r="S1533" i="2"/>
  <c r="S1539" i="2"/>
  <c r="R1545" i="2"/>
  <c r="S1534" i="2"/>
  <c r="T1537" i="2"/>
  <c r="Q1532" i="2"/>
  <c r="W1532" i="2" s="1"/>
  <c r="R1539" i="2"/>
  <c r="U1544" i="2"/>
  <c r="T1531" i="2"/>
  <c r="S1537" i="2"/>
  <c r="R1531" i="2"/>
  <c r="U1538" i="2"/>
  <c r="Q1545" i="2"/>
  <c r="W1545" i="2" s="1"/>
  <c r="S1546" i="2"/>
  <c r="Q1544" i="2"/>
  <c r="W1544" i="2" s="1"/>
  <c r="R1538" i="2"/>
  <c r="T1538" i="2"/>
  <c r="T1546" i="2"/>
  <c r="S1535" i="2"/>
  <c r="S1544" i="2"/>
  <c r="Q1538" i="2"/>
  <c r="W1538" i="2" s="1"/>
  <c r="R1547" i="2"/>
  <c r="R1546" i="2"/>
  <c r="S1532" i="2"/>
  <c r="Q1535" i="2"/>
  <c r="W1535" i="2" s="1"/>
  <c r="U1534" i="2"/>
  <c r="Q1547" i="2"/>
  <c r="W1547" i="2" s="1"/>
  <c r="Q1546" i="2"/>
  <c r="W1546" i="2" s="1"/>
  <c r="R1537" i="2"/>
  <c r="R1534" i="2"/>
  <c r="T1534" i="2"/>
  <c r="S1547" i="2"/>
  <c r="T1547" i="2"/>
  <c r="T1533" i="2"/>
  <c r="U1531" i="2"/>
  <c r="U1535" i="2"/>
  <c r="T1545" i="2"/>
  <c r="T1544" i="2"/>
  <c r="R1532" i="2"/>
  <c r="R1535" i="2"/>
  <c r="U1532" i="2"/>
  <c r="U1546" i="2"/>
  <c r="S1538" i="2"/>
  <c r="S1531" i="2"/>
  <c r="U1533" i="2"/>
  <c r="T1535" i="2"/>
  <c r="Q1533" i="2"/>
  <c r="W1533" i="2" s="1"/>
  <c r="R1544" i="2"/>
  <c r="T1539" i="2"/>
  <c r="T1532" i="2"/>
  <c r="Q1539" i="2"/>
  <c r="W1539" i="2" s="1"/>
  <c r="Q1534" i="2"/>
  <c r="W1534" i="2" s="1"/>
  <c r="U1539" i="2"/>
  <c r="U1547" i="2"/>
  <c r="U1545" i="2"/>
  <c r="Q95" i="14"/>
  <c r="Q98" i="14"/>
  <c r="Q100" i="14"/>
  <c r="Q99" i="14"/>
  <c r="Q56" i="14"/>
  <c r="Q41" i="14"/>
  <c r="Q53" i="14"/>
  <c r="Q101" i="14"/>
  <c r="Q32" i="14"/>
  <c r="Q44" i="14"/>
  <c r="E9" i="5"/>
  <c r="Q29" i="14"/>
  <c r="Q9" i="14"/>
  <c r="Q15" i="14"/>
  <c r="R1553" i="2"/>
  <c r="U1553" i="2"/>
  <c r="S1553" i="2"/>
  <c r="T1549" i="2"/>
  <c r="S1548" i="2"/>
  <c r="S1542" i="2"/>
  <c r="T1530" i="2"/>
  <c r="T1536" i="2"/>
  <c r="R1542" i="2"/>
  <c r="R1548" i="2"/>
  <c r="R1552" i="2"/>
  <c r="Q1548" i="2"/>
  <c r="W1548" i="2" s="1"/>
  <c r="R1536" i="2"/>
  <c r="Q1550" i="2"/>
  <c r="W1550" i="2" s="1"/>
  <c r="S1549" i="2"/>
  <c r="U1552" i="2"/>
  <c r="S1543" i="2"/>
  <c r="S1541" i="2"/>
  <c r="S1530" i="2"/>
  <c r="R1541" i="2"/>
  <c r="Q1549" i="2"/>
  <c r="W1549" i="2" s="1"/>
  <c r="Q1541" i="2"/>
  <c r="W1541" i="2" s="1"/>
  <c r="R1530" i="2"/>
  <c r="S1552" i="2"/>
  <c r="R1550" i="2"/>
  <c r="U1551" i="2"/>
  <c r="T1551" i="2"/>
  <c r="Q1552" i="2"/>
  <c r="W1552" i="2" s="1"/>
  <c r="T1552" i="2"/>
  <c r="Q1543" i="2"/>
  <c r="W1543" i="2" s="1"/>
  <c r="Q1530" i="2"/>
  <c r="W1530" i="2" s="1"/>
  <c r="T1553" i="2"/>
  <c r="T1550" i="2"/>
  <c r="T1542" i="2"/>
  <c r="Q1536" i="2"/>
  <c r="W1536" i="2" s="1"/>
  <c r="Q1553" i="2"/>
  <c r="W1553" i="2" s="1"/>
  <c r="U1550" i="2"/>
  <c r="U1549" i="2"/>
  <c r="S1536" i="2"/>
  <c r="U1543" i="2"/>
  <c r="T1543" i="2"/>
  <c r="U1530" i="2"/>
  <c r="T1548" i="2"/>
  <c r="Q1542" i="2"/>
  <c r="W1542" i="2" s="1"/>
  <c r="R1543" i="2"/>
  <c r="U1536" i="2"/>
  <c r="U1542" i="2"/>
  <c r="R1549" i="2"/>
  <c r="R1551" i="2"/>
  <c r="Q1551" i="2"/>
  <c r="W1551" i="2" s="1"/>
  <c r="U1548" i="2"/>
  <c r="T1541" i="2"/>
  <c r="S1550" i="2"/>
  <c r="U1541" i="2"/>
  <c r="S1551" i="2"/>
  <c r="R1454" i="2"/>
  <c r="R1455" i="2"/>
  <c r="S1454" i="2"/>
  <c r="Q1458" i="2"/>
  <c r="W1458" i="2" s="1"/>
  <c r="U1454" i="2"/>
  <c r="T1454" i="2"/>
  <c r="R1458" i="2"/>
  <c r="Q1456" i="2"/>
  <c r="W1456" i="2" s="1"/>
  <c r="T1457" i="2"/>
  <c r="U1456" i="2"/>
  <c r="S1456" i="2"/>
  <c r="T1458" i="2"/>
  <c r="R1528" i="2"/>
  <c r="R1459" i="2"/>
  <c r="R1457" i="2"/>
  <c r="Q1460" i="2"/>
  <c r="W1460" i="2" s="1"/>
  <c r="T1529" i="2"/>
  <c r="R1460" i="2"/>
  <c r="U1529" i="2"/>
  <c r="U1460" i="2"/>
  <c r="T1455" i="2"/>
  <c r="S1529" i="2"/>
  <c r="R1456" i="2"/>
  <c r="U1457" i="2"/>
  <c r="T1460" i="2"/>
  <c r="S1455" i="2"/>
  <c r="T1459" i="2"/>
  <c r="T1456" i="2"/>
  <c r="S1459" i="2"/>
  <c r="S1460" i="2"/>
  <c r="S1458" i="2"/>
  <c r="Q1529" i="2"/>
  <c r="W1529" i="2" s="1"/>
  <c r="Q1455" i="2"/>
  <c r="W1455" i="2" s="1"/>
  <c r="Q1457" i="2"/>
  <c r="W1457" i="2" s="1"/>
  <c r="T1528" i="2"/>
  <c r="U1528" i="2"/>
  <c r="U1459" i="2"/>
  <c r="Q1454" i="2"/>
  <c r="W1454" i="2" s="1"/>
  <c r="Q1528" i="2"/>
  <c r="W1528" i="2" s="1"/>
  <c r="S1457" i="2"/>
  <c r="R1529" i="2"/>
  <c r="U1458" i="2"/>
  <c r="Q1459" i="2"/>
  <c r="W1459" i="2" s="1"/>
  <c r="U1455" i="2"/>
  <c r="S1528" i="2"/>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Q103" i="14"/>
  <c r="Q117" i="14"/>
  <c r="E31" i="5"/>
  <c r="X31" i="5" s="1"/>
  <c r="E118" i="5"/>
  <c r="X118" i="5" s="1"/>
  <c r="E43" i="5"/>
  <c r="E49" i="5"/>
  <c r="E113" i="5"/>
  <c r="X113" i="5" s="1"/>
  <c r="E120" i="5"/>
  <c r="X120" i="5" s="1"/>
  <c r="Q113" i="14"/>
  <c r="Q115" i="14"/>
  <c r="E3" i="14"/>
  <c r="E73" i="5"/>
  <c r="E102" i="5"/>
  <c r="X102" i="5" s="1"/>
  <c r="E47" i="5"/>
  <c r="X47" i="5" s="1"/>
  <c r="E53" i="5"/>
  <c r="E114" i="5"/>
  <c r="X114" i="5" s="1"/>
  <c r="I127" i="14"/>
  <c r="I128" i="14"/>
  <c r="O880" i="2"/>
  <c r="E88" i="5"/>
  <c r="X88" i="5" s="1"/>
  <c r="E97" i="5"/>
  <c r="E44" i="5"/>
  <c r="E45" i="5"/>
  <c r="X45"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E68" i="5"/>
  <c r="E69" i="5"/>
  <c r="E71" i="5"/>
  <c r="X71" i="5" s="1"/>
  <c r="E75" i="5"/>
  <c r="E100" i="5"/>
  <c r="X100" i="5" s="1"/>
  <c r="E119" i="5"/>
  <c r="E27" i="5"/>
  <c r="E72" i="5"/>
  <c r="X72" i="5" s="1"/>
  <c r="E41" i="5"/>
  <c r="X41" i="5" s="1"/>
  <c r="E76" i="5"/>
  <c r="E108" i="5"/>
  <c r="X108" i="5" s="1"/>
  <c r="E18" i="5"/>
  <c r="X18" i="5" s="1"/>
  <c r="E92" i="5"/>
  <c r="X92" i="5" s="1"/>
  <c r="E107" i="5"/>
  <c r="X107" i="5" s="1"/>
  <c r="E112" i="5"/>
  <c r="X112" i="5" s="1"/>
  <c r="E7" i="5"/>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6" i="2"/>
  <c r="O249" i="2"/>
  <c r="O252" i="2"/>
  <c r="O255" i="2"/>
  <c r="O261" i="2"/>
  <c r="O264" i="2"/>
  <c r="O267" i="2"/>
  <c r="O270" i="2"/>
  <c r="O273" i="2"/>
  <c r="O276" i="2"/>
  <c r="O279" i="2"/>
  <c r="O285" i="2"/>
  <c r="O288" i="2"/>
  <c r="O291"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25" i="2"/>
  <c r="O1037" i="2"/>
  <c r="O1049" i="2"/>
  <c r="O1061" i="2"/>
  <c r="O1073" i="2"/>
  <c r="O1097" i="2"/>
  <c r="O1109" i="2"/>
  <c r="O1121" i="2"/>
  <c r="O1133" i="2"/>
  <c r="O1145" i="2"/>
  <c r="O1169" i="2"/>
  <c r="O1181" i="2"/>
  <c r="O1193" i="2"/>
  <c r="O1205" i="2"/>
  <c r="O1217" i="2"/>
  <c r="O1264" i="2"/>
  <c r="O1276" i="2"/>
  <c r="E115" i="5"/>
  <c r="X115" i="5" s="1"/>
  <c r="O101" i="2"/>
  <c r="O245" i="2"/>
  <c r="O257" i="2"/>
  <c r="O425" i="2"/>
  <c r="O449" i="2"/>
  <c r="O461" i="2"/>
  <c r="O509" i="2"/>
  <c r="O557" i="2"/>
  <c r="O725" i="2"/>
  <c r="O749" i="2"/>
  <c r="O773"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6" i="2"/>
  <c r="O439"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E89" i="5"/>
  <c r="X89" i="5" s="1"/>
  <c r="E98" i="5"/>
  <c r="E8" i="5"/>
  <c r="E34" i="5"/>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E54" i="5"/>
  <c r="E83" i="5"/>
  <c r="X83" i="5" s="1"/>
  <c r="E101" i="5"/>
  <c r="X101" i="5" s="1"/>
  <c r="U52" i="2"/>
  <c r="Q92" i="2"/>
  <c r="W92" i="2" s="1"/>
  <c r="S112" i="2"/>
  <c r="T176" i="2"/>
  <c r="U77" i="2"/>
  <c r="U81" i="2"/>
  <c r="S109" i="2"/>
  <c r="S189" i="2"/>
  <c r="S3" i="2"/>
  <c r="U86" i="2"/>
  <c r="E22" i="5"/>
  <c r="E116" i="5"/>
  <c r="X116" i="5" s="1"/>
  <c r="E61" i="5"/>
  <c r="E91" i="5"/>
  <c r="X91" i="5" s="1"/>
  <c r="U179" i="2"/>
  <c r="S44" i="2"/>
  <c r="T96" i="2"/>
  <c r="U128" i="2"/>
  <c r="S37" i="2"/>
  <c r="S97" i="2"/>
  <c r="U165" i="2"/>
  <c r="R6" i="2"/>
  <c r="Q54" i="2"/>
  <c r="W54" i="2" s="1"/>
  <c r="T74" i="2"/>
  <c r="U94" i="2"/>
  <c r="U102" i="2"/>
  <c r="Q118" i="2"/>
  <c r="W118" i="2" s="1"/>
  <c r="U122" i="2"/>
  <c r="S134" i="2"/>
  <c r="U174" i="2"/>
  <c r="Q202" i="2"/>
  <c r="W202" i="2" s="1"/>
  <c r="E12" i="5"/>
  <c r="E25" i="5"/>
  <c r="E59" i="5"/>
  <c r="X59" i="5" s="1"/>
  <c r="E110" i="5"/>
  <c r="X110" i="5" s="1"/>
  <c r="E62" i="5"/>
  <c r="E96" i="5"/>
  <c r="X96" i="5" s="1"/>
  <c r="E99" i="5"/>
  <c r="X99" i="5" s="1"/>
  <c r="E5" i="5"/>
  <c r="X5" i="5" s="1"/>
  <c r="E15" i="5"/>
  <c r="X15" i="5" s="1"/>
  <c r="E37" i="5"/>
  <c r="X37" i="5" s="1"/>
  <c r="M67" i="14"/>
  <c r="O67" i="14" s="1"/>
  <c r="E50" i="5"/>
  <c r="E66" i="5"/>
  <c r="X66" i="5" s="1"/>
  <c r="M86" i="14"/>
  <c r="O86" i="14" s="1"/>
  <c r="E39" i="5"/>
  <c r="X39" i="5" s="1"/>
  <c r="E57" i="5"/>
  <c r="X57" i="5" s="1"/>
  <c r="E84" i="5"/>
  <c r="X84" i="5" s="1"/>
  <c r="M69" i="14"/>
  <c r="O69" i="14" s="1"/>
  <c r="E33" i="5"/>
  <c r="X33" i="5" s="1"/>
  <c r="E86" i="5"/>
  <c r="E60" i="5"/>
  <c r="E82" i="5"/>
  <c r="X82" i="5" s="1"/>
  <c r="E94" i="5"/>
  <c r="E35" i="5"/>
  <c r="X35" i="5" s="1"/>
  <c r="E36" i="5"/>
  <c r="E56" i="5"/>
  <c r="X56" i="5" s="1"/>
  <c r="E63" i="5"/>
  <c r="X63" i="5" s="1"/>
  <c r="E85" i="5"/>
  <c r="E103" i="5"/>
  <c r="X103" i="5" s="1"/>
  <c r="E117" i="5"/>
  <c r="X117" i="5" s="1"/>
  <c r="E6" i="5"/>
  <c r="E21" i="5"/>
  <c r="X21" i="5" s="1"/>
  <c r="E58" i="5"/>
  <c r="X58" i="5" s="1"/>
  <c r="E67" i="5"/>
  <c r="X67" i="5" s="1"/>
  <c r="E74" i="5"/>
  <c r="X74" i="5" s="1"/>
  <c r="E106" i="5"/>
  <c r="X106" i="5" s="1"/>
  <c r="E16" i="5"/>
  <c r="X16" i="5" s="1"/>
  <c r="E26" i="5"/>
  <c r="X26" i="5" s="1"/>
  <c r="E28" i="5"/>
  <c r="X28" i="5" s="1"/>
  <c r="E64" i="5"/>
  <c r="E81" i="5"/>
  <c r="X81" i="5" s="1"/>
  <c r="E87" i="5"/>
  <c r="X87" i="5" s="1"/>
  <c r="E95" i="5"/>
  <c r="E104" i="5"/>
  <c r="X104" i="5" s="1"/>
  <c r="M40" i="14"/>
  <c r="O40" i="14" s="1"/>
  <c r="E24" i="5"/>
  <c r="X24" i="5" s="1"/>
  <c r="E80" i="5"/>
  <c r="X80" i="5" s="1"/>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1"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4" i="5"/>
  <c r="D163"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1" i="5"/>
  <c r="M48" i="14"/>
  <c r="O48" i="14" s="1"/>
  <c r="H48" i="14"/>
  <c r="I48" i="14" s="1"/>
  <c r="H59" i="14"/>
  <c r="I59" i="14" s="1"/>
  <c r="M79" i="14"/>
  <c r="O79" i="14" s="1"/>
  <c r="H79" i="14"/>
  <c r="I79" i="14" s="1"/>
  <c r="O112" i="14"/>
  <c r="AC131"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1" i="5"/>
  <c r="O18" i="14"/>
  <c r="R81" i="5" l="1"/>
  <c r="Q80" i="14" s="1"/>
  <c r="R78" i="5"/>
  <c r="Q77" i="14" s="1"/>
  <c r="R27" i="5"/>
  <c r="Q26" i="14" s="1"/>
  <c r="O1013" i="2"/>
  <c r="V68" i="5" s="1"/>
  <c r="L1554" i="2"/>
  <c r="X73" i="5"/>
  <c r="R35" i="5"/>
  <c r="Q34" i="14" s="1"/>
  <c r="O1077" i="2"/>
  <c r="O1273" i="2"/>
  <c r="V94" i="5" s="1"/>
  <c r="X97" i="5"/>
  <c r="O445" i="2"/>
  <c r="V37" i="5" s="1"/>
  <c r="R82" i="5"/>
  <c r="Q81" i="14" s="1"/>
  <c r="O243" i="2"/>
  <c r="V23" i="5" s="1"/>
  <c r="X51" i="5"/>
  <c r="X54" i="5"/>
  <c r="X25" i="5"/>
  <c r="X6" i="5"/>
  <c r="X36" i="5"/>
  <c r="X27" i="5"/>
  <c r="X119" i="5"/>
  <c r="X90" i="5"/>
  <c r="I123" i="5"/>
  <c r="H123" i="5"/>
  <c r="I124" i="5"/>
  <c r="J124" i="5"/>
  <c r="H124" i="5"/>
  <c r="W124" i="5"/>
  <c r="V124" i="5"/>
  <c r="K124" i="5"/>
  <c r="J123" i="5"/>
  <c r="K123" i="5"/>
  <c r="W123" i="5"/>
  <c r="V123" i="5"/>
  <c r="X69" i="5"/>
  <c r="X68" i="5"/>
  <c r="X64" i="5"/>
  <c r="X34" i="5"/>
  <c r="X46" i="5"/>
  <c r="X98" i="5"/>
  <c r="X7" i="5"/>
  <c r="X22" i="5"/>
  <c r="X65" i="5"/>
  <c r="X44" i="5"/>
  <c r="X12" i="5"/>
  <c r="X60" i="5"/>
  <c r="X61" i="5"/>
  <c r="X62" i="5"/>
  <c r="X75" i="5"/>
  <c r="X49" i="5"/>
  <c r="X11" i="5"/>
  <c r="X86" i="5"/>
  <c r="X9" i="5"/>
  <c r="X50" i="5"/>
  <c r="X94" i="5"/>
  <c r="X43" i="5"/>
  <c r="X95" i="5"/>
  <c r="X76" i="5"/>
  <c r="X53" i="5"/>
  <c r="X55" i="5"/>
  <c r="X85" i="5"/>
  <c r="X93" i="5"/>
  <c r="X8" i="5"/>
  <c r="I130" i="5"/>
  <c r="H130" i="5"/>
  <c r="K130" i="5"/>
  <c r="J130" i="5"/>
  <c r="W130" i="5"/>
  <c r="V130" i="5"/>
  <c r="H129" i="5"/>
  <c r="I129" i="5"/>
  <c r="J129" i="5"/>
  <c r="K129" i="5"/>
  <c r="W129" i="5"/>
  <c r="V129" i="5"/>
  <c r="E8" i="14"/>
  <c r="H126" i="5"/>
  <c r="I126" i="5"/>
  <c r="V126" i="5"/>
  <c r="J126" i="5"/>
  <c r="W126" i="5"/>
  <c r="K126" i="5"/>
  <c r="H127" i="5"/>
  <c r="I127" i="5"/>
  <c r="V127" i="5"/>
  <c r="J127" i="5"/>
  <c r="K127" i="5"/>
  <c r="W127" i="5"/>
  <c r="I9" i="5"/>
  <c r="H9" i="5"/>
  <c r="J9" i="5"/>
  <c r="K9" i="5"/>
  <c r="H128" i="5"/>
  <c r="I128" i="5"/>
  <c r="K128" i="5"/>
  <c r="W128" i="5"/>
  <c r="J128" i="5"/>
  <c r="V128" i="5"/>
  <c r="W9" i="5"/>
  <c r="V9" i="5"/>
  <c r="J122" i="5"/>
  <c r="I122" i="5"/>
  <c r="K122" i="5"/>
  <c r="W122" i="5"/>
  <c r="V122" i="5"/>
  <c r="H122" i="5"/>
  <c r="J121" i="5"/>
  <c r="V121" i="5"/>
  <c r="W121" i="5"/>
  <c r="K121" i="5"/>
  <c r="I121" i="5"/>
  <c r="H121" i="5"/>
  <c r="J125" i="5"/>
  <c r="K125" i="5"/>
  <c r="V125" i="5"/>
  <c r="H125" i="5"/>
  <c r="I125" i="5"/>
  <c r="W125" i="5"/>
  <c r="Q5" i="14"/>
  <c r="Q84" i="14"/>
  <c r="O901" i="2"/>
  <c r="V63" i="5" s="1"/>
  <c r="Q69" i="14"/>
  <c r="O746" i="2"/>
  <c r="V51" i="5" s="1"/>
  <c r="Q58" i="14"/>
  <c r="Q49" i="14"/>
  <c r="Q61" i="14"/>
  <c r="Q50" i="14"/>
  <c r="Q70" i="14"/>
  <c r="E30" i="14"/>
  <c r="E18" i="14"/>
  <c r="E48" i="14"/>
  <c r="E13" i="14"/>
  <c r="Q18" i="14"/>
  <c r="O1068" i="2"/>
  <c r="V90" i="5" s="1"/>
  <c r="O352" i="2"/>
  <c r="W27" i="5" s="1"/>
  <c r="E28" i="14"/>
  <c r="W19"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J88" i="5"/>
  <c r="W75" i="5"/>
  <c r="J69" i="5"/>
  <c r="K88" i="5"/>
  <c r="K70" i="5"/>
  <c r="W20" i="5"/>
  <c r="K69" i="5"/>
  <c r="J75" i="5"/>
  <c r="W100" i="5"/>
  <c r="W68" i="5"/>
  <c r="E131" i="5"/>
  <c r="K27" i="5"/>
  <c r="H27" i="5"/>
  <c r="I27" i="5"/>
  <c r="I68" i="5"/>
  <c r="H68" i="5"/>
  <c r="I100" i="5"/>
  <c r="H100" i="5"/>
  <c r="I70" i="5"/>
  <c r="H70" i="5"/>
  <c r="V70" i="5"/>
  <c r="I69" i="5"/>
  <c r="H69" i="5"/>
  <c r="W97" i="5"/>
  <c r="W87" i="5"/>
  <c r="W70" i="5"/>
  <c r="J100" i="5"/>
  <c r="I73" i="5"/>
  <c r="H73"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J57" i="5"/>
  <c r="J103" i="5"/>
  <c r="V120" i="5"/>
  <c r="V106" i="5"/>
  <c r="J79" i="5"/>
  <c r="W54" i="5"/>
  <c r="J42" i="5"/>
  <c r="V26" i="5"/>
  <c r="W117" i="5"/>
  <c r="W11" i="5"/>
  <c r="V93" i="5"/>
  <c r="K13" i="5"/>
  <c r="K102" i="5"/>
  <c r="J80" i="5"/>
  <c r="J77" i="5"/>
  <c r="K109" i="5"/>
  <c r="W111" i="5"/>
  <c r="W92" i="5"/>
  <c r="K74" i="5"/>
  <c r="J38" i="5"/>
  <c r="W25" i="5"/>
  <c r="W109" i="5"/>
  <c r="K33" i="5"/>
  <c r="W51" i="5"/>
  <c r="J48" i="5"/>
  <c r="J109" i="5"/>
  <c r="J106" i="5"/>
  <c r="W42"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37" i="5"/>
  <c r="H37" i="5"/>
  <c r="K39" i="5"/>
  <c r="J25" i="5"/>
  <c r="V92" i="5"/>
  <c r="J36" i="5"/>
  <c r="V39" i="5"/>
  <c r="W119" i="5"/>
  <c r="V115" i="5"/>
  <c r="V98" i="5"/>
  <c r="J67" i="5"/>
  <c r="V64" i="5"/>
  <c r="K12" i="5"/>
  <c r="K25" i="5"/>
  <c r="W101" i="5"/>
  <c r="J18" i="5"/>
  <c r="V47" i="5"/>
  <c r="W110"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18" i="5"/>
  <c r="J37"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Y124" i="5" l="1"/>
  <c r="Y123" i="5"/>
  <c r="M123" i="5"/>
  <c r="L123" i="5"/>
  <c r="L124" i="5"/>
  <c r="M124" i="5"/>
  <c r="W62" i="5"/>
  <c r="V53" i="5"/>
  <c r="Y53" i="5" s="1"/>
  <c r="V79" i="5"/>
  <c r="Y79" i="5" s="1"/>
  <c r="V78" i="5"/>
  <c r="Y78" i="5" s="1"/>
  <c r="V34" i="5"/>
  <c r="Y34" i="5" s="1"/>
  <c r="V76" i="5"/>
  <c r="Y130" i="5"/>
  <c r="L129" i="5"/>
  <c r="Y129" i="5"/>
  <c r="M129" i="5"/>
  <c r="N129" i="5" s="1"/>
  <c r="AA129" i="5" s="1"/>
  <c r="L130" i="5"/>
  <c r="M130" i="5"/>
  <c r="W76" i="5"/>
  <c r="V7" i="5"/>
  <c r="Y7" i="5" s="1"/>
  <c r="Y9" i="5"/>
  <c r="M126" i="5"/>
  <c r="N126" i="5" s="1"/>
  <c r="AA126" i="5" s="1"/>
  <c r="L127" i="5"/>
  <c r="M127" i="5"/>
  <c r="N127" i="5" s="1"/>
  <c r="AA127" i="5" s="1"/>
  <c r="L9" i="5"/>
  <c r="W74" i="5"/>
  <c r="Y126" i="5"/>
  <c r="Y128" i="5"/>
  <c r="L128" i="5"/>
  <c r="Y127" i="5"/>
  <c r="M128" i="5"/>
  <c r="M9" i="5"/>
  <c r="L126" i="5"/>
  <c r="V74" i="5"/>
  <c r="V72" i="5"/>
  <c r="Y121" i="5"/>
  <c r="L121" i="5"/>
  <c r="M121" i="5"/>
  <c r="N121" i="5" s="1"/>
  <c r="AA121" i="5" s="1"/>
  <c r="L122" i="5"/>
  <c r="Y122" i="5"/>
  <c r="M122" i="5"/>
  <c r="W72" i="5"/>
  <c r="W6" i="5"/>
  <c r="Y125" i="5"/>
  <c r="M125" i="5"/>
  <c r="L125" i="5"/>
  <c r="V77" i="5"/>
  <c r="Y77" i="5" s="1"/>
  <c r="V58" i="5"/>
  <c r="Y58" i="5" s="1"/>
  <c r="V49" i="5"/>
  <c r="Y49" i="5" s="1"/>
  <c r="V59" i="5"/>
  <c r="Y59" i="5" s="1"/>
  <c r="V50" i="5"/>
  <c r="Y50" i="5" s="1"/>
  <c r="W52" i="5"/>
  <c r="V80" i="5"/>
  <c r="Y80" i="5" s="1"/>
  <c r="V82" i="5"/>
  <c r="Y82" i="5" s="1"/>
  <c r="V62" i="5"/>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V65" i="5"/>
  <c r="Y65" i="5" s="1"/>
  <c r="L14" i="5"/>
  <c r="M19" i="5"/>
  <c r="Q19" i="5" s="1"/>
  <c r="M31" i="5"/>
  <c r="AB31" i="5" s="1"/>
  <c r="P30" i="14" s="1"/>
  <c r="Y14" i="5"/>
  <c r="M14" i="5"/>
  <c r="Q14" i="5" s="1"/>
  <c r="L19" i="5"/>
  <c r="Y55" i="5"/>
  <c r="L55" i="5"/>
  <c r="M55" i="5"/>
  <c r="Q112" i="14"/>
  <c r="Y21" i="5"/>
  <c r="Y84" i="5"/>
  <c r="Y69" i="5"/>
  <c r="R131" i="5"/>
  <c r="L71" i="5"/>
  <c r="L114" i="5"/>
  <c r="Y113" i="5"/>
  <c r="M29" i="5"/>
  <c r="Q29" i="5" s="1"/>
  <c r="Y44" i="5"/>
  <c r="Y105" i="5"/>
  <c r="Y114" i="5"/>
  <c r="M53" i="5"/>
  <c r="Q53" i="5" s="1"/>
  <c r="M114" i="5"/>
  <c r="AB114" i="5" s="1"/>
  <c r="P113" i="14" s="1"/>
  <c r="M113" i="5"/>
  <c r="Q113" i="5" s="1"/>
  <c r="L53" i="5"/>
  <c r="Y29" i="5"/>
  <c r="M75" i="5"/>
  <c r="AB75" i="5" s="1"/>
  <c r="P74" i="14" s="1"/>
  <c r="L113" i="5"/>
  <c r="L44" i="5"/>
  <c r="V4" i="5"/>
  <c r="M44" i="5"/>
  <c r="Q44" i="5" s="1"/>
  <c r="L29" i="5"/>
  <c r="O1554" i="2"/>
  <c r="V132" i="5" s="1"/>
  <c r="Y73" i="5"/>
  <c r="AH131" i="5"/>
  <c r="AG131" i="5"/>
  <c r="M20" i="5"/>
  <c r="Q20" i="5" s="1"/>
  <c r="Y68" i="5"/>
  <c r="M110" i="5"/>
  <c r="AB110" i="5" s="1"/>
  <c r="P109" i="14" s="1"/>
  <c r="P116" i="14"/>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L43" i="5"/>
  <c r="Y13" i="5"/>
  <c r="M84" i="5"/>
  <c r="AB84" i="5" s="1"/>
  <c r="P83" i="14" s="1"/>
  <c r="L49" i="5"/>
  <c r="L8" i="5"/>
  <c r="M79" i="5"/>
  <c r="AB79" i="5" s="1"/>
  <c r="P78" i="14" s="1"/>
  <c r="Y115" i="5"/>
  <c r="L45" i="5"/>
  <c r="M83" i="5"/>
  <c r="Q83" i="5" s="1"/>
  <c r="L32" i="5"/>
  <c r="M120" i="5"/>
  <c r="Q120" i="5" s="1"/>
  <c r="Y46" i="5"/>
  <c r="M77" i="5"/>
  <c r="AB77" i="5" s="1"/>
  <c r="P76" i="14" s="1"/>
  <c r="L64" i="5"/>
  <c r="M52" i="5"/>
  <c r="Q52" i="5" s="1"/>
  <c r="Y35" i="5"/>
  <c r="M45" i="5"/>
  <c r="AB45" i="5" s="1"/>
  <c r="P44" i="14" s="1"/>
  <c r="M118" i="5"/>
  <c r="AB118" i="5" s="1"/>
  <c r="M78" i="5"/>
  <c r="Q78" i="5" s="1"/>
  <c r="L33" i="5"/>
  <c r="L90" i="5"/>
  <c r="Y98" i="5"/>
  <c r="L51" i="5"/>
  <c r="L84" i="5"/>
  <c r="H131" i="5"/>
  <c r="M90" i="5"/>
  <c r="L110" i="5"/>
  <c r="M49" i="5"/>
  <c r="K131" i="5"/>
  <c r="L58" i="5"/>
  <c r="L119" i="5"/>
  <c r="I131" i="5"/>
  <c r="L10" i="5"/>
  <c r="M111" i="5"/>
  <c r="J131" i="5"/>
  <c r="Y8" i="5"/>
  <c r="L28" i="5"/>
  <c r="L12" i="5"/>
  <c r="M56" i="5"/>
  <c r="M54" i="5"/>
  <c r="L81" i="5"/>
  <c r="L118" i="5"/>
  <c r="L78" i="5"/>
  <c r="M43" i="5"/>
  <c r="L18" i="5"/>
  <c r="L39" i="5"/>
  <c r="L92" i="5"/>
  <c r="M25" i="5"/>
  <c r="M23" i="5"/>
  <c r="M48" i="5"/>
  <c r="L50" i="5"/>
  <c r="N124" i="5" l="1"/>
  <c r="AA124" i="5" s="1"/>
  <c r="AB124" i="5"/>
  <c r="Q124" i="5"/>
  <c r="AB123" i="5"/>
  <c r="Q123" i="5"/>
  <c r="N123" i="5"/>
  <c r="AA123" i="5" s="1"/>
  <c r="Y62" i="5"/>
  <c r="Y76" i="5"/>
  <c r="AB129" i="5"/>
  <c r="Q129" i="5"/>
  <c r="N130" i="5"/>
  <c r="AA130" i="5" s="1"/>
  <c r="Q130" i="5"/>
  <c r="AB130" i="5"/>
  <c r="Q126" i="5"/>
  <c r="AB126" i="5"/>
  <c r="AB127" i="5"/>
  <c r="Q127" i="5"/>
  <c r="Y74" i="5"/>
  <c r="AB9" i="5"/>
  <c r="P8" i="14" s="1"/>
  <c r="N9" i="5"/>
  <c r="AA9" i="5" s="1"/>
  <c r="Q9" i="5"/>
  <c r="N128" i="5"/>
  <c r="AA128" i="5" s="1"/>
  <c r="AB128" i="5"/>
  <c r="Q128" i="5"/>
  <c r="Y72" i="5"/>
  <c r="Q121" i="5"/>
  <c r="AB121" i="5"/>
  <c r="N122" i="5"/>
  <c r="AA122" i="5" s="1"/>
  <c r="Q122" i="5"/>
  <c r="AB122" i="5"/>
  <c r="Y6" i="5"/>
  <c r="Q125" i="5"/>
  <c r="N125" i="5"/>
  <c r="AA125" i="5" s="1"/>
  <c r="AB125" i="5"/>
  <c r="W131" i="5"/>
  <c r="Y52" i="5"/>
  <c r="AA82" i="5"/>
  <c r="Y5" i="5"/>
  <c r="V131" i="5"/>
  <c r="Q31" i="5"/>
  <c r="AB14" i="5"/>
  <c r="P13" i="14" s="1"/>
  <c r="N19" i="5"/>
  <c r="AA19" i="5" s="1"/>
  <c r="AB19" i="5"/>
  <c r="P18" i="14" s="1"/>
  <c r="N31" i="5"/>
  <c r="AA31" i="5" s="1"/>
  <c r="N14" i="5"/>
  <c r="AA14" i="5" s="1"/>
  <c r="AB55" i="5"/>
  <c r="P54" i="14" s="1"/>
  <c r="N55" i="5"/>
  <c r="AA55" i="5" s="1"/>
  <c r="Q55" i="5"/>
  <c r="X131"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N110" i="5"/>
  <c r="AA110" i="5" s="1"/>
  <c r="N27" i="5"/>
  <c r="AA27" i="5" s="1"/>
  <c r="N88" i="5"/>
  <c r="AA88" i="5" s="1"/>
  <c r="Q88" i="5"/>
  <c r="Q112" i="5"/>
  <c r="N112" i="5"/>
  <c r="AA112" i="5" s="1"/>
  <c r="Q27" i="5"/>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AB52" i="5"/>
  <c r="P51" i="14" s="1"/>
  <c r="P115" i="14"/>
  <c r="Q77" i="5"/>
  <c r="N77" i="5"/>
  <c r="AA77" i="5" s="1"/>
  <c r="L131" i="5"/>
  <c r="P119" i="14"/>
  <c r="P117" i="14"/>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1" i="5"/>
  <c r="P118" i="14"/>
  <c r="AB90" i="5"/>
  <c r="P89" i="14" s="1"/>
  <c r="N90" i="5"/>
  <c r="AA90" i="5" s="1"/>
  <c r="Q90" i="5"/>
  <c r="AB48" i="5"/>
  <c r="P47" i="14" s="1"/>
  <c r="N48" i="5"/>
  <c r="AA48" i="5" s="1"/>
  <c r="Q48" i="5"/>
  <c r="AA4" i="5"/>
  <c r="V133" i="5" l="1"/>
  <c r="Y131" i="5"/>
  <c r="X132" i="5"/>
  <c r="AA131" i="5"/>
  <c r="Q131" i="5"/>
  <c r="N131" i="5"/>
  <c r="AA13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<sst xmlns="http://schemas.openxmlformats.org/spreadsheetml/2006/main" count="57424" uniqueCount="16779">
  <si>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</si>
  <si>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</si>
  <si>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</si>
  <si>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</si>
  <si>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</si>
  <si>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</si>
  <si>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</si>
  <si>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</si>
  <si>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</si>
  <si>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</si>
  <si>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</si>
  <si>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</si>
  <si>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</si>
  <si>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</si>
  <si>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</si>
  <si>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</si>
  <si>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</si>
  <si>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</si>
  <si>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</si>
  <si>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</si>
  <si>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</si>
  <si>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</si>
  <si>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</si>
  <si>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</si>
  <si>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</si>
  <si>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</si>
  <si>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</si>
  <si>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</si>
  <si>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</si>
  <si>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</si>
  <si>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</si>
  <si>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</si>
  <si>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</si>
  <si>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</si>
  <si>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</si>
  <si>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</si>
  <si>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</si>
  <si>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</si>
  <si>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</si>
  <si>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</si>
  <si>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</si>
  <si>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</si>
  <si>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</si>
  <si>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</si>
  <si>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</si>
  <si>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</si>
  <si>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</si>
  <si>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</si>
  <si>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</si>
  <si>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</si>
  <si>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</si>
  <si>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</si>
  <si>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</si>
  <si>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</si>
  <si>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</si>
  <si>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</si>
  <si>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</si>
  <si>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</si>
  <si>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</si>
  <si>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</si>
  <si>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</si>
  <si>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</si>
  <si>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</si>
  <si>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</si>
  <si>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</si>
  <si>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</si>
  <si>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</si>
  <si>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</si>
  <si>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</si>
  <si>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</si>
  <si>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</si>
  <si>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</si>
  <si>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</si>
  <si>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</si>
  <si>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</si>
  <si>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</si>
  <si>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</si>
  <si>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</si>
  <si>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</si>
  <si>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</si>
  <si>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</si>
  <si>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</si>
  <si>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</si>
  <si>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</si>
  <si>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</si>
  <si>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</si>
  <si>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</si>
  <si>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</si>
  <si>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</si>
  <si>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</si>
  <si>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</si>
  <si>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</si>
  <si>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</si>
  <si>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</si>
  <si>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</si>
  <si>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</si>
  <si>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</si>
  <si>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</si>
  <si>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</si>
  <si>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</si>
  <si>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</si>
  <si>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</si>
  <si>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</si>
  <si>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</si>
  <si>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</si>
  <si>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</si>
  <si>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</si>
  <si>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</si>
  <si>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</si>
  <si>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</si>
  <si>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</si>
  <si>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</si>
  <si>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</si>
  <si>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</si>
  <si>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</si>
  <si>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</si>
  <si>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</si>
  <si>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</si>
  <si>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</si>
  <si>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</si>
  <si>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</si>
  <si>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</si>
  <si>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</si>
  <si>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</si>
  <si>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</si>
  <si>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</si>
  <si>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</si>
  <si>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</si>
  <si>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</si>
  <si>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</si>
  <si>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</si>
  <si>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</si>
  <si>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</si>
  <si>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</si>
  <si>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</si>
  <si>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</si>
  <si>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</si>
  <si>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</si>
  <si>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</si>
  <si>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</si>
  <si>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</si>
  <si>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</si>
  <si>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</si>
  <si>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</si>
  <si>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</si>
  <si>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</si>
  <si>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</si>
  <si>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</si>
  <si>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</si>
  <si>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</si>
  <si>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</si>
  <si>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</si>
  <si>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</si>
  <si>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</si>
  <si>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</si>
  <si>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</si>
  <si>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</si>
  <si>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</si>
  <si>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</si>
  <si>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</si>
  <si>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</si>
  <si>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</si>
  <si>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</si>
  <si>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</si>
  <si>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</si>
  <si>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</si>
  <si>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</si>
  <si>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</si>
  <si>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</si>
  <si>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</si>
  <si>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</si>
  <si>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</si>
  <si>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</si>
  <si>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</si>
  <si>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</si>
  <si>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</si>
  <si>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</si>
  <si>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</si>
  <si>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</si>
  <si>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</si>
  <si>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</si>
  <si>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</si>
  <si>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</si>
  <si>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</si>
  <si>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</si>
  <si>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</si>
  <si>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</si>
  <si>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</si>
  <si>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</si>
  <si>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</si>
  <si>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</si>
  <si>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</si>
  <si>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</si>
  <si>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</si>
  <si>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</si>
  <si>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</si>
  <si>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</si>
  <si>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</si>
  <si>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</si>
  <si>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</si>
  <si>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</si>
  <si>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</si>
  <si>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</si>
  <si>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</si>
  <si>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</si>
  <si>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</si>
  <si>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</si>
  <si>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</si>
  <si>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</si>
  <si>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</si>
  <si>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</si>
  <si>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</si>
  <si>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</si>
  <si>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</si>
  <si>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</si>
  <si>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</si>
  <si>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</si>
  <si>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</si>
  <si>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</si>
  <si>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</si>
  <si>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</si>
  <si>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</si>
  <si>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</si>
  <si>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</si>
  <si>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</si>
  <si>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</si>
  <si>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</si>
  <si>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</si>
  <si>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</si>
  <si>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</si>
  <si>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</si>
  <si>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</si>
  <si>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</si>
  <si>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</si>
  <si>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</si>
  <si>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</si>
  <si>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</si>
  <si>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</si>
  <si>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</si>
  <si>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</si>
  <si>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</si>
  <si>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</si>
  <si>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</si>
  <si>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</si>
  <si>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</si>
  <si>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</si>
  <si>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</si>
  <si>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</si>
  <si>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</si>
  <si>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</si>
  <si>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</si>
  <si>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</si>
  <si>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</si>
  <si>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</si>
  <si>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</si>
  <si>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</si>
  <si>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</si>
  <si>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</si>
  <si>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</si>
  <si>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</si>
  <si>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</si>
  <si>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</si>
  <si>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</si>
  <si>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</si>
  <si>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</si>
  <si>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</si>
  <si>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</si>
  <si>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</si>
  <si>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</si>
  <si>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</si>
  <si>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</si>
  <si>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</si>
  <si>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</si>
  <si>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</si>
  <si>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</si>
  <si>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</si>
  <si>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</si>
  <si>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</si>
  <si>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</si>
  <si>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</si>
  <si>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</si>
  <si>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</si>
  <si>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</si>
  <si>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</si>
  <si>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</si>
  <si>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</si>
  <si>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</si>
  <si>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</si>
  <si>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</si>
  <si>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</si>
  <si>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</si>
  <si>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</si>
  <si>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</si>
  <si>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</si>
  <si>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</si>
  <si>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</si>
  <si>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</si>
  <si>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</si>
  <si>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</si>
  <si>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</si>
  <si>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</si>
  <si>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</si>
  <si>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</si>
  <si>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</si>
  <si>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</si>
  <si>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</si>
  <si>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</si>
  <si>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</si>
  <si>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</si>
  <si>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</si>
  <si>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</si>
  <si>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</si>
  <si>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</si>
  <si>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</si>
  <si>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</si>
  <si>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</si>
  <si>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</si>
  <si>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</si>
  <si>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</si>
  <si>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</si>
  <si>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</si>
  <si>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</si>
  <si>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</si>
  <si>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</si>
  <si>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</si>
  <si>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</si>
  <si>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</si>
  <si>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</si>
  <si>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</si>
  <si>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</si>
  <si>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</si>
  <si>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</si>
  <si>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</si>
  <si>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</si>
  <si>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</si>
  <si>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</si>
  <si>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</si>
  <si>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</si>
  <si>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</si>
  <si>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</si>
  <si>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</si>
  <si>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</si>
  <si>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</si>
  <si>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</si>
  <si>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</si>
  <si>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</si>
  <si>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</si>
  <si>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</si>
  <si>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</si>
  <si>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</si>
  <si>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</si>
  <si>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</si>
  <si>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</si>
  <si>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</si>
  <si>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</si>
  <si>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</si>
  <si>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</si>
  <si>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</si>
  <si>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</si>
  <si>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</si>
  <si>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</si>
  <si>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</si>
  <si>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</si>
  <si>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</si>
  <si>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</si>
  <si>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</si>
  <si>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</si>
  <si>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</si>
  <si>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</si>
  <si>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</si>
  <si>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</si>
  <si>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</si>
  <si>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</si>
  <si>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</si>
  <si>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</si>
  <si>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</si>
  <si>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</si>
  <si>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</si>
  <si>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</si>
  <si>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</si>
  <si>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</si>
  <si>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</si>
  <si>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</si>
  <si>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</si>
  <si>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</si>
  <si>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</si>
  <si>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</si>
  <si>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</si>
  <si>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</si>
  <si>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</si>
  <si>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</si>
  <si>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</si>
  <si>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</si>
  <si>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</si>
  <si>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</si>
  <si>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</si>
  <si>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</si>
  <si>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</si>
  <si>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</si>
  <si>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</si>
  <si>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</si>
  <si>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</si>
  <si>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</si>
  <si>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</si>
  <si>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</si>
  <si>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</si>
  <si>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</si>
  <si>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</si>
  <si>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</si>
  <si>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</si>
  <si>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</si>
  <si>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</si>
  <si>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</si>
  <si>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</si>
  <si>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</si>
  <si>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</si>
  <si>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</si>
  <si>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</si>
  <si>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</si>
  <si>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</si>
  <si>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</si>
  <si>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</si>
  <si>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</si>
  <si>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</si>
  <si>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</si>
  <si>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</si>
  <si>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</si>
  <si>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</si>
  <si>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</si>
  <si>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</si>
  <si>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</si>
  <si>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</si>
  <si>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</si>
  <si>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</si>
  <si>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</si>
  <si>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</si>
  <si>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</si>
  <si>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</si>
  <si>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</si>
  <si>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</si>
  <si>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</si>
  <si>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</si>
  <si>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</si>
  <si>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</si>
  <si>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</si>
  <si>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</si>
  <si>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</si>
  <si>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</si>
  <si>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</si>
  <si>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</si>
  <si>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</si>
  <si>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</si>
  <si>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</si>
  <si>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</si>
  <si>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</si>
  <si>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</si>
  <si>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</si>
  <si>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</si>
  <si>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</si>
  <si>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</si>
  <si>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</si>
  <si>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</si>
  <si>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</si>
  <si>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</si>
  <si>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</si>
  <si>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</si>
  <si>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</si>
  <si>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</si>
  <si>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</si>
  <si>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</si>
  <si>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</si>
  <si>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</si>
  <si>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</si>
  <si>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</si>
  <si>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</si>
  <si>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</si>
  <si>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</si>
  <si>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</si>
  <si>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</si>
  <si>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</si>
  <si>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</si>
  <si>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</si>
  <si>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</si>
  <si>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</si>
  <si>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</si>
  <si>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</si>
  <si>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</si>
  <si>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</si>
  <si>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</si>
  <si>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</si>
  <si>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</si>
  <si>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</si>
  <si>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</si>
  <si>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</si>
  <si>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</si>
  <si>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</si>
  <si>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</si>
  <si>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</si>
  <si>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</si>
  <si>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</si>
  <si>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</si>
  <si>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</si>
  <si>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</si>
  <si>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</si>
  <si>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</si>
  <si>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</si>
  <si>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</si>
  <si>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</si>
  <si>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</si>
  <si>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</si>
  <si>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</si>
  <si>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</si>
  <si>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</si>
  <si>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</si>
  <si>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</si>
  <si>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</si>
  <si>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</si>
  <si>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</si>
  <si>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</si>
  <si>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</si>
  <si>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</si>
  <si>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</si>
  <si>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</si>
  <si>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</si>
  <si>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</si>
  <si>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</si>
  <si>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</si>
  <si>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</si>
  <si>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</si>
  <si>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</si>
  <si>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</si>
  <si>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</si>
  <si>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</si>
  <si>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</si>
  <si>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</si>
  <si>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</si>
  <si>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</si>
  <si>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</si>
  <si>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</si>
  <si>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</si>
  <si>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</si>
  <si>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</si>
  <si>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</si>
  <si>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</si>
  <si>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</si>
  <si>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</si>
  <si>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</si>
  <si>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</si>
  <si>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</si>
  <si>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</si>
  <si>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</si>
  <si>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</si>
  <si>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</si>
  <si>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</si>
  <si>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</si>
  <si>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</si>
  <si>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</si>
  <si>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</si>
  <si>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</si>
  <si>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</si>
  <si>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</si>
  <si>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</si>
  <si>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</si>
  <si>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</si>
  <si>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</si>
  <si>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</si>
  <si>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</si>
  <si>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</si>
  <si>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</si>
  <si>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</si>
  <si>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</si>
  <si>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</si>
  <si>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</si>
  <si>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</si>
  <si>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</si>
  <si>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</si>
  <si>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</si>
  <si>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</si>
  <si>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</si>
  <si>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</si>
  <si>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</si>
  <si>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</si>
  <si>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</si>
  <si>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</si>
  <si>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</si>
  <si>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</si>
  <si>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</si>
  <si>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</si>
  <si>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</si>
  <si>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</si>
  <si>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</si>
  <si>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</si>
  <si>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</si>
  <si>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</si>
  <si>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</si>
  <si>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</si>
  <si>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</si>
  <si>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</si>
  <si>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</si>
  <si>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</si>
  <si>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</si>
  <si>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</si>
  <si>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</si>
  <si>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</si>
  <si>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</si>
  <si>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</si>
  <si>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</si>
  <si>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</si>
  <si>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</si>
  <si>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</si>
  <si>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</si>
  <si>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</si>
  <si>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</si>
  <si>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</si>
  <si>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</si>
  <si>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</si>
  <si>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</si>
  <si>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</si>
  <si>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</si>
  <si>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</si>
  <si>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</si>
  <si>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</si>
  <si>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</si>
  <si>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</si>
  <si>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</si>
  <si>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</si>
  <si>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</si>
  <si>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</si>
  <si>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</si>
  <si>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</si>
  <si>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</si>
  <si>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</si>
  <si>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</si>
  <si>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</si>
  <si>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</si>
  <si>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</si>
  <si>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</si>
  <si>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</si>
  <si>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</si>
  <si>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</si>
  <si>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</si>
  <si>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</si>
  <si>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</si>
  <si>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</si>
  <si>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</si>
  <si>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</si>
  <si>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</si>
  <si>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</si>
  <si>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</si>
  <si>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</si>
  <si>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</si>
  <si>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</si>
  <si>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</si>
  <si>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</si>
  <si>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</si>
  <si>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</si>
  <si>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</si>
  <si>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</si>
  <si>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</si>
  <si>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</si>
  <si>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</si>
  <si>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</si>
  <si>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</si>
  <si>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</si>
  <si>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</si>
  <si>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</si>
  <si>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</si>
  <si>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</si>
  <si>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</si>
  <si>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</si>
  <si>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</si>
  <si>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</si>
  <si>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</si>
  <si>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</si>
  <si>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</si>
  <si>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</si>
  <si>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</si>
  <si>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</si>
  <si>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</si>
  <si>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</si>
  <si>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</si>
  <si>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</si>
  <si>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</si>
  <si>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</si>
  <si>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</si>
  <si>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</si>
  <si>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</si>
  <si>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</si>
  <si>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</si>
  <si>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</si>
  <si>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</si>
  <si>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</si>
  <si>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</si>
  <si>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</si>
  <si>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</si>
  <si>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</si>
  <si>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</si>
  <si>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</si>
  <si>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</si>
  <si>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</si>
  <si>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</si>
  <si>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</si>
  <si>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</si>
  <si>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</si>
  <si>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</si>
  <si>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</si>
  <si>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</si>
  <si>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</si>
  <si>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</si>
  <si>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</si>
  <si>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</si>
  <si>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</si>
  <si>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</si>
  <si>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</si>
  <si>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</si>
  <si>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</si>
  <si>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</si>
  <si>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</si>
  <si>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</si>
  <si>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</si>
  <si>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</si>
  <si>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</si>
  <si>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</si>
  <si>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</si>
  <si>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</si>
  <si>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</si>
  <si>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</si>
  <si>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</si>
  <si>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</si>
  <si>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</si>
  <si>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</si>
  <si>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</si>
  <si>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</si>
  <si>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</si>
  <si>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</si>
  <si>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</si>
  <si>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</si>
  <si>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</si>
  <si>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</si>
  <si>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</si>
  <si>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</si>
  <si>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</si>
  <si>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</si>
  <si>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</si>
  <si>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</si>
  <si>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</si>
  <si>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</si>
  <si>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</si>
  <si>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</si>
  <si>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</si>
  <si>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</si>
  <si>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</si>
  <si>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</si>
  <si>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</si>
  <si>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</si>
  <si>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</si>
  <si>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</si>
  <si>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</si>
  <si>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</si>
  <si>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</si>
  <si>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</si>
  <si>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</si>
  <si>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</si>
  <si>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</si>
  <si>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</si>
  <si>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</si>
  <si>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</si>
  <si>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</si>
  <si>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</si>
  <si>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</si>
  <si>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</si>
  <si>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</si>
  <si>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</si>
  <si>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</si>
  <si>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</si>
  <si>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</si>
  <si>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</si>
  <si>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</si>
  <si>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</si>
  <si>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</si>
  <si>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</si>
  <si>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</si>
  <si>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</si>
  <si>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</si>
  <si>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</si>
  <si>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</si>
  <si>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</si>
  <si>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</si>
  <si>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</si>
  <si>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</si>
  <si>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</si>
  <si>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</si>
  <si>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</si>
  <si>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</si>
  <si>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</si>
  <si>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</si>
  <si>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</si>
  <si>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</si>
  <si>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</si>
  <si>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</si>
  <si>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</si>
  <si>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</si>
  <si>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</si>
  <si>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</si>
  <si>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</si>
  <si>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</si>
  <si>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</si>
  <si>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</si>
  <si>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</si>
  <si>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</si>
  <si>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</si>
  <si>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</si>
  <si>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</si>
  <si>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</si>
  <si>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</si>
  <si>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</si>
  <si>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</si>
  <si>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</si>
  <si>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</si>
  <si>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</si>
  <si>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</si>
  <si>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</si>
  <si>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</si>
  <si>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</si>
  <si>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</si>
  <si>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</si>
  <si>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</si>
  <si>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</si>
  <si>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</si>
  <si>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</si>
  <si>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</si>
  <si>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</si>
  <si>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</si>
  <si>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</si>
  <si>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</si>
  <si>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</si>
  <si>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</si>
  <si>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</si>
  <si>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</si>
  <si>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</si>
  <si>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</si>
  <si>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</si>
  <si>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</si>
  <si>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</si>
  <si>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</si>
  <si>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</si>
  <si>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</si>
  <si>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</si>
  <si>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</si>
  <si>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</si>
  <si>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</si>
  <si>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</si>
  <si>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</si>
  <si>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</si>
  <si>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</si>
  <si>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</si>
  <si>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</si>
  <si>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</si>
  <si>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</si>
  <si>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</si>
  <si>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</si>
  <si>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</si>
  <si>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</si>
  <si>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</si>
  <si>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</si>
  <si>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</si>
  <si>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</si>
  <si>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</si>
  <si>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</si>
  <si>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</si>
  <si>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</si>
  <si>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</si>
  <si>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</si>
  <si>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</si>
  <si>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</si>
  <si>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</si>
  <si>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</si>
  <si>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</si>
  <si>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</si>
  <si>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</si>
  <si>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</si>
  <si>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</si>
  <si>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</si>
  <si>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</si>
  <si>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</si>
  <si>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</si>
  <si>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</si>
  <si>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</si>
  <si>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</si>
  <si>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</si>
  <si>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</si>
  <si>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</si>
  <si>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</si>
  <si>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</si>
  <si>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</si>
  <si>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</si>
  <si>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</si>
  <si>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</si>
  <si>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</si>
  <si>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</si>
  <si>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</si>
  <si>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</si>
  <si>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</si>
  <si>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</si>
  <si>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</si>
  <si>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</si>
  <si>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</si>
  <si>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</si>
  <si>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</si>
  <si>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</si>
  <si>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</si>
  <si>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</si>
  <si>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</si>
  <si>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</si>
  <si>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</si>
  <si>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</si>
  <si>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</si>
  <si>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</si>
  <si>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</si>
  <si>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</si>
  <si>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</si>
  <si>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</si>
  <si>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</si>
  <si>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</si>
  <si>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</si>
  <si>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</si>
  <si>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</si>
  <si>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</si>
  <si>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</si>
  <si>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</si>
  <si>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</si>
  <si>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</si>
  <si>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</si>
  <si>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</si>
  <si>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</si>
  <si>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</si>
  <si>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</si>
  <si>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</si>
  <si>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</si>
  <si>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</si>
  <si>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</si>
  <si>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</si>
  <si>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</si>
  <si>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</si>
  <si>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</si>
  <si>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</si>
  <si>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</si>
  <si>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</si>
  <si>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</si>
  <si>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</si>
  <si>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</si>
  <si>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</si>
  <si>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</si>
  <si>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</si>
  <si>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</si>
  <si>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</si>
  <si>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</si>
  <si>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</si>
  <si>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</si>
  <si>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</si>
  <si>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</si>
  <si>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</si>
  <si>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</si>
  <si>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</si>
  <si>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</si>
  <si>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</si>
  <si>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</si>
  <si>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</si>
  <si>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</si>
  <si>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</si>
  <si>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</si>
  <si>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</si>
  <si>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</si>
  <si>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</si>
  <si>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</si>
  <si>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</si>
  <si>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</si>
  <si>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</si>
  <si>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</si>
  <si>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</si>
  <si>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</si>
  <si>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</si>
  <si>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</si>
  <si>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</si>
  <si>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</si>
  <si>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</si>
  <si>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</si>
  <si>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</si>
  <si>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</si>
  <si>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</si>
  <si>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</si>
  <si>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</si>
  <si>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</si>
  <si>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</si>
  <si>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</si>
  <si>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</si>
  <si>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</si>
  <si>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</si>
  <si>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</si>
  <si>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</si>
  <si>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</si>
  <si>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</si>
  <si>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</si>
  <si>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</si>
  <si>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</si>
  <si>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</si>
  <si>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</si>
  <si>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</si>
  <si>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</si>
  <si>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</si>
  <si>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</si>
  <si>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</si>
  <si>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</si>
  <si>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</si>
  <si>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</si>
  <si>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</si>
  <si>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</si>
  <si>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</si>
  <si>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</si>
  <si>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</si>
  <si>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</si>
  <si>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</si>
  <si>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</si>
  <si>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</si>
  <si>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</si>
  <si>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</si>
  <si>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</si>
  <si>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</si>
  <si>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</si>
  <si>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</si>
  <si>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</si>
  <si>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</si>
  <si>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</si>
  <si>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</si>
  <si>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</si>
  <si>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</si>
  <si>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</si>
  <si>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</si>
  <si>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</si>
  <si>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</si>
  <si>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</si>
  <si>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</si>
  <si>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</si>
  <si>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</si>
  <si>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</si>
  <si>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</si>
  <si>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</si>
  <si>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</si>
  <si>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</si>
  <si>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</si>
  <si>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</si>
  <si>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</si>
  <si>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</si>
  <si>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</si>
  <si>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</si>
  <si>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</si>
  <si>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</si>
  <si>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</si>
  <si>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</si>
  <si>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</si>
  <si>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</si>
  <si>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</si>
  <si>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</si>
  <si>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</si>
  <si>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</si>
  <si>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</si>
  <si>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</si>
  <si>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</si>
  <si>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</si>
  <si>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</si>
  <si>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</si>
  <si>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</si>
  <si>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</si>
  <si>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</si>
  <si>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</si>
  <si>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</si>
  <si>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</si>
  <si>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</si>
  <si>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</si>
  <si>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</si>
  <si>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</si>
  <si>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</si>
  <si>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</si>
  <si>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</si>
  <si>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</si>
  <si>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</si>
  <si>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</si>
  <si>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</si>
  <si>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</si>
  <si>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</si>
  <si>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</si>
  <si>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</si>
  <si>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</si>
  <si>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</si>
  <si>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</si>
  <si>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</si>
  <si>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</si>
  <si>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</si>
  <si>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</si>
  <si>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</si>
  <si>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</si>
  <si>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</si>
  <si>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</si>
  <si>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</si>
  <si>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</si>
  <si>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</si>
  <si>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</si>
  <si>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</si>
  <si>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</si>
  <si>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</si>
  <si>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</si>
  <si>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</si>
  <si>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</si>
  <si>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</si>
  <si>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</si>
  <si>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</si>
  <si>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</si>
  <si>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</si>
  <si>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</si>
  <si>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</si>
  <si>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</si>
  <si>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</si>
  <si>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</si>
  <si>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</si>
  <si>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</si>
  <si>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</si>
  <si>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</si>
  <si>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</si>
  <si>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</si>
  <si>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</si>
  <si>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</si>
  <si>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</si>
  <si>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</si>
  <si>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</si>
  <si>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</si>
  <si>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</si>
  <si>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</si>
  <si>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</si>
  <si>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</si>
  <si>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</si>
  <si>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</si>
  <si>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</si>
  <si>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</si>
  <si>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</si>
  <si>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</si>
  <si>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</si>
  <si>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</si>
  <si>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</si>
  <si>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</si>
  <si>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</si>
  <si>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</si>
  <si>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</si>
  <si>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</si>
  <si>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</si>
  <si>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</si>
  <si>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</si>
  <si>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</si>
  <si>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</si>
  <si>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</si>
  <si>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</si>
  <si>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</si>
  <si>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</si>
  <si>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</si>
  <si>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</si>
  <si>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</si>
  <si>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</si>
  <si>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</si>
  <si>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</si>
  <si>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</si>
  <si>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</si>
  <si>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</si>
  <si>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</si>
  <si>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</si>
  <si>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</si>
  <si>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</si>
  <si>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</si>
  <si>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</si>
  <si>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</si>
  <si>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</si>
  <si>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</si>
  <si>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</si>
  <si>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</si>
  <si>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</si>
  <si>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</si>
  <si>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</si>
  <si>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</si>
  <si>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</si>
  <si>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</si>
  <si>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</si>
  <si>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</si>
  <si>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</si>
  <si>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</si>
  <si>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</si>
  <si>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</si>
  <si>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</si>
  <si>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</si>
  <si>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</si>
  <si>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</si>
  <si>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</si>
  <si>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</si>
  <si>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</si>
  <si>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</si>
  <si>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</si>
  <si>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</si>
  <si>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</si>
  <si>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</si>
  <si>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</si>
  <si>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</si>
  <si>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</si>
  <si>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</si>
  <si>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</si>
  <si>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</si>
  <si>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</si>
  <si>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</si>
  <si>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</si>
  <si>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</si>
  <si>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</si>
  <si>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</si>
  <si>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</si>
  <si>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</si>
  <si>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</si>
  <si>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</si>
  <si>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</si>
  <si>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</si>
  <si>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</si>
  <si>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</si>
  <si>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</si>
  <si>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</si>
  <si>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</si>
  <si>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</si>
  <si>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</si>
  <si>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</si>
  <si>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</si>
  <si>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</si>
  <si>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</si>
  <si>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</si>
  <si>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</si>
  <si>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</si>
  <si>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</si>
  <si>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</si>
  <si>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</si>
  <si>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</si>
  <si>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</si>
  <si>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</si>
  <si>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</si>
  <si>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</si>
  <si>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</si>
  <si>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</si>
  <si>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</si>
  <si>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</si>
  <si>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</si>
  <si>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</si>
  <si>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</si>
  <si>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</si>
  <si>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</si>
  <si>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</si>
  <si>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</si>
  <si>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</si>
  <si>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</si>
  <si>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</si>
  <si>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</si>
  <si>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</si>
  <si>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</si>
  <si>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</si>
  <si>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</si>
  <si>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</si>
  <si>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</si>
  <si>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</si>
  <si>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</si>
  <si>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</si>
  <si>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</si>
  <si>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</si>
  <si>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</si>
  <si>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</si>
  <si>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</si>
  <si>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</si>
  <si>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</si>
  <si>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</si>
  <si>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</si>
  <si>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</si>
  <si>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</si>
  <si>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</si>
  <si>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</si>
  <si>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</si>
  <si>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</si>
  <si>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</si>
  <si>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</si>
  <si>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</si>
  <si>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</si>
  <si>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</si>
  <si>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</si>
  <si>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</si>
  <si>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</si>
  <si>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</si>
  <si>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</si>
  <si>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</si>
  <si>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</si>
  <si>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</si>
  <si>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</si>
  <si>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</si>
  <si>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</si>
  <si>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</si>
  <si>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</si>
  <si>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</si>
  <si>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</si>
  <si>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</si>
  <si>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</si>
  <si>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</si>
  <si>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</si>
  <si>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</si>
  <si>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</si>
  <si>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</si>
  <si>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</si>
  <si>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</si>
  <si>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</si>
  <si>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</si>
  <si>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</si>
  <si>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</si>
  <si>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</si>
  <si>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</si>
  <si>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</si>
  <si>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</si>
  <si>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</si>
  <si>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</si>
  <si>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</si>
  <si>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</si>
  <si>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</si>
  <si>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</si>
  <si>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</si>
  <si>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</si>
  <si>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</si>
  <si>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</si>
  <si>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</si>
  <si>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</si>
  <si>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</si>
  <si>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</si>
  <si>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</si>
  <si>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</si>
  <si>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</si>
  <si>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</si>
  <si>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</si>
  <si>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</si>
  <si>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</si>
  <si>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</si>
  <si>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</si>
  <si>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</si>
  <si>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</si>
  <si>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</si>
  <si>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</si>
  <si>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</si>
  <si>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</si>
  <si>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</si>
  <si>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</si>
  <si>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</si>
  <si>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</si>
  <si>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</si>
  <si>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</si>
  <si>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</si>
  <si>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</si>
  <si>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</si>
  <si>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</si>
  <si>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</si>
  <si>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</si>
  <si>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</si>
  <si>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</si>
  <si>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</si>
  <si>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</si>
  <si>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</si>
  <si>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</si>
  <si>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</si>
  <si>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</si>
  <si>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</si>
  <si>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</si>
  <si>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</si>
  <si>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</si>
  <si>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</si>
  <si>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</si>
  <si>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</si>
  <si>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</si>
  <si>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</si>
  <si>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</si>
  <si>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</si>
  <si>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</si>
  <si>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</si>
  <si>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</si>
  <si>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</si>
  <si>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</si>
  <si>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</si>
  <si>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</si>
  <si>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</si>
  <si>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</si>
  <si>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</si>
  <si>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</si>
  <si>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</si>
  <si>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</si>
  <si>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</si>
  <si>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</si>
  <si>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</si>
  <si>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</si>
  <si>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</si>
  <si>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</si>
  <si>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</si>
  <si>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</si>
  <si>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</si>
  <si>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</si>
  <si>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</si>
  <si>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</si>
  <si>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</si>
  <si>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</si>
  <si>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</si>
  <si>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</si>
  <si>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</si>
  <si>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</si>
  <si>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</si>
  <si>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</si>
  <si>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</si>
  <si>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</si>
  <si>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</si>
  <si>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</si>
  <si>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</si>
  <si>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</si>
  <si>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</si>
  <si>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</si>
  <si>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</si>
  <si>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</si>
  <si>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</si>
  <si>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</si>
  <si>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</si>
  <si>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</si>
  <si>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</si>
  <si>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</si>
  <si>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</si>
  <si>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</si>
  <si>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</si>
  <si>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</si>
  <si>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</si>
  <si>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</si>
  <si>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</si>
  <si>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</si>
  <si>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</si>
  <si>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</si>
  <si>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</si>
  <si>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</si>
  <si>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</si>
  <si>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</si>
  <si>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</si>
  <si>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</si>
  <si>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</si>
  <si>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</si>
  <si>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</si>
  <si>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</si>
  <si>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</si>
  <si>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</si>
  <si>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</si>
  <si>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</si>
  <si>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</si>
  <si>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</si>
  <si>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</si>
  <si>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</si>
  <si>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</si>
  <si>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</si>
  <si>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</si>
  <si>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</si>
  <si>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</si>
  <si>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</si>
  <si>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</si>
  <si>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</si>
  <si>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</si>
  <si>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</si>
  <si>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</si>
  <si>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</si>
  <si>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</si>
  <si>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</si>
  <si>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</si>
  <si>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</si>
  <si>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</si>
  <si>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</si>
  <si>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</si>
  <si>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</si>
  <si>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</si>
  <si>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</si>
  <si>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</si>
  <si>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</si>
  <si>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</si>
  <si>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</si>
  <si>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</si>
  <si>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</si>
  <si>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</si>
  <si>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</si>
  <si>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</si>
  <si>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</si>
  <si>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</si>
  <si>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</si>
  <si>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</si>
  <si>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</si>
  <si>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</si>
  <si>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</si>
  <si>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</si>
  <si>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</si>
  <si>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</si>
  <si>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</si>
  <si>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</si>
  <si>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</si>
  <si>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</si>
  <si>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</si>
  <si>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</si>
  <si>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</si>
  <si>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</si>
  <si>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</si>
  <si>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</si>
  <si>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</si>
  <si>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</si>
  <si>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</si>
  <si>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</si>
  <si>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</si>
  <si>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</si>
  <si>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</si>
  <si>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</si>
  <si>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</si>
  <si>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</si>
  <si>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</si>
  <si>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</si>
  <si>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</si>
  <si>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</si>
  <si>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</si>
  <si>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</si>
  <si>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</si>
  <si>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</si>
  <si>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</si>
  <si>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</si>
  <si>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</si>
  <si>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</si>
  <si>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</si>
  <si>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</si>
  <si>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</si>
  <si>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</si>
  <si>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</si>
  <si>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</si>
  <si>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</si>
  <si>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</si>
  <si>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</si>
  <si>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</si>
  <si>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</si>
  <si>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</si>
  <si>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</si>
  <si>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</si>
  <si>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</si>
  <si>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</si>
  <si>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</si>
  <si>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</si>
  <si>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</si>
  <si>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</si>
  <si>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</si>
  <si>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</si>
  <si>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</si>
  <si>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</si>
  <si>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</si>
  <si>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</si>
  <si>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</si>
  <si>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</si>
  <si>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</si>
  <si>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</si>
  <si>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</si>
  <si>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</si>
  <si>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</si>
  <si>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</si>
  <si>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</si>
  <si>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</si>
  <si>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</si>
  <si>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</si>
  <si>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</si>
  <si>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</si>
  <si>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</si>
  <si>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</si>
  <si>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</si>
  <si>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</si>
  <si>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</si>
  <si>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</si>
  <si>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</si>
  <si>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</si>
  <si>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</si>
  <si>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</si>
  <si>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</si>
  <si>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</si>
  <si>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</si>
  <si>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</si>
  <si>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</si>
  <si>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</si>
  <si>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</si>
  <si>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</si>
  <si>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</si>
  <si>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</si>
  <si>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</si>
  <si>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</si>
  <si>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</si>
  <si>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</si>
  <si>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</si>
  <si>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</si>
  <si>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</si>
  <si>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</si>
  <si>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</si>
  <si>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</si>
  <si>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</si>
  <si>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</si>
  <si>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</si>
  <si>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</si>
  <si>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</si>
  <si>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</si>
  <si>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</si>
  <si>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</si>
  <si>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</si>
  <si>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</si>
  <si>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</si>
  <si>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</si>
  <si>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</si>
  <si>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</si>
  <si>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</si>
  <si>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</si>
  <si>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</si>
  <si>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</si>
  <si>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</si>
  <si>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</si>
  <si>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</si>
  <si>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</si>
  <si>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</si>
  <si>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</si>
  <si>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</si>
  <si>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</si>
  <si>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</si>
  <si>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</si>
  <si>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</si>
  <si>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</si>
  <si>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</si>
  <si>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</si>
  <si>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</si>
  <si>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</si>
  <si>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</si>
  <si>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</si>
  <si>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</si>
  <si>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</si>
  <si>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</si>
  <si>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</si>
  <si>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</si>
  <si>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</si>
  <si>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</si>
  <si>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</si>
  <si>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</si>
  <si>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</si>
  <si>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</si>
  <si>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</si>
  <si>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</si>
  <si>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</si>
  <si>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</si>
  <si>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</si>
  <si>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</si>
  <si>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</si>
  <si>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</si>
  <si>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</si>
  <si>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</si>
  <si>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</si>
  <si>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</si>
  <si>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</si>
  <si>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</si>
  <si>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</si>
  <si>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</si>
  <si>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</si>
  <si>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</si>
  <si>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</si>
  <si>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</si>
  <si>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</si>
  <si>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</si>
  <si>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</si>
  <si>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</si>
  <si>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</si>
  <si>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</si>
  <si>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</si>
  <si>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</si>
  <si>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</si>
  <si>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</si>
  <si>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</si>
  <si>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</si>
  <si>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</si>
  <si>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</si>
  <si>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</si>
  <si>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</si>
  <si>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</si>
  <si>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</si>
  <si>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</si>
  <si>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</si>
  <si>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</si>
  <si>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</si>
  <si>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</si>
  <si>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</si>
  <si>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</si>
  <si>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</si>
  <si>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</si>
  <si>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</si>
  <si>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</si>
  <si>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</si>
  <si>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</si>
  <si>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</si>
  <si>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</si>
  <si>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</si>
  <si>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</si>
  <si>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</si>
  <si>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</si>
  <si>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</si>
  <si>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</si>
  <si>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</si>
  <si>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</si>
  <si>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</si>
  <si>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</si>
  <si>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</si>
  <si>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</si>
  <si>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</si>
  <si>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</si>
  <si>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</si>
  <si>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</si>
  <si>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</si>
  <si>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</si>
  <si>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</si>
  <si>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</si>
  <si>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</si>
  <si>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</si>
  <si>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</si>
  <si>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</si>
  <si>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</si>
  <si>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</si>
  <si>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</si>
  <si>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</si>
  <si>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</si>
  <si>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</si>
  <si>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</si>
  <si>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</si>
  <si>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</si>
  <si>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</si>
  <si>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</si>
  <si>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</si>
  <si>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</si>
  <si>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</si>
  <si>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</si>
  <si>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</si>
  <si>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</si>
  <si>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</si>
  <si>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</si>
  <si>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</si>
  <si>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</si>
  <si>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</si>
  <si>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</si>
  <si>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</si>
  <si>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</si>
  <si>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</si>
  <si>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</si>
  <si>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</si>
  <si>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</si>
  <si>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</si>
  <si>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</si>
  <si>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</si>
  <si>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</si>
  <si>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</si>
  <si>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</si>
  <si>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</si>
  <si>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</si>
  <si>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</si>
  <si>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</si>
  <si>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</si>
  <si>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</si>
  <si>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</si>
  <si>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</si>
  <si>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</si>
  <si>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</si>
  <si>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</si>
  <si>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</si>
  <si>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</si>
  <si>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</si>
  <si>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</si>
  <si>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</si>
  <si>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</si>
  <si>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</si>
  <si>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</si>
  <si>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</si>
  <si>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</si>
  <si>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</si>
  <si>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</si>
  <si>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</si>
  <si>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</si>
  <si>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</si>
  <si>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</si>
  <si>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</si>
  <si>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</si>
  <si>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</si>
  <si>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</si>
  <si>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</si>
  <si>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</si>
  <si>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</si>
  <si>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</si>
  <si>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</si>
  <si>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</si>
  <si>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</si>
  <si>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</si>
  <si>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</si>
  <si>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</si>
  <si>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</si>
  <si>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</si>
  <si>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</si>
  <si>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</si>
  <si>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</si>
  <si>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</si>
  <si>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</si>
  <si>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</si>
  <si>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</si>
  <si>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</si>
  <si>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</si>
  <si>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</si>
  <si>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</si>
  <si>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</si>
  <si>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</si>
  <si>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</si>
  <si>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</si>
  <si>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</si>
  <si>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</si>
  <si>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</si>
  <si>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</si>
  <si>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</si>
  <si>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</si>
  <si>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</si>
  <si>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</si>
  <si>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</si>
  <si>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</si>
  <si>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</si>
  <si>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</si>
  <si>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</si>
  <si>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</si>
  <si>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</si>
  <si>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</si>
  <si>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</si>
  <si>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</si>
  <si>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</si>
  <si>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</si>
  <si>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</si>
  <si>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</si>
  <si>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</si>
  <si>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</si>
  <si>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</si>
  <si>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</si>
  <si>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</si>
  <si>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</si>
  <si>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</si>
  <si>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</si>
  <si>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</si>
  <si>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</si>
  <si>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</si>
  <si>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</si>
  <si>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</si>
  <si>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</si>
  <si>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</si>
  <si>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</si>
  <si>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</si>
  <si>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</si>
  <si>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</si>
  <si>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</si>
  <si>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</si>
  <si>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</si>
  <si>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</si>
  <si>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</si>
  <si>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</si>
  <si>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</si>
  <si>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</si>
  <si>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</si>
  <si>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</si>
  <si>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</si>
  <si>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</si>
  <si>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</si>
  <si>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</si>
  <si>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</si>
  <si>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</si>
  <si>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</si>
  <si>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</si>
  <si>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</si>
  <si>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</si>
  <si>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</si>
  <si>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</si>
  <si>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</si>
  <si>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</si>
  <si>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</si>
  <si>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</si>
  <si>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</si>
  <si>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</si>
  <si>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</si>
  <si>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</si>
  <si>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</si>
  <si>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</si>
  <si>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</si>
  <si>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</si>
  <si>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</si>
  <si>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</si>
  <si>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</si>
  <si>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</si>
  <si>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</si>
  <si>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</si>
  <si>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</si>
  <si>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</si>
  <si>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</si>
  <si>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</si>
  <si>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</si>
  <si>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</si>
  <si>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</si>
  <si>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</si>
  <si>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</si>
  <si>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</si>
  <si>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</si>
  <si>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</si>
  <si>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</si>
  <si>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</si>
  <si>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</si>
  <si>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</si>
  <si>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</si>
  <si>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</si>
  <si>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</si>
  <si>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</si>
  <si>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</si>
  <si>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</si>
  <si>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</si>
  <si>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</si>
  <si>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</si>
  <si>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</si>
  <si>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</si>
  <si>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</si>
  <si>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</si>
  <si>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</si>
  <si>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</si>
  <si>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</si>
  <si>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</si>
  <si>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</si>
  <si>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</si>
  <si>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</si>
  <si>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</si>
  <si>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</si>
  <si>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</si>
  <si>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</si>
  <si>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</si>
  <si>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</si>
  <si>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</si>
  <si>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</si>
  <si>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</si>
  <si>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</si>
  <si>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</si>
  <si>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</si>
  <si>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</si>
  <si>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</si>
  <si>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</si>
  <si>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</si>
  <si>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</si>
  <si>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</si>
  <si>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</si>
  <si>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</si>
  <si>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</si>
  <si>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</si>
  <si>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</si>
  <si>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</si>
  <si>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</si>
  <si>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</si>
  <si>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</si>
  <si>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</si>
  <si>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</si>
  <si>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</si>
  <si>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</si>
  <si>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</si>
  <si>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</si>
  <si>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</si>
  <si>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</si>
  <si>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</si>
  <si>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</si>
  <si>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</si>
  <si>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</si>
  <si>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</si>
  <si>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</si>
  <si>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</si>
  <si>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</si>
  <si>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</si>
  <si>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</si>
  <si>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</si>
  <si>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</si>
  <si>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</si>
  <si>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</si>
  <si>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</si>
  <si>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</si>
  <si>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</si>
  <si>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</si>
  <si>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</si>
  <si>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</si>
  <si>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</si>
  <si>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</si>
  <si>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</si>
  <si>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</si>
  <si>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</si>
  <si>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</si>
  <si>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</si>
  <si>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</si>
  <si>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</si>
  <si>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</si>
  <si>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</si>
  <si>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</si>
  <si>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</si>
  <si>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</si>
  <si>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</si>
  <si>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</si>
  <si>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</si>
  <si>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</si>
  <si>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</si>
  <si>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</si>
  <si>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</si>
  <si>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</si>
  <si>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</si>
  <si>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</si>
  <si>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</si>
  <si>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</si>
  <si>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</si>
  <si>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</si>
  <si>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</si>
  <si>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</si>
  <si>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</si>
  <si>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</si>
  <si>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</si>
  <si>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</si>
  <si>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</si>
  <si>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</si>
  <si>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</si>
  <si>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</si>
  <si>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</si>
  <si>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</si>
  <si>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</si>
  <si>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</si>
  <si>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</si>
  <si>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</si>
  <si>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</si>
  <si>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</si>
  <si>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</si>
  <si>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</si>
  <si>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</si>
  <si>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</si>
  <si>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</si>
  <si>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</si>
  <si>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</si>
  <si>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</si>
  <si>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</si>
  <si>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</si>
  <si>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</si>
  <si>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</si>
  <si>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</si>
  <si>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</si>
  <si>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</si>
  <si>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</si>
  <si>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</si>
  <si>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</si>
  <si>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</si>
  <si>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</si>
  <si>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</si>
  <si>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</si>
  <si>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</si>
  <si>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</si>
  <si>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</si>
  <si>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</si>
  <si>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</si>
  <si>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</si>
  <si>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</si>
  <si>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</si>
  <si>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</si>
  <si>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</si>
  <si>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</si>
  <si>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</si>
  <si>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</si>
  <si>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</si>
  <si>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</si>
  <si>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</si>
  <si>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</si>
  <si>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</si>
  <si>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</si>
  <si>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</si>
  <si>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</si>
  <si>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</si>
  <si>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</si>
  <si>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</si>
  <si>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</si>
  <si>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</si>
  <si>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</si>
  <si>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</si>
  <si>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</si>
  <si>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</si>
  <si>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</si>
  <si>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</si>
  <si>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</si>
  <si>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</si>
  <si>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</si>
  <si>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</si>
  <si>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</si>
  <si>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</si>
  <si>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</si>
  <si>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</si>
  <si>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</si>
  <si>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</si>
  <si>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</si>
  <si>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</si>
  <si>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</si>
  <si>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</si>
  <si>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</si>
  <si>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</si>
  <si>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</si>
  <si>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</si>
  <si>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</si>
  <si>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</si>
  <si>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</si>
  <si>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</si>
  <si>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</si>
  <si>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</si>
  <si>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</si>
  <si>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</si>
  <si>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</si>
  <si>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</si>
  <si>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</si>
  <si>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</si>
  <si>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</si>
  <si>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</si>
  <si>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</si>
  <si>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</si>
  <si>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</si>
  <si>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</si>
  <si>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</si>
  <si>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</si>
  <si>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</si>
  <si>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</si>
  <si>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</si>
  <si>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</si>
  <si>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</si>
  <si>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</si>
  <si>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</si>
  <si>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</si>
  <si>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</si>
  <si>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</si>
  <si>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</si>
  <si>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</si>
  <si>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</si>
  <si>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</si>
  <si>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</si>
  <si>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</si>
  <si>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</si>
  <si>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</si>
  <si>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</si>
  <si>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</si>
  <si>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</si>
  <si>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</si>
  <si>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</si>
  <si>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</si>
  <si>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</si>
  <si>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</si>
  <si>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</si>
  <si>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</si>
  <si>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</si>
  <si>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</si>
  <si>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</si>
  <si>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</si>
  <si>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</si>
  <si>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</si>
  <si>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</si>
  <si>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</si>
  <si>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</si>
  <si>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</si>
  <si>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</si>
  <si>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</si>
  <si>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</si>
  <si>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</si>
  <si>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</si>
  <si>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</si>
  <si>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</si>
  <si>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</si>
  <si>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</si>
  <si>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</si>
  <si>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</si>
  <si>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</si>
  <si>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</si>
  <si>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</si>
  <si>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</si>
  <si>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</si>
  <si>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</si>
  <si>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</si>
  <si>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</si>
  <si>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</si>
  <si>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</si>
  <si>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</si>
  <si>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</si>
  <si>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</si>
  <si>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</si>
  <si>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</si>
  <si>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</si>
  <si>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</si>
  <si>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</si>
  <si>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</si>
  <si>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</si>
  <si>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</si>
  <si>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</si>
  <si>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</si>
  <si>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</si>
  <si>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</si>
  <si>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</si>
  <si>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</si>
  <si>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</si>
  <si>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</si>
  <si>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</si>
  <si>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</si>
  <si>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</si>
  <si>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</si>
  <si>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</si>
  <si>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</si>
  <si>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</si>
  <si>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</si>
  <si>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</si>
  <si>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</si>
  <si>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</si>
  <si>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</si>
  <si>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</si>
  <si>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</si>
  <si>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</si>
  <si>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</si>
  <si>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</si>
  <si>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</si>
  <si>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</si>
  <si>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</si>
  <si>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</si>
  <si>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</si>
  <si>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</si>
  <si>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</si>
  <si>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</si>
  <si>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</si>
  <si>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</si>
  <si>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</si>
  <si>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</si>
  <si>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</si>
  <si>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</si>
  <si>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</si>
  <si>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</si>
  <si>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</si>
  <si>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</si>
  <si>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</si>
  <si>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</si>
  <si>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</si>
  <si>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</si>
  <si>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</si>
  <si>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</si>
  <si>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</si>
  <si>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</si>
  <si>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</si>
  <si>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</si>
  <si>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</si>
  <si>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</si>
  <si>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</si>
  <si>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</si>
  <si>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</si>
  <si>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</si>
  <si>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</si>
  <si>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</si>
  <si>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</si>
  <si>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</si>
  <si>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</si>
  <si>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</si>
  <si>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</si>
  <si>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</si>
  <si>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</si>
  <si>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</si>
  <si>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</si>
  <si>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</si>
  <si>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</si>
  <si>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</si>
  <si>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</si>
  <si>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</si>
  <si>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</si>
  <si>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</si>
  <si>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</si>
  <si>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</si>
  <si>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</si>
  <si>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</si>
  <si>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</si>
  <si>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</si>
  <si>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</si>
  <si>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</si>
  <si>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</si>
  <si>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</si>
  <si>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</si>
  <si>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</si>
  <si>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</si>
  <si>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</si>
  <si>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</si>
  <si>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</si>
  <si>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</si>
  <si>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</si>
  <si>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</si>
  <si>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</si>
  <si>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</si>
  <si>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</si>
  <si>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</si>
  <si>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</si>
  <si>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</si>
  <si>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</si>
  <si>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</si>
  <si>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</si>
  <si>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</si>
  <si>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</si>
  <si>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</si>
  <si>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</si>
  <si>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</si>
  <si>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</si>
  <si>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</si>
  <si>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</si>
  <si>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</si>
  <si>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</si>
  <si>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</si>
  <si>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</si>
  <si>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</si>
  <si>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</si>
  <si>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</si>
  <si>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</si>
  <si>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</si>
  <si>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</si>
  <si>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</si>
  <si>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</si>
  <si>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</si>
  <si>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</si>
  <si>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</si>
  <si>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</si>
  <si>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</si>
  <si>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</si>
  <si>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</si>
  <si>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</si>
  <si>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</si>
  <si>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</si>
  <si>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</si>
  <si>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</si>
  <si>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</si>
  <si>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</si>
  <si>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</si>
  <si>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</si>
  <si>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</si>
  <si>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</si>
  <si>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</si>
  <si>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</si>
  <si>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</si>
  <si>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</si>
  <si>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</si>
  <si>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</si>
  <si>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</si>
  <si>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</si>
  <si>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</si>
  <si>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</si>
  <si>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</si>
  <si>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</si>
  <si>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</si>
  <si>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</si>
  <si>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</si>
  <si>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</si>
  <si>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</si>
  <si>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</si>
  <si>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</si>
  <si>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</si>
  <si>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</si>
  <si>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</si>
  <si>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</si>
  <si>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</si>
  <si>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</si>
  <si>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</si>
  <si>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</si>
  <si>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</si>
  <si>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</si>
  <si>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</si>
  <si>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</si>
  <si>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</si>
  <si>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</si>
  <si>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</si>
  <si>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</si>
  <si>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</si>
  <si>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</si>
  <si>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</si>
  <si>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</si>
  <si>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</si>
  <si>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</si>
  <si>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</si>
  <si>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</si>
  <si>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</si>
  <si>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</si>
  <si>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</si>
  <si>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</si>
  <si>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</si>
  <si>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</si>
  <si>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</si>
  <si>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</si>
  <si>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</si>
  <si>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</si>
  <si>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</si>
  <si>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</si>
  <si>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</si>
  <si>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</si>
  <si>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</si>
  <si>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</si>
  <si>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</si>
  <si>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</si>
  <si>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</si>
  <si>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</si>
  <si>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</si>
  <si>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</si>
  <si>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</si>
  <si>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</si>
  <si>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</si>
  <si>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</si>
  <si>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</si>
  <si>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</si>
  <si>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</si>
  <si>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</si>
  <si>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</si>
  <si>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</si>
  <si>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</si>
  <si>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</si>
  <si>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</si>
  <si>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</si>
  <si>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</si>
  <si>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</si>
  <si>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</si>
  <si>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</si>
  <si>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</si>
  <si>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</si>
  <si>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</si>
  <si>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</si>
  <si>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</si>
  <si>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</si>
  <si>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</si>
  <si>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</si>
  <si>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</si>
  <si>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</si>
  <si>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</si>
  <si>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</si>
  <si>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</si>
  <si>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</si>
  <si>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</si>
  <si>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</si>
  <si>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</si>
  <si>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</si>
  <si>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</si>
  <si>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</si>
  <si>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</si>
  <si>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</si>
  <si>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</si>
  <si>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</si>
  <si>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</si>
  <si>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</si>
  <si>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</si>
  <si>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</si>
  <si>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</si>
  <si>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</si>
  <si>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</si>
  <si>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</si>
  <si>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</si>
  <si>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</si>
  <si>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</si>
  <si>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</si>
  <si>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</si>
  <si>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</si>
  <si>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</si>
  <si>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</si>
  <si>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</si>
  <si>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</si>
  <si>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</si>
  <si>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</si>
  <si>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</si>
  <si>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</si>
  <si>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</si>
  <si>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</si>
  <si>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</si>
  <si>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</si>
  <si>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</si>
  <si>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</si>
  <si>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</si>
  <si>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</si>
  <si>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</si>
  <si>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</si>
  <si>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</si>
  <si>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</si>
  <si>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</si>
  <si>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</si>
  <si>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</si>
  <si>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</si>
  <si>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</si>
  <si>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</si>
  <si>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</si>
  <si>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</si>
  <si>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</si>
  <si>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</si>
  <si>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</si>
  <si>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</si>
  <si>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</si>
  <si>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</si>
  <si>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</si>
  <si>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</si>
  <si>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</si>
  <si>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</si>
  <si>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</si>
  <si>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</si>
  <si>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</si>
  <si>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</si>
  <si>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</si>
  <si>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</si>
  <si>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</si>
  <si>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</si>
  <si>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</si>
  <si>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</si>
  <si>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</si>
  <si>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</si>
  <si>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</si>
  <si>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</si>
  <si>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</si>
  <si>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</si>
  <si>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</si>
  <si>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</si>
  <si>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</si>
  <si>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</si>
  <si>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</si>
  <si>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</si>
  <si>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</si>
  <si>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</si>
  <si>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</si>
  <si>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</si>
  <si>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</si>
  <si>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</si>
  <si>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</si>
  <si>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</si>
  <si>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</si>
  <si>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</si>
  <si>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</si>
  <si>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</si>
  <si>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</si>
  <si>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</si>
  <si>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</si>
  <si>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</si>
  <si>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</si>
  <si>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</si>
  <si>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</si>
  <si>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</si>
  <si>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</si>
  <si>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</si>
  <si>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</si>
  <si>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</si>
  <si>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</si>
  <si>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</si>
  <si>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</si>
  <si>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</si>
  <si>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</si>
  <si>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</si>
  <si>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</si>
  <si>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</si>
  <si>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</si>
  <si>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</si>
  <si>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</si>
  <si>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</si>
  <si>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</si>
  <si>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</si>
  <si>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</si>
  <si>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</si>
  <si>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</si>
  <si>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</si>
  <si>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</si>
  <si>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</si>
  <si>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</si>
  <si>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</si>
  <si>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</si>
  <si>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</si>
  <si>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</si>
  <si>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</si>
  <si>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</si>
  <si>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</si>
  <si>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</si>
  <si>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</si>
  <si>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</si>
  <si>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</si>
  <si>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</si>
  <si>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</si>
  <si>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</si>
  <si>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</si>
  <si>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</si>
  <si>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</si>
  <si>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</si>
  <si>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</si>
  <si>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</si>
  <si>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</si>
  <si>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</si>
  <si>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</si>
  <si>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</si>
  <si>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</si>
  <si>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</si>
  <si>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</si>
  <si>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</si>
  <si>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</si>
  <si>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</si>
  <si>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</si>
  <si>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</si>
  <si>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</si>
  <si>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</si>
  <si>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</si>
  <si>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</si>
  <si>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</si>
  <si>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</si>
  <si>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</si>
  <si>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</si>
  <si>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</si>
  <si>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</si>
  <si>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</si>
  <si>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</si>
  <si>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</si>
  <si>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</si>
  <si>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</si>
  <si>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</si>
  <si>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</si>
  <si>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</si>
  <si>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</si>
  <si>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</si>
  <si>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</si>
  <si>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</si>
  <si>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</si>
  <si>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</si>
  <si>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</si>
  <si>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</si>
  <si>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</si>
  <si>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</si>
  <si>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</si>
  <si>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</si>
  <si>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</si>
  <si>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</si>
  <si>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</si>
  <si>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</si>
  <si>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</si>
  <si>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</si>
  <si>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</si>
  <si>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</si>
  <si>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</si>
  <si>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</si>
  <si>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</si>
  <si>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</si>
  <si>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</si>
  <si>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</si>
  <si>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</si>
  <si>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</si>
  <si>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</si>
  <si>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</si>
  <si>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</si>
  <si>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</si>
  <si>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</si>
  <si>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</si>
  <si>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</si>
  <si>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</si>
  <si>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</si>
  <si>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</si>
  <si>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</si>
  <si>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</si>
  <si>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</si>
  <si>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</si>
  <si>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</si>
  <si>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</si>
  <si>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</si>
  <si>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</si>
  <si>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</si>
  <si>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</si>
  <si>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</si>
  <si>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</si>
  <si>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</si>
  <si>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</si>
  <si>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</si>
  <si>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</si>
  <si>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</si>
  <si>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</si>
  <si>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</si>
  <si>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</si>
  <si>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</si>
  <si>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</si>
  <si>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</si>
  <si>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</si>
  <si>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</si>
  <si>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</si>
  <si>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</si>
  <si>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</si>
  <si>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</si>
  <si>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</si>
  <si>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</si>
  <si>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</si>
  <si>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</si>
  <si>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</si>
  <si>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</si>
  <si>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</si>
  <si>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</si>
  <si>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</si>
  <si>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</si>
  <si>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</si>
  <si>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</si>
  <si>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</si>
  <si>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</si>
  <si>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</si>
  <si>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</si>
  <si>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</si>
  <si>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</si>
  <si>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</si>
  <si>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</si>
  <si>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</si>
  <si>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</si>
  <si>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</si>
  <si>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</si>
  <si>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</si>
  <si>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</si>
  <si>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</si>
  <si>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</si>
  <si>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</si>
  <si>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</si>
  <si>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</si>
  <si>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</si>
  <si>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</si>
  <si>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</si>
  <si>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</si>
  <si>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</si>
  <si>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</si>
  <si>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</si>
  <si>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</si>
  <si>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</si>
  <si>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</si>
  <si>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</si>
  <si>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</si>
  <si>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</si>
  <si>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</si>
  <si>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</si>
  <si>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</si>
  <si>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</si>
  <si>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</si>
  <si>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</si>
  <si>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</si>
  <si>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</si>
  <si>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</si>
  <si>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</si>
  <si>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</si>
  <si>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</si>
  <si>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</si>
  <si>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</si>
  <si>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</si>
  <si>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</si>
  <si>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</si>
  <si>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</si>
  <si>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</si>
  <si>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</si>
  <si>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</si>
  <si>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</si>
  <si>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</si>
  <si>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</si>
  <si>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</si>
  <si>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</si>
  <si>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</si>
  <si>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</si>
  <si>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</si>
  <si>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</si>
  <si>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</si>
  <si>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</si>
  <si>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</si>
  <si>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</si>
  <si>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</si>
  <si>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</si>
  <si>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</si>
  <si>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</si>
  <si>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</si>
  <si>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</si>
  <si>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</si>
  <si>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</si>
  <si>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</si>
  <si>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</si>
  <si>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</si>
  <si>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</si>
  <si>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</si>
  <si>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</si>
  <si>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</si>
  <si>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</si>
  <si>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</si>
  <si>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</si>
  <si>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</si>
  <si>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</si>
  <si>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</si>
  <si>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</si>
  <si>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</si>
  <si>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</si>
  <si>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</si>
  <si>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</si>
  <si>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</si>
  <si>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</si>
  <si>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</si>
  <si>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</si>
  <si>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</si>
  <si>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</si>
  <si>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</si>
  <si>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</si>
  <si>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</si>
  <si>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</si>
  <si>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</si>
  <si>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</si>
  <si>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</si>
  <si>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</si>
  <si>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</si>
  <si>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</si>
  <si>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</si>
  <si>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</si>
  <si>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</si>
  <si>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</si>
  <si>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</si>
  <si>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</si>
  <si>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</si>
  <si>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</si>
  <si>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</si>
  <si>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</si>
  <si>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</si>
  <si>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</si>
  <si>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</si>
  <si>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</si>
  <si>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</si>
  <si>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</si>
  <si>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</si>
  <si>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</si>
  <si>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</si>
  <si>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</si>
  <si>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</si>
  <si>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</si>
  <si>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</si>
  <si>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</si>
  <si>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</si>
  <si>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</si>
  <si>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</si>
  <si>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</si>
  <si>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</si>
  <si>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</si>
  <si>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</si>
  <si>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</si>
  <si>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</si>
  <si>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</si>
  <si>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</si>
  <si>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</si>
  <si>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</si>
  <si>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</si>
  <si>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</si>
  <si>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</si>
  <si>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</si>
  <si>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</si>
  <si>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</si>
  <si>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</si>
  <si>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</si>
  <si>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</si>
  <si>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</si>
  <si>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</si>
  <si>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</si>
  <si>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</si>
  <si>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</si>
  <si>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</si>
  <si>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</si>
  <si>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</si>
  <si>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</si>
  <si>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</si>
  <si>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</si>
  <si>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</si>
  <si>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</si>
  <si>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</si>
  <si>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</si>
  <si>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</si>
  <si>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</si>
  <si>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</si>
  <si>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</si>
  <si>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</si>
  <si>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</si>
  <si>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</si>
  <si>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</si>
  <si>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</si>
  <si>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</si>
  <si>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</si>
  <si>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</si>
  <si>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</si>
  <si>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</si>
  <si>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</si>
  <si>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</si>
  <si>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</si>
  <si>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</si>
  <si>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</si>
  <si>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</si>
  <si>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</si>
  <si>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</si>
  <si>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</si>
  <si>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</si>
  <si>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</si>
  <si>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</si>
  <si>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</si>
  <si>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</si>
  <si>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</si>
  <si>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</si>
  <si>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</si>
  <si>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</si>
  <si>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</si>
  <si>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</si>
  <si>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</si>
  <si>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</si>
  <si>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</si>
  <si>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</si>
  <si>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</si>
  <si>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</si>
  <si>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</si>
  <si>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</si>
  <si>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</si>
  <si>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</si>
  <si>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</si>
  <si>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</si>
  <si>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</si>
  <si>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</si>
  <si>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</si>
  <si>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</si>
  <si>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</si>
  <si>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</si>
  <si>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</si>
  <si>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</si>
  <si>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</si>
  <si>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</si>
  <si>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</si>
  <si>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</si>
  <si>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</si>
  <si>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</si>
  <si>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</si>
  <si>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</si>
  <si>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</si>
  <si>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</si>
  <si>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</si>
  <si>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</si>
  <si>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</si>
  <si>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</si>
  <si>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</si>
  <si>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</si>
  <si>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</si>
  <si>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</si>
  <si>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</si>
  <si>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</si>
  <si>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</si>
  <si>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</si>
  <si>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</si>
  <si>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</si>
  <si>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</si>
  <si>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</si>
  <si>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</si>
  <si>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</si>
  <si>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</si>
  <si>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</si>
  <si>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</si>
  <si>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</si>
  <si>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</si>
  <si>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</si>
  <si>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</si>
  <si>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</si>
  <si>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</si>
  <si>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</si>
  <si>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</si>
  <si>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</si>
  <si>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</si>
  <si>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</si>
  <si>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</si>
  <si>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</si>
  <si>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</si>
  <si>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</si>
  <si>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</si>
  <si>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</si>
  <si>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</si>
  <si>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</si>
  <si>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</si>
  <si>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</si>
  <si>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</si>
  <si>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</si>
  <si>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</si>
  <si>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</si>
  <si>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</si>
  <si>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</si>
  <si>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</si>
  <si>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</si>
  <si>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</si>
  <si>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</si>
  <si>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</si>
  <si>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</si>
  <si>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</si>
  <si>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</si>
  <si>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</si>
  <si>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</si>
  <si>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</si>
  <si>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</si>
  <si>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</si>
  <si>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</si>
  <si>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</si>
  <si>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</si>
  <si>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</si>
  <si>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</si>
  <si>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</si>
  <si>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</si>
  <si>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</si>
  <si>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</si>
  <si>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</si>
  <si>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</si>
  <si>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</si>
  <si>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</si>
  <si>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</si>
  <si>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</si>
  <si>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</si>
  <si>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</si>
  <si>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</si>
  <si>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</si>
  <si>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</si>
  <si>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</si>
  <si>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</si>
  <si>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</si>
  <si>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</si>
  <si>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</si>
  <si>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</si>
  <si>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</si>
  <si>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</si>
  <si>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</si>
  <si>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</si>
  <si>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</si>
  <si>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</si>
  <si>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</si>
  <si>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</si>
  <si>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</si>
  <si>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</si>
  <si>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</si>
  <si>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</si>
  <si>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</si>
  <si>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</si>
  <si>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</si>
  <si>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</si>
  <si>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</si>
  <si>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</si>
  <si>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</si>
  <si>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</si>
  <si>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</si>
  <si>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</si>
  <si>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</si>
  <si>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</si>
  <si>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</si>
  <si>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</si>
  <si>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</si>
  <si>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</si>
  <si>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</si>
  <si>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</si>
  <si>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</si>
  <si>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</si>
  <si>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</si>
  <si>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</si>
  <si>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</si>
  <si>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</si>
  <si>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</si>
  <si>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</si>
  <si>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</si>
  <si>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</si>
  <si>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</si>
  <si>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</si>
  <si>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</si>
  <si>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</si>
  <si>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</si>
  <si>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</si>
  <si>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</si>
  <si>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</si>
  <si>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</si>
  <si>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</si>
  <si>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</si>
  <si>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</si>
  <si>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</si>
  <si>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</si>
  <si>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</si>
  <si>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</si>
  <si>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</si>
  <si>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</si>
  <si>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</si>
  <si>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</si>
  <si>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</si>
  <si>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</si>
  <si>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</si>
  <si>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</si>
  <si>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</si>
  <si>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</si>
  <si>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</si>
  <si>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</si>
  <si>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</si>
  <si>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</si>
  <si>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</si>
  <si>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</si>
  <si>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</si>
  <si>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</si>
  <si>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</si>
  <si>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</si>
  <si>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</si>
  <si>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</si>
  <si>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</si>
  <si>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</si>
  <si>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</si>
  <si>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</si>
  <si>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</si>
  <si>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</si>
  <si>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</si>
  <si>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</si>
  <si>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</si>
  <si>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</si>
  <si>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</si>
  <si>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</si>
  <si>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</si>
  <si>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</si>
  <si>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</si>
  <si>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</si>
  <si>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</si>
  <si>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</si>
  <si>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</si>
  <si>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</si>
  <si>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</si>
  <si>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</si>
  <si>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</si>
  <si>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</si>
  <si>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</si>
  <si>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</si>
  <si>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</si>
  <si>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</si>
  <si>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</si>
  <si>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</si>
  <si>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</si>
  <si>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</si>
  <si>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</si>
  <si>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</si>
  <si>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</si>
  <si>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</si>
  <si>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</si>
  <si>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</si>
  <si>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</si>
  <si>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</si>
  <si>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</si>
  <si>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</si>
  <si>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</si>
  <si>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</si>
  <si>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</si>
  <si>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</si>
  <si>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</si>
  <si>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</si>
  <si>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</si>
  <si>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</si>
  <si>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</si>
  <si>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</si>
  <si>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</si>
  <si>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</si>
  <si>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</si>
  <si>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</si>
  <si>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</si>
  <si>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</si>
  <si>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</si>
  <si>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</si>
  <si>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</si>
  <si>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</si>
  <si>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</si>
  <si>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</si>
  <si>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</si>
  <si>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</si>
  <si>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</si>
  <si>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</si>
  <si>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</si>
  <si>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</si>
  <si>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</si>
  <si>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</si>
  <si>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</si>
  <si>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</si>
  <si>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</si>
  <si>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</si>
  <si>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</si>
  <si>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</si>
  <si>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</si>
  <si>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</si>
  <si>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</si>
  <si>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</si>
  <si>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</si>
  <si>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</si>
  <si>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</si>
  <si>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</si>
  <si>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</si>
  <si>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</si>
  <si>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</si>
  <si>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</si>
  <si>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</si>
  <si>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</si>
  <si>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</si>
  <si>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</si>
  <si>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</si>
  <si>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</si>
  <si>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</si>
  <si>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</si>
  <si>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</si>
  <si>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</si>
  <si>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</si>
  <si>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</si>
  <si>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</si>
  <si>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</si>
  <si>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</si>
  <si>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</si>
  <si>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</si>
  <si>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</si>
  <si>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</si>
  <si>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</si>
  <si>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</si>
  <si>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</si>
  <si>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</si>
  <si>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</si>
  <si>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</si>
  <si>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</si>
  <si>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</si>
  <si>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</si>
  <si>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</si>
  <si>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</si>
  <si>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</si>
  <si>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</si>
  <si>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</si>
  <si>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</si>
  <si>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</si>
  <si>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</si>
  <si>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</si>
  <si>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</si>
  <si>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</si>
  <si>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</si>
  <si>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</si>
  <si>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</si>
  <si>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</si>
  <si>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</si>
  <si>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</si>
  <si>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</si>
  <si>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</si>
  <si>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</si>
  <si>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</si>
  <si>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</si>
  <si>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</si>
  <si>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</si>
  <si>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</si>
  <si>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</si>
  <si>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</si>
  <si>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</si>
  <si>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</si>
  <si>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</si>
  <si>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</si>
  <si>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</si>
  <si>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</si>
  <si>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</si>
  <si>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</si>
  <si>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</si>
  <si>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</si>
  <si>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</si>
  <si>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</si>
  <si>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</si>
  <si>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</si>
  <si>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</si>
  <si>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</si>
  <si>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</si>
  <si>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</si>
  <si>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</si>
  <si>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</si>
  <si>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</si>
  <si>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</si>
  <si>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</si>
  <si>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</si>
  <si>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</si>
  <si>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</si>
  <si>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</si>
  <si>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</si>
  <si>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</si>
  <si>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</si>
  <si>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</si>
  <si>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</si>
  <si>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</si>
  <si>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</si>
  <si>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</si>
  <si>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</si>
  <si>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</si>
  <si>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</si>
  <si>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</si>
  <si>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</si>
  <si>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</si>
  <si>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</si>
  <si>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</si>
  <si>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</si>
  <si>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</si>
  <si>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</si>
  <si>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</si>
  <si>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</si>
  <si>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</si>
  <si>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</si>
  <si>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</si>
  <si>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</si>
  <si>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</si>
  <si>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</si>
  <si>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</si>
  <si>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</si>
  <si>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</si>
  <si>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</si>
  <si>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</si>
  <si>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</si>
  <si>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</si>
  <si>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</si>
  <si>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</si>
  <si>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</si>
  <si>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</si>
  <si>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</si>
  <si>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</si>
  <si>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</si>
  <si>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</si>
  <si>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</si>
  <si>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</si>
  <si>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</si>
  <si>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</si>
  <si>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</si>
  <si>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</si>
  <si>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</si>
  <si>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</si>
  <si>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</si>
  <si>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</si>
  <si>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</si>
  <si>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</si>
  <si>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</si>
  <si>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</si>
  <si>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</si>
  <si>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</si>
  <si>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</si>
  <si>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</si>
  <si>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</si>
  <si>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</si>
  <si>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</si>
  <si>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</si>
  <si>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</si>
  <si>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</si>
  <si>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</si>
  <si>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</si>
  <si>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</si>
  <si>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</si>
  <si>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</si>
  <si>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</si>
  <si>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</si>
  <si>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</si>
  <si>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</si>
  <si>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</si>
  <si>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</si>
  <si>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</si>
  <si>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</si>
  <si>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</si>
  <si>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</si>
  <si>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</si>
  <si>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</si>
  <si>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</si>
  <si>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</si>
  <si>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</si>
  <si>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</si>
  <si>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</si>
  <si>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</si>
  <si>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</si>
  <si>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</si>
  <si>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</si>
  <si>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</si>
  <si>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</si>
  <si>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</si>
  <si>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</si>
  <si>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</si>
  <si>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</si>
  <si>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</si>
  <si>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</si>
  <si>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</si>
  <si>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</si>
  <si>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</si>
  <si>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</si>
  <si>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</si>
  <si>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</si>
  <si>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</si>
  <si>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</si>
  <si>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</si>
  <si>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</si>
  <si>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</si>
  <si>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</si>
  <si>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</si>
  <si>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</si>
  <si>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</si>
  <si>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</si>
  <si>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</si>
  <si>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</si>
  <si>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</si>
  <si>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</si>
  <si>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</si>
  <si>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</si>
  <si>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</si>
  <si>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</si>
  <si>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</si>
  <si>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</si>
  <si>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</si>
  <si>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</si>
  <si>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</si>
  <si>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</si>
  <si>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</si>
  <si>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</si>
  <si>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</si>
  <si>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</si>
  <si>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</si>
  <si>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</si>
  <si>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</si>
  <si>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</si>
  <si>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</si>
  <si>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</si>
  <si>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</si>
  <si>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</si>
  <si>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</si>
  <si>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</si>
  <si>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</si>
  <si>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</si>
  <si>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</si>
  <si>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</si>
  <si>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</si>
  <si>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</si>
  <si>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</si>
  <si>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</si>
  <si>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</si>
  <si>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</si>
  <si>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</si>
  <si>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</si>
  <si>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</si>
  <si>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</si>
  <si>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</si>
  <si>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</si>
  <si>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</si>
  <si>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</si>
  <si>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</si>
  <si>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</si>
  <si>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</si>
  <si>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</si>
  <si>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</si>
  <si>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</si>
  <si>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</si>
  <si>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</si>
  <si>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</si>
  <si>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</si>
  <si>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</si>
  <si>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</si>
  <si>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</si>
  <si>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</si>
  <si>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</si>
  <si>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</si>
  <si>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</si>
  <si>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</si>
  <si>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</si>
  <si>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</si>
  <si>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</si>
  <si>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</si>
  <si>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</si>
  <si>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</si>
  <si>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</si>
  <si>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</si>
  <si>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</si>
  <si>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</si>
  <si>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</si>
  <si>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</si>
  <si>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</si>
  <si>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</si>
  <si>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</si>
  <si>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</si>
  <si>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</si>
  <si>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</si>
  <si>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</si>
  <si>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</si>
  <si>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</si>
  <si>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</si>
  <si>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</si>
  <si>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</si>
  <si>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</si>
  <si>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</si>
  <si>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</si>
  <si>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</si>
  <si>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</si>
  <si>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</si>
  <si>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</si>
  <si>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</si>
  <si>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</si>
  <si>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</si>
  <si>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</si>
  <si>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</si>
  <si>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</si>
  <si>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</si>
  <si>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</si>
  <si>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</si>
  <si>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</si>
  <si>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</si>
  <si>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</si>
  <si>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</si>
  <si>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</si>
  <si>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</si>
  <si>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</si>
  <si>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</si>
  <si>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</si>
  <si>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</si>
  <si>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</si>
  <si>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</si>
  <si>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</si>
  <si>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</si>
  <si>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</si>
  <si>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</si>
  <si>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</si>
  <si>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</si>
  <si>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</si>
  <si>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</si>
  <si>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</si>
  <si>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</si>
  <si>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</si>
  <si>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</si>
  <si>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</si>
  <si>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</si>
  <si>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</si>
  <si>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</si>
  <si>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</si>
  <si>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</si>
  <si>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</si>
  <si>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</si>
  <si>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</si>
  <si>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</si>
  <si>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</si>
  <si>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</si>
  <si>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</si>
  <si>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</si>
  <si>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</si>
  <si>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</si>
  <si>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</si>
  <si>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</si>
  <si>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</si>
  <si>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</si>
  <si>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</si>
  <si>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</si>
  <si>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</si>
  <si>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</si>
  <si>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</si>
  <si>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</si>
  <si>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</si>
  <si>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</si>
  <si>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</si>
  <si>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</si>
  <si>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</si>
  <si>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</si>
  <si>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</si>
  <si>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</si>
  <si>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</si>
  <si>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</si>
  <si>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</si>
  <si>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</si>
  <si>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</si>
  <si>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</si>
  <si>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</si>
  <si>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</si>
  <si>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</si>
  <si>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</si>
  <si>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</si>
  <si>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</si>
  <si>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</si>
  <si>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</si>
  <si>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</si>
  <si>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</si>
  <si>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</si>
  <si>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</si>
  <si>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</si>
  <si>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</si>
  <si>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</si>
  <si>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</si>
  <si>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</si>
  <si>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</si>
  <si>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</si>
  <si>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</si>
  <si>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</si>
  <si>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</si>
  <si>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</si>
  <si>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</si>
  <si>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</si>
  <si>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</si>
  <si>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</si>
  <si>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</si>
  <si>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</si>
  <si>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</si>
  <si>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</si>
  <si>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</si>
  <si>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</si>
  <si>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</si>
  <si>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</si>
  <si>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</si>
  <si>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</si>
  <si>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</si>
  <si>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</si>
  <si>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</si>
  <si>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</si>
  <si>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</si>
  <si>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</si>
  <si>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</si>
  <si>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</si>
  <si>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</si>
  <si>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</si>
  <si>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</si>
  <si>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</si>
  <si>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</si>
  <si>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</si>
  <si>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</si>
  <si>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</si>
  <si>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</si>
  <si>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</si>
  <si>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</si>
  <si>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</si>
  <si>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</si>
  <si>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</si>
  <si>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</si>
  <si>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</si>
  <si>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</si>
  <si>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</si>
  <si>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</si>
  <si>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</si>
  <si>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</si>
  <si>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</si>
  <si>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</si>
  <si>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</si>
  <si>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</si>
  <si>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</si>
  <si>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</si>
  <si>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</si>
  <si>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</si>
  <si>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</si>
  <si>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</si>
  <si>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</si>
  <si>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</si>
  <si>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</si>
  <si>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</si>
  <si>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</si>
  <si>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</si>
  <si>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</si>
  <si>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</si>
  <si>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</si>
  <si>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</si>
  <si>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</si>
  <si>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</si>
  <si>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</si>
  <si>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</si>
  <si>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</si>
  <si>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</si>
  <si>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</si>
  <si>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</si>
  <si>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</si>
  <si>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</si>
  <si>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</si>
  <si>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</si>
  <si>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</si>
  <si>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</si>
  <si>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</si>
  <si>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</si>
  <si>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</si>
  <si>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</si>
  <si>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</si>
  <si>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</si>
  <si>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</si>
  <si>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</si>
  <si>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</si>
  <si>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</si>
  <si>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</si>
  <si>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</si>
  <si>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</si>
  <si>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</si>
  <si>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</si>
  <si>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</si>
  <si>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</si>
  <si>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</si>
  <si>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</si>
  <si>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</si>
  <si>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</si>
  <si>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</si>
  <si>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</si>
  <si>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</si>
  <si>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</si>
  <si>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</si>
  <si>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</si>
  <si>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</si>
  <si>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</si>
  <si>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</si>
  <si>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</si>
  <si>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</si>
  <si>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</si>
  <si>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</si>
  <si>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</si>
  <si>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</si>
  <si>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</si>
  <si>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</si>
  <si>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</si>
  <si>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</si>
  <si>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</si>
  <si>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</si>
  <si>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</si>
  <si>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</si>
  <si>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</si>
  <si>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</si>
  <si>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</si>
  <si>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</si>
  <si>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</si>
  <si>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</si>
  <si>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</si>
  <si>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</si>
  <si>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</si>
  <si>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</si>
  <si>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</si>
  <si>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</si>
  <si>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</si>
  <si>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</si>
  <si>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</si>
  <si>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</si>
  <si>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</si>
  <si>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</si>
  <si>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</si>
  <si>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</si>
  <si>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</si>
  <si>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</si>
  <si>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</si>
  <si>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</si>
  <si>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</si>
  <si>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</si>
  <si>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</si>
  <si>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</si>
  <si>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</si>
  <si>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</si>
  <si>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</si>
  <si>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</si>
  <si>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</si>
  <si>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</si>
  <si>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</si>
  <si>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</si>
  <si>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</si>
  <si>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</si>
  <si>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</si>
  <si>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</si>
  <si>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</si>
  <si>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</si>
  <si>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</si>
  <si>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</si>
  <si>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</si>
  <si>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</si>
  <si>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</si>
  <si>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</si>
  <si>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</si>
  <si>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</si>
  <si>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</si>
  <si>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</si>
  <si>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</si>
  <si>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</si>
  <si>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</si>
  <si>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</si>
  <si>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</si>
  <si>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</si>
  <si>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</si>
  <si>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</si>
  <si>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</si>
  <si>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</si>
  <si>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</si>
  <si>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</si>
  <si>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</si>
  <si>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</si>
  <si>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</si>
  <si>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</si>
  <si>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</si>
  <si>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</si>
  <si>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</si>
  <si>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</si>
  <si>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</si>
  <si>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</si>
  <si>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</si>
  <si>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</si>
  <si>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</si>
  <si>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</si>
  <si>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</si>
  <si>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</si>
  <si>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</si>
  <si>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</si>
  <si>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</si>
  <si>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</si>
  <si>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</si>
  <si>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</si>
  <si>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</si>
  <si>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</si>
  <si>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</si>
  <si>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</si>
  <si>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</si>
  <si>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</si>
  <si>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</si>
  <si>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</si>
  <si>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</si>
  <si>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</si>
  <si>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</si>
  <si>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</si>
  <si>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</si>
  <si>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</si>
  <si>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</si>
  <si>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</si>
  <si>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</si>
  <si>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</si>
  <si>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</si>
  <si>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</si>
  <si>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</si>
  <si>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</si>
  <si>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</si>
  <si>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</si>
  <si>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</si>
  <si>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</si>
  <si>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</si>
  <si>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</si>
  <si>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</si>
  <si>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</si>
  <si>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</si>
  <si>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</si>
  <si>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</si>
  <si>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</si>
  <si>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</si>
  <si>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</si>
  <si>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</si>
  <si>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</si>
  <si>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</si>
  <si>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</si>
  <si>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</si>
  <si>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</si>
  <si>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</si>
  <si>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</si>
  <si>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</si>
  <si>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</si>
  <si>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</si>
  <si>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</si>
  <si>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</si>
  <si>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</si>
  <si>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</si>
  <si>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</si>
  <si>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</si>
  <si>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</si>
  <si>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</si>
  <si>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</si>
  <si>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</si>
  <si>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</si>
  <si>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</si>
  <si>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</si>
  <si>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</si>
  <si>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</si>
  <si>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</si>
  <si>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</si>
  <si>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</si>
  <si>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</si>
  <si>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</si>
  <si>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</si>
  <si>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</si>
  <si>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</si>
  <si>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</si>
  <si>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</si>
  <si>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</si>
  <si>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</si>
  <si>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</si>
  <si>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</si>
  <si>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</si>
  <si>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</si>
  <si>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</si>
  <si>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</si>
  <si>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</si>
  <si>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</si>
  <si>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</si>
  <si>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</si>
  <si>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</si>
  <si>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</si>
  <si>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</si>
  <si>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</si>
  <si>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</si>
  <si>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</si>
  <si>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</si>
  <si>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</si>
  <si>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</si>
  <si>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</si>
  <si>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</si>
  <si>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</si>
  <si>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</si>
  <si>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</si>
  <si>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</si>
  <si>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</si>
  <si>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</si>
  <si>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</si>
  <si>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</si>
  <si>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</si>
  <si>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</si>
  <si>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</si>
  <si>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</si>
  <si>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</si>
  <si>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</si>
  <si>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</si>
  <si>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</si>
  <si>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</si>
  <si>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</si>
  <si>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</si>
  <si>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</si>
  <si>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</si>
  <si>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</si>
  <si>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</si>
  <si>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</si>
  <si>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</si>
  <si>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</si>
  <si>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</si>
  <si>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</si>
  <si>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</si>
  <si>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</si>
  <si>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</si>
  <si>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</si>
  <si>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</si>
  <si>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</si>
  <si>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</si>
  <si>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</si>
  <si>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</si>
  <si>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</si>
  <si>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</si>
  <si>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</si>
  <si>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</si>
  <si>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</si>
  <si>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</si>
  <si>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</si>
  <si>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</si>
  <si>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</si>
  <si>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</si>
  <si>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</si>
  <si>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</si>
  <si>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</si>
  <si>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</si>
  <si>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</si>
  <si>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</si>
  <si>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</si>
  <si>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</si>
  <si>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</si>
  <si>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</si>
  <si>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</si>
  <si>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</si>
  <si>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</si>
  <si>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</si>
  <si>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</si>
  <si>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</si>
  <si>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</si>
  <si>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</si>
  <si>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</si>
  <si>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</si>
  <si>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</si>
  <si>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</si>
  <si>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</si>
  <si>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</si>
  <si>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</si>
  <si>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</si>
  <si>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</si>
  <si>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</si>
  <si>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</si>
  <si>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</si>
  <si>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</si>
  <si>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</si>
  <si>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</si>
  <si>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</si>
  <si>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</si>
  <si>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</si>
  <si>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</si>
  <si>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</si>
  <si>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</si>
  <si>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</si>
  <si>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</si>
  <si>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</si>
  <si>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</si>
  <si>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</si>
  <si>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</si>
  <si>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</si>
  <si>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</si>
  <si>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</si>
  <si>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</si>
  <si>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</si>
  <si>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</si>
  <si>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</si>
  <si>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</si>
  <si>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</si>
  <si>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</si>
  <si>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</si>
  <si>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</si>
  <si>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</si>
  <si>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</si>
  <si>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</si>
  <si>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</si>
  <si>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</si>
  <si>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</si>
  <si>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</si>
  <si>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</si>
  <si>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</si>
  <si>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</si>
  <si>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</si>
  <si>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</si>
  <si>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</si>
  <si>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</si>
  <si>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</si>
  <si>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</si>
  <si>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</si>
  <si>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</si>
  <si>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</si>
  <si>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</si>
  <si>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</si>
  <si>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</si>
  <si>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</si>
  <si>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</si>
  <si>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</si>
  <si>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</si>
  <si>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</si>
  <si>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</si>
  <si>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</si>
  <si>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</si>
  <si>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</si>
  <si>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</si>
  <si>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</si>
  <si>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</si>
  <si>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</si>
  <si>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</si>
  <si>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</si>
  <si>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</si>
  <si>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</si>
  <si>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</si>
  <si>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</si>
  <si>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</si>
  <si>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</si>
  <si>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</si>
  <si>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</si>
  <si>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</si>
  <si>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</si>
  <si>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</si>
  <si>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</si>
  <si>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</si>
  <si>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</si>
  <si>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</si>
  <si>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</si>
  <si>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</si>
  <si>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</si>
  <si>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</si>
  <si>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</si>
  <si>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</si>
  <si>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</si>
  <si>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</si>
  <si>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</si>
  <si>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</si>
  <si>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</si>
  <si>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</si>
  <si>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</si>
  <si>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</si>
  <si>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</si>
  <si>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</si>
  <si>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</si>
  <si>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</si>
  <si>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</si>
  <si>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</si>
  <si>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</si>
  <si>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</si>
  <si>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</si>
  <si>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</si>
  <si>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</si>
  <si>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</si>
  <si>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</si>
  <si>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</si>
  <si>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</si>
  <si>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</si>
  <si>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</si>
  <si>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</si>
  <si>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</si>
  <si>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</si>
  <si>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</si>
  <si>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</si>
  <si>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</si>
  <si>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</si>
  <si>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</si>
  <si>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</si>
  <si>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</si>
  <si>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</si>
  <si>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</si>
  <si>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</si>
  <si>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</si>
  <si>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</si>
  <si>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</si>
  <si>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</si>
  <si>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</si>
  <si>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</si>
  <si>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</si>
  <si>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</si>
  <si>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</si>
  <si>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</si>
  <si>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</si>
  <si>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</si>
  <si>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</si>
  <si>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</si>
  <si>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</si>
  <si>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</si>
  <si>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</si>
  <si>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</si>
  <si>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</si>
  <si>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</si>
  <si>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</si>
  <si>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</si>
  <si>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</si>
  <si>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</si>
  <si>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</si>
  <si>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</si>
  <si>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</si>
  <si>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</si>
  <si>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</si>
  <si>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</si>
  <si>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</si>
  <si>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</si>
  <si>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</si>
  <si>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</si>
  <si>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</si>
  <si>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</si>
  <si>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</si>
  <si>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</si>
  <si>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</si>
  <si>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</si>
  <si>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</si>
  <si>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</si>
  <si>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</si>
  <si>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</si>
  <si>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</si>
  <si>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</si>
  <si>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</si>
  <si>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</si>
  <si>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</si>
  <si>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</si>
  <si>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</si>
  <si>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</si>
  <si>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</si>
  <si>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</si>
  <si>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</si>
  <si>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</si>
  <si>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</si>
  <si>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</si>
  <si>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</si>
  <si>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</si>
  <si>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</si>
  <si>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</si>
  <si>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</si>
  <si>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</si>
  <si>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</si>
  <si>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</si>
  <si>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</si>
  <si>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</si>
  <si>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</si>
  <si>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</si>
  <si>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</si>
  <si>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</si>
  <si>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</si>
  <si>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</si>
  <si>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</si>
  <si>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</si>
  <si>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</si>
  <si>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</si>
  <si>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</si>
  <si>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</si>
  <si>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</si>
  <si>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</si>
  <si>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</si>
  <si>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</si>
  <si>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</si>
  <si>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</si>
  <si>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</si>
  <si>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</si>
  <si>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</si>
  <si>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</si>
  <si>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</si>
  <si>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</si>
  <si>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</si>
  <si>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</si>
  <si>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</si>
  <si>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</si>
  <si>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</si>
  <si>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</si>
  <si>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</si>
  <si>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</si>
  <si>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</si>
  <si>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</si>
  <si>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</si>
  <si>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</si>
  <si>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</si>
  <si>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</si>
  <si>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</si>
  <si>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</si>
  <si>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</si>
  <si>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</si>
  <si>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</si>
  <si>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</si>
  <si>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</si>
  <si>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</si>
  <si>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</si>
  <si>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</si>
  <si>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</si>
  <si>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</si>
  <si>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</si>
  <si>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</si>
  <si>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</si>
  <si>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</si>
  <si>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</si>
  <si>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</si>
  <si>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</si>
  <si>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</si>
  <si>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</si>
  <si>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</si>
  <si>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</si>
  <si>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</si>
  <si>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</si>
  <si>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</si>
  <si>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</si>
  <si>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</si>
  <si>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</si>
  <si>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</si>
  <si>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</si>
  <si>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</si>
  <si>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</si>
  <si>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</si>
  <si>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</si>
  <si>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</si>
  <si>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</si>
  <si>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</si>
  <si>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</si>
  <si>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</si>
  <si>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</si>
  <si>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</si>
  <si>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</si>
  <si>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</si>
  <si>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</si>
  <si>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</si>
  <si>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</si>
  <si>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</si>
  <si>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</si>
  <si>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</si>
  <si>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</si>
  <si>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</si>
  <si>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</si>
  <si>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</si>
  <si>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</si>
  <si>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</si>
  <si>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</si>
  <si>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</si>
  <si>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</si>
  <si>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</si>
  <si>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</si>
  <si>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</si>
  <si>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</si>
  <si>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</si>
  <si>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</si>
  <si>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</si>
  <si>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</si>
  <si>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</si>
  <si>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</si>
  <si>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</si>
  <si>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</si>
  <si>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</si>
  <si>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</si>
  <si>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</si>
  <si>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</si>
  <si>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</si>
  <si>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</si>
  <si>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</si>
  <si>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</si>
  <si>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</si>
  <si>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</si>
  <si>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</si>
  <si>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</si>
  <si>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</si>
  <si>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</si>
  <si>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</si>
  <si>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</si>
  <si>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</si>
  <si>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</si>
  <si>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</si>
  <si>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</si>
  <si>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</si>
  <si>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</si>
  <si>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</si>
  <si>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</si>
  <si>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</si>
  <si>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</si>
  <si>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</si>
  <si>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</si>
  <si>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</si>
  <si>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</si>
  <si>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</si>
  <si>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</si>
  <si>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</si>
  <si>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</si>
  <si>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</si>
  <si>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</si>
  <si>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</si>
  <si>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</si>
  <si>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</si>
  <si>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</si>
  <si>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</si>
  <si>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</si>
  <si>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</si>
  <si>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</si>
  <si>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</si>
  <si>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</si>
  <si>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</si>
  <si>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</si>
  <si>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</si>
  <si>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</si>
  <si>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</si>
  <si>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</si>
  <si>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</si>
  <si>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</si>
  <si>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</si>
  <si>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</si>
  <si>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</si>
  <si>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</si>
  <si>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</si>
  <si>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</si>
  <si>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</si>
  <si>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</si>
  <si>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</si>
  <si>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</si>
  <si>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</si>
  <si>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</si>
  <si>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</si>
  <si>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</si>
  <si>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</si>
  <si>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</si>
  <si>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</si>
  <si>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</si>
  <si>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</si>
  <si>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</si>
  <si>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</si>
  <si>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</si>
  <si>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</si>
  <si>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</si>
  <si>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</si>
  <si>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</si>
  <si>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</si>
  <si>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</si>
  <si>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</si>
  <si>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</si>
  <si>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</si>
  <si>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</si>
  <si>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</si>
  <si>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</si>
  <si>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</si>
  <si>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</si>
  <si>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</si>
  <si>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</si>
  <si>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</si>
  <si>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</si>
  <si>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</si>
  <si>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</si>
  <si>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</si>
  <si>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</si>
  <si>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</si>
  <si>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</si>
  <si>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</si>
  <si>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</si>
  <si>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</si>
  <si>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</si>
  <si>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</si>
  <si>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</si>
  <si>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</si>
  <si>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</si>
  <si>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</si>
  <si>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</si>
  <si>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</si>
  <si>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</si>
  <si>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</si>
  <si>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</si>
  <si>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</si>
  <si>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</si>
  <si>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</si>
  <si>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</si>
  <si>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</si>
  <si>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</si>
  <si>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</si>
  <si>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</si>
  <si>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</si>
  <si>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</si>
  <si>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</si>
  <si>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</si>
  <si>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</si>
  <si>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</si>
  <si>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</si>
  <si>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</si>
  <si>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</si>
  <si>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</si>
  <si>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</si>
  <si>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</si>
  <si>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</si>
  <si>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</si>
  <si>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</si>
  <si>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</si>
  <si>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</si>
  <si>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</si>
  <si>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</si>
  <si>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</si>
  <si>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</si>
  <si>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</si>
  <si>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</si>
  <si>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</si>
  <si>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</si>
  <si>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</si>
  <si>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</si>
  <si>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</si>
  <si>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</si>
  <si>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</si>
  <si>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</si>
  <si>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</si>
  <si>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</si>
  <si>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</si>
  <si>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</si>
  <si>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</si>
  <si>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</si>
  <si>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</si>
  <si>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</si>
  <si>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</si>
  <si>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</si>
  <si>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</si>
  <si>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</si>
  <si>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</si>
  <si>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</si>
  <si>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</si>
  <si>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</si>
  <si>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</si>
  <si>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</si>
  <si>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</si>
  <si>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</si>
  <si>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</si>
  <si>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</si>
  <si>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</si>
  <si>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</si>
  <si>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</si>
  <si>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</si>
  <si>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</si>
  <si>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</si>
  <si>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</si>
  <si>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</si>
  <si>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</si>
  <si>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</si>
  <si>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</si>
  <si>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</si>
  <si>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</si>
  <si>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</si>
  <si>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</si>
  <si>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</si>
  <si>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</si>
  <si>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</si>
  <si>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</si>
  <si>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</si>
  <si>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</si>
  <si>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</si>
  <si>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</si>
  <si>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</si>
  <si>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</si>
  <si>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</si>
  <si>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</si>
  <si>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</si>
  <si>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</si>
  <si>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</si>
  <si>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</si>
  <si>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</si>
  <si>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</si>
  <si>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</si>
  <si>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</si>
  <si>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</si>
  <si>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</si>
  <si>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</si>
  <si>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</si>
  <si>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</si>
  <si>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</si>
  <si>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</si>
  <si>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</si>
  <si>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</si>
  <si>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</si>
  <si>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</si>
  <si>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</si>
  <si>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</si>
  <si>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</si>
  <si>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</si>
  <si>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</si>
  <si>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</si>
  <si>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</si>
  <si>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</si>
  <si>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</si>
  <si>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</si>
  <si>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</si>
  <si>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</si>
  <si>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</si>
  <si>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</si>
  <si>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</si>
  <si>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</si>
  <si>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</si>
  <si>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</si>
  <si>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</si>
  <si>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</si>
  <si>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</si>
  <si>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</si>
  <si>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</si>
  <si>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</si>
  <si>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</si>
  <si>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</si>
  <si>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</si>
  <si>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</si>
  <si>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</si>
  <si>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</si>
  <si>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</si>
  <si>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</si>
  <si>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</si>
  <si>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</si>
  <si>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</si>
  <si>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</si>
  <si>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</si>
  <si>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</si>
  <si>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</si>
  <si>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</si>
  <si>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</si>
  <si>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</si>
  <si>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</si>
  <si>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</si>
  <si>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</si>
  <si>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</si>
  <si>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</si>
  <si>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</si>
  <si>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</si>
  <si>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</si>
  <si>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</si>
  <si>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</si>
  <si>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</si>
  <si>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</si>
  <si>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</si>
  <si>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</si>
  <si>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</si>
  <si>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</si>
  <si>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</si>
  <si>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</si>
  <si>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</si>
  <si>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</si>
  <si>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</si>
  <si>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</si>
  <si>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</si>
  <si>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</si>
  <si>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</si>
  <si>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</si>
  <si>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</si>
  <si>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</si>
  <si>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</si>
  <si>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</si>
  <si>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</si>
  <si>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</si>
  <si>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</si>
  <si>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</si>
  <si>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</si>
  <si>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</si>
  <si>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</si>
  <si>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</si>
  <si>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</si>
  <si>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</si>
  <si>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</si>
  <si>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</si>
  <si>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</si>
  <si>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</si>
  <si>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</si>
  <si>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</si>
  <si>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</si>
  <si>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</si>
  <si>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</si>
  <si>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</si>
  <si>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</si>
  <si>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</si>
  <si>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</si>
  <si>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</si>
  <si>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</si>
  <si>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</si>
  <si>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</si>
  <si>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</si>
  <si>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</si>
  <si>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</si>
  <si>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</si>
  <si>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</si>
  <si>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</si>
  <si>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</si>
  <si>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</si>
  <si>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</si>
  <si>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</si>
  <si>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</si>
  <si>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</si>
  <si>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</si>
  <si>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</si>
  <si>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</si>
  <si>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</si>
  <si>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</si>
  <si>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</si>
  <si>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</si>
  <si>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</si>
  <si>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</si>
  <si>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</si>
  <si>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</si>
  <si>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</si>
  <si>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</si>
  <si>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</si>
  <si>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</si>
  <si>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</si>
  <si>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</si>
  <si>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</si>
  <si>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</si>
  <si>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</si>
  <si>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</si>
  <si>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</si>
  <si>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</si>
  <si>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</si>
  <si>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</si>
  <si>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</si>
  <si>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</si>
  <si>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</si>
  <si>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</si>
  <si>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</si>
  <si>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</si>
  <si>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</si>
  <si>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</si>
  <si>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</si>
  <si>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</si>
  <si>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</si>
  <si>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</si>
  <si>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</si>
  <si>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</si>
  <si>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</si>
  <si>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</si>
  <si>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</si>
  <si>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</si>
  <si>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</si>
  <si>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</si>
  <si>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</si>
  <si>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</si>
  <si>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</si>
  <si>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</si>
  <si>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</si>
  <si>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</si>
  <si>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</si>
  <si>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</si>
  <si>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</si>
  <si>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</si>
  <si>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</si>
  <si>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</si>
  <si>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</si>
  <si>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</si>
  <si>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</si>
  <si>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</si>
  <si>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</si>
  <si>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</si>
  <si>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</si>
  <si>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</si>
  <si>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</si>
  <si>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</si>
  <si>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</si>
  <si>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</si>
  <si>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</si>
  <si>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</si>
  <si>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</si>
  <si>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</si>
  <si>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</si>
  <si>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</si>
  <si>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</si>
  <si>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</si>
  <si>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</si>
  <si>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</si>
  <si>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</si>
  <si>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</si>
  <si>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</si>
  <si>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</si>
  <si>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</si>
  <si>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</si>
  <si>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</si>
  <si>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</si>
  <si>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</si>
  <si>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</si>
  <si>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</si>
  <si>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</si>
  <si>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</si>
  <si>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</si>
  <si>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</si>
  <si>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</si>
  <si>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</si>
  <si>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</si>
  <si>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</si>
  <si>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</si>
  <si>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</si>
  <si>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</si>
  <si>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</si>
  <si>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</si>
  <si>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</si>
  <si>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</si>
  <si>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</si>
  <si>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</si>
  <si>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</si>
  <si>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</si>
  <si>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</si>
  <si>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</si>
  <si>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</si>
  <si>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</si>
  <si>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</si>
  <si>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</si>
  <si>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</si>
  <si>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</si>
  <si>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</si>
  <si>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</si>
  <si>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</si>
  <si>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</si>
  <si>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</si>
  <si>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</si>
  <si>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</si>
  <si>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</si>
  <si>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</si>
  <si>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</si>
  <si>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</si>
  <si>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</si>
  <si>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</si>
  <si>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</si>
  <si>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</si>
  <si>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</si>
  <si>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</si>
  <si>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</si>
  <si>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</si>
  <si>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</si>
  <si>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</si>
  <si>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</si>
  <si>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</si>
  <si>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</si>
  <si>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</si>
  <si>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</si>
  <si>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</si>
  <si>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</si>
  <si>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</si>
  <si>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</si>
  <si>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</si>
  <si>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</si>
  <si>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</si>
  <si>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</si>
  <si>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</si>
  <si>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</si>
  <si>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</si>
  <si>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</si>
  <si>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</si>
  <si>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</si>
  <si>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</si>
  <si>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</si>
  <si>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</si>
  <si>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</si>
  <si>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</si>
  <si>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</si>
  <si>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</si>
  <si>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</si>
  <si>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</si>
  <si>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</si>
  <si>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</si>
  <si>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</si>
  <si>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</si>
  <si>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</si>
  <si>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</si>
  <si>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</si>
  <si>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</si>
  <si>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</si>
  <si>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</si>
  <si>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</si>
  <si>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</si>
  <si>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</si>
  <si>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</si>
  <si>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</si>
  <si>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</si>
  <si>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</si>
  <si>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</si>
  <si>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</si>
  <si>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</si>
  <si>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</si>
  <si>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</si>
  <si>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</si>
  <si>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</si>
  <si>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</si>
  <si>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</si>
  <si>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</si>
  <si>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</si>
  <si>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</si>
  <si>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</si>
  <si>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</si>
  <si>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</si>
  <si>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</si>
  <si>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</si>
  <si>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</si>
  <si>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</si>
  <si>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</si>
  <si>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</si>
  <si>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</si>
  <si>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</si>
  <si>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</si>
  <si>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</si>
  <si>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</si>
  <si>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</si>
  <si>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</si>
  <si>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</si>
  <si>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</si>
  <si>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</si>
  <si>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</si>
  <si>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</si>
  <si>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</si>
  <si>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</si>
  <si>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</si>
  <si>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</si>
  <si>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</si>
  <si>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</si>
  <si>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</si>
  <si>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</si>
  <si>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</si>
  <si>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</si>
  <si>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</si>
  <si>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</si>
  <si>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</si>
  <si>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</si>
  <si>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</si>
  <si>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</si>
  <si>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</si>
  <si>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</si>
  <si>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</si>
  <si>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</si>
  <si>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</si>
  <si>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</si>
  <si>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</si>
  <si>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</si>
  <si>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</si>
  <si>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</si>
  <si>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</si>
  <si>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</si>
  <si>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</si>
  <si>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</si>
  <si>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</si>
  <si>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</si>
  <si>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</si>
  <si>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</si>
  <si>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</si>
  <si>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</si>
  <si>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</si>
  <si>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</si>
  <si>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</si>
  <si>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</si>
  <si>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</si>
  <si>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</si>
  <si>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</si>
  <si>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</si>
  <si>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</si>
  <si>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</si>
  <si>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</si>
  <si>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</si>
  <si>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</si>
  <si>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</si>
  <si>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</si>
  <si>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</si>
  <si>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</si>
  <si>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</si>
  <si>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</si>
  <si>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</si>
  <si>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</si>
  <si>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</si>
  <si>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</si>
  <si>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</si>
  <si>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</si>
  <si>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</si>
  <si>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</si>
  <si>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</si>
  <si>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</si>
  <si>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</si>
  <si>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</si>
  <si>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</si>
  <si>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</si>
  <si>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</si>
  <si>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</si>
  <si>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</si>
  <si>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</si>
  <si>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</si>
  <si>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</si>
  <si>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</si>
  <si>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</si>
  <si>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</si>
  <si>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</si>
  <si>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</si>
  <si>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</si>
  <si>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</si>
  <si>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</si>
  <si>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</si>
  <si>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</si>
  <si>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</si>
  <si>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</si>
  <si>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</si>
  <si>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</si>
  <si>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</si>
  <si>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</si>
  <si>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</si>
  <si>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</si>
  <si>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</si>
  <si>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</si>
  <si>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</si>
  <si>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</si>
  <si>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</si>
  <si>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</si>
  <si>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</si>
  <si>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</si>
  <si>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</si>
  <si>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</si>
  <si>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</si>
  <si>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</si>
  <si>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</si>
  <si>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</si>
  <si>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</si>
  <si>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</si>
  <si>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</si>
  <si>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</si>
  <si>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</si>
  <si>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</si>
  <si>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</si>
  <si>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</si>
  <si>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</si>
  <si>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</si>
  <si>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</si>
  <si>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</si>
  <si>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</si>
  <si>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</si>
  <si>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</si>
  <si>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</si>
  <si>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</si>
  <si>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</si>
  <si>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</si>
  <si>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</si>
  <si>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</si>
  <si>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</si>
  <si>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</si>
  <si>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</si>
  <si>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</si>
  <si>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</si>
  <si>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</si>
  <si>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</si>
  <si>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</si>
  <si>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</si>
  <si>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</si>
  <si>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</si>
  <si>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</si>
  <si>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</si>
  <si>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</si>
  <si>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</si>
  <si>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</si>
  <si>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</si>
  <si>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</si>
  <si>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</si>
  <si>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</si>
  <si>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</si>
  <si>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</si>
  <si>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</si>
  <si>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</si>
  <si>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</si>
  <si>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</si>
  <si>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</si>
  <si>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</si>
  <si>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</si>
  <si>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</si>
  <si>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</si>
  <si>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</si>
  <si>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</si>
  <si>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</si>
  <si>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</si>
  <si>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</si>
  <si>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</si>
  <si>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</si>
  <si>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</si>
  <si>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</si>
  <si>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</si>
  <si>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</si>
  <si>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</si>
  <si>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</si>
  <si>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</si>
  <si>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</si>
  <si>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</si>
  <si>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</si>
  <si>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</si>
  <si>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</si>
  <si>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</si>
  <si>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</si>
  <si>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</si>
  <si>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</si>
  <si>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</si>
  <si>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</si>
  <si>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</si>
  <si>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</si>
  <si>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</si>
  <si>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</si>
  <si>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</si>
  <si>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</si>
  <si>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</si>
  <si>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</si>
  <si>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</si>
  <si>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</si>
  <si>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</si>
  <si>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</si>
  <si>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</si>
  <si>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</si>
  <si>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</si>
  <si>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</si>
  <si>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</si>
  <si>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</si>
  <si>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</si>
  <si>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</si>
  <si>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</si>
  <si>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</si>
  <si>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</si>
  <si>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</si>
  <si>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</si>
  <si>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</si>
  <si>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</si>
  <si>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</si>
  <si>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</si>
  <si>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</si>
  <si>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</si>
  <si>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</si>
  <si>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</si>
  <si>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</si>
  <si>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</si>
  <si>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</si>
  <si>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</si>
  <si>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</si>
  <si>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</si>
  <si>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</si>
  <si>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</si>
  <si>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</si>
  <si>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</si>
  <si>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</si>
  <si>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</si>
  <si>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</si>
  <si>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</si>
  <si>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</si>
  <si>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</si>
  <si>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</si>
  <si>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</si>
  <si>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</si>
  <si>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</si>
  <si>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</si>
  <si>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</si>
  <si>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</si>
  <si>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</si>
  <si>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</si>
  <si>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</si>
  <si>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</si>
  <si>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</si>
  <si>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</si>
  <si>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</si>
  <si>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</si>
  <si>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</si>
  <si>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</si>
  <si>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</si>
  <si>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</si>
  <si>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</si>
  <si>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</si>
  <si>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</si>
  <si>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</si>
  <si>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</si>
  <si>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</si>
  <si>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</si>
  <si>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</si>
  <si>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</si>
  <si>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</si>
  <si>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</si>
  <si>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</si>
  <si>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</si>
  <si>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</si>
  <si>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</si>
  <si>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</si>
  <si>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</si>
  <si>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</si>
  <si>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</si>
  <si>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</si>
  <si>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</si>
  <si>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</si>
  <si>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</si>
  <si>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</si>
  <si>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</si>
  <si>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</si>
  <si>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</si>
  <si>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</si>
  <si>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</si>
  <si>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</si>
  <si>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</si>
  <si>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</si>
  <si>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</si>
  <si>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</si>
  <si>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</si>
  <si>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</si>
  <si>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</si>
  <si>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</si>
  <si>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</si>
  <si>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</si>
  <si>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</si>
  <si>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</si>
  <si>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</si>
  <si>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</si>
  <si>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</si>
  <si>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</si>
  <si>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</si>
  <si>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</si>
  <si>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</si>
  <si>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</si>
  <si>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</si>
  <si>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</si>
  <si>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</si>
  <si>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</si>
  <si>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</si>
  <si>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</si>
  <si>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</si>
  <si>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</si>
  <si>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</si>
  <si>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</si>
  <si>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</si>
  <si>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</si>
  <si>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</si>
  <si>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</si>
  <si>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</si>
  <si>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</si>
  <si>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</si>
  <si>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</si>
  <si>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</si>
  <si>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</si>
  <si>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</si>
  <si>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</si>
  <si>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</si>
  <si>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</si>
  <si>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</si>
  <si>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</si>
  <si>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</si>
  <si>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</si>
  <si>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</si>
  <si>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</si>
  <si>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</si>
  <si>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</si>
  <si>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</si>
  <si>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</si>
  <si>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</si>
  <si>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</si>
  <si>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</si>
  <si>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</si>
  <si>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</si>
  <si>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</si>
  <si>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</si>
  <si>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</si>
  <si>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</si>
  <si>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</si>
  <si>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</si>
  <si>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</si>
  <si>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</si>
  <si>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</si>
  <si>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</si>
  <si>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</si>
  <si>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</si>
  <si>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</si>
  <si>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</si>
  <si>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</si>
  <si>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</si>
  <si>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</si>
  <si>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</si>
  <si>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</si>
  <si>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</si>
  <si>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</si>
  <si>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</si>
  <si>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</si>
  <si>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</si>
  <si>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</si>
  <si>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</si>
  <si>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</si>
  <si>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</si>
  <si>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</si>
  <si>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</si>
  <si>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</si>
  <si>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</si>
  <si>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</si>
  <si>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</si>
  <si>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</si>
  <si>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</si>
  <si>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</si>
  <si>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</si>
  <si>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</si>
  <si>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</si>
  <si>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</si>
  <si>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</si>
  <si>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</si>
  <si>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</si>
  <si>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</si>
  <si>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</si>
  <si>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</si>
  <si>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</si>
  <si>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</si>
  <si>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</si>
  <si>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</si>
  <si>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</si>
  <si>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</si>
  <si>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</si>
  <si>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</si>
  <si>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</si>
  <si>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</si>
  <si>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</si>
  <si>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</si>
  <si>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</si>
  <si>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</si>
  <si>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</si>
  <si>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</si>
  <si>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</si>
  <si>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</si>
  <si>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</si>
  <si>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</si>
  <si>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</si>
  <si>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</si>
  <si>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</si>
  <si>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</si>
  <si>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</si>
  <si>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</si>
  <si>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</si>
  <si>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</si>
  <si>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</si>
  <si>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</si>
  <si>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</si>
  <si>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</si>
  <si>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</si>
  <si>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</si>
  <si>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</si>
  <si>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</si>
  <si>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</si>
  <si>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</si>
  <si>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</si>
  <si>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</si>
  <si>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</si>
  <si>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</si>
  <si>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</si>
  <si>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</si>
  <si>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</si>
  <si>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</si>
  <si>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</si>
  <si>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</si>
  <si>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</si>
  <si>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</si>
  <si>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</si>
  <si>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</si>
  <si>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</si>
  <si>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</si>
  <si>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</si>
  <si>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</si>
  <si>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</si>
  <si>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</si>
  <si>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</si>
  <si>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</si>
  <si>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</si>
  <si>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</si>
  <si>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</si>
  <si>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</si>
  <si>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</si>
  <si>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</si>
  <si>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</si>
  <si>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</si>
  <si>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</si>
  <si>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</si>
  <si>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</si>
  <si>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</si>
  <si>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</si>
  <si>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</si>
  <si>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</si>
  <si>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</si>
  <si>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</si>
  <si>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</si>
  <si>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</si>
  <si>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</si>
  <si>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</si>
  <si>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</si>
  <si>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</si>
  <si>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</si>
  <si>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</si>
  <si>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</si>
  <si>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</si>
  <si>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</si>
  <si>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</si>
  <si>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</si>
  <si>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</si>
  <si>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</si>
  <si>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</si>
  <si>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</si>
  <si>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</si>
  <si>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</si>
  <si>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</si>
  <si>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</si>
  <si>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</si>
  <si>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</si>
  <si>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</si>
  <si>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</si>
  <si>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</si>
  <si>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</si>
  <si>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</si>
  <si>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</si>
  <si>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</si>
  <si>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</si>
  <si>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</si>
  <si>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</si>
  <si>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</si>
  <si>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</si>
  <si>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</si>
  <si>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</si>
  <si>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</si>
  <si>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</si>
  <si>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</si>
  <si>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</si>
  <si>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</si>
  <si>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</si>
  <si>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</si>
  <si>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</si>
  <si>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</si>
  <si>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</si>
  <si>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</si>
  <si>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</si>
  <si>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</si>
  <si>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</si>
  <si>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</si>
  <si>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</si>
  <si>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</si>
  <si>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</si>
  <si>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</si>
  <si>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</si>
  <si>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</si>
  <si>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</si>
  <si>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</si>
  <si>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</si>
  <si>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</si>
  <si>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</si>
  <si>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</si>
  <si>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</si>
  <si>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</si>
  <si>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</si>
  <si>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</si>
  <si>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</si>
  <si>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</si>
  <si>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</si>
  <si>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</si>
  <si>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</si>
  <si>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</si>
  <si>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</si>
  <si>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</si>
  <si>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</si>
  <si>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</si>
  <si>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</si>
  <si>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</si>
  <si>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</si>
  <si>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</si>
  <si>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</si>
  <si>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</si>
  <si>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</si>
  <si>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</si>
  <si>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</si>
  <si>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</si>
  <si>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</si>
  <si>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</si>
  <si>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</si>
  <si>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</si>
  <si>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</si>
  <si>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</si>
  <si>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</si>
  <si>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</si>
  <si>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</si>
  <si>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</si>
  <si>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</si>
  <si>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</si>
  <si>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</si>
  <si>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</si>
  <si>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</si>
  <si>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</si>
  <si>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</si>
  <si>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</si>
  <si>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</si>
  <si>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</si>
  <si>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</si>
  <si>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</si>
  <si>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</si>
  <si>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</si>
  <si>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</si>
  <si>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</si>
  <si>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</si>
  <si>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</si>
  <si>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</si>
  <si>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</si>
  <si>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</si>
  <si>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</si>
  <si>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</si>
  <si>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</si>
  <si>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</si>
  <si>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</si>
  <si>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</si>
  <si>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</si>
  <si>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</si>
  <si>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</si>
  <si>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</si>
  <si>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</si>
  <si>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</si>
  <si>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</si>
  <si>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</si>
  <si>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</si>
  <si>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</si>
  <si>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</si>
  <si>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</si>
  <si>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</si>
  <si>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</si>
  <si>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</si>
  <si>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</si>
  <si>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</si>
  <si>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</si>
  <si>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</si>
  <si>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</si>
  <si>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</si>
  <si>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</si>
  <si>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</si>
  <si>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</si>
  <si>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</si>
  <si>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</si>
  <si>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</si>
  <si>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</si>
  <si>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</si>
  <si>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</si>
  <si>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</si>
  <si>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</si>
  <si>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</si>
  <si>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</si>
  <si>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</si>
  <si>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</si>
  <si>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</si>
  <si>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</si>
  <si>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</si>
  <si>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</si>
  <si>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</si>
  <si>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</si>
  <si>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</si>
  <si>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</si>
  <si>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</si>
  <si>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</si>
  <si>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</si>
  <si>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</si>
  <si>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</si>
  <si>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</si>
  <si>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</si>
  <si>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</si>
  <si>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</si>
  <si>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</si>
  <si>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</si>
  <si>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</si>
  <si>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</si>
  <si>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</si>
  <si>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</si>
  <si>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</si>
  <si>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</si>
  <si>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</si>
  <si>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</si>
  <si>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</si>
  <si>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</si>
  <si>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</si>
  <si>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</si>
  <si>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</si>
  <si>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</si>
  <si>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</si>
  <si>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</si>
  <si>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</si>
  <si>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</si>
  <si>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</si>
  <si>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</si>
  <si>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</si>
  <si>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</si>
  <si>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</si>
  <si>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</si>
  <si>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</si>
  <si>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</si>
  <si>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</si>
  <si>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</si>
  <si>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</si>
  <si>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</si>
  <si>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</si>
  <si>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</si>
  <si>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</si>
  <si>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</si>
  <si>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</si>
  <si>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</si>
  <si>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</si>
  <si>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</si>
  <si>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</si>
  <si>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</si>
  <si>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</si>
  <si>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</si>
  <si>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</si>
  <si>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</si>
  <si>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</si>
  <si>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</si>
  <si>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</si>
  <si>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</si>
  <si>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</si>
  <si>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</si>
  <si>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</si>
  <si>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</si>
  <si>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</si>
  <si>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</si>
  <si>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</si>
  <si>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</si>
  <si>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</si>
  <si>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</si>
  <si>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</si>
  <si>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</si>
  <si>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</si>
  <si>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</si>
  <si>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</si>
  <si>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</si>
  <si>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</si>
  <si>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</si>
  <si>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</si>
  <si>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</si>
  <si>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</si>
  <si>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</si>
  <si>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</si>
  <si>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</si>
  <si>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</si>
  <si>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</si>
  <si>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</si>
  <si>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</si>
  <si>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</si>
  <si>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</si>
  <si>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</si>
  <si>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</si>
  <si>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</si>
  <si>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</si>
  <si>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</si>
  <si>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</si>
  <si>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</si>
  <si>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</si>
  <si>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</si>
  <si>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</si>
  <si>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</si>
  <si>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</si>
  <si>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</si>
  <si>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</si>
  <si>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</si>
  <si>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</si>
  <si>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</si>
  <si>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</si>
  <si>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</si>
  <si>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</si>
  <si>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</si>
  <si>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</si>
  <si>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</si>
  <si>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</si>
  <si>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</si>
  <si>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</si>
  <si>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</si>
  <si>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</si>
  <si>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</si>
  <si>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</si>
  <si>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</si>
  <si>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</si>
  <si>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</si>
  <si>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</si>
  <si>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</si>
  <si>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</si>
  <si>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</si>
  <si>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</si>
  <si>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</si>
  <si>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</si>
  <si>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</si>
  <si>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</si>
  <si>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</si>
  <si>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</si>
  <si>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</si>
  <si>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</si>
  <si>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</si>
  <si>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</si>
  <si>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</si>
  <si>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</si>
  <si>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</si>
  <si>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</si>
  <si>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</si>
  <si>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</si>
  <si>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</si>
  <si>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</si>
  <si>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</si>
  <si>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</si>
  <si>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</si>
  <si>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</si>
  <si>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</si>
  <si>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</si>
  <si>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</si>
  <si>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</si>
  <si>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</si>
  <si>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</si>
  <si>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</si>
  <si>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</si>
  <si>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</si>
  <si>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</si>
  <si>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</si>
  <si>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</si>
  <si>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</si>
  <si>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</si>
  <si>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</si>
  <si>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</si>
  <si>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</si>
  <si>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</si>
  <si>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</si>
  <si>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</si>
  <si>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</si>
  <si>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</si>
  <si>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</si>
  <si>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</si>
  <si>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</si>
  <si>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</si>
  <si>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</si>
  <si>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</si>
  <si>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</si>
  <si>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</si>
  <si>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</si>
  <si>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</si>
  <si>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</si>
  <si>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</si>
  <si>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</si>
  <si>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</si>
  <si>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</si>
  <si>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</si>
  <si>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</si>
  <si>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</si>
  <si>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</si>
  <si>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</si>
  <si>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</si>
  <si>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</si>
  <si>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</si>
  <si>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</si>
  <si>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</si>
  <si>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</si>
  <si>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</si>
  <si>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</si>
  <si>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</si>
  <si>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</si>
  <si>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</si>
  <si>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</si>
  <si>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</si>
  <si>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</si>
  <si>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</si>
  <si>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</si>
  <si>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</si>
  <si>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</si>
  <si>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</si>
  <si>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</si>
  <si>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</si>
  <si>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</si>
  <si>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</si>
  <si>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</si>
  <si>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</si>
  <si>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</si>
  <si>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</si>
  <si>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</si>
  <si>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</si>
  <si>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</si>
  <si>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</si>
  <si>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</si>
  <si>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</si>
  <si>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</si>
  <si>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</si>
  <si>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</si>
  <si>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</si>
  <si>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</si>
  <si>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</si>
  <si>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</si>
  <si>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</si>
  <si>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</si>
  <si>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</si>
  <si>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</si>
  <si>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</si>
  <si>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</si>
  <si>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</si>
  <si>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</si>
  <si>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</si>
  <si>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</si>
  <si>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</si>
  <si>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</si>
  <si>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</si>
  <si>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</si>
  <si>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</si>
  <si>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</si>
  <si>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</si>
  <si>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</si>
  <si>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</si>
  <si>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</si>
  <si>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</si>
  <si>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</si>
  <si>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</si>
  <si>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</si>
  <si>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</si>
  <si>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</si>
  <si>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</si>
  <si>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</si>
  <si>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</si>
  <si>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</si>
  <si>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</si>
  <si>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</si>
  <si>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</si>
  <si>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</si>
  <si>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</si>
  <si>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</si>
  <si>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</si>
  <si>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</si>
  <si>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</si>
  <si>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</si>
  <si>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</si>
  <si>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</si>
  <si>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</si>
  <si>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</si>
  <si>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</si>
  <si>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</si>
  <si>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</si>
  <si>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</si>
  <si>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</si>
  <si>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</si>
  <si>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</si>
  <si>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</si>
  <si>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</si>
  <si>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</si>
  <si>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</si>
  <si>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</si>
  <si>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</si>
  <si>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</si>
  <si>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</si>
  <si>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</si>
  <si>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</si>
  <si>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</si>
  <si>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</si>
  <si>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</si>
  <si>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</si>
  <si>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</si>
  <si>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</si>
  <si>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</si>
  <si>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</si>
  <si>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</si>
  <si>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</si>
  <si>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</si>
  <si>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</si>
  <si>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</si>
  <si>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</si>
  <si>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</si>
  <si>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</si>
  <si>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</si>
  <si>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</si>
  <si>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</si>
  <si>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</si>
  <si>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</si>
  <si>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</si>
  <si>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</si>
  <si>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</si>
  <si>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</si>
  <si>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</si>
  <si>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</si>
  <si>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</si>
  <si>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</si>
  <si>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</si>
  <si>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</si>
  <si>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</si>
  <si>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</si>
  <si>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</si>
  <si>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</si>
  <si>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</si>
  <si>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</si>
  <si>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</si>
  <si>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</si>
  <si>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</si>
  <si>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</si>
  <si>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</si>
  <si>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</si>
  <si>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</si>
  <si>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</si>
  <si>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</si>
  <si>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</si>
  <si>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</si>
  <si>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</si>
  <si>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</si>
  <si>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</si>
  <si>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</si>
  <si>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</si>
  <si>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</si>
  <si>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</si>
  <si>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</si>
  <si>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</si>
  <si>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</si>
  <si>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</si>
  <si>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</si>
  <si>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</si>
  <si>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</si>
  <si>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</si>
  <si>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</si>
  <si>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</si>
  <si>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</si>
  <si>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</si>
  <si>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</si>
  <si>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</si>
  <si>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</si>
  <si>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</si>
  <si>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</si>
  <si>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</si>
  <si>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</si>
  <si>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</si>
  <si>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</si>
  <si>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</si>
  <si>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</si>
  <si>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</si>
  <si>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</si>
  <si>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</si>
  <si>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</si>
  <si>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</si>
  <si>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</si>
  <si>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</si>
  <si>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</si>
  <si>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</si>
  <si>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</si>
  <si>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</si>
  <si>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</si>
  <si>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</si>
  <si>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</si>
  <si>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</si>
  <si>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</si>
  <si>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</si>
  <si>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</si>
  <si>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</si>
  <si>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</si>
  <si>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</si>
  <si>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</si>
  <si>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</si>
  <si>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</si>
  <si>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</si>
  <si>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</si>
  <si>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</si>
  <si>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</si>
  <si>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</si>
  <si>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</si>
  <si>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</si>
  <si>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</si>
  <si>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</si>
  <si>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</si>
  <si>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</si>
  <si>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</si>
  <si>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</si>
  <si>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</si>
  <si>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</si>
  <si>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</si>
  <si>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</si>
  <si>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</si>
  <si>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</si>
  <si>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</si>
  <si>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</si>
  <si>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</si>
  <si>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</si>
  <si>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</si>
  <si>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</si>
  <si>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</si>
  <si>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</si>
  <si>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</si>
  <si>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</si>
  <si>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</si>
  <si>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</si>
  <si>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</si>
  <si>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</si>
  <si>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</si>
  <si>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</si>
  <si>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</si>
  <si>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</si>
  <si>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</si>
  <si>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</si>
  <si>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</si>
  <si>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</si>
  <si>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</si>
  <si>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</si>
  <si>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</si>
  <si>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</si>
  <si>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</si>
  <si>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</si>
  <si>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</si>
  <si>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</si>
  <si>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</si>
  <si>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</si>
  <si>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</si>
  <si>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</si>
  <si>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</si>
  <si>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</si>
  <si>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</si>
  <si>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</si>
  <si>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</si>
  <si>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</si>
  <si>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</si>
  <si>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</si>
  <si>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</si>
  <si>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</si>
  <si>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</si>
  <si>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</si>
  <si>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</si>
  <si>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</si>
  <si>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</si>
  <si>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</si>
  <si>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</si>
  <si>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</si>
  <si>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</si>
  <si>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</si>
  <si>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</si>
  <si>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</si>
  <si>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</si>
  <si>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</si>
  <si>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</si>
  <si>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</si>
  <si>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</si>
  <si>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</si>
  <si>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</si>
  <si>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</si>
  <si>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</si>
  <si>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</si>
  <si>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</si>
  <si>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</si>
  <si>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</si>
  <si>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</si>
  <si>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</si>
  <si>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</si>
  <si>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</si>
  <si>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</si>
  <si>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</si>
  <si>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</si>
  <si>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</si>
  <si>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</si>
  <si>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</si>
  <si>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</si>
  <si>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</si>
  <si>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</si>
  <si>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</si>
  <si>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</si>
  <si>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</si>
  <si>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</si>
  <si>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</si>
  <si>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</si>
  <si>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</si>
  <si>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</si>
  <si>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</si>
  <si>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</si>
  <si>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</si>
  <si>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</si>
  <si>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</si>
  <si>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</si>
  <si>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</si>
  <si>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</si>
  <si>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</si>
  <si>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</si>
  <si>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</si>
  <si>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</si>
  <si>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</si>
  <si>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</si>
  <si>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</si>
  <si>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</si>
  <si>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</si>
  <si>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</si>
  <si>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</si>
  <si>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</si>
  <si>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</si>
  <si>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</si>
  <si>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</si>
  <si>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</si>
  <si>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</si>
  <si>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</si>
  <si>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</si>
  <si>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</si>
  <si>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</si>
  <si>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</si>
  <si>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</si>
  <si>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</si>
  <si>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</si>
  <si>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</si>
  <si>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</si>
  <si>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</si>
  <si>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</si>
  <si>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</si>
  <si>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</si>
  <si>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</si>
  <si>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</si>
  <si>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</si>
  <si>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</si>
  <si>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</si>
  <si>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</si>
  <si>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</si>
  <si>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</si>
  <si>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</si>
  <si>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</si>
  <si>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</si>
  <si>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</si>
  <si>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</si>
  <si>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</si>
  <si>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</si>
  <si>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</si>
  <si>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</si>
  <si>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</si>
  <si>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</si>
  <si>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</si>
  <si>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</si>
  <si>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</si>
  <si>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</si>
  <si>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</si>
  <si>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</si>
  <si>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</si>
  <si>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</si>
  <si>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</si>
  <si>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</si>
  <si>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</si>
  <si>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</si>
  <si>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</si>
  <si>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</si>
  <si>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</si>
  <si>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</si>
  <si>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</si>
  <si>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</si>
  <si>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</si>
  <si>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</si>
  <si>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</si>
  <si>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</si>
  <si>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</si>
  <si>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</si>
  <si>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</si>
  <si>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</si>
  <si>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</si>
  <si>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</si>
  <si>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</si>
  <si>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</si>
  <si>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</si>
  <si>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</si>
  <si>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</si>
  <si>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</si>
  <si>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</si>
  <si>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</si>
  <si>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</si>
  <si>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</si>
  <si>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</si>
  <si>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</si>
  <si>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</si>
  <si>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</si>
  <si>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</si>
  <si>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</si>
  <si>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</si>
  <si>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</si>
  <si>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</si>
  <si>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</si>
  <si>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</si>
  <si>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</si>
  <si>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</si>
  <si>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</si>
  <si>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</si>
  <si>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</si>
  <si>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</si>
  <si>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</si>
  <si>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</si>
  <si>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</si>
  <si>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</si>
  <si>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</si>
  <si>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</si>
  <si>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</si>
  <si>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</si>
  <si>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</si>
  <si>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</si>
  <si>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</si>
  <si>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</si>
  <si>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</si>
  <si>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</si>
  <si>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</si>
  <si>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</si>
  <si>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</si>
  <si>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</si>
  <si>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</si>
  <si>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</si>
  <si>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</si>
  <si>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</si>
  <si>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</si>
  <si>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</si>
  <si>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</si>
  <si>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</si>
  <si>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</si>
  <si>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</si>
  <si>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</si>
  <si>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</si>
  <si>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</si>
  <si>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</si>
  <si>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</si>
  <si>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</si>
  <si>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</si>
  <si>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</si>
  <si>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</si>
  <si>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</si>
  <si>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</si>
  <si>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</si>
  <si>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</si>
  <si>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</si>
  <si>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</si>
  <si>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</si>
  <si>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</si>
  <si>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</si>
  <si>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</si>
  <si>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</si>
  <si>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</si>
  <si>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</si>
  <si>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</si>
  <si>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</si>
  <si>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</si>
  <si>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</si>
  <si>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</si>
  <si>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</si>
  <si>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</si>
  <si>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</si>
  <si>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</si>
  <si>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</si>
  <si>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</si>
  <si>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</si>
  <si>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</si>
  <si>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</si>
  <si>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</si>
  <si>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</si>
  <si>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</si>
  <si>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</si>
  <si>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</si>
  <si>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</si>
  <si>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</si>
  <si>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</si>
  <si>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</si>
  <si>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</si>
  <si>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</si>
  <si>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</si>
  <si>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</si>
  <si>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</si>
  <si>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</si>
  <si>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</si>
  <si>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</si>
  <si>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</si>
  <si>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</si>
  <si>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</si>
  <si>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</si>
  <si>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</si>
  <si>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</si>
  <si>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</si>
  <si>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</si>
  <si>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</si>
  <si>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</si>
  <si>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</si>
  <si>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</si>
  <si>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</si>
  <si>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</si>
  <si>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</si>
  <si>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</si>
  <si>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</si>
  <si>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</si>
  <si>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</si>
  <si>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</si>
  <si>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</si>
  <si>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</si>
  <si>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</si>
  <si>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</si>
  <si>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</si>
  <si>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</si>
  <si>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</si>
  <si>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</si>
  <si>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</si>
  <si>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</si>
  <si>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</si>
  <si>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</si>
  <si>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</si>
  <si>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</si>
  <si>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</si>
  <si>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</si>
  <si>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</si>
  <si>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</si>
  <si>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</si>
  <si>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</si>
  <si>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</si>
  <si>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</si>
  <si>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</si>
  <si>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</si>
  <si>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</si>
  <si>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</si>
  <si>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</si>
  <si>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</si>
  <si>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</si>
  <si>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</si>
  <si>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</si>
  <si>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</si>
  <si>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</si>
  <si>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</si>
  <si>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</si>
  <si>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</si>
  <si>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</si>
  <si>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</si>
  <si>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</si>
  <si>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</si>
  <si>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</si>
  <si>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</si>
  <si>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</si>
  <si>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</si>
  <si>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</si>
  <si>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</si>
  <si>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</si>
  <si>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</si>
  <si>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</si>
  <si>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</si>
  <si>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</si>
  <si>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</si>
  <si>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</si>
  <si>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</si>
  <si>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</si>
  <si>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</si>
  <si>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</si>
  <si>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</si>
  <si>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</si>
  <si>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</si>
  <si>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</si>
  <si>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</si>
  <si>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</si>
  <si>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</si>
  <si>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</si>
  <si>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</si>
  <si>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</si>
  <si>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</si>
  <si>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</si>
  <si>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</si>
  <si>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</si>
  <si>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</si>
  <si>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</si>
  <si>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</si>
  <si>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</si>
  <si>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</si>
  <si>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</si>
  <si>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</si>
  <si>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</si>
  <si>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</si>
  <si>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</si>
  <si>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</si>
  <si>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</si>
  <si>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</si>
  <si>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</si>
  <si>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</si>
  <si>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</si>
  <si>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</si>
  <si>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</si>
  <si>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</si>
  <si>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</si>
  <si>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</si>
  <si>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</si>
  <si>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</si>
  <si>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</si>
  <si>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</si>
  <si>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</si>
  <si>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</si>
  <si>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</si>
  <si>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</si>
  <si>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</si>
  <si>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</si>
  <si>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</si>
  <si>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</si>
  <si>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</si>
  <si>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</si>
  <si>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</si>
  <si>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</si>
  <si>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</si>
  <si>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</si>
  <si>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</si>
  <si>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</si>
  <si>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</si>
  <si>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</si>
  <si>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</si>
  <si>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</si>
  <si>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</si>
  <si>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</si>
  <si>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</si>
  <si>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</si>
  <si>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</si>
  <si>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</si>
  <si>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</si>
  <si>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</si>
  <si>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</si>
  <si>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</si>
  <si>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</si>
  <si>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</si>
  <si>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</si>
  <si>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</si>
  <si>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</si>
  <si>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</si>
  <si>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</si>
  <si>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</si>
  <si>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</si>
  <si>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</si>
  <si>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</si>
  <si>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</si>
  <si>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</si>
  <si>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</si>
  <si>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</si>
  <si>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</si>
  <si>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</si>
  <si>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</si>
  <si>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</si>
  <si>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</si>
  <si>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</si>
  <si>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</si>
  <si>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</si>
  <si>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</si>
  <si>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</si>
  <si>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</si>
  <si>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</si>
  <si>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</si>
  <si>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</si>
  <si>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</si>
  <si>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</si>
  <si>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</si>
  <si>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</si>
  <si>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</si>
  <si>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</si>
  <si>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</si>
  <si>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</si>
  <si>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</si>
  <si>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</si>
  <si>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</si>
  <si>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</si>
  <si>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</si>
  <si>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</si>
  <si>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</si>
  <si>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</si>
  <si>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</si>
  <si>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</si>
  <si>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</si>
  <si>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</si>
  <si>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</si>
  <si>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</si>
  <si>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</si>
  <si>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</si>
  <si>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</si>
  <si>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</si>
  <si>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</si>
  <si>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</si>
  <si>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</si>
  <si>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</si>
  <si>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</si>
  <si>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</si>
  <si>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</si>
  <si>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</si>
  <si>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</si>
  <si>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</si>
  <si>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</si>
  <si>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</si>
  <si>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</si>
  <si>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</si>
  <si>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</si>
  <si>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</si>
  <si>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</si>
  <si>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</si>
  <si>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</si>
  <si>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</si>
  <si>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</si>
  <si>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</si>
  <si>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</si>
  <si>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</si>
  <si>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</si>
  <si>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</si>
  <si>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</si>
  <si>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</si>
  <si>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</si>
  <si>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</si>
  <si>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</si>
  <si>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</si>
  <si>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</si>
  <si>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</si>
  <si>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</si>
  <si>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</si>
  <si>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</si>
  <si>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</si>
  <si>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</si>
  <si>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</si>
  <si>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</si>
  <si>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</si>
  <si>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</si>
  <si>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</si>
  <si>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</si>
  <si>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</si>
  <si>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</si>
  <si>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</si>
  <si>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</si>
  <si>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</si>
  <si>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</si>
  <si>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</si>
  <si>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</si>
  <si>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</si>
  <si>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</si>
  <si>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</si>
  <si>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</si>
  <si>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</si>
  <si>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</si>
  <si>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</si>
  <si>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</si>
  <si>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</si>
  <si>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</si>
  <si>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</si>
  <si>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</si>
  <si>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</si>
  <si>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</si>
  <si>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</si>
  <si>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</si>
  <si>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</si>
  <si>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</si>
  <si>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</si>
  <si>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</si>
  <si>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</si>
  <si>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</si>
  <si>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</si>
  <si>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</si>
  <si>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</si>
  <si>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</si>
  <si>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</si>
  <si>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</si>
  <si>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</si>
  <si>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</si>
  <si>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</si>
  <si>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</si>
  <si>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</si>
  <si>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</si>
  <si>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</si>
  <si>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</si>
  <si>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</si>
  <si>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</si>
  <si>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</si>
  <si>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</si>
  <si>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</si>
  <si>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</si>
  <si>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</si>
  <si>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</si>
  <si>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</si>
  <si>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</si>
  <si>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</si>
  <si>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</si>
  <si>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</si>
  <si>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</si>
  <si>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</si>
  <si>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</si>
  <si>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</si>
  <si>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</si>
  <si>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</si>
  <si>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</si>
  <si>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</si>
  <si>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</si>
  <si>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</si>
  <si>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</si>
  <si>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</si>
  <si>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</si>
  <si>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</si>
  <si>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</si>
  <si>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</si>
  <si>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</si>
  <si>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</si>
  <si>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</si>
  <si>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</si>
  <si>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</si>
  <si>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</si>
  <si>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</si>
  <si>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</si>
  <si>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</si>
  <si>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</si>
  <si>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</si>
  <si>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</si>
  <si>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</si>
  <si>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</si>
  <si>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</si>
  <si>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</si>
  <si>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</si>
  <si>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</si>
  <si>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</si>
  <si>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</si>
  <si>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</si>
  <si>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</si>
  <si>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</si>
  <si>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</si>
  <si>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</si>
  <si>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</si>
  <si>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</si>
  <si>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</si>
  <si>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</si>
  <si>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</si>
  <si>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</si>
  <si>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</si>
  <si>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</si>
  <si>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</si>
  <si>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</si>
  <si>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</si>
  <si>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</si>
  <si>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</si>
  <si>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</si>
  <si>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</si>
  <si>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</si>
  <si>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</si>
  <si>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</si>
  <si>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</si>
  <si>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</si>
  <si>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</si>
  <si>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</si>
  <si>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</si>
  <si>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</si>
  <si>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</si>
  <si>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</si>
  <si>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</si>
  <si>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</si>
  <si>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</si>
  <si>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</si>
  <si>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</si>
  <si>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</si>
  <si>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</si>
  <si>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</si>
  <si>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</si>
  <si>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</si>
  <si>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</si>
  <si>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</si>
  <si>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</si>
  <si>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</si>
  <si>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</si>
  <si>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</si>
  <si>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</si>
  <si>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</si>
  <si>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</si>
  <si>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</si>
  <si>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</si>
  <si>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</si>
  <si>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</si>
  <si>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</si>
  <si>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</si>
  <si>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</si>
  <si>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</si>
  <si>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</si>
  <si>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</si>
  <si>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</si>
  <si>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</si>
  <si>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</si>
  <si>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</si>
  <si>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</si>
  <si>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</si>
  <si>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</si>
  <si>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</si>
  <si>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</si>
  <si>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</si>
  <si>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</si>
  <si>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</si>
  <si>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</si>
  <si>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</si>
  <si>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</si>
  <si>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</si>
  <si>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</si>
  <si>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</si>
  <si>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</si>
  <si>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</si>
  <si>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</si>
  <si>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</si>
  <si>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</si>
  <si>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</si>
  <si>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</si>
  <si>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</si>
  <si>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</si>
  <si>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</si>
  <si>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</si>
  <si>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</si>
  <si>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</si>
  <si>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</si>
  <si>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</si>
  <si>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</si>
  <si>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</si>
  <si>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</si>
  <si>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</si>
  <si>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</si>
  <si>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</si>
  <si>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</si>
  <si>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</si>
  <si>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</si>
  <si>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</si>
  <si>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</si>
  <si>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</si>
  <si>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</si>
  <si>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</si>
  <si>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</si>
  <si>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</si>
  <si>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</si>
  <si>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</si>
  <si>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</si>
  <si>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</si>
  <si>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</si>
  <si>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</si>
  <si>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</si>
  <si>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</si>
  <si>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</si>
  <si>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</si>
  <si>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</si>
  <si>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</si>
  <si>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</si>
  <si>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</si>
  <si>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</si>
  <si>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</si>
  <si>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</si>
  <si>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</si>
  <si>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</si>
  <si>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</si>
  <si>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</si>
  <si>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</si>
  <si>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</si>
  <si>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</si>
  <si>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</si>
  <si>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</si>
  <si>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</si>
  <si>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</si>
  <si>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</si>
  <si>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</si>
  <si>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</si>
  <si>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</si>
  <si>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</si>
  <si>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</si>
  <si>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</si>
  <si>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</si>
  <si>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</si>
  <si>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</si>
  <si>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</si>
  <si>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</si>
  <si>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</si>
  <si>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</si>
  <si>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</si>
  <si>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</si>
  <si>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</si>
  <si>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</si>
  <si>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</si>
  <si>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</si>
  <si>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</si>
  <si>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</si>
  <si>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</si>
  <si>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</si>
  <si>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</si>
  <si>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</si>
  <si>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</si>
  <si>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</si>
  <si>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</si>
  <si>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</si>
  <si>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</si>
  <si>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</si>
  <si>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</si>
  <si>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</si>
  <si>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</si>
  <si>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</si>
  <si>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</si>
  <si>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</si>
  <si>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</si>
  <si>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</si>
  <si>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</si>
  <si>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</si>
  <si>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</si>
  <si>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</si>
  <si>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</si>
  <si>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</si>
  <si>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</si>
  <si>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</si>
  <si>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</si>
  <si>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</si>
  <si>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</si>
  <si>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</si>
  <si>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</si>
  <si>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</si>
  <si>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</si>
  <si>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</si>
  <si>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</si>
  <si>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</si>
  <si>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</si>
  <si>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</si>
  <si>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</si>
  <si>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</si>
  <si>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</si>
  <si>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</si>
  <si>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</si>
  <si>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</si>
  <si>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</si>
  <si>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</si>
  <si>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</si>
  <si>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</si>
  <si>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</si>
  <si>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</si>
  <si>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</si>
  <si>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</si>
  <si>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</si>
  <si>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</si>
  <si>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</si>
  <si>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</si>
  <si>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</si>
  <si>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</si>
  <si>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</si>
  <si>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</si>
  <si>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</si>
  <si>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</si>
  <si>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</si>
  <si>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</si>
  <si>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</si>
  <si>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</si>
  <si>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</si>
  <si>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</si>
  <si>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</si>
  <si>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</si>
  <si>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</si>
  <si>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</si>
  <si>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</si>
  <si>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</si>
  <si>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</si>
  <si>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</si>
  <si>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</si>
  <si>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</si>
  <si>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</si>
  <si>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</si>
  <si>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</si>
  <si>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</si>
  <si>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</si>
  <si>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</si>
  <si>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</si>
  <si>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</si>
  <si>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</si>
  <si>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</si>
  <si>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</si>
  <si>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</si>
  <si>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</si>
  <si>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</si>
  <si>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</si>
  <si>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</si>
  <si>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</si>
  <si>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</si>
  <si>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</si>
  <si>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</si>
  <si>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</si>
  <si>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</si>
  <si>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</si>
  <si>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</si>
  <si>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</si>
  <si>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</si>
  <si>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</si>
  <si>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</si>
  <si>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</si>
  <si>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</si>
  <si>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</si>
  <si>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</si>
  <si>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</si>
  <si>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</si>
  <si>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</si>
  <si>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</si>
  <si>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</si>
  <si>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</si>
  <si>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</si>
  <si>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</si>
  <si>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</si>
  <si>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</si>
  <si>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</si>
  <si>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</si>
  <si>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</si>
  <si>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</si>
  <si>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</si>
  <si>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</si>
  <si>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</si>
  <si>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</si>
  <si>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</si>
  <si>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</si>
  <si>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</si>
  <si>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</si>
  <si>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</si>
  <si>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</si>
  <si>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</si>
  <si>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</si>
  <si>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</si>
  <si>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</si>
  <si>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</si>
  <si>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</si>
  <si>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</si>
  <si>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</si>
  <si>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</si>
  <si>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</si>
  <si>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</si>
  <si>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</si>
  <si>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</si>
  <si>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</si>
  <si>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</si>
  <si>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</si>
  <si>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</si>
  <si>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</si>
  <si>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</si>
  <si>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</si>
  <si>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</si>
  <si>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</si>
  <si>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</si>
  <si>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</si>
  <si>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</si>
  <si>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</si>
  <si>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</si>
  <si>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</si>
  <si>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</si>
  <si>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</si>
  <si>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</si>
  <si>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</si>
  <si>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</si>
  <si>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</si>
  <si>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</si>
  <si>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</si>
  <si>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</si>
  <si>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</si>
  <si>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</si>
  <si>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</si>
  <si>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</si>
  <si>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</si>
  <si>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</si>
  <si>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</si>
  <si>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</si>
  <si>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</si>
  <si>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</si>
  <si>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</si>
  <si>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</si>
  <si>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</si>
  <si>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</si>
  <si>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</si>
  <si>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</si>
  <si>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</si>
  <si>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</si>
  <si>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</si>
  <si>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</si>
  <si>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</si>
  <si>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</si>
  <si>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</si>
  <si>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</si>
  <si>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</si>
  <si>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</si>
  <si>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</si>
  <si>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</si>
  <si>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</si>
  <si>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</si>
  <si>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</si>
  <si>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</si>
  <si>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</si>
  <si>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</si>
  <si>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</si>
  <si>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</si>
  <si>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</si>
  <si>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</si>
  <si>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</si>
  <si>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</si>
  <si>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</si>
  <si>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</si>
  <si>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</si>
  <si>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</si>
  <si>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</si>
  <si>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</si>
  <si>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</si>
  <si>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</si>
  <si>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</si>
  <si>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</si>
  <si>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</si>
  <si>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</si>
  <si>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</si>
  <si>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</si>
  <si>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</si>
  <si>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</si>
  <si>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</si>
  <si>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</si>
  <si>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</si>
  <si>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</si>
  <si>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</si>
  <si>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</si>
  <si>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</si>
  <si>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</si>
  <si>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</si>
  <si>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</si>
  <si>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</si>
  <si>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</si>
  <si>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</si>
  <si>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</si>
  <si>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</si>
  <si>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</si>
  <si>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</si>
  <si>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</si>
  <si>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</si>
  <si>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</si>
  <si>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</si>
  <si>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</si>
  <si>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</si>
  <si>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</si>
  <si>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</si>
  <si>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</si>
  <si>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</si>
  <si>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</si>
  <si>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</si>
  <si>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</si>
  <si>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</si>
  <si>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</si>
  <si>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</si>
  <si>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</si>
  <si>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</si>
  <si>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</si>
  <si>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</si>
  <si>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</si>
  <si>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</si>
  <si>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</si>
  <si>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</si>
  <si>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</si>
  <si>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</si>
  <si>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</si>
  <si>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</si>
  <si>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</si>
  <si>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</si>
  <si>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</si>
  <si>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</si>
  <si>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</si>
  <si>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</si>
  <si>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</si>
  <si>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</si>
  <si>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</si>
  <si>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</si>
  <si>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</si>
  <si>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</si>
  <si>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</si>
  <si>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</si>
  <si>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</si>
  <si>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</si>
  <si>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</si>
  <si>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</si>
  <si>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</si>
  <si>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</si>
  <si>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</si>
  <si>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</si>
  <si>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</si>
  <si>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</si>
  <si>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</si>
  <si>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</si>
  <si>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</si>
  <si>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</si>
  <si>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</si>
  <si>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</si>
  <si>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</si>
  <si>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</si>
  <si>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</si>
  <si>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</si>
  <si>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</si>
  <si>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</si>
  <si>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</si>
  <si>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</si>
  <si>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</si>
  <si>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</si>
  <si>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</si>
  <si>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</si>
  <si>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</si>
  <si>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</si>
  <si>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</si>
  <si>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</si>
  <si>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</si>
  <si>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</si>
  <si>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</si>
  <si>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</si>
  <si>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</si>
  <si>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</si>
  <si>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</si>
  <si>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</si>
  <si>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</si>
  <si>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</si>
  <si>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</si>
  <si>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</si>
  <si>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</si>
  <si>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</si>
  <si>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</si>
  <si>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</si>
  <si>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</si>
  <si>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</si>
  <si>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</si>
  <si>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</si>
  <si>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</si>
  <si>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</si>
  <si>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</si>
  <si>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</si>
  <si>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</si>
  <si>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</si>
  <si>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</si>
  <si>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</si>
  <si>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</si>
  <si>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</si>
  <si>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</si>
  <si>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</si>
  <si>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</si>
  <si>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</si>
  <si>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</si>
  <si>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</si>
  <si>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</si>
  <si>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</si>
  <si>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</si>
  <si>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</si>
  <si>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</si>
  <si>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</si>
  <si>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</si>
  <si>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</si>
  <si>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</si>
  <si>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</si>
  <si>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</si>
  <si>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</si>
  <si>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</si>
  <si>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</si>
  <si>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</si>
  <si>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</si>
  <si>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</si>
  <si>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</si>
  <si>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</si>
  <si>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</si>
  <si>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</si>
  <si>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</si>
  <si>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</si>
  <si>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</si>
  <si>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</si>
  <si>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</si>
  <si>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</si>
  <si>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</si>
  <si>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</si>
  <si>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</si>
  <si>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</si>
  <si>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</si>
  <si>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</si>
  <si>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</si>
  <si>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</si>
  <si>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</si>
  <si>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</si>
  <si>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</si>
  <si>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</si>
  <si>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</si>
  <si>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</si>
  <si>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</si>
  <si>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</si>
  <si>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</si>
  <si>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</si>
  <si>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</si>
  <si>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</si>
  <si>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</si>
  <si>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</si>
  <si>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</si>
  <si>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</si>
  <si>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</si>
  <si>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</si>
  <si>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</si>
  <si>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</si>
  <si>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</si>
  <si>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</si>
  <si>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</si>
  <si>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</si>
  <si>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</si>
  <si>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</si>
  <si>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</si>
  <si>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</si>
  <si>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</si>
  <si>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</si>
  <si>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</si>
  <si>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</si>
  <si>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</si>
  <si>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</si>
  <si>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</si>
  <si>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</si>
  <si>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</si>
  <si>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</si>
  <si>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</si>
  <si>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</si>
  <si>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</si>
  <si>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</si>
  <si>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</si>
  <si>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</si>
  <si>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</si>
  <si>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</si>
  <si>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</si>
  <si>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</si>
  <si>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</si>
  <si>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</si>
  <si>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</si>
  <si>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</si>
  <si>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</si>
  <si>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</si>
  <si>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</si>
  <si>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</si>
  <si>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</si>
  <si>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</si>
  <si>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</si>
  <si>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</si>
  <si>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</si>
  <si>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</si>
  <si>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</si>
  <si>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</si>
  <si>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</si>
  <si>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</si>
  <si>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</si>
  <si>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</si>
  <si>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</si>
  <si>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</si>
  <si>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</si>
  <si>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</si>
  <si>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</si>
  <si>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</si>
  <si>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</si>
  <si>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</si>
  <si>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</si>
  <si>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</si>
  <si>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</si>
  <si>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</si>
  <si>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</si>
  <si>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</si>
  <si>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</si>
  <si>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</si>
  <si>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</si>
  <si>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</si>
  <si>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</si>
  <si>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</si>
  <si>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</si>
  <si>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</si>
  <si>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</si>
  <si>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</si>
  <si>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</si>
  <si>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</si>
  <si>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</si>
  <si>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</si>
  <si>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</si>
  <si>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</si>
  <si>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</si>
  <si>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</si>
  <si>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</si>
  <si>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</si>
  <si>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</si>
  <si>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</si>
  <si>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</si>
  <si>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</si>
  <si>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</si>
  <si>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</si>
  <si>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</si>
  <si>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</si>
  <si>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</si>
  <si>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</si>
  <si>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</si>
  <si>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</si>
  <si>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</si>
  <si>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</si>
  <si>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</si>
  <si>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</si>
  <si>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</si>
  <si>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</si>
  <si>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</si>
  <si>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</si>
  <si>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</si>
  <si>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</si>
  <si>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</si>
  <si>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</si>
  <si>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</si>
  <si>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</si>
  <si>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</si>
  <si>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</si>
  <si>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</si>
  <si>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</si>
  <si>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</si>
  <si>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</si>
  <si>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</si>
  <si>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</si>
  <si>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</si>
  <si>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</si>
  <si>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</si>
  <si>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</si>
  <si>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</si>
  <si>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</si>
  <si>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</si>
  <si>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</si>
  <si>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</si>
  <si>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</si>
  <si>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</si>
  <si>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</si>
  <si>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</si>
  <si>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</si>
  <si>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</si>
  <si>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</si>
  <si>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</si>
  <si>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</si>
  <si>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</si>
  <si>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</si>
  <si>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</si>
  <si>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</si>
  <si>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</si>
  <si>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</si>
  <si>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</si>
  <si>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</si>
  <si>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</si>
  <si>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</si>
  <si>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</si>
  <si>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</si>
  <si>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</si>
  <si>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</si>
  <si>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</si>
  <si>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</si>
  <si>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</si>
  <si>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</si>
  <si>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</si>
  <si>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</si>
  <si>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</si>
  <si>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</si>
  <si>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</si>
  <si>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</si>
  <si>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</si>
  <si>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</si>
  <si>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</si>
  <si>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</si>
  <si>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</si>
  <si>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</si>
  <si>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</si>
  <si>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</si>
  <si>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</si>
  <si>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</si>
  <si>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</si>
  <si>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</si>
  <si>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</si>
  <si>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</si>
  <si>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</si>
  <si>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</si>
  <si>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</si>
  <si>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</si>
  <si>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</si>
  <si>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</si>
  <si>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</si>
  <si>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</si>
  <si>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</si>
  <si>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</si>
  <si>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</si>
  <si>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</si>
  <si>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</si>
  <si>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</si>
  <si>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</si>
  <si>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</si>
  <si>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</si>
  <si>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</si>
  <si>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</si>
  <si>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</si>
  <si>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</si>
  <si>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</si>
  <si>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</si>
  <si>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</si>
  <si>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</si>
  <si>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</si>
  <si>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</si>
  <si>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</si>
  <si>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</si>
  <si>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</si>
  <si>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</si>
  <si>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</si>
  <si>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</si>
  <si>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</si>
  <si>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</si>
  <si>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</si>
  <si>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</si>
  <si>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</si>
  <si>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</si>
  <si>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</si>
  <si>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</si>
  <si>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</si>
  <si>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</si>
  <si>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</si>
  <si>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</si>
  <si>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</si>
  <si>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</si>
  <si>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</si>
  <si>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</si>
  <si>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</si>
  <si>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</si>
  <si>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</si>
  <si>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</si>
  <si>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</si>
  <si>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</si>
  <si>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</si>
  <si>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</si>
  <si>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</si>
  <si>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</si>
  <si>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</si>
  <si>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</si>
  <si>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</si>
  <si>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</si>
  <si>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</si>
  <si>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</si>
  <si>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</si>
  <si>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</si>
  <si>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</si>
  <si>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</si>
  <si>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</si>
  <si>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</si>
  <si>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</si>
  <si>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</si>
  <si>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</si>
  <si>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</si>
  <si>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</si>
  <si>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</si>
  <si>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</si>
  <si>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</si>
  <si>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</si>
  <si>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</si>
  <si>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</si>
  <si>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</si>
  <si>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</si>
  <si>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</si>
  <si>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</si>
  <si>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</si>
  <si>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</si>
  <si>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</si>
  <si>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</si>
  <si>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</si>
  <si>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</si>
  <si>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</si>
  <si>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</si>
  <si>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</si>
  <si>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</si>
  <si>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</si>
  <si>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</si>
  <si>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</si>
  <si>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</si>
  <si>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</si>
  <si>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</si>
  <si>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</si>
  <si>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</si>
  <si>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</si>
  <si>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</si>
  <si>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</si>
  <si>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</si>
  <si>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</si>
  <si>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</si>
  <si>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</si>
  <si>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</si>
  <si>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</si>
  <si>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</si>
  <si>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</si>
  <si>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</si>
  <si>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</si>
  <si>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</si>
  <si>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</si>
  <si>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</si>
  <si>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</si>
  <si>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</si>
  <si>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</si>
  <si>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</si>
  <si>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</si>
  <si>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</si>
  <si>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</si>
  <si>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</si>
  <si>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</si>
  <si>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</si>
  <si>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</si>
  <si>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</si>
  <si>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</si>
  <si>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</si>
  <si>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</si>
  <si>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</si>
  <si>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</si>
  <si>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</si>
  <si>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</si>
  <si>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</si>
  <si>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</si>
  <si>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</si>
  <si>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</si>
  <si>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</si>
  <si>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</si>
  <si>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</si>
  <si>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</si>
  <si>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</si>
  <si>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</si>
  <si>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</si>
  <si>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</si>
  <si>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</si>
  <si>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</si>
  <si>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</si>
  <si>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</si>
  <si>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</si>
  <si>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</si>
  <si>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</si>
  <si>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</si>
  <si>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</si>
  <si>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</si>
  <si>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</si>
  <si>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</si>
  <si>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</si>
  <si>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</si>
  <si>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</si>
  <si>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</si>
  <si>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</si>
  <si>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</si>
  <si>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</si>
  <si>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</si>
  <si>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</si>
  <si>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</si>
  <si>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</si>
  <si>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</si>
  <si>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</si>
  <si>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</si>
  <si>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</si>
  <si>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</si>
  <si>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</si>
  <si>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</si>
  <si>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</si>
  <si>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</si>
  <si>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</si>
  <si>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</si>
  <si>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</si>
  <si>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</si>
  <si>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</si>
  <si>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</si>
  <si>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</si>
  <si>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</si>
  <si>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</si>
  <si>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</si>
  <si>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</si>
  <si>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</si>
  <si>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</si>
  <si>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</si>
  <si>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</si>
  <si>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</si>
  <si>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</si>
  <si>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</si>
  <si>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</si>
  <si>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</si>
  <si>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</si>
  <si>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</si>
  <si>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</si>
  <si>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</si>
  <si>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</si>
  <si>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</si>
  <si>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</si>
  <si>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</si>
  <si>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</si>
  <si>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</si>
  <si>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</si>
  <si>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</si>
  <si>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</si>
  <si>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</si>
  <si>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</si>
  <si>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</si>
  <si>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</si>
  <si>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</si>
  <si>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</si>
  <si>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</si>
  <si>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</si>
  <si>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</si>
  <si>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</si>
  <si>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</si>
  <si>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</si>
  <si>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</si>
  <si>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</si>
  <si>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</si>
  <si>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</si>
  <si>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</si>
  <si>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</si>
  <si>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</si>
  <si>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</si>
  <si>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</si>
  <si>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</si>
  <si>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</si>
  <si>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</si>
  <si>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</si>
  <si>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</si>
  <si>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</si>
  <si>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</si>
  <si>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</si>
  <si>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</si>
  <si>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</si>
  <si>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</si>
  <si>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</si>
  <si>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</si>
  <si>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</si>
  <si>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</si>
  <si>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</si>
  <si>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</si>
  <si>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</si>
  <si>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</si>
  <si>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</si>
  <si>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</si>
  <si>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</si>
  <si>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</si>
  <si>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</si>
  <si>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</si>
  <si>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</si>
  <si>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</si>
  <si>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</si>
  <si>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</si>
  <si>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</si>
  <si>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</si>
  <si>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</si>
  <si>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</si>
  <si>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</si>
  <si>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</si>
  <si>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</si>
  <si>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</si>
  <si>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</si>
  <si>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</si>
  <si>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</si>
  <si>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</si>
  <si>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</si>
  <si>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</si>
  <si>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</si>
  <si>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</si>
  <si>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</si>
  <si>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</si>
  <si>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</si>
  <si>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</si>
  <si>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</si>
  <si>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</si>
  <si>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</si>
  <si>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</si>
  <si>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</si>
  <si>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</si>
  <si>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</si>
  <si>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</si>
  <si>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</si>
  <si>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</si>
  <si>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</si>
  <si>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</si>
  <si>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</si>
  <si>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</si>
  <si>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</si>
  <si>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</si>
  <si>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</si>
  <si>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</si>
  <si>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</si>
  <si>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</si>
  <si>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</si>
  <si>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</si>
  <si>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</si>
  <si>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</si>
  <si>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</si>
  <si>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</si>
  <si>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</si>
  <si>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</si>
  <si>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</si>
  <si>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</si>
  <si>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</si>
  <si>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</si>
  <si>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</si>
  <si>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</si>
  <si>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</si>
  <si>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</si>
  <si>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</si>
  <si>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</si>
  <si>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</si>
  <si>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</si>
  <si>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</si>
  <si>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</si>
  <si>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</si>
  <si>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</si>
  <si>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</si>
  <si>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</si>
  <si>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</si>
  <si>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</si>
  <si>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</si>
  <si>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</si>
  <si>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</si>
  <si>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</si>
  <si>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</si>
  <si>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</si>
  <si>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</si>
  <si>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</si>
  <si>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</si>
  <si>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</si>
  <si>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</si>
  <si>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</si>
  <si>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</si>
  <si>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</si>
  <si>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</si>
  <si>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</si>
  <si>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</si>
  <si>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</si>
  <si>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</si>
  <si>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</si>
  <si>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</si>
  <si>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</si>
  <si>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</si>
  <si>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</si>
  <si>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</si>
  <si>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</si>
  <si>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</si>
  <si>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</si>
  <si>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</si>
  <si>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</si>
  <si>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</si>
  <si>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</si>
  <si>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</si>
  <si>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</si>
  <si>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</si>
  <si>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</si>
  <si>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</si>
  <si>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</si>
  <si>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</si>
  <si>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</si>
  <si>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</si>
  <si>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</si>
  <si>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</si>
  <si>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</si>
  <si>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</si>
  <si>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</si>
  <si>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</si>
  <si>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</si>
  <si>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</si>
  <si>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</si>
  <si>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</si>
  <si>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</si>
  <si>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</si>
  <si>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</si>
  <si>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</si>
  <si>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</si>
  <si>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</si>
  <si>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</si>
  <si>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</si>
  <si>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</si>
  <si>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</si>
  <si>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</si>
  <si>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</si>
  <si>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</si>
  <si>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</si>
  <si>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</si>
  <si>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</si>
  <si>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</si>
  <si>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</si>
  <si>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</si>
  <si>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</si>
  <si>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</si>
  <si>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</si>
  <si>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</si>
  <si>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</si>
  <si>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</si>
  <si>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</si>
  <si>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</si>
  <si>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</si>
  <si>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</si>
  <si>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</si>
  <si>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</si>
  <si>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</si>
  <si>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</si>
  <si>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</si>
  <si>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</si>
  <si>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</si>
  <si>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</si>
  <si>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</si>
  <si>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</si>
  <si>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</si>
  <si>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</si>
  <si>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</si>
  <si>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</si>
  <si>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</si>
  <si>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</si>
  <si>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</si>
  <si>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</si>
  <si>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</si>
  <si>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</si>
  <si>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</si>
  <si>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</si>
  <si>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</si>
  <si>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</si>
  <si>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</si>
  <si>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</si>
  <si>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</si>
  <si>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</si>
  <si>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</si>
  <si>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</si>
  <si>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</si>
  <si>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</si>
  <si>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</si>
  <si>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</si>
  <si>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</si>
  <si>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</si>
  <si>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</si>
  <si>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</si>
  <si>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</si>
  <si>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</si>
  <si>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</si>
  <si>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</si>
  <si>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</si>
  <si>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</si>
  <si>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</si>
  <si>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</si>
  <si>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</si>
  <si>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</si>
  <si>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</si>
  <si>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</si>
  <si>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</si>
  <si>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</si>
  <si>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</si>
  <si>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</si>
  <si>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</si>
  <si>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</si>
  <si>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</si>
  <si>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</si>
  <si>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</si>
  <si>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</si>
  <si>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</si>
  <si>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</si>
  <si>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</si>
  <si>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</si>
  <si>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</si>
  <si>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</si>
  <si>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</si>
  <si>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</si>
  <si>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</si>
  <si>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</si>
  <si>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</si>
  <si>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</si>
  <si>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</si>
  <si>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</si>
  <si>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</si>
  <si>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</si>
  <si>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</si>
  <si>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</si>
  <si>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</si>
  <si>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</si>
  <si>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</si>
  <si>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</si>
  <si>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</si>
  <si>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</si>
  <si>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</si>
  <si>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</si>
  <si>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</si>
  <si>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</si>
  <si>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</si>
  <si>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</si>
  <si>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</si>
  <si>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</si>
  <si>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</si>
  <si>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</si>
  <si>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</si>
  <si>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</si>
  <si>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</si>
  <si>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</si>
  <si>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</si>
  <si>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</si>
  <si>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</si>
  <si>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</si>
  <si>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</si>
  <si>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</si>
  <si>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</si>
  <si>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</si>
  <si>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</si>
  <si>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</si>
  <si>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</si>
  <si>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</si>
  <si>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</si>
  <si>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</si>
  <si>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</si>
  <si>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</si>
  <si>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</si>
  <si>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</si>
  <si>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</si>
  <si>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</si>
  <si>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</si>
  <si>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</si>
  <si>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</si>
  <si>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</si>
  <si>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</si>
  <si>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</si>
  <si>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</si>
  <si>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</si>
  <si>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</si>
  <si>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</si>
  <si>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</si>
  <si>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</si>
  <si>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</si>
  <si>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</si>
  <si>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</si>
  <si>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</si>
  <si>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</si>
  <si>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</si>
  <si>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</si>
  <si>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</si>
  <si>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</si>
  <si>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</si>
  <si>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</si>
  <si>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</si>
  <si>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</si>
  <si>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</si>
  <si>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</si>
  <si>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</si>
  <si>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</si>
  <si>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</si>
  <si>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</si>
  <si>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</si>
  <si>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</si>
  <si>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</si>
  <si>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</si>
  <si>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</si>
  <si>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</si>
  <si>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</si>
  <si>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</si>
  <si>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</si>
  <si>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</si>
  <si>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</si>
  <si>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</si>
  <si>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</si>
  <si>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</si>
  <si>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</si>
  <si>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</si>
  <si>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</si>
  <si>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</si>
  <si>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</si>
  <si>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</si>
  <si>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</si>
  <si>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</si>
  <si>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</si>
  <si>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</si>
  <si>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</si>
  <si>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</si>
  <si>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</si>
  <si>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</si>
  <si>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</si>
  <si>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</si>
  <si>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</si>
  <si>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</si>
  <si>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</si>
  <si>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</si>
  <si>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</si>
  <si>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</si>
  <si>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</si>
  <si>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</si>
  <si>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</si>
  <si>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</si>
  <si>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</si>
  <si>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</si>
  <si>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</si>
  <si>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</si>
  <si>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</si>
  <si>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</si>
  <si>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</si>
  <si>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</si>
  <si>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</si>
  <si>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</si>
  <si>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</si>
  <si>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</si>
  <si>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</si>
  <si>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</si>
  <si>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</si>
  <si>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</si>
  <si>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</si>
  <si>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</si>
  <si>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</si>
  <si>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</si>
  <si>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</si>
  <si>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</si>
  <si>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</si>
  <si>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</si>
  <si>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</si>
  <si>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</si>
  <si>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</si>
  <si>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</si>
  <si>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</si>
  <si>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</si>
  <si>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</si>
  <si>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</si>
  <si>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</si>
  <si>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</si>
  <si>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</si>
  <si>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</si>
  <si>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</si>
  <si>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</si>
  <si>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</si>
  <si>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</si>
  <si>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</si>
  <si>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</si>
  <si>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</si>
  <si>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</si>
  <si>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</si>
  <si>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</si>
  <si>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</si>
  <si>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</si>
  <si>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</si>
  <si>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</si>
  <si>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</si>
  <si>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</si>
  <si>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</si>
  <si>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</si>
  <si>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</si>
  <si>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</si>
  <si>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</si>
  <si>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</si>
  <si>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</si>
  <si>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</si>
  <si>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</si>
  <si>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</si>
  <si>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</si>
  <si>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</si>
  <si>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</si>
  <si>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</si>
  <si>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</si>
  <si>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</si>
  <si>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</si>
  <si>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</si>
  <si>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</si>
  <si>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</si>
  <si>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</si>
  <si>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</si>
  <si>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</si>
  <si>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</si>
  <si>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</si>
  <si>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</si>
  <si>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</si>
  <si>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</si>
  <si>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</si>
  <si>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</si>
  <si>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</si>
  <si>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</si>
  <si>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</si>
  <si>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</si>
  <si>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</si>
  <si>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</si>
  <si>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</si>
  <si>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</si>
  <si>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</si>
  <si>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</si>
  <si>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</si>
  <si>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</si>
  <si>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</si>
  <si>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</si>
  <si>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</si>
  <si>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</si>
  <si>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</si>
  <si>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</si>
  <si>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</si>
  <si>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</si>
  <si>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</si>
  <si>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</si>
  <si>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</si>
  <si>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</si>
  <si>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</si>
  <si>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</si>
  <si>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</si>
  <si>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</si>
  <si>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</si>
  <si>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</si>
  <si>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</si>
  <si>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</si>
  <si>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</si>
  <si>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</si>
  <si>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</si>
  <si>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</si>
  <si>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</si>
  <si>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</si>
  <si>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</si>
  <si>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</si>
  <si>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</si>
  <si>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</si>
  <si>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</si>
  <si>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</si>
  <si>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</si>
  <si>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</si>
  <si>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</si>
  <si>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</si>
  <si>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</si>
  <si>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</si>
  <si>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</si>
  <si>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</si>
  <si>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</si>
  <si>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</si>
  <si>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</si>
  <si>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</si>
  <si>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</si>
  <si>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</si>
  <si>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</si>
  <si>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</si>
  <si>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</si>
  <si>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</si>
  <si>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</si>
  <si>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</si>
  <si>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</si>
  <si>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</si>
  <si>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</si>
  <si>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</si>
  <si>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</si>
  <si>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</si>
  <si>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</si>
  <si>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</si>
  <si>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</si>
  <si>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</si>
  <si>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</si>
  <si>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</si>
  <si>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</si>
  <si>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</si>
  <si>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</si>
  <si>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</si>
  <si>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</si>
  <si>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</si>
  <si>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</si>
  <si>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</si>
  <si>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</si>
  <si>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</si>
  <si>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</si>
  <si>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</si>
  <si>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</si>
  <si>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</si>
  <si>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</si>
  <si>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</si>
  <si>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</si>
  <si>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</si>
  <si>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</si>
  <si>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</si>
  <si>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</si>
  <si>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</si>
  <si>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</si>
  <si>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</si>
  <si>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</si>
  <si>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</si>
  <si>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</si>
  <si>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</si>
  <si>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</si>
  <si>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</si>
  <si>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</si>
  <si>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</si>
  <si>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</si>
  <si>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</si>
  <si>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</si>
  <si>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</si>
  <si>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</si>
  <si>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</si>
  <si>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</si>
  <si>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</si>
  <si>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</si>
  <si>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</si>
  <si>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</si>
  <si>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</si>
  <si>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</si>
  <si>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</si>
  <si>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</si>
  <si>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</si>
  <si>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</si>
  <si>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</si>
  <si>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</si>
  <si>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</si>
  <si>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</si>
  <si>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</si>
  <si>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</si>
  <si>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</si>
  <si>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</si>
  <si>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</si>
  <si>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</si>
  <si>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</si>
  <si>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</si>
  <si>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</si>
  <si>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</si>
  <si>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</si>
  <si>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</si>
  <si>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</si>
  <si>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</si>
  <si>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</si>
  <si>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</si>
  <si>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</si>
  <si>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</si>
  <si>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</si>
  <si>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</si>
  <si>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</si>
  <si>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</si>
  <si>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</si>
  <si>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</si>
  <si>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</si>
  <si>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</si>
  <si>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</si>
  <si>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</si>
  <si>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</si>
  <si>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</si>
  <si>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</si>
  <si>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</si>
  <si>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</si>
  <si>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</si>
  <si>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</si>
  <si>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</si>
  <si>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</si>
  <si>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</si>
  <si>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</si>
  <si>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</si>
  <si>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</si>
  <si>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</si>
  <si>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</si>
  <si>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</si>
  <si>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</si>
  <si>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</si>
  <si>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</si>
  <si>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</si>
  <si>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</si>
  <si>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</si>
  <si>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</si>
  <si>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</si>
  <si>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</si>
  <si>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</si>
  <si>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</si>
  <si>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</si>
  <si>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</si>
  <si>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</si>
  <si>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</si>
  <si>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</si>
  <si>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</si>
  <si>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</si>
  <si>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</si>
  <si>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</si>
  <si>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</si>
  <si>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</si>
  <si>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</si>
  <si>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</si>
  <si>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</si>
  <si>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</si>
  <si>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</si>
  <si>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</si>
  <si>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</si>
  <si>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</si>
  <si>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</si>
  <si>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</si>
  <si>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</si>
  <si>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</si>
  <si>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</si>
  <si>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</si>
  <si>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</si>
  <si>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</si>
  <si>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</si>
  <si>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</si>
  <si>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</si>
  <si>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</si>
  <si>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</si>
  <si>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</si>
  <si>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</si>
  <si>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</si>
  <si>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</si>
  <si>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</si>
  <si>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</si>
  <si>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</si>
  <si>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</si>
  <si>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</si>
  <si>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</si>
  <si>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</si>
  <si>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</si>
  <si>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</si>
  <si>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</si>
  <si>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</si>
  <si>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</si>
  <si>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</si>
  <si>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</si>
  <si>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</si>
  <si>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</si>
  <si>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</si>
  <si>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</si>
  <si>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</si>
  <si>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</si>
  <si>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</si>
  <si>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</si>
  <si>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</si>
  <si>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</si>
  <si>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</si>
  <si>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</si>
  <si>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</si>
  <si>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</si>
  <si>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</si>
  <si>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</si>
  <si>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</si>
  <si>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</si>
  <si>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</si>
  <si>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</si>
  <si>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</si>
  <si>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</si>
  <si>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</si>
  <si>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</si>
  <si>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</si>
  <si>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</si>
  <si>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</si>
  <si>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</si>
  <si>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</si>
  <si>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</si>
  <si>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</si>
  <si>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</si>
  <si>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</si>
  <si>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</si>
  <si>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</si>
  <si>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</si>
  <si>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</si>
  <si>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</si>
  <si>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</si>
  <si>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</si>
  <si>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</si>
  <si>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</si>
  <si>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</si>
  <si>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</si>
  <si>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</si>
  <si>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</si>
  <si>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</si>
  <si>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</si>
  <si>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</si>
  <si>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</si>
  <si>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</si>
  <si>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</si>
  <si>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</si>
  <si>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</si>
  <si>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</si>
  <si>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</si>
  <si>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</si>
  <si>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</si>
  <si>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</si>
  <si>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</si>
  <si>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</si>
  <si>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</si>
  <si>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</si>
  <si>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</si>
  <si>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</si>
  <si>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</si>
  <si>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</si>
  <si>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</si>
  <si>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</si>
  <si>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</si>
  <si>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</si>
  <si>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</si>
  <si>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</si>
  <si>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</si>
  <si>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</si>
  <si>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</si>
  <si>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</si>
  <si>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</si>
  <si>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</si>
  <si>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</si>
  <si>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</si>
  <si>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</si>
  <si>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</si>
  <si>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</si>
  <si>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</si>
  <si>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</si>
  <si>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</si>
  <si>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</si>
  <si>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</si>
  <si>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</si>
  <si>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</si>
  <si>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</si>
  <si>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</si>
  <si>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</si>
  <si>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</si>
  <si>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</si>
  <si>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</si>
  <si>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</si>
  <si>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</si>
  <si>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</si>
  <si>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</si>
  <si>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</si>
  <si>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</si>
  <si>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</si>
  <si>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</si>
  <si>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</si>
  <si>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</si>
  <si>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</si>
  <si>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</si>
  <si>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</si>
  <si>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</si>
  <si>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</si>
  <si>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</si>
  <si>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</si>
  <si>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</si>
  <si>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</si>
  <si>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</si>
  <si>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</si>
  <si>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</si>
  <si>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</si>
  <si>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</si>
  <si>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</si>
  <si>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</si>
  <si>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</si>
  <si>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</si>
  <si>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</si>
  <si>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</si>
  <si>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</si>
  <si>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</si>
  <si>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</si>
  <si>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</si>
  <si>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</si>
  <si>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</si>
  <si>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</si>
  <si>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</si>
  <si>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</si>
  <si>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</si>
  <si>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</si>
  <si>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</si>
  <si>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</si>
  <si>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</si>
  <si>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</si>
  <si>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</si>
  <si>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</si>
  <si>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</si>
  <si>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</si>
  <si>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</si>
  <si>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</si>
  <si>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</si>
  <si>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</si>
  <si>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</si>
  <si>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</si>
  <si>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</si>
  <si>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</si>
  <si>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</si>
  <si>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</si>
  <si>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</si>
  <si>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</si>
  <si>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</si>
  <si>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</si>
  <si>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</si>
  <si>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</si>
  <si>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</si>
  <si>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</si>
  <si>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</si>
  <si>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</si>
  <si>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</si>
  <si>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</si>
  <si>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</si>
  <si>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</si>
  <si>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</si>
  <si>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</si>
  <si>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</si>
  <si>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</si>
  <si>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</si>
  <si>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</si>
  <si>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</si>
  <si>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</si>
  <si>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</si>
  <si>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</si>
  <si>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</si>
  <si>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</si>
  <si>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</si>
  <si>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</si>
  <si>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</si>
  <si>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</si>
  <si>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</si>
  <si>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</si>
  <si>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</si>
  <si>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</si>
  <si>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</si>
  <si>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</si>
  <si>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</si>
  <si>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</si>
  <si>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</si>
  <si>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</si>
  <si>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</si>
  <si>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</si>
  <si>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</si>
  <si>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</si>
  <si>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</si>
  <si>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</si>
  <si>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</si>
  <si>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</si>
  <si>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</si>
  <si>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</si>
  <si>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</si>
  <si>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</si>
  <si>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</si>
  <si>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</si>
  <si>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</si>
  <si>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</si>
  <si>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</si>
  <si>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</si>
  <si>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</si>
  <si>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</si>
  <si>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</si>
  <si>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</si>
  <si>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</si>
  <si>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</si>
  <si>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</si>
  <si>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</si>
  <si>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</si>
  <si>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</si>
  <si>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</si>
  <si>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</si>
  <si>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</si>
  <si>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</si>
  <si>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</si>
  <si>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</si>
  <si>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</si>
  <si>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</si>
  <si>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</si>
  <si>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</si>
  <si>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</si>
  <si>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</si>
  <si>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</si>
  <si>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</si>
  <si>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</si>
  <si>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</si>
  <si>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</si>
  <si>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</si>
  <si>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</si>
  <si>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</si>
  <si>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</si>
  <si>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</si>
  <si>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</si>
  <si>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</si>
  <si>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</si>
  <si>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</si>
  <si>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</si>
  <si>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</si>
  <si>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</si>
  <si>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</si>
  <si>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</si>
  <si>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</si>
  <si>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</si>
  <si>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</si>
  <si>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</si>
  <si>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</si>
  <si>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</si>
  <si>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</si>
  <si>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</si>
  <si>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</si>
  <si>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</si>
  <si>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</si>
  <si>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</si>
  <si>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</si>
  <si>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</si>
  <si>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</si>
  <si>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</si>
  <si>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</si>
  <si>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</si>
  <si>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</si>
  <si>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</si>
  <si>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</si>
  <si>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</si>
  <si>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</si>
  <si>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</si>
  <si>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</si>
  <si>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</si>
  <si>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</si>
  <si>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</si>
  <si>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</si>
  <si>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</si>
  <si>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</si>
  <si>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</si>
  <si>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</si>
  <si>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</si>
  <si>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</si>
  <si>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</si>
  <si>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</si>
  <si>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</si>
  <si>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</si>
  <si>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</si>
  <si>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</si>
  <si>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</si>
  <si>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</si>
  <si>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</si>
  <si>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</si>
  <si>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</si>
  <si>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</si>
  <si>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</si>
  <si>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</si>
  <si>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</si>
  <si>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</si>
  <si>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</si>
  <si>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</si>
  <si>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</si>
  <si>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</si>
  <si>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</si>
  <si>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</si>
  <si>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</si>
  <si>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</si>
  <si>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</si>
  <si>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</si>
  <si>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</si>
  <si>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</si>
  <si>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</si>
  <si>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</si>
  <si>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</si>
  <si>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</si>
  <si>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</si>
  <si>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</si>
  <si>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</si>
  <si>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</si>
  <si>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</si>
  <si>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</si>
  <si>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</si>
  <si>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</si>
  <si>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</si>
  <si>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</si>
  <si>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</si>
  <si>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</si>
  <si>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</si>
  <si>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</si>
  <si>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</si>
  <si>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</si>
  <si>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</si>
  <si>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</si>
  <si>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</si>
  <si>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</si>
  <si>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</si>
  <si>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</si>
  <si>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</si>
  <si>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</si>
  <si>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</si>
  <si>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</si>
  <si>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</si>
  <si>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</si>
  <si>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</si>
  <si>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</si>
  <si>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</si>
  <si>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</si>
  <si>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</si>
  <si>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</si>
  <si>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</si>
  <si>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</si>
  <si>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</si>
  <si>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</si>
  <si>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</si>
  <si>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</si>
  <si>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</si>
  <si>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</si>
  <si>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</si>
  <si>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</si>
  <si>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</si>
  <si>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</si>
  <si>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</si>
  <si>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</si>
  <si>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</si>
  <si>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</si>
  <si>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</si>
  <si>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</si>
  <si>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</si>
  <si>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</si>
  <si>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</si>
  <si>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</si>
  <si>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</si>
  <si>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</si>
  <si>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</si>
  <si>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</si>
  <si>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</si>
  <si>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</si>
  <si>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</si>
  <si>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</si>
  <si>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</si>
  <si>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</si>
  <si>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</si>
  <si>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</si>
  <si>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</si>
  <si>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</si>
  <si>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</si>
  <si>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</si>
  <si>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</si>
  <si>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</si>
  <si>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</si>
  <si>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</si>
  <si>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</si>
  <si>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</si>
  <si>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</si>
  <si>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</si>
  <si>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</si>
  <si>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</si>
  <si>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</si>
  <si>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</si>
  <si>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</si>
  <si>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</si>
  <si>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</si>
  <si>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</si>
  <si>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</si>
  <si>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</si>
  <si>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</si>
  <si>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</si>
  <si>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</si>
  <si>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</si>
  <si>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</si>
  <si>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</si>
  <si>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</si>
  <si>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</si>
  <si>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</si>
  <si>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</si>
  <si>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</si>
  <si>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</si>
  <si>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</si>
  <si>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</si>
  <si>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</si>
  <si>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</si>
  <si>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</si>
  <si>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</si>
  <si>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</si>
  <si>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</si>
  <si>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</si>
  <si>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</si>
  <si>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</si>
  <si>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</si>
  <si>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</si>
  <si>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</si>
  <si>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</si>
  <si>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</si>
  <si>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</si>
  <si>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</si>
  <si>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</si>
  <si>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</si>
  <si>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</si>
  <si>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</si>
  <si>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</si>
  <si>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</si>
  <si>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</si>
  <si>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</si>
  <si>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</si>
  <si>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</si>
  <si>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</si>
  <si>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</si>
  <si>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</si>
  <si>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</si>
  <si>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</si>
  <si>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</si>
  <si>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</si>
  <si>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</si>
  <si>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</si>
  <si>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</si>
  <si>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</si>
  <si>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</si>
  <si>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</si>
  <si>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</si>
  <si>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</si>
  <si>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</si>
  <si>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</si>
  <si>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</si>
  <si>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</si>
  <si>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</si>
  <si>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</si>
  <si>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</si>
  <si>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</si>
  <si>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</si>
  <si>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</si>
  <si>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</si>
  <si>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</si>
  <si>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</si>
  <si>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</si>
  <si>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</si>
  <si>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</si>
  <si>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</si>
  <si>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</si>
  <si>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</si>
  <si>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</si>
  <si>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</si>
  <si>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</si>
  <si>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</si>
  <si>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</si>
  <si>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</si>
  <si>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</si>
  <si>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</si>
  <si>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</si>
  <si>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</si>
  <si>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</si>
  <si>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</si>
  <si>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</si>
  <si>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</si>
  <si>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</si>
  <si>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</si>
  <si>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</si>
  <si>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</si>
  <si>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</si>
  <si>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</si>
  <si>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</si>
  <si>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</si>
  <si>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</si>
  <si>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</si>
  <si>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</si>
  <si>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</si>
  <si>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</si>
  <si>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</si>
  <si>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</si>
  <si>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</si>
  <si>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</si>
  <si>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</si>
  <si>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</si>
  <si>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</si>
  <si>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</si>
  <si>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</si>
  <si>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</si>
  <si>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</si>
  <si>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</si>
  <si>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</si>
  <si>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</si>
  <si>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</si>
  <si>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</si>
  <si>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</si>
  <si>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</si>
  <si>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</si>
  <si>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</si>
  <si>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</si>
  <si>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</si>
  <si>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</si>
  <si>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</si>
  <si>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</si>
  <si>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</si>
  <si>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</si>
  <si>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</si>
  <si>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</si>
  <si>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</si>
  <si>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</si>
  <si>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</si>
  <si>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</si>
  <si>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</si>
  <si>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</si>
  <si>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</si>
  <si>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</si>
  <si>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</si>
  <si>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</si>
  <si>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</si>
  <si>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</si>
  <si>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</si>
  <si>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</si>
  <si>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</si>
  <si>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</si>
  <si>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</si>
  <si>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</si>
  <si>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</si>
  <si>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</si>
  <si>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</si>
  <si>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</si>
  <si>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</si>
  <si>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</si>
  <si>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</si>
  <si>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</si>
  <si>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</si>
  <si>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</si>
  <si>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</si>
  <si>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</si>
  <si>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</si>
  <si>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</si>
  <si>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</si>
  <si>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</si>
  <si>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</si>
  <si>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</si>
  <si>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</si>
  <si>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</si>
  <si>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</si>
  <si>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</si>
  <si>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</si>
  <si>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</si>
  <si>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</si>
  <si>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</si>
  <si>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</si>
  <si>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</si>
  <si>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</si>
  <si>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</si>
  <si>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</si>
  <si>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</si>
  <si>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</si>
  <si>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</si>
  <si>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</si>
  <si>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</si>
  <si>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</si>
  <si>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</si>
  <si>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</si>
  <si>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</si>
  <si>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</si>
  <si>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</si>
  <si>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</si>
  <si>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</si>
  <si>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</si>
  <si>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</si>
  <si>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</si>
  <si>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</si>
  <si>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</si>
  <si>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</si>
  <si>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</si>
  <si>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</si>
  <si>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</si>
  <si>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</si>
  <si>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</si>
  <si>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</si>
  <si>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</si>
  <si>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</si>
  <si>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</si>
  <si>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</si>
  <si>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</si>
  <si>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</si>
  <si>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</si>
  <si>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</si>
  <si>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</si>
  <si>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</si>
  <si>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</si>
  <si>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</si>
  <si>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</si>
  <si>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</si>
  <si>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</si>
  <si>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</si>
  <si>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</si>
  <si>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</si>
  <si>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</si>
  <si>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</si>
  <si>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</si>
  <si>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</si>
  <si>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</si>
  <si>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</si>
  <si>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</si>
  <si>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</si>
  <si>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</si>
  <si>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</si>
  <si>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</si>
  <si>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</si>
  <si>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</si>
  <si>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</si>
  <si>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</si>
  <si>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</si>
  <si>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</si>
  <si>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</si>
  <si>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</si>
  <si>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</si>
  <si>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</si>
  <si>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</si>
  <si>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</si>
  <si>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</si>
  <si>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</si>
  <si>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</si>
  <si>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</si>
  <si>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</si>
  <si>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</si>
  <si>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</si>
  <si>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</si>
  <si>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</si>
  <si>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</si>
  <si>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</si>
  <si>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</si>
  <si>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</si>
  <si>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</si>
  <si>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</si>
  <si>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</si>
  <si>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</si>
  <si>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</si>
  <si>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</si>
  <si>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</si>
  <si>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</si>
  <si>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</si>
  <si>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</si>
  <si>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</si>
  <si>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</si>
  <si>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</si>
  <si>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</si>
  <si>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</si>
  <si>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</si>
  <si>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</si>
  <si>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</si>
  <si>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</si>
  <si>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</si>
  <si>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</si>
  <si>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</si>
  <si>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</si>
  <si>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</si>
  <si>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</si>
  <si>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</si>
  <si>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</si>
  <si>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</si>
  <si>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</si>
  <si>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</si>
  <si>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</si>
  <si>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</si>
  <si>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</si>
  <si>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</si>
  <si>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</si>
  <si>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</si>
  <si>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</si>
  <si>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</si>
  <si>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</si>
  <si>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</si>
  <si>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</si>
  <si>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</si>
  <si>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</si>
  <si>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</si>
  <si>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</si>
  <si>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</si>
  <si>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</si>
  <si>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</si>
  <si>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</si>
  <si>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</si>
  <si>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</si>
  <si>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</si>
  <si>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</si>
  <si>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</si>
  <si>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</si>
  <si>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</si>
  <si>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</si>
  <si>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</si>
  <si>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</si>
  <si>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</si>
  <si>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</si>
  <si>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</si>
  <si>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</si>
  <si>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</si>
  <si>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</si>
  <si>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</si>
  <si>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</si>
  <si>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</si>
  <si>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</si>
  <si>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</si>
  <si>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</si>
  <si>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</si>
  <si>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</si>
  <si>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</si>
  <si>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</si>
  <si>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</si>
  <si>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</si>
  <si>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</si>
  <si>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</si>
  <si>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</si>
  <si>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</si>
  <si>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</si>
  <si>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</si>
  <si>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</si>
  <si>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</si>
  <si>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</si>
  <si>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</si>
  <si>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</si>
  <si>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</si>
  <si>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</si>
  <si>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</si>
  <si>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</si>
  <si>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</si>
  <si>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</si>
  <si>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</si>
  <si>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</si>
  <si>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</si>
  <si>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</si>
  <si>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</si>
  <si>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</si>
  <si>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</si>
  <si>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</si>
  <si>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</si>
  <si>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</si>
  <si>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</si>
  <si>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</si>
  <si>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</si>
  <si>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</si>
  <si>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</si>
  <si>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</si>
  <si>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</si>
  <si>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</si>
  <si>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</si>
  <si>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</si>
  <si>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</si>
  <si>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</si>
  <si>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</si>
  <si>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</si>
  <si>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</si>
  <si>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</si>
  <si>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</si>
  <si>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</si>
  <si>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</si>
  <si>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</si>
  <si>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</si>
  <si>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</si>
  <si>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</si>
  <si>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</si>
  <si>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</si>
  <si>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</si>
  <si>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</si>
  <si>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</si>
  <si>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</si>
  <si>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</si>
  <si>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</si>
  <si>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</si>
  <si>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</si>
  <si>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</si>
  <si>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</si>
  <si>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</si>
  <si>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</si>
  <si>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</si>
  <si>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</si>
  <si>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</si>
  <si>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</si>
  <si>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</si>
  <si>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</si>
  <si>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</si>
  <si>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</si>
  <si>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</si>
  <si>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</si>
  <si>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</si>
  <si>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</si>
  <si>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</si>
  <si>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</si>
  <si>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</si>
  <si>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</si>
  <si>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</si>
  <si>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</si>
  <si>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</si>
  <si>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</si>
  <si>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</si>
  <si>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</si>
  <si>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</si>
  <si>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</si>
  <si>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</si>
  <si>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</si>
  <si>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</si>
  <si>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</si>
  <si>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</si>
  <si>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</si>
  <si>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</si>
  <si>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</si>
  <si>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</si>
  <si>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</si>
  <si>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</si>
  <si>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</si>
  <si>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</si>
  <si>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</si>
  <si>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</si>
  <si>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</si>
  <si>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</si>
  <si>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</si>
  <si>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</si>
  <si>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</si>
  <si>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</si>
  <si>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</si>
  <si>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</si>
  <si>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</si>
  <si>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</si>
  <si>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</si>
  <si>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</si>
  <si>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</si>
  <si>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</si>
  <si>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</si>
  <si>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</si>
  <si>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</si>
  <si>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</si>
  <si>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</si>
  <si>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</si>
  <si>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</si>
  <si>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</si>
  <si>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</si>
  <si>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</si>
  <si>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</si>
  <si>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</si>
  <si>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</si>
  <si>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</si>
  <si>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</si>
  <si>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</si>
  <si>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</si>
  <si>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</si>
  <si>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</si>
  <si>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</si>
  <si>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</si>
  <si>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</si>
  <si>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</si>
  <si>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</si>
  <si>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</si>
  <si>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</si>
  <si>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</si>
  <si>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</si>
  <si>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</si>
  <si>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</si>
  <si>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</si>
  <si>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</si>
  <si>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</si>
  <si>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</si>
  <si>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</si>
  <si>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</si>
  <si>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</si>
  <si>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</si>
  <si>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</si>
  <si>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</si>
  <si>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</si>
  <si>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</si>
  <si>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</si>
  <si>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</si>
  <si>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</si>
  <si>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</si>
  <si>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</si>
  <si>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</si>
  <si>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</si>
  <si>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</si>
  <si>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</si>
  <si>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</si>
  <si>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</si>
  <si>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</si>
  <si>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</si>
  <si>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</si>
  <si>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</si>
  <si>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</si>
  <si>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</si>
  <si>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</si>
  <si>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</si>
  <si>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</si>
  <si>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</si>
  <si>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</si>
  <si>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</si>
  <si>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</si>
  <si>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</si>
  <si>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</si>
  <si>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</si>
  <si>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</si>
  <si>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</si>
  <si>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</si>
  <si>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</si>
  <si>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</si>
  <si>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</si>
  <si>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</si>
  <si>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</si>
  <si>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</si>
  <si>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</si>
  <si>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</si>
  <si>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</si>
  <si>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</si>
  <si>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</si>
  <si>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</si>
  <si>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</si>
  <si>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</si>
  <si>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</si>
  <si>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</si>
  <si>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</si>
  <si>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</si>
  <si>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</si>
  <si>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</si>
  <si>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</si>
  <si>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</si>
  <si>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</si>
  <si>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</si>
  <si>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</si>
  <si>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</si>
  <si>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</si>
  <si>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</si>
  <si>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</si>
  <si>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</si>
  <si>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</si>
  <si>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</si>
  <si>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</si>
  <si>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</si>
  <si>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</si>
  <si>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</si>
  <si>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</si>
  <si>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</si>
  <si>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</si>
  <si>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</si>
  <si>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</si>
  <si>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</si>
  <si>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</si>
  <si>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</si>
  <si>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</si>
  <si>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</si>
  <si>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</si>
  <si>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</si>
  <si>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</si>
  <si>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</si>
  <si>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</si>
  <si>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</si>
  <si>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</si>
  <si>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</si>
  <si>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</si>
  <si>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</si>
  <si>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</si>
  <si>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</si>
  <si>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</si>
  <si>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</si>
  <si>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</si>
  <si>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</si>
  <si>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</si>
  <si>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</si>
  <si>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</si>
  <si>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</si>
  <si>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</si>
  <si>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</si>
  <si>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</si>
  <si>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</si>
  <si>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</si>
  <si>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</si>
  <si>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</si>
  <si>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</si>
  <si>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</si>
  <si>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</si>
  <si>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</si>
  <si>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</si>
  <si>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</si>
  <si>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</si>
  <si>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</si>
  <si>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</si>
  <si>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</si>
  <si>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</si>
  <si>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</si>
  <si>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</si>
  <si>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</si>
  <si>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</si>
  <si>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</si>
  <si>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</si>
  <si>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</si>
  <si>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</si>
  <si>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</si>
  <si>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</si>
  <si>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</si>
  <si>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</si>
  <si>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</si>
  <si>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</si>
  <si>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</si>
  <si>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</si>
  <si>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</si>
  <si>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</si>
  <si>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</si>
  <si>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</si>
  <si>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</si>
  <si>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</si>
  <si>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</si>
  <si>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</si>
  <si>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</si>
  <si>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</si>
  <si>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</si>
  <si>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</si>
  <si>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</si>
  <si>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</si>
  <si>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</si>
  <si>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</si>
  <si>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</si>
  <si>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</si>
  <si>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</si>
  <si>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</si>
  <si>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</si>
  <si>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</si>
  <si>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</si>
  <si>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</si>
  <si>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</si>
  <si>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</si>
  <si>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</si>
  <si>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</si>
  <si>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</si>
  <si>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</si>
  <si>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</si>
  <si>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</si>
  <si>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</si>
  <si>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</si>
  <si>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</si>
  <si>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</si>
  <si>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</si>
  <si>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</si>
  <si>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</si>
  <si>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</si>
  <si>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</si>
  <si>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</si>
  <si>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</si>
  <si>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</si>
  <si>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</si>
  <si>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</si>
  <si>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</si>
  <si>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</si>
  <si>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</si>
  <si>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</si>
  <si>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</si>
  <si>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</si>
  <si>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</si>
  <si>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</si>
  <si>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</si>
  <si>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</si>
  <si>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</si>
  <si>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</si>
  <si>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</si>
  <si>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</si>
  <si>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</si>
  <si>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</si>
  <si>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</si>
  <si>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</si>
  <si>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</si>
  <si>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</si>
  <si>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</si>
  <si>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</si>
  <si>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</si>
  <si>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</si>
  <si>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</si>
  <si>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</si>
  <si>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</si>
  <si>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</si>
  <si>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</si>
  <si>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</si>
  <si>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</si>
  <si>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</si>
  <si>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</si>
  <si>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</si>
  <si>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</si>
  <si>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</si>
  <si>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</si>
  <si>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</si>
  <si>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</si>
  <si>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</si>
  <si>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</si>
  <si>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</si>
  <si>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</si>
  <si>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</si>
  <si>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</si>
  <si>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</si>
  <si>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</si>
  <si>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</si>
  <si>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</si>
  <si>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</si>
  <si>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</si>
  <si>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</si>
  <si>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</si>
  <si>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</si>
  <si>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</si>
  <si>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</si>
  <si>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</si>
  <si>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</si>
  <si>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</si>
  <si>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</si>
  <si>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</si>
  <si>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</si>
  <si>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</si>
  <si>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</si>
  <si>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</si>
  <si>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</si>
  <si>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</si>
  <si>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</si>
  <si>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</si>
  <si>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</si>
  <si>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</si>
  <si>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</si>
  <si>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</si>
  <si>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</si>
  <si>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</si>
  <si>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</si>
  <si>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</si>
  <si>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</si>
  <si>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</si>
  <si>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</si>
  <si>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</si>
  <si>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</si>
  <si>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</si>
  <si>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</si>
  <si>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</si>
  <si>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</si>
  <si>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</si>
  <si>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</si>
  <si>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</si>
  <si>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</si>
  <si>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</si>
  <si>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</si>
  <si>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</si>
  <si>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</si>
  <si>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</si>
  <si>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</si>
  <si>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</si>
  <si>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</si>
  <si>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</si>
  <si>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</si>
  <si>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</si>
  <si>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</si>
  <si>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</si>
  <si>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</si>
  <si>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</si>
  <si>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</si>
  <si>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</si>
  <si>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</si>
  <si>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</si>
  <si>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</si>
  <si>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</si>
  <si>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</si>
  <si>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</si>
  <si>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</si>
  <si>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</si>
  <si>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</si>
  <si>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</si>
  <si>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</si>
  <si>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</si>
  <si>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</si>
  <si>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</si>
  <si>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</si>
  <si>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</si>
  <si>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</si>
  <si>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</si>
  <si>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</si>
  <si>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</si>
  <si>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</si>
  <si>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</si>
  <si>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</si>
  <si>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</si>
  <si>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</si>
  <si>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</si>
  <si>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</si>
  <si>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</si>
  <si>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</si>
  <si>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</si>
  <si>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</si>
  <si>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</si>
  <si>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</si>
  <si>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</si>
  <si>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</si>
  <si>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</si>
  <si>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</si>
  <si>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</si>
  <si>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</si>
  <si>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</si>
  <si>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</si>
  <si>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</si>
  <si>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</si>
  <si>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</si>
  <si>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</si>
  <si>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</si>
  <si>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</si>
  <si>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</si>
  <si>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</si>
  <si>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</si>
  <si>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</si>
  <si>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</si>
  <si>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</si>
  <si>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</si>
  <si>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</si>
  <si>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</si>
  <si>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</si>
  <si>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</si>
  <si>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</si>
  <si>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</si>
  <si>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</si>
  <si>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</si>
  <si>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</si>
  <si>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</si>
  <si>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</si>
  <si>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</si>
  <si>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</si>
  <si>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</si>
  <si>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</si>
  <si>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</si>
  <si>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</si>
  <si>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</si>
  <si>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</si>
  <si>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</si>
  <si>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</si>
  <si>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</si>
  <si>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</si>
  <si>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</si>
  <si>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</si>
  <si>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</si>
  <si>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</si>
  <si>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</si>
  <si>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</si>
  <si>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</si>
  <si>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</si>
  <si>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</si>
  <si>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</si>
  <si>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</si>
  <si>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</si>
  <si>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</si>
  <si>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</si>
  <si>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</si>
  <si>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</si>
  <si>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</si>
  <si>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</si>
  <si>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</si>
  <si>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</si>
  <si>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</si>
  <si>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</si>
  <si>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</si>
  <si>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</si>
  <si>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</si>
  <si>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</si>
  <si>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</si>
  <si>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</si>
  <si>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</si>
  <si>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</si>
  <si>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</si>
  <si>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</si>
  <si>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</si>
  <si>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</si>
  <si>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</si>
  <si>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</si>
  <si>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</si>
  <si>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</si>
  <si>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</si>
  <si>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</si>
  <si>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</si>
  <si>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</si>
  <si>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</si>
  <si>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</si>
  <si>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</si>
  <si>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</si>
  <si>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</si>
  <si>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</si>
  <si>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</si>
  <si>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</si>
  <si>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</si>
  <si>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</si>
  <si>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</si>
  <si>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</si>
  <si>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</si>
  <si>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</si>
  <si>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</si>
  <si>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</si>
  <si>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</si>
  <si>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</si>
  <si>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</si>
  <si>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</si>
  <si>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</si>
  <si>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</si>
  <si>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</si>
  <si>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</si>
  <si>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</si>
  <si>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</si>
  <si>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</si>
  <si>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</si>
  <si>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</si>
  <si>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</si>
  <si>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</si>
  <si>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</si>
  <si>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</si>
  <si>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</si>
  <si>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</si>
  <si>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</si>
  <si>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</si>
  <si>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</si>
  <si>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</si>
  <si>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</si>
  <si>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</si>
  <si>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</si>
  <si>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</si>
  <si>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</si>
  <si>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</si>
  <si>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</si>
  <si>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</si>
  <si>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</si>
  <si>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</si>
  <si>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</si>
  <si>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</si>
  <si>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</si>
  <si>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</si>
  <si>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</si>
  <si>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</si>
  <si>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</si>
  <si>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</si>
  <si>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</si>
  <si>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</si>
  <si>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</si>
  <si>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</si>
  <si>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</si>
  <si>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</si>
  <si>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</si>
  <si>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</si>
  <si>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</si>
  <si>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</si>
  <si>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</si>
  <si>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</si>
  <si>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</si>
  <si>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</si>
  <si>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</si>
  <si>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</si>
  <si>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</si>
  <si>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</si>
  <si>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</si>
  <si>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</si>
  <si>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</si>
  <si>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</si>
  <si>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</si>
  <si>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</si>
  <si>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</si>
  <si>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</si>
  <si>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</si>
  <si>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</si>
  <si>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</si>
  <si>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</si>
  <si>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</si>
  <si>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</si>
  <si>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</si>
  <si>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</si>
  <si>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</si>
  <si>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</si>
  <si>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</si>
  <si>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</si>
  <si>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</si>
  <si>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</si>
  <si>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</si>
  <si>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</si>
  <si>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</si>
  <si>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</si>
  <si>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</si>
  <si>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</si>
  <si>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</si>
  <si>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</si>
  <si>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</si>
  <si>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</si>
  <si>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</si>
  <si>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</si>
  <si>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</si>
  <si>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</si>
  <si>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</si>
  <si>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</si>
  <si>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</si>
  <si>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</si>
  <si>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</si>
  <si>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</si>
  <si>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</si>
  <si>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</si>
  <si>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</si>
  <si>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</si>
  <si>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</si>
  <si>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</si>
  <si>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</si>
  <si>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</si>
  <si>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</si>
  <si>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</si>
  <si>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</si>
  <si>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</si>
  <si>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</si>
  <si>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</si>
  <si>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</si>
  <si>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</si>
  <si>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</si>
  <si>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</si>
  <si>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</si>
  <si>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</si>
  <si>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</si>
  <si>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</si>
  <si>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</si>
  <si>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</si>
  <si>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</si>
  <si>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</si>
  <si>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</si>
  <si>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</si>
  <si>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</si>
  <si>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</si>
  <si>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</si>
  <si>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</si>
  <si>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</si>
  <si>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</si>
  <si>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</si>
  <si>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</si>
  <si>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</si>
  <si>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</si>
  <si>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</si>
  <si>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</si>
  <si>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</si>
  <si>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</si>
  <si>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</si>
  <si>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</si>
  <si>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</si>
  <si>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</si>
  <si>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</si>
  <si>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</si>
  <si>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</si>
  <si>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</si>
  <si>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</si>
  <si>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</si>
  <si>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</si>
  <si>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</si>
  <si>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</si>
  <si>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</si>
  <si>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</si>
  <si>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</si>
  <si>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</si>
  <si>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</si>
  <si>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</si>
  <si>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</si>
  <si>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</si>
  <si>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</si>
  <si>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</si>
  <si>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</si>
  <si>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</si>
  <si>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</si>
  <si>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</si>
  <si>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</si>
  <si>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</si>
  <si>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</si>
  <si>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</si>
  <si>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</si>
  <si>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</si>
  <si>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</si>
  <si>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</si>
  <si>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</si>
  <si>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</si>
  <si>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</si>
  <si>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</si>
  <si>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</si>
  <si>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</si>
  <si>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</si>
  <si>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</si>
  <si>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</si>
  <si>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</si>
  <si>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</si>
  <si>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</si>
  <si>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</si>
  <si>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</si>
  <si>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</si>
  <si>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</si>
  <si>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</si>
  <si>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</si>
  <si>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</si>
  <si>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</si>
  <si>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</si>
  <si>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</si>
  <si>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</si>
  <si>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</si>
  <si>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</si>
  <si>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</si>
  <si>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</si>
  <si>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</si>
  <si>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</si>
  <si>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</si>
  <si>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</si>
  <si>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</si>
  <si>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</si>
  <si>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</si>
  <si>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</si>
  <si>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</si>
  <si>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</si>
  <si>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</si>
  <si>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</si>
  <si>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</si>
  <si>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</si>
  <si>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</si>
  <si>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</si>
  <si>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</si>
  <si>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</si>
  <si>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</si>
  <si>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</si>
  <si>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</si>
  <si>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</si>
  <si>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</si>
  <si>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</si>
  <si>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</si>
  <si>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</si>
  <si>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</si>
  <si>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</si>
  <si>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</si>
  <si>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</si>
  <si>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</si>
  <si>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</si>
  <si>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</si>
  <si>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</si>
  <si>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</si>
  <si>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</si>
  <si>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</si>
  <si>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</si>
  <si>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</si>
  <si>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</si>
  <si>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</si>
  <si>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</si>
  <si>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</si>
  <si>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</si>
  <si>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</si>
  <si>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</si>
  <si>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</si>
  <si>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</si>
  <si>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</si>
  <si>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</si>
  <si>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</si>
  <si>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</si>
  <si>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</si>
  <si>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</si>
  <si>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</si>
  <si>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</si>
  <si>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</si>
  <si>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</si>
  <si>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</si>
  <si>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</si>
  <si>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</si>
  <si>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</si>
  <si>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</si>
  <si>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</si>
  <si>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</si>
  <si>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</si>
  <si>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</si>
  <si>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</si>
  <si>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</si>
  <si>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</si>
  <si>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</si>
  <si>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</si>
  <si>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</si>
  <si>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</si>
  <si>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</si>
  <si>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</si>
  <si>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</si>
  <si>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</si>
  <si>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</si>
  <si>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</si>
  <si>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</si>
  <si>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</si>
  <si>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</si>
  <si>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</si>
  <si>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</si>
  <si>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</si>
  <si>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</si>
  <si>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</si>
  <si>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</si>
  <si>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</si>
  <si>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</si>
  <si>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</si>
  <si>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</si>
  <si>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</si>
  <si>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</si>
  <si>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</si>
  <si>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</si>
  <si>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</si>
  <si>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</si>
  <si>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</si>
  <si>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</si>
  <si>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</si>
  <si>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</si>
  <si>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</si>
  <si>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</si>
  <si>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</si>
  <si>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</si>
  <si>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</si>
  <si>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</si>
  <si>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</si>
  <si>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</si>
  <si>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</si>
  <si>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</si>
  <si>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</si>
  <si>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</si>
  <si>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</si>
  <si>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</si>
  <si>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</si>
  <si>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</si>
  <si>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</si>
  <si>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</si>
  <si>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</si>
  <si>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</si>
  <si>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</si>
  <si>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</si>
  <si>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</si>
  <si>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</si>
  <si>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</si>
  <si>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</si>
  <si>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</si>
  <si>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</si>
  <si>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</si>
  <si>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</si>
  <si>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</si>
  <si>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</si>
  <si>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</si>
  <si>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</si>
  <si>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</si>
  <si>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</si>
  <si>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</si>
  <si>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</si>
  <si>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</si>
  <si>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</si>
  <si>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</si>
  <si>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</si>
  <si>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</si>
  <si>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</si>
  <si>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</si>
  <si>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</si>
  <si>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</si>
  <si>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</si>
  <si>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</si>
  <si>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</si>
  <si>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</si>
  <si>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</si>
  <si>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</si>
  <si>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</si>
  <si>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</si>
  <si>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</si>
  <si>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</si>
  <si>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</si>
  <si>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</si>
  <si>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</si>
  <si>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</si>
  <si>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</si>
  <si>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</si>
  <si>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</si>
  <si>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</si>
  <si>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</si>
  <si>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</si>
  <si>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</si>
  <si>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</si>
  <si>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</si>
  <si>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</si>
  <si>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</si>
  <si>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</si>
  <si>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</si>
  <si>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</si>
  <si>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</si>
  <si>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</si>
  <si>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</si>
  <si>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</si>
  <si>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</si>
  <si>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</si>
  <si>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</si>
  <si>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</si>
  <si>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</si>
  <si>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</si>
  <si>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</si>
  <si>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</si>
  <si>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</si>
  <si>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</si>
  <si>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</si>
  <si>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</si>
  <si>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</si>
  <si>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</si>
  <si>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</si>
  <si>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</si>
  <si>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</si>
  <si>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</si>
  <si>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</si>
  <si>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</si>
  <si>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</si>
  <si>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</si>
  <si>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</si>
  <si>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</si>
  <si>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</si>
  <si>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</si>
  <si>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</si>
  <si>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</si>
  <si>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</si>
  <si>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</si>
  <si>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</si>
  <si>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</si>
  <si>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</si>
  <si>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</si>
  <si>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</si>
  <si>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</si>
  <si>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</si>
  <si>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</si>
  <si>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</si>
  <si>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</si>
  <si>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</si>
  <si>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</si>
  <si>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</si>
  <si>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</si>
  <si>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</si>
  <si>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</si>
  <si>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</si>
  <si>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</si>
  <si>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</si>
  <si>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</si>
  <si>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</si>
  <si>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</si>
  <si>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</si>
  <si>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</si>
  <si>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</si>
  <si>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</si>
  <si>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</si>
  <si>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</si>
  <si>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</si>
  <si>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</si>
  <si>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</si>
  <si>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</si>
  <si>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</si>
  <si>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</si>
  <si>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</si>
  <si>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</si>
  <si>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</si>
  <si>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</si>
  <si>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</si>
  <si>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</si>
  <si>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</si>
  <si>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</si>
  <si>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</si>
  <si>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</si>
  <si>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</si>
  <si>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</si>
  <si>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</si>
  <si>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</si>
  <si>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</si>
  <si>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</si>
  <si>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</si>
  <si>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</si>
  <si>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</si>
  <si>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</si>
  <si>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</si>
  <si>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</si>
  <si>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</si>
  <si>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</si>
  <si>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</si>
  <si>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</si>
  <si>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</si>
  <si>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</si>
  <si>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</si>
  <si>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</si>
  <si>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</si>
  <si>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</si>
  <si>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</si>
  <si>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</si>
  <si>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</si>
  <si>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</si>
  <si>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</si>
  <si>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</si>
  <si>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</si>
  <si>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</si>
  <si>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</si>
  <si>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</si>
  <si>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</si>
  <si>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</si>
  <si>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</si>
  <si>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</si>
  <si>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</si>
  <si>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</si>
  <si>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</si>
  <si>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</si>
  <si>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</si>
  <si>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</si>
  <si>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</si>
  <si>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</si>
  <si>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</si>
  <si>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</si>
  <si>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</si>
  <si>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</si>
  <si>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</si>
  <si>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</si>
  <si>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</si>
  <si>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</si>
  <si>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</si>
  <si>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</si>
  <si>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</si>
  <si>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</si>
  <si>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</si>
  <si>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</si>
  <si>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</si>
  <si>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</si>
  <si>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</si>
  <si>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</si>
  <si>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</si>
  <si>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</si>
  <si>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</si>
  <si>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</si>
  <si>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</si>
  <si>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</si>
  <si>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</si>
  <si>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</si>
  <si>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</si>
  <si>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</si>
  <si>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</si>
  <si>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</si>
  <si>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</si>
  <si>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</si>
  <si>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</si>
  <si>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</si>
  <si>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</si>
  <si>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</si>
  <si>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</si>
  <si>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</si>
  <si>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</si>
  <si>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</si>
  <si>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</si>
  <si>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</si>
  <si>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</si>
  <si>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</si>
  <si>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</si>
  <si>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</si>
  <si>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</si>
  <si>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</si>
  <si>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</si>
  <si>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</si>
  <si>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</si>
  <si>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</si>
  <si>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</si>
  <si>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</si>
  <si>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</si>
  <si>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</si>
  <si>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</si>
  <si>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</si>
  <si>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</si>
  <si>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</si>
  <si>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</si>
  <si>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</si>
  <si>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</si>
  <si>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</si>
  <si>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</si>
  <si>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</si>
  <si>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</si>
  <si>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</si>
  <si>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</si>
  <si>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</si>
  <si>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</si>
  <si>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</si>
  <si>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</si>
  <si>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</si>
  <si>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</si>
  <si>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</si>
  <si>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</si>
  <si>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</si>
  <si>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</si>
  <si>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</si>
  <si>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</si>
  <si>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</si>
  <si>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</si>
  <si>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</si>
  <si>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</si>
  <si>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</si>
  <si>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</si>
  <si>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</si>
  <si>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</si>
  <si>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</si>
  <si>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</si>
  <si>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</si>
  <si>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</si>
  <si>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</si>
  <si>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</si>
  <si>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</si>
  <si>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</si>
  <si>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</si>
  <si>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</si>
  <si>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</si>
  <si>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</si>
  <si>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</si>
  <si>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</si>
  <si>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</si>
  <si>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</si>
  <si>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</si>
  <si>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</si>
  <si>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</si>
  <si>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</si>
  <si>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</si>
  <si>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</si>
  <si>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</si>
  <si>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</si>
  <si>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</si>
  <si>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</si>
  <si>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</si>
  <si>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</si>
  <si>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</si>
  <si>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</si>
  <si>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</si>
  <si>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</si>
  <si>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</si>
  <si>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</si>
  <si>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</si>
  <si>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</si>
  <si>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</si>
  <si>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</si>
  <si>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</si>
  <si>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</si>
  <si>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</si>
  <si>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</si>
  <si>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</si>
  <si>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</si>
  <si>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</si>
  <si>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</si>
  <si>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</si>
  <si>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</si>
  <si>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</si>
  <si>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</si>
  <si>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</si>
  <si>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</si>
  <si>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</si>
  <si>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</si>
  <si>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</si>
  <si>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</si>
  <si>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</si>
  <si>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</si>
  <si>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</si>
  <si>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</si>
  <si>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</si>
  <si>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</si>
  <si>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</si>
  <si>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</si>
  <si>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</si>
  <si>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</si>
  <si>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</si>
  <si>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</si>
  <si>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</si>
  <si>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</si>
  <si>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</si>
  <si>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</si>
  <si>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</si>
  <si>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</si>
  <si>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</si>
  <si>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</si>
  <si>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</si>
  <si>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</si>
  <si>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</si>
  <si>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</si>
  <si>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</si>
  <si>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</si>
  <si>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</si>
  <si>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</si>
  <si>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</si>
  <si>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</si>
  <si>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</si>
  <si>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</si>
  <si>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</si>
  <si>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</si>
  <si>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</si>
  <si>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</si>
  <si>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</si>
  <si>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</si>
  <si>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</si>
  <si>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</si>
  <si>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</si>
  <si>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</si>
  <si>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</si>
  <si>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</si>
  <si>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</si>
  <si>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</si>
  <si>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</si>
  <si>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</si>
  <si>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</si>
  <si>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</si>
  <si>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</si>
  <si>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</si>
  <si>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</si>
  <si>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</si>
  <si>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</si>
  <si>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</si>
  <si>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</si>
  <si>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</si>
  <si>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</si>
  <si>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</si>
  <si>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</si>
  <si>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</si>
  <si>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</si>
  <si>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</si>
  <si>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</si>
  <si>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</si>
  <si>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</si>
  <si>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</si>
  <si>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</si>
  <si>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</si>
  <si>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</si>
  <si>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</si>
  <si>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</si>
  <si>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</si>
  <si>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</si>
  <si>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</si>
  <si>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</si>
  <si>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</si>
  <si>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</si>
  <si>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</si>
  <si>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</si>
  <si>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</si>
  <si>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</si>
  <si>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</si>
  <si>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</si>
  <si>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</si>
  <si>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</si>
  <si>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</si>
  <si>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</si>
  <si>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</si>
  <si>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</si>
  <si>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</si>
  <si>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</si>
  <si>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</si>
  <si>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</si>
  <si>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</si>
  <si>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</si>
  <si>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</si>
  <si>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</si>
  <si>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</si>
  <si>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</si>
  <si>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</si>
  <si>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</si>
  <si>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</si>
  <si>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</si>
  <si>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</si>
  <si>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</si>
  <si>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</si>
  <si>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</si>
  <si>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</si>
  <si>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</si>
  <si>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</si>
  <si>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</si>
  <si>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</si>
  <si>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</si>
  <si>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</si>
  <si>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</si>
  <si>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</si>
  <si>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</si>
  <si>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</si>
  <si>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</si>
  <si>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</si>
  <si>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</si>
  <si>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</si>
  <si>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</si>
  <si>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</si>
  <si>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</si>
  <si>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</si>
  <si>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</si>
  <si>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</si>
  <si>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</si>
  <si>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</si>
  <si>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</si>
  <si>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</si>
  <si>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</si>
  <si>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</si>
  <si>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</si>
  <si>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</si>
  <si>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</si>
  <si>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</si>
  <si>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</si>
  <si>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</si>
  <si>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</si>
  <si>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</si>
  <si>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</si>
  <si>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</si>
  <si>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</si>
  <si>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</si>
  <si>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</si>
  <si>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</si>
  <si>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</si>
  <si>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</si>
  <si>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</si>
  <si>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</si>
  <si>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</si>
  <si>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</si>
  <si>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</si>
  <si>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</si>
  <si>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</si>
  <si>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</si>
  <si>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</si>
  <si>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</si>
  <si>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</si>
  <si>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</si>
  <si>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</si>
  <si>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</si>
  <si>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</si>
  <si>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</si>
  <si>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</si>
  <si>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</si>
  <si>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</si>
  <si>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</si>
  <si>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</si>
  <si>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</si>
  <si>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</si>
  <si>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</si>
  <si>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</si>
  <si>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</si>
  <si>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</si>
  <si>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</si>
  <si>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</si>
  <si>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</si>
  <si>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</si>
  <si>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</si>
  <si>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</si>
  <si>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</si>
  <si>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</si>
  <si>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</si>
  <si>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</si>
  <si>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</si>
  <si>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</si>
  <si>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</si>
  <si>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</si>
  <si>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</si>
  <si>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</si>
  <si>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</si>
  <si>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</si>
  <si>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</si>
  <si>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</si>
  <si>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</si>
  <si>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</si>
  <si>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</si>
  <si>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</si>
  <si>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</si>
  <si>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</si>
  <si>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</si>
  <si>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</si>
  <si>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</si>
  <si>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</si>
  <si>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</si>
  <si>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</si>
  <si>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</si>
  <si>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</si>
  <si>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</si>
  <si>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</si>
  <si>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</si>
  <si>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</si>
  <si>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</si>
  <si>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</si>
  <si>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</si>
  <si>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</si>
  <si>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</si>
  <si>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</si>
  <si>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</si>
  <si>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</si>
  <si>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</si>
  <si>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</si>
  <si>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</si>
  <si>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</si>
  <si>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</si>
  <si>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</si>
  <si>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</si>
  <si>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</si>
  <si>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</si>
  <si>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</si>
  <si>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</si>
  <si>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</si>
  <si>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</si>
  <si>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</si>
  <si>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</si>
  <si>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</si>
  <si>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</si>
  <si>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</si>
  <si>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</si>
  <si>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</si>
  <si>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</si>
  <si>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</si>
  <si>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</si>
  <si>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</si>
  <si>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</si>
  <si>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</si>
  <si>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</si>
  <si>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</si>
  <si>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</si>
  <si>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</si>
  <si>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</si>
  <si>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</si>
  <si>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</si>
  <si>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</si>
  <si>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</si>
  <si>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</si>
  <si>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</si>
  <si>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</si>
  <si>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</si>
  <si>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</si>
  <si>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</si>
  <si>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</si>
  <si>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</si>
  <si>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</si>
  <si>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</si>
  <si>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</si>
  <si>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</si>
  <si>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</si>
  <si>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</si>
  <si>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</si>
  <si>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</si>
  <si>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</si>
  <si>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</si>
  <si>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</si>
  <si>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</si>
  <si>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</si>
  <si>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</si>
  <si>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</si>
  <si>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</si>
  <si>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</si>
  <si>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</si>
  <si>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</si>
  <si>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</si>
  <si>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</si>
  <si>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</si>
  <si>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</si>
  <si>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</si>
  <si>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</si>
  <si>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</si>
  <si>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</si>
  <si>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</si>
  <si>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</si>
  <si>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</si>
  <si>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</si>
  <si>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</si>
  <si>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</si>
  <si>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</si>
  <si>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</si>
  <si>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</si>
  <si>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</si>
  <si>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</si>
  <si>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</si>
  <si>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</si>
  <si>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</si>
  <si>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</si>
  <si>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</si>
  <si>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</si>
  <si>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</si>
  <si>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</si>
  <si>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</si>
  <si>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</si>
  <si>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</si>
  <si>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</si>
  <si>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</si>
  <si>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</si>
  <si>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</si>
  <si>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</si>
  <si>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</si>
  <si>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</si>
  <si>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</si>
  <si>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</si>
  <si>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</si>
  <si>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</si>
  <si>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</si>
  <si>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</si>
  <si>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</si>
  <si>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</si>
  <si>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</si>
  <si>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</si>
  <si>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</si>
  <si>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</si>
  <si>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</si>
  <si>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</si>
  <si>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</si>
  <si>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</si>
  <si>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</si>
  <si>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</si>
  <si>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</si>
  <si>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</si>
  <si>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</si>
  <si>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</si>
  <si>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</si>
  <si>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</si>
  <si>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</si>
  <si>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</si>
  <si>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</si>
  <si>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</si>
  <si>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</si>
  <si>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</si>
  <si>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</si>
  <si>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</si>
  <si>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</si>
  <si>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</si>
  <si>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</si>
  <si>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</si>
  <si>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</si>
  <si>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</si>
  <si>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</si>
  <si>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</si>
  <si>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</si>
  <si>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</si>
  <si>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</si>
  <si>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</si>
  <si>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</si>
  <si>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</si>
  <si>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</si>
  <si>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</si>
  <si>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</si>
  <si>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</si>
  <si>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</si>
  <si>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</si>
  <si>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</si>
  <si>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</si>
  <si>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</si>
  <si>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</si>
  <si>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</si>
  <si>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</si>
  <si>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</si>
  <si>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</si>
  <si>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</si>
  <si>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</si>
  <si>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</si>
  <si>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</si>
  <si>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</si>
  <si>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</si>
  <si>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</si>
  <si>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</si>
  <si>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</si>
  <si>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</si>
  <si>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</si>
  <si>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</si>
  <si>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</si>
  <si>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</si>
  <si>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</si>
  <si>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</si>
  <si>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</si>
  <si>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</si>
  <si>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</si>
  <si>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</si>
  <si>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</si>
  <si>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</si>
  <si>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</si>
  <si>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</si>
  <si>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</si>
  <si>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</si>
  <si>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</si>
  <si>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</si>
  <si>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</si>
  <si>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</si>
  <si>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</si>
  <si>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</si>
  <si>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</si>
  <si>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</si>
  <si>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</si>
  <si>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</si>
  <si>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</si>
  <si>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</si>
  <si>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</si>
  <si>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</si>
  <si>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</si>
  <si>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</si>
  <si>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</si>
  <si>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</si>
  <si>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</si>
  <si>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</si>
  <si>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</si>
  <si>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</si>
  <si>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</si>
  <si>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</si>
  <si>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</si>
  <si>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</si>
  <si>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</si>
  <si>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</si>
  <si>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</si>
  <si>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</si>
  <si>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</si>
  <si>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</si>
  <si>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</si>
  <si>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</si>
  <si>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</si>
  <si>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</si>
  <si>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</si>
  <si>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</si>
  <si>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</si>
  <si>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</si>
  <si>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</si>
  <si>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</si>
  <si>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</si>
  <si>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</si>
  <si>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</si>
  <si>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</si>
  <si>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</si>
  <si>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</si>
  <si>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</si>
  <si>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</si>
  <si>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</si>
  <si>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</si>
  <si>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</si>
  <si>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</si>
  <si>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</si>
  <si>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</si>
  <si>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</si>
  <si>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</si>
  <si>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</si>
  <si>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</si>
  <si>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</si>
  <si>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</si>
  <si>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</si>
  <si>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</si>
  <si>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</si>
  <si>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</si>
  <si>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</si>
  <si>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</si>
  <si>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</si>
  <si>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</si>
  <si>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</si>
  <si>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</si>
  <si>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</si>
  <si>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</si>
  <si>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</si>
  <si>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</si>
  <si>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</si>
  <si>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</si>
  <si>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</si>
  <si>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</si>
  <si>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</si>
  <si>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</si>
  <si>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</si>
  <si>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</si>
  <si>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</si>
  <si>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</si>
  <si>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</si>
  <si>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</si>
  <si>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</si>
  <si>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</si>
  <si>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</si>
  <si>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</si>
  <si>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</si>
  <si>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</si>
  <si>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</si>
  <si>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</si>
  <si>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</si>
  <si>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</si>
  <si>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</si>
  <si>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</si>
  <si>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</si>
  <si>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</si>
  <si>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</si>
  <si>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</si>
  <si>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</si>
  <si>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</si>
  <si>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</si>
  <si>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</si>
  <si>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</si>
  <si>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</si>
  <si>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</si>
  <si>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</si>
  <si>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</si>
  <si>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</si>
  <si>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</si>
  <si>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</si>
  <si>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</si>
  <si>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</si>
  <si>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</si>
  <si>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</si>
  <si>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</si>
  <si>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</si>
  <si>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</si>
  <si>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</si>
  <si>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</si>
  <si>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</si>
  <si>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</si>
  <si>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</si>
  <si>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</si>
  <si>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</si>
  <si>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</si>
  <si>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</si>
  <si>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</si>
  <si>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</si>
  <si>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</si>
  <si>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</si>
  <si>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</si>
  <si>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</si>
  <si>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</si>
  <si>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</si>
  <si>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</si>
  <si>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</si>
  <si>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</si>
  <si>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</si>
  <si>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</si>
  <si>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</si>
  <si>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</si>
  <si>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</si>
  <si>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</si>
  <si>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</si>
  <si>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</si>
  <si>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</si>
  <si>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</si>
  <si>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</si>
  <si>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</si>
  <si>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</si>
  <si>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</si>
  <si>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</si>
  <si>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</si>
  <si>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</si>
  <si>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</si>
  <si>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</si>
  <si>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</si>
  <si>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</si>
  <si>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</si>
  <si>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</si>
  <si>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</si>
  <si>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</si>
  <si>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</si>
  <si>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</si>
  <si>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</si>
  <si>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</si>
  <si>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</si>
  <si>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</si>
  <si>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</si>
  <si>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</si>
  <si>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</si>
  <si>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</si>
  <si>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</si>
  <si>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</si>
  <si>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</si>
  <si>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</si>
  <si>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</si>
  <si>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</si>
  <si>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</si>
  <si>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</si>
  <si>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</si>
  <si>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</si>
  <si>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</si>
  <si>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</si>
  <si>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</si>
  <si>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</si>
  <si>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</si>
  <si>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</si>
  <si>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</si>
  <si>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</si>
  <si>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</si>
  <si>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</si>
  <si>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</si>
  <si>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</si>
  <si>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</si>
  <si>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</si>
  <si>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</si>
  <si>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</si>
  <si>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</si>
  <si>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</si>
  <si>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</si>
  <si>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</si>
  <si>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</si>
  <si>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</si>
  <si>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</si>
  <si>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</si>
  <si>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</si>
  <si>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</si>
  <si>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</si>
  <si>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</si>
  <si>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</si>
  <si>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</si>
  <si>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</si>
  <si>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</si>
  <si>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</si>
  <si>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</si>
  <si>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</si>
  <si>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</si>
  <si>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</si>
  <si>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</si>
  <si>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</si>
  <si>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</si>
  <si>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</si>
  <si>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</si>
  <si>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</si>
  <si>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</si>
  <si>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</si>
  <si>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</si>
  <si>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</si>
  <si>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</si>
  <si>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</si>
  <si>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</si>
  <si>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</si>
  <si>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</si>
  <si>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</si>
  <si>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</si>
  <si>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</si>
  <si>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</si>
  <si>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</si>
  <si>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</si>
  <si>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</si>
  <si>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</si>
  <si>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</si>
  <si>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</si>
  <si>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</si>
  <si>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</si>
  <si>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</si>
  <si>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</si>
  <si>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</si>
  <si>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</si>
  <si>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</si>
  <si>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</si>
  <si>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</si>
  <si>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</si>
  <si>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</si>
  <si>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</si>
  <si>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</si>
  <si>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</si>
  <si>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</si>
  <si>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</si>
  <si>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</si>
  <si>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</si>
  <si>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</si>
  <si>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</si>
  <si>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</si>
  <si>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</si>
  <si>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</si>
  <si>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</si>
  <si>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</si>
  <si>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</si>
  <si>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</si>
  <si>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</si>
  <si>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</si>
  <si>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</si>
  <si>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</si>
  <si>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</si>
  <si>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</si>
  <si>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</si>
  <si>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</si>
  <si>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</si>
  <si>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</si>
  <si>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</si>
  <si>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</si>
  <si>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</si>
  <si>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</si>
  <si>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</si>
  <si>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</si>
  <si>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</si>
  <si>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</si>
  <si>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</si>
  <si>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</si>
  <si>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</si>
  <si>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</si>
  <si>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</si>
  <si>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</si>
  <si>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</si>
  <si>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</si>
  <si>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</si>
  <si>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</si>
  <si>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</si>
  <si>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</si>
  <si>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</si>
  <si>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</si>
  <si>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</si>
  <si>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</si>
  <si>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</si>
  <si>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</si>
  <si>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</si>
  <si>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</si>
  <si>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</si>
  <si>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</si>
  <si>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</si>
  <si>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</si>
  <si>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</si>
  <si>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</si>
  <si>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</si>
  <si>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</si>
  <si>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</si>
  <si>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</si>
  <si>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</si>
  <si>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</si>
  <si>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</si>
  <si>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</si>
  <si>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</si>
  <si>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</si>
  <si>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</si>
  <si>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</si>
  <si>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</si>
  <si>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</si>
  <si>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</si>
  <si>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</si>
  <si>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</si>
  <si>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</si>
  <si>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</si>
  <si>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</si>
  <si>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</si>
  <si>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</si>
  <si>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</si>
  <si>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</si>
  <si>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</si>
  <si>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</si>
  <si>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</si>
  <si>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</si>
  <si>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</si>
  <si>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</si>
  <si>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</si>
  <si>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</si>
  <si>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</si>
  <si>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</si>
  <si>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</si>
  <si>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</si>
  <si>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</si>
  <si>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</si>
  <si>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</si>
  <si>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</si>
  <si>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</si>
  <si>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</si>
  <si>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</si>
  <si>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</si>
  <si>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</si>
  <si>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</si>
  <si>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</si>
  <si>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</si>
  <si>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</si>
  <si>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</si>
  <si>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</si>
  <si>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</si>
  <si>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</si>
  <si>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</si>
  <si>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</si>
  <si>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</si>
  <si>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</si>
  <si>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</si>
  <si>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</si>
  <si>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</si>
  <si>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</si>
  <si>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</si>
  <si>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</si>
  <si>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</si>
  <si>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</si>
  <si>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</si>
  <si>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</si>
  <si>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</si>
  <si>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</si>
  <si>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</si>
  <si>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</si>
  <si>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</si>
  <si>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</si>
  <si>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</si>
  <si>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</si>
  <si>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</si>
  <si>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</si>
  <si>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</si>
  <si>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</si>
  <si>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</si>
  <si>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</si>
  <si>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</si>
  <si>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</si>
  <si>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</si>
  <si>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</si>
  <si>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</si>
  <si>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</si>
  <si>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</si>
  <si>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</si>
  <si>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</si>
  <si>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</si>
  <si>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</si>
  <si>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</si>
  <si>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</si>
  <si>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</si>
  <si>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</si>
  <si>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</si>
  <si>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</si>
  <si>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</si>
  <si>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</si>
  <si>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</si>
  <si>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</si>
  <si>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</si>
  <si>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</si>
  <si>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</si>
  <si>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</si>
  <si>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</si>
  <si>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</si>
  <si>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</si>
  <si>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</si>
  <si>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</si>
  <si>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</si>
  <si>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</si>
  <si>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</si>
  <si>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</si>
  <si>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</si>
  <si>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</si>
  <si>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</si>
  <si>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</si>
  <si>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</si>
  <si>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</si>
  <si>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</si>
  <si>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</si>
  <si>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</si>
  <si>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</si>
  <si>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</si>
  <si>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</si>
  <si>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</si>
  <si>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</si>
  <si>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</si>
  <si>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</si>
  <si>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</si>
  <si>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</si>
  <si>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</si>
  <si>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</si>
  <si>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</si>
  <si>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</si>
  <si>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</si>
  <si>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</si>
  <si>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</si>
  <si>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</si>
  <si>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</si>
  <si>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</si>
  <si>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</si>
  <si>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</si>
  <si>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</si>
  <si>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</si>
  <si>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</si>
  <si>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</si>
  <si>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</si>
  <si>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</si>
  <si>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</si>
  <si>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</si>
  <si>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</si>
  <si>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</si>
  <si>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</si>
  <si>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</si>
  <si>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</si>
  <si>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</si>
  <si>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</si>
  <si>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</si>
  <si>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</si>
  <si>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</si>
  <si>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</si>
  <si>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</si>
  <si>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</si>
  <si>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</si>
  <si>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</si>
  <si>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</si>
  <si>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</si>
  <si>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</si>
  <si>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</si>
  <si>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</si>
  <si>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</si>
  <si>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</si>
  <si>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</si>
  <si>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</si>
  <si>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</si>
  <si>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</si>
  <si>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</si>
  <si>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</si>
  <si>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</si>
  <si>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</si>
  <si>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</si>
  <si>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</si>
  <si>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</si>
  <si>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</si>
  <si>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</si>
  <si>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</si>
  <si>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</si>
  <si>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</si>
  <si>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</si>
  <si>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</si>
  <si>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</si>
  <si>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</si>
  <si>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</si>
  <si>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</si>
  <si>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</si>
  <si>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</si>
  <si>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</si>
  <si>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</si>
  <si>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</si>
  <si>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</si>
  <si>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</si>
  <si>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</si>
  <si>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</si>
  <si>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</si>
  <si>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</si>
  <si>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</si>
  <si>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</si>
  <si>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</si>
  <si>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</si>
  <si>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</si>
  <si>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</si>
  <si>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</si>
  <si>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</si>
  <si>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</si>
  <si>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</si>
  <si>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</si>
  <si>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</si>
  <si>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</si>
  <si>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</si>
  <si>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</si>
  <si>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</si>
  <si>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</si>
  <si>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</si>
  <si>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</si>
  <si>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</si>
  <si>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</si>
  <si>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</si>
  <si>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</si>
  <si>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</si>
  <si>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</si>
  <si>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</si>
  <si>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</si>
  <si>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</si>
  <si>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</si>
  <si>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</si>
  <si>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</si>
  <si>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</si>
  <si>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</si>
  <si>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</si>
  <si>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</si>
  <si>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</si>
  <si>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</si>
  <si>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</si>
  <si>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</si>
  <si>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</si>
  <si>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</si>
  <si>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</si>
  <si>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</si>
  <si>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</si>
  <si>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</si>
  <si>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</si>
  <si>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</si>
  <si>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</si>
  <si>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</si>
  <si>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</si>
  <si>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</si>
  <si>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</si>
  <si>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</si>
  <si>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</si>
  <si>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</si>
  <si>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</si>
  <si>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</si>
  <si>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</si>
  <si>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</si>
  <si>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</si>
  <si>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</si>
  <si>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</si>
  <si>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</si>
  <si>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</si>
  <si>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</si>
  <si>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</si>
  <si>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</si>
  <si>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</si>
  <si>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</si>
  <si>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</si>
  <si>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</si>
  <si>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</si>
  <si>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</si>
  <si>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</si>
  <si>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</si>
  <si>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</si>
  <si>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</si>
  <si>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</si>
  <si>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</si>
  <si>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</si>
  <si>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</si>
  <si>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</si>
  <si>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</si>
  <si>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</si>
  <si>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</si>
  <si>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</si>
  <si>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</si>
  <si>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</si>
  <si>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</si>
  <si>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</si>
  <si>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</si>
  <si>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</si>
  <si>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</si>
  <si>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</si>
  <si>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</si>
  <si>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</si>
  <si>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</si>
  <si>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</si>
  <si>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</si>
  <si>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</si>
  <si>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</si>
  <si>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</si>
  <si>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</si>
  <si>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</si>
  <si>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</si>
  <si>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</si>
  <si>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</si>
  <si>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</si>
  <si>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</si>
  <si>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</si>
  <si>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</si>
  <si>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</si>
  <si>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</si>
  <si>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</si>
  <si>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</si>
  <si>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</si>
  <si>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</si>
  <si>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</si>
  <si>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</si>
  <si>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</si>
  <si>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</si>
  <si>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</si>
  <si>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</si>
  <si>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</si>
  <si>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</si>
  <si>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</si>
  <si>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</si>
  <si>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</si>
  <si>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</si>
  <si>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</si>
  <si>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</si>
  <si>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</si>
  <si>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</si>
  <si>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</si>
  <si>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</si>
  <si>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</si>
  <si>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</si>
  <si>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</si>
  <si>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</si>
  <si>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</si>
  <si>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</si>
  <si>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</si>
  <si>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</si>
  <si>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</si>
  <si>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</si>
  <si>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</si>
  <si>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</si>
  <si>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</si>
  <si>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</si>
  <si>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</si>
  <si>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</si>
  <si>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</si>
  <si>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</si>
  <si>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</si>
  <si>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</si>
  <si>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</si>
  <si>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</si>
  <si>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</si>
  <si>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</si>
  <si>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</si>
  <si>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</si>
  <si>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</si>
  <si>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</si>
  <si>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</si>
  <si>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</si>
  <si>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</si>
  <si>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</si>
  <si>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</si>
  <si>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</si>
  <si>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</si>
  <si>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</si>
  <si>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</si>
  <si>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</si>
  <si>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</si>
  <si>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</si>
  <si>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</si>
  <si>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</si>
  <si>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</si>
  <si>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</si>
  <si>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</si>
  <si>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</si>
  <si>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</si>
  <si>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</si>
  <si>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</si>
  <si>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</si>
  <si>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</si>
  <si>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</si>
  <si>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</si>
  <si>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</si>
  <si>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</si>
  <si>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</si>
  <si>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</si>
  <si>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</si>
  <si>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</si>
  <si>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</si>
  <si>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</si>
  <si>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</si>
  <si>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</si>
  <si>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</si>
  <si>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</si>
  <si>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</si>
  <si>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</si>
  <si>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</si>
  <si>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</si>
  <si>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</si>
  <si>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</si>
  <si>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</si>
  <si>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</si>
  <si>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</si>
  <si>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</si>
  <si>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</si>
  <si>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</si>
  <si>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</si>
  <si>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</si>
  <si>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</si>
  <si>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</si>
  <si>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</si>
  <si>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</si>
  <si>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</si>
  <si>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</si>
  <si>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</si>
  <si>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</si>
  <si>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</si>
  <si>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</si>
  <si>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</si>
  <si>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</si>
  <si>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</si>
  <si>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</si>
  <si>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</si>
  <si>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</si>
  <si>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</si>
  <si>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</si>
  <si>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</si>
  <si>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</si>
  <si>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</si>
  <si>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</si>
  <si>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</si>
  <si>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</si>
  <si>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</si>
  <si>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</si>
  <si>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</si>
  <si>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</si>
  <si>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</si>
  <si>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</si>
  <si>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</si>
  <si>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</si>
  <si>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</si>
  <si>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</si>
  <si>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</si>
  <si>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</si>
  <si>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</si>
  <si>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</si>
  <si>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</si>
  <si>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</si>
  <si>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</si>
  <si>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</si>
  <si>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</si>
  <si>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</si>
  <si>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</si>
  <si>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</si>
  <si>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</si>
  <si>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</si>
  <si>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</si>
  <si>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</si>
  <si>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</si>
  <si>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</si>
  <si>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</si>
  <si>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</si>
  <si>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</si>
  <si>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</si>
  <si>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</si>
  <si>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</si>
  <si>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</si>
  <si>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</si>
  <si>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</si>
  <si>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</si>
  <si>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</si>
  <si>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</si>
  <si>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</si>
  <si>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</si>
  <si>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</si>
  <si>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</si>
  <si>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</si>
  <si>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</si>
  <si>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</si>
  <si>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</si>
  <si>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</si>
  <si>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</si>
  <si>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</si>
  <si>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</si>
  <si>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</si>
  <si>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</si>
  <si>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</si>
  <si>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</si>
  <si>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</si>
  <si>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</si>
  <si>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</si>
  <si>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</si>
  <si>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</si>
  <si>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</si>
  <si>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</si>
  <si>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</si>
  <si>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</si>
  <si>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</si>
  <si>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</si>
  <si>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</si>
  <si>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</si>
  <si>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</si>
  <si>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</si>
  <si>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</si>
  <si>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</si>
  <si>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</si>
  <si>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</si>
  <si>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</si>
  <si>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</si>
  <si>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</si>
  <si>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</si>
  <si>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</si>
  <si>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</si>
  <si>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</si>
  <si>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</si>
  <si>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</si>
  <si>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</si>
  <si>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</si>
  <si>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</si>
  <si>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</si>
  <si>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</si>
  <si>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</si>
  <si>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</si>
  <si>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</si>
  <si>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</si>
  <si>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</si>
  <si>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</si>
  <si>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</si>
  <si>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</si>
  <si>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</si>
  <si>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</si>
  <si>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</si>
  <si>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</si>
  <si>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</si>
  <si>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</si>
  <si>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</si>
  <si>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</si>
  <si>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</si>
  <si>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</si>
  <si>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</si>
  <si>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</si>
  <si>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</si>
  <si>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</si>
  <si>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</si>
  <si>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</si>
  <si>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</si>
  <si>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</si>
  <si>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</si>
  <si>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</si>
  <si>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</si>
  <si>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</si>
  <si>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</si>
  <si>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</si>
  <si>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</si>
  <si>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</si>
  <si>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</si>
  <si>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</si>
  <si>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</si>
  <si>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</si>
  <si>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</si>
  <si>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</si>
  <si>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</si>
  <si>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</si>
  <si>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</si>
  <si>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</si>
  <si>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</si>
  <si>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</si>
  <si>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</si>
  <si>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</si>
  <si>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</si>
  <si>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</si>
  <si>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</si>
  <si>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</si>
  <si>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</si>
  <si>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</si>
  <si>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</si>
  <si>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</si>
  <si>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</si>
  <si>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</si>
  <si>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</si>
  <si>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</si>
  <si>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</si>
  <si>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</si>
  <si>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</si>
  <si>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</si>
  <si>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</si>
  <si>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</si>
  <si>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</si>
  <si>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</si>
  <si>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</si>
  <si>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</si>
  <si>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</si>
  <si>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</si>
  <si>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</si>
  <si>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</si>
  <si>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</si>
  <si>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</si>
  <si>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</si>
  <si>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</si>
  <si>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</si>
  <si>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</si>
  <si>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</si>
  <si>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</si>
  <si>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</si>
  <si>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</si>
  <si>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</si>
  <si>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</si>
  <si>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</si>
  <si>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</si>
  <si>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</si>
  <si>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</si>
  <si>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</si>
  <si>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</si>
  <si>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</si>
  <si>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</si>
  <si>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</si>
  <si>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</si>
  <si>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</si>
  <si>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</si>
  <si>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</si>
  <si>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</si>
  <si>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</si>
  <si>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</si>
  <si>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</si>
  <si>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</si>
  <si>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</si>
  <si>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</si>
  <si>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</si>
  <si>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</si>
  <si>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</si>
  <si>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</si>
  <si>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</si>
  <si>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</si>
  <si>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</si>
  <si>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</si>
  <si>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</si>
  <si>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</si>
  <si>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</si>
  <si>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</si>
  <si>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</si>
  <si>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</si>
  <si>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</si>
  <si>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</si>
  <si>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</si>
  <si>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</si>
  <si>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</si>
  <si>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</si>
  <si>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</si>
  <si>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</si>
  <si>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</si>
  <si>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</si>
  <si>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</si>
  <si>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</si>
  <si>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</si>
  <si>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</si>
  <si>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</si>
  <si>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</si>
  <si>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</si>
  <si>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</si>
  <si>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</si>
  <si>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</si>
  <si>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</si>
  <si>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</si>
  <si>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</si>
  <si>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</si>
  <si>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</si>
  <si>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</si>
  <si>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</si>
  <si>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</si>
  <si>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</si>
  <si>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</si>
  <si>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</si>
  <si>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</si>
  <si>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</si>
  <si>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</si>
  <si>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</si>
  <si>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</si>
  <si>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</si>
  <si>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</si>
  <si>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</si>
  <si>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</si>
  <si>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</si>
  <si>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</si>
  <si>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</si>
  <si>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</si>
  <si>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</si>
  <si>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</si>
  <si>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</si>
  <si>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</si>
  <si>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</si>
  <si>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</si>
  <si>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</si>
  <si>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</si>
  <si>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</si>
  <si>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</si>
  <si>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</si>
  <si>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</si>
  <si>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</si>
  <si>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</si>
  <si>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</si>
  <si>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</si>
  <si>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</si>
  <si>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</si>
  <si>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</si>
  <si>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</si>
  <si>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</si>
  <si>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</si>
  <si>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</si>
  <si>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</si>
  <si>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</si>
  <si>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</si>
  <si>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</si>
  <si>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</si>
  <si>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</si>
  <si>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</si>
  <si>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</si>
  <si>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</si>
  <si>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</si>
  <si>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</si>
  <si>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</si>
  <si>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</si>
  <si>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</si>
  <si>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</si>
  <si>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</si>
  <si>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</si>
  <si>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</si>
  <si>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</si>
  <si>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</si>
  <si>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</si>
  <si>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</si>
  <si>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</si>
  <si>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</si>
  <si>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</si>
  <si>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</si>
  <si>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</si>
  <si>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</si>
  <si>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</si>
  <si>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</si>
  <si>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</si>
  <si>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</si>
  <si>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</si>
  <si>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</si>
  <si>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</si>
  <si>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</si>
  <si>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</si>
  <si>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</si>
  <si>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</si>
  <si>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</si>
  <si>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</si>
  <si>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</si>
  <si>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</si>
  <si>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</si>
  <si>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</si>
  <si>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</si>
  <si>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</si>
  <si>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</si>
  <si>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</si>
  <si>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</si>
  <si>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</si>
  <si>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</si>
  <si>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</si>
  <si>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</si>
  <si>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</si>
  <si>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</si>
  <si>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</si>
  <si>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</si>
  <si>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</si>
  <si>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</si>
  <si>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</si>
  <si>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</si>
  <si>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</si>
  <si>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</si>
  <si>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</si>
  <si>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</si>
  <si>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</si>
  <si>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</si>
  <si>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</si>
  <si>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</si>
  <si>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</si>
  <si>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</si>
  <si>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</si>
  <si>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</si>
  <si>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</si>
  <si>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</si>
  <si>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</si>
  <si>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</si>
  <si>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</si>
  <si>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</si>
  <si>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</si>
  <si>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</si>
  <si>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</si>
  <si>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</si>
  <si>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</si>
  <si>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</si>
  <si>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</si>
  <si>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</si>
  <si>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</si>
  <si>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</si>
  <si>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</si>
  <si>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</si>
  <si>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</si>
  <si>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</si>
  <si>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</si>
  <si>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</si>
  <si>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</si>
  <si>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</si>
  <si>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</si>
  <si>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</si>
  <si>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</si>
  <si>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</si>
  <si>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</si>
  <si>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</si>
  <si>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</si>
  <si>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</si>
  <si>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</si>
  <si>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</si>
  <si>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</si>
  <si>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</si>
  <si>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</si>
  <si>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</si>
  <si>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</si>
  <si>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</si>
  <si>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</si>
  <si>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</si>
  <si>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</si>
  <si>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</si>
  <si>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</si>
  <si>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</si>
  <si>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</si>
  <si>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</si>
  <si>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</si>
  <si>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</si>
  <si>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</si>
  <si>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</si>
  <si>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</si>
  <si>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</si>
  <si>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</si>
  <si>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</si>
  <si>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</si>
  <si>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</si>
  <si>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</si>
  <si>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</si>
  <si>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</si>
  <si>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</si>
  <si>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</si>
  <si>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</si>
  <si>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</si>
  <si>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</si>
  <si>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</si>
  <si>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</si>
  <si>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</si>
  <si>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</si>
  <si>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</si>
  <si>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</si>
  <si>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</si>
  <si>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</si>
  <si>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</si>
  <si>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</si>
  <si>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</si>
  <si>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</si>
  <si>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</si>
  <si>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</si>
  <si>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</si>
  <si>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</si>
  <si>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</si>
  <si>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</si>
  <si>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</si>
  <si>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</si>
  <si>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</si>
  <si>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</si>
  <si>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</si>
  <si>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</si>
  <si>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</si>
  <si>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</si>
  <si>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</si>
  <si>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</si>
  <si>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</si>
  <si>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</si>
  <si>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</si>
  <si>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</si>
  <si>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</si>
  <si>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</si>
  <si>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</si>
  <si>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</si>
  <si>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</si>
  <si>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</si>
  <si>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</si>
  <si>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</si>
  <si>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</si>
  <si>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</si>
  <si>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</si>
  <si>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</si>
  <si>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</si>
  <si>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</si>
  <si>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</si>
  <si>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</si>
  <si>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</si>
  <si>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</si>
  <si>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</si>
  <si>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</si>
  <si>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</si>
  <si>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</si>
  <si>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</si>
  <si>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</si>
  <si>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</si>
  <si>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</si>
  <si>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</si>
  <si>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</si>
  <si>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</si>
  <si>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</si>
  <si>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</si>
  <si>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</si>
  <si>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</si>
  <si>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</si>
  <si>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</si>
  <si>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</si>
  <si>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</si>
  <si>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</si>
  <si>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</si>
  <si>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</si>
  <si>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</si>
  <si>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</si>
  <si>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</si>
  <si>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</si>
  <si>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</si>
  <si>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</si>
  <si>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</si>
  <si>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</si>
  <si>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</si>
  <si>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</si>
  <si>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</si>
  <si>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</si>
  <si>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</si>
  <si>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</si>
  <si>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</si>
  <si>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</si>
  <si>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</si>
  <si>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</si>
  <si>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</si>
  <si>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</si>
  <si>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</si>
  <si>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</si>
  <si>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</si>
  <si>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</si>
  <si>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</si>
  <si>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</si>
  <si>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</si>
  <si>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</si>
  <si>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</si>
  <si>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</si>
  <si>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</si>
  <si>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</si>
  <si>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</si>
  <si>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</si>
  <si>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</si>
  <si>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</si>
  <si>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</si>
  <si>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</si>
  <si>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</si>
  <si>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</si>
  <si>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</si>
  <si>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</si>
  <si>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</si>
  <si>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</si>
  <si>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</si>
  <si>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</si>
  <si>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</si>
  <si>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</si>
  <si>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</si>
  <si>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</si>
  <si>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</si>
  <si>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</si>
  <si>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</si>
  <si>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</si>
  <si>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</si>
  <si>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</si>
  <si>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</si>
  <si>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</si>
  <si>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</si>
  <si>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</si>
  <si>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</si>
  <si>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</si>
  <si>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</si>
  <si>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</si>
  <si>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</si>
  <si>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</si>
  <si>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</si>
  <si>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</si>
  <si>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</si>
  <si>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</si>
  <si>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</si>
  <si>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</si>
  <si>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</si>
  <si>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</si>
  <si>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</si>
  <si>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</si>
  <si>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</si>
  <si>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</si>
  <si>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</si>
  <si>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</si>
  <si>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</si>
  <si>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</si>
  <si>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</si>
  <si>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</si>
  <si>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</si>
  <si>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</si>
  <si>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</si>
  <si>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</si>
  <si>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</si>
  <si>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</si>
  <si>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</si>
  <si>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</si>
  <si>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</si>
  <si>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</si>
  <si>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</si>
  <si>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</si>
  <si>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</si>
  <si>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</si>
  <si>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</si>
  <si>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</si>
  <si>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</si>
  <si>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</si>
  <si>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</si>
  <si>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</si>
  <si>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</si>
  <si>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</si>
  <si>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</si>
  <si>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</si>
  <si>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</si>
  <si>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</si>
  <si>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</si>
  <si>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</si>
  <si>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</si>
  <si>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</si>
  <si>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</si>
  <si>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</si>
  <si>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</si>
  <si>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</si>
  <si>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</si>
  <si>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</si>
  <si>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</si>
  <si>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</si>
  <si>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</si>
  <si>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</si>
  <si>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</si>
  <si>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</si>
  <si>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</si>
  <si>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</si>
  <si>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</si>
  <si>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</si>
  <si>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</si>
  <si>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</si>
  <si>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</si>
  <si>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</si>
  <si>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</si>
  <si>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</si>
  <si>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</si>
  <si>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</si>
  <si>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</si>
  <si>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</si>
  <si>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</si>
  <si>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</si>
  <si>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</si>
  <si>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</si>
  <si>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</si>
  <si>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</si>
  <si>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</si>
  <si>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</si>
  <si>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</si>
  <si>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</si>
  <si>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</si>
  <si>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</si>
  <si>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</si>
  <si>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</si>
  <si>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</si>
  <si>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</si>
  <si>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</si>
  <si>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</si>
  <si>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</si>
  <si>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</si>
  <si>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</si>
  <si>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</si>
  <si>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</si>
  <si>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</si>
  <si>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</si>
  <si>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</si>
  <si>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</si>
  <si>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</si>
  <si>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</si>
  <si>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</si>
  <si>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</si>
  <si>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</si>
  <si>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</si>
  <si>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</si>
  <si>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</si>
  <si>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</si>
  <si>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</si>
  <si>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</si>
  <si>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</si>
  <si>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</si>
  <si>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</si>
  <si>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</si>
  <si>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</si>
  <si>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</si>
  <si>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</si>
  <si>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</si>
  <si>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</si>
  <si>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</si>
  <si>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</si>
  <si>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</si>
  <si>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</si>
  <si>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</si>
  <si>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</si>
  <si>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</si>
  <si>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</si>
  <si>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</si>
  <si>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</si>
  <si>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</si>
  <si>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</si>
  <si>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</si>
  <si>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</si>
  <si>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</si>
  <si>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</si>
  <si>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</si>
  <si>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</si>
  <si>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</si>
  <si>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</si>
  <si>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</si>
  <si>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</si>
  <si>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</si>
  <si>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</si>
  <si>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</si>
  <si>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</si>
  <si>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</si>
  <si>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</si>
  <si>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</si>
  <si>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</si>
  <si>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</si>
  <si>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</si>
  <si>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</si>
  <si>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</si>
  <si>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</si>
  <si>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</si>
  <si>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</si>
  <si>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</si>
  <si>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</si>
  <si>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</si>
  <si>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</si>
  <si>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</si>
  <si>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</si>
  <si>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</si>
  <si>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</si>
  <si>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</si>
  <si>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</si>
  <si>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</si>
  <si>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</si>
  <si>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</si>
  <si>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</si>
  <si>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</si>
  <si>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</si>
  <si>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</si>
  <si>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</si>
  <si>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</si>
  <si>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</si>
  <si>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</si>
  <si>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</si>
  <si>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</si>
  <si>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</si>
  <si>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</si>
  <si>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</si>
  <si>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</si>
  <si>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</si>
  <si>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</si>
  <si>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</si>
  <si>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</si>
  <si>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</si>
  <si>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</si>
  <si>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</si>
  <si>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</si>
  <si>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</si>
  <si>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</si>
  <si>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</si>
  <si>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</si>
  <si>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</si>
  <si>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</si>
  <si>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</si>
  <si>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</si>
  <si>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</si>
  <si>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</si>
  <si>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</si>
  <si>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</si>
  <si>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</si>
  <si>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</si>
  <si>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</si>
  <si>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</si>
  <si>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</si>
  <si>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</si>
  <si>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</si>
  <si>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</si>
  <si>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</si>
  <si>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</si>
  <si>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</si>
  <si>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</si>
  <si>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</si>
  <si>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</si>
  <si>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</si>
  <si>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</si>
  <si>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</si>
  <si>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</si>
  <si>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</si>
  <si>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</si>
  <si>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</si>
  <si>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</si>
  <si>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</si>
  <si>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</si>
  <si>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</si>
  <si>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</si>
  <si>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</si>
  <si>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</si>
  <si>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</si>
  <si>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</si>
  <si>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</si>
  <si>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</si>
  <si>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</si>
  <si>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</si>
  <si>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</si>
  <si>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</si>
  <si>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</si>
  <si>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</si>
  <si>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</si>
  <si>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</si>
  <si>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</si>
  <si>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</si>
  <si>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</si>
  <si>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</si>
  <si>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</si>
  <si>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</si>
  <si>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</si>
  <si>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</si>
  <si>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</si>
  <si>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</si>
  <si>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</si>
  <si>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</si>
  <si>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</si>
  <si>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</si>
  <si>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</si>
  <si>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</si>
  <si>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</si>
  <si>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</si>
  <si>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</si>
  <si>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</si>
  <si>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</si>
  <si>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</si>
  <si>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</si>
  <si>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</si>
  <si>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</si>
  <si>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</si>
  <si>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</si>
  <si>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</si>
  <si>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</si>
  <si>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</si>
  <si>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</si>
  <si>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</si>
  <si>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</si>
  <si>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</si>
  <si>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</si>
  <si>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</si>
  <si>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</si>
  <si>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</si>
  <si>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</si>
  <si>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</si>
  <si>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</si>
  <si>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</si>
  <si>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</si>
  <si>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</si>
  <si>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</si>
  <si>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</si>
  <si>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</si>
  <si>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</si>
  <si>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</si>
  <si>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</si>
  <si>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</si>
  <si>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</si>
  <si>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</si>
  <si>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</si>
  <si>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</si>
  <si>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</si>
  <si>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</si>
  <si>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</si>
  <si>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</si>
  <si>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</si>
  <si>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</si>
  <si>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</si>
  <si>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</si>
  <si>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</si>
  <si>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</si>
  <si>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</si>
  <si>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</si>
  <si>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</si>
  <si>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</si>
  <si>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</si>
  <si>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</si>
  <si>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</si>
  <si>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</si>
  <si>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</si>
  <si>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</si>
  <si>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</si>
  <si>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</si>
  <si>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</si>
  <si>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</si>
  <si>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</si>
  <si>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</si>
  <si>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</si>
  <si>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</si>
  <si>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</si>
  <si>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</si>
  <si>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</si>
  <si>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</si>
  <si>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</si>
  <si>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</si>
  <si>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</si>
  <si>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</si>
  <si>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</si>
  <si>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</si>
  <si>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</si>
  <si>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</si>
  <si>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</si>
  <si>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</si>
  <si>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</si>
  <si>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</si>
  <si>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</si>
  <si>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</si>
  <si>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</si>
  <si>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</si>
  <si>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</si>
  <si>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</si>
  <si>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</si>
  <si>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</si>
  <si>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</si>
  <si>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</si>
  <si>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</si>
  <si>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</si>
  <si>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</si>
  <si>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</si>
  <si>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</si>
  <si>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</si>
  <si>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</si>
  <si>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</si>
  <si>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</si>
  <si>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</si>
  <si>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</si>
  <si>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</si>
  <si>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</si>
  <si>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</si>
  <si>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</si>
  <si>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</si>
  <si>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</si>
  <si>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</si>
  <si>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</si>
  <si>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</si>
  <si>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</si>
  <si>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</si>
  <si>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</si>
  <si>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</si>
  <si>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</si>
  <si>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</si>
  <si>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</si>
  <si>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</si>
  <si>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</si>
  <si>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</si>
  <si>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</si>
  <si>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</si>
  <si>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</si>
  <si>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</si>
  <si>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</si>
  <si>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</si>
  <si>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</si>
  <si>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</si>
  <si>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</si>
  <si>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</si>
  <si>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</si>
  <si>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</si>
  <si>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</si>
  <si>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</si>
  <si>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</si>
  <si>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</si>
  <si>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</si>
  <si>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</si>
  <si>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</si>
  <si>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</si>
  <si>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</si>
  <si>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</si>
  <si>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</si>
  <si>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</si>
  <si>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</si>
  <si>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</si>
  <si>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</si>
  <si>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</si>
  <si>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</si>
  <si>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</si>
  <si>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</si>
  <si>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</si>
  <si>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</si>
  <si>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</si>
  <si>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</si>
  <si>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</si>
  <si>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</si>
  <si>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</si>
  <si>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</si>
  <si>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</si>
  <si>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</si>
  <si>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</si>
  <si>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</si>
  <si>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</si>
  <si>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</si>
  <si>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</si>
  <si>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</si>
  <si>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</si>
  <si>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</si>
  <si>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</si>
  <si>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</si>
  <si>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</si>
  <si>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</si>
  <si>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</si>
  <si>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</si>
  <si>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</si>
  <si>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</si>
  <si>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</si>
  <si>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</si>
  <si>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</si>
  <si>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</si>
  <si>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</si>
  <si>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</si>
  <si>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</si>
  <si>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</si>
  <si>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</si>
  <si>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</si>
  <si>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</si>
  <si>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</si>
  <si>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</si>
  <si>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</si>
  <si>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</si>
  <si>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</si>
  <si>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</si>
  <si>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</si>
  <si>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</si>
  <si>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</si>
  <si>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</si>
  <si>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</si>
  <si>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</si>
  <si>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</si>
  <si>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</si>
  <si>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</si>
  <si>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</si>
  <si>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</si>
  <si>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</si>
  <si>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</si>
  <si>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</si>
  <si>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</si>
  <si>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</si>
  <si>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</si>
  <si>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</si>
  <si>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</si>
  <si>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</si>
  <si>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</si>
  <si>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</si>
  <si>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</si>
  <si>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</si>
  <si>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</si>
  <si>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</si>
  <si>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</si>
  <si>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</si>
  <si>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</si>
  <si>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</si>
  <si>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</si>
  <si>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</si>
  <si>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</si>
  <si>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</si>
  <si>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</si>
  <si>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</si>
  <si>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</si>
  <si>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</si>
  <si>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</si>
  <si>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</si>
  <si>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</si>
  <si>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</si>
  <si>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</si>
  <si>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</si>
  <si>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</si>
  <si>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</si>
  <si>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</si>
  <si>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</si>
  <si>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</si>
  <si>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</si>
  <si>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</si>
  <si>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</si>
  <si>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</si>
  <si>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</si>
  <si>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</si>
  <si>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</si>
  <si>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</si>
  <si>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</si>
  <si>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</si>
  <si>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</si>
  <si>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</si>
  <si>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</si>
  <si>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</si>
  <si>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</si>
  <si>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</si>
  <si>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</si>
  <si>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</si>
  <si>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</si>
  <si>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</si>
  <si>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</si>
  <si>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</si>
  <si>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</si>
  <si>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</si>
  <si>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</si>
  <si>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</si>
  <si>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</si>
  <si>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</si>
  <si>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</si>
  <si>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</si>
  <si>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</si>
  <si>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</si>
  <si>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</si>
  <si>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</si>
  <si>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</si>
  <si>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</si>
  <si>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</si>
  <si>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</si>
  <si>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</si>
  <si>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</si>
  <si>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</si>
  <si>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</si>
  <si>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</si>
  <si>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</si>
  <si>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</si>
  <si>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</si>
  <si>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</si>
  <si>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</si>
  <si>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</si>
  <si>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</si>
  <si>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</si>
  <si>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</si>
  <si>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</si>
  <si>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</si>
  <si>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</si>
  <si>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</si>
  <si>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</si>
  <si>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</si>
  <si>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</si>
  <si>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</si>
  <si>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</si>
  <si>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</si>
  <si>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</si>
  <si>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</si>
  <si>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</si>
  <si>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</si>
  <si>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</si>
  <si>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</si>
  <si>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</si>
  <si>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</si>
  <si>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</si>
  <si>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</si>
  <si>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</si>
  <si>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</si>
  <si>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</si>
  <si>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</si>
  <si>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</si>
  <si>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</si>
  <si>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</si>
  <si>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</si>
  <si>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</si>
  <si>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</si>
  <si>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</si>
  <si>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</si>
  <si>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</si>
  <si>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</si>
  <si>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</si>
  <si>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</si>
  <si>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</si>
  <si>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</si>
  <si>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</si>
  <si>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</si>
  <si>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</si>
  <si>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</si>
  <si>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</si>
  <si>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</si>
  <si>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</si>
  <si>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</si>
  <si>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</si>
  <si>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</si>
  <si>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</si>
  <si>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</si>
  <si>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</si>
  <si>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</si>
  <si>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</si>
  <si>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</si>
  <si>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</si>
  <si>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</si>
  <si>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</si>
  <si>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</si>
  <si>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</si>
  <si>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</si>
  <si>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</si>
  <si>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</si>
  <si>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</si>
  <si>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</si>
  <si>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</si>
  <si>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</si>
  <si>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</si>
  <si>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</si>
  <si>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</si>
  <si>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</si>
  <si>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</si>
  <si>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</si>
  <si>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</si>
  <si>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</si>
  <si>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</si>
  <si>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</si>
  <si>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</si>
  <si>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</si>
  <si>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</si>
  <si>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</si>
  <si>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</si>
  <si>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</si>
  <si>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</si>
  <si>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</si>
  <si>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</si>
  <si>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</si>
  <si>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</si>
  <si>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</si>
  <si>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</si>
  <si>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</si>
  <si>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</si>
  <si>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</si>
  <si>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</si>
  <si>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</si>
  <si>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</si>
  <si>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</si>
  <si>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</si>
  <si>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</si>
  <si>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</si>
  <si>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</si>
  <si>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</si>
  <si>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</si>
  <si>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</si>
  <si>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</si>
  <si>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</si>
  <si>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</si>
  <si>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</si>
  <si>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</si>
  <si>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</si>
  <si>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</si>
  <si>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</si>
  <si>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</si>
  <si>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</si>
  <si>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</si>
  <si>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</si>
  <si>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</si>
  <si>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</si>
  <si>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</si>
  <si>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</si>
  <si>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</si>
  <si>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</si>
  <si>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</si>
  <si>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</si>
  <si>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</si>
  <si>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</si>
  <si>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</si>
  <si>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</si>
  <si>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</si>
  <si>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</si>
  <si>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</si>
  <si>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</si>
  <si>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</si>
  <si>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</si>
  <si>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</si>
  <si>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</si>
  <si>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</si>
  <si>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</si>
  <si>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</si>
  <si>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</si>
  <si>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</si>
  <si>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</si>
  <si>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</si>
  <si>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</si>
  <si>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</si>
  <si>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</si>
  <si>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</si>
  <si>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</si>
  <si>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</si>
  <si>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</si>
  <si>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</si>
  <si>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</si>
  <si>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</si>
  <si>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</si>
  <si>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</si>
  <si>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</si>
  <si>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</si>
  <si>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</si>
  <si>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</si>
  <si>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</si>
  <si>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</si>
  <si>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</si>
  <si>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</si>
  <si>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</si>
  <si>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</si>
  <si>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</si>
  <si>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</si>
  <si>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</si>
  <si>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</si>
  <si>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</si>
  <si>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</si>
  <si>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</si>
  <si>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</si>
  <si>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</si>
  <si>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</si>
  <si>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</si>
  <si>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</si>
  <si>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</si>
  <si>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</si>
  <si>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</si>
  <si>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</si>
  <si>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</si>
  <si>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</si>
  <si>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</si>
  <si>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</si>
  <si>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</si>
  <si>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</si>
  <si>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</si>
  <si>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</si>
  <si>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</si>
  <si>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</si>
  <si>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</si>
  <si>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</si>
  <si>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</si>
  <si>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</si>
  <si>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</si>
  <si>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</si>
  <si>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</si>
  <si>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</si>
  <si>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</si>
  <si>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</si>
  <si>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</si>
  <si>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</si>
  <si>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</si>
  <si>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</si>
  <si>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</si>
  <si>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</si>
  <si>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</si>
  <si>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</si>
  <si>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</si>
  <si>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</si>
  <si>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</si>
  <si>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</si>
  <si>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</si>
  <si>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</si>
  <si>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</si>
  <si>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</si>
  <si>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</si>
  <si>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</si>
  <si>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</si>
  <si>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</si>
  <si>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</si>
  <si>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</si>
  <si>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</si>
  <si>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</si>
  <si>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</si>
  <si>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</si>
  <si>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</si>
  <si>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</si>
  <si>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</si>
  <si>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</si>
  <si>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</si>
  <si>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</si>
  <si>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</si>
  <si>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</si>
  <si>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</si>
  <si>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</si>
  <si>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</si>
  <si>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</si>
  <si>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</si>
  <si>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</si>
  <si>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</si>
  <si>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</si>
  <si>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</si>
  <si>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</si>
  <si>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</si>
  <si>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</si>
  <si>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</si>
  <si>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</si>
  <si>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</si>
  <si>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</si>
  <si>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</si>
  <si>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</si>
  <si>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</si>
  <si>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</si>
  <si>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</si>
  <si>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</si>
  <si>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</si>
  <si>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</si>
  <si>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</si>
  <si>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</si>
  <si>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</si>
  <si>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</si>
  <si>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</si>
  <si>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</si>
  <si>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</si>
  <si>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</si>
  <si>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</si>
  <si>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</si>
  <si>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</si>
  <si>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</si>
  <si>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</si>
  <si>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</si>
  <si>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</si>
  <si>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</si>
  <si>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</si>
  <si>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</si>
  <si>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</si>
  <si>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</si>
  <si>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</si>
  <si>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</si>
  <si>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</si>
  <si>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</si>
  <si>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</si>
  <si>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</si>
  <si>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</si>
  <si>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</si>
  <si>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</si>
  <si>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</si>
  <si>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</si>
  <si>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</si>
  <si>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</si>
  <si>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</si>
  <si>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</si>
  <si>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</si>
  <si>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</si>
  <si>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</si>
  <si>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</si>
  <si>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</si>
  <si>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</si>
  <si>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</si>
  <si>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</si>
  <si>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</si>
  <si>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</si>
  <si>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</si>
  <si>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</si>
  <si>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</si>
  <si>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</si>
  <si>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</si>
  <si>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</si>
  <si>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</si>
  <si>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</si>
  <si>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</si>
  <si>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</si>
  <si>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</si>
  <si>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</si>
  <si>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</si>
  <si>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</si>
  <si>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</si>
  <si>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</si>
  <si>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</si>
  <si>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</si>
  <si>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</si>
  <si>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</si>
  <si>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</si>
  <si>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</si>
  <si>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</si>
  <si>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</si>
  <si>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</si>
  <si>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</si>
  <si>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</si>
  <si>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</si>
  <si>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</si>
  <si>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</si>
  <si>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</si>
  <si>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</si>
  <si>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</si>
  <si>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</si>
  <si>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</si>
  <si>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</si>
  <si>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</si>
  <si>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</si>
  <si>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</si>
  <si>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</si>
  <si>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</si>
  <si>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</si>
  <si>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</si>
  <si>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</si>
  <si>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</si>
  <si>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</si>
  <si>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</si>
  <si>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</si>
  <si>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</si>
  <si>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</si>
  <si>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</si>
  <si>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</si>
  <si>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</si>
  <si>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</si>
  <si>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</si>
  <si>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</si>
  <si>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</si>
  <si>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</si>
  <si>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</si>
  <si>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</si>
  <si>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</si>
  <si>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</si>
  <si>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</si>
  <si>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</si>
  <si>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</si>
  <si>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</si>
  <si>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</si>
  <si>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</si>
  <si>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</si>
  <si>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</si>
  <si>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</si>
  <si>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</si>
  <si>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</si>
  <si>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</si>
  <si>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</si>
  <si>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</si>
  <si>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</si>
  <si>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</si>
  <si>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</si>
  <si>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</si>
  <si>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</si>
  <si>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</si>
  <si>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</si>
  <si>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</si>
  <si>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</si>
  <si>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</si>
  <si>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</si>
  <si>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</si>
  <si>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</si>
  <si>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</si>
  <si>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</si>
  <si>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</si>
  <si>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</si>
  <si>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</si>
  <si>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</si>
  <si>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</si>
  <si>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</si>
  <si>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</si>
  <si>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</si>
  <si>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</si>
  <si>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</si>
  <si>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</si>
  <si>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</si>
  <si>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</si>
  <si>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</si>
  <si>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</si>
  <si>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</si>
  <si>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</si>
  <si>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</si>
  <si>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</si>
  <si>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</si>
  <si>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</si>
  <si>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</si>
  <si>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</si>
  <si>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</si>
  <si>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</si>
  <si>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</si>
  <si>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</si>
  <si>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</si>
  <si>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</si>
  <si>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</si>
  <si>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</si>
  <si>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</si>
  <si>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</si>
  <si>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</si>
  <si>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</si>
  <si>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</si>
  <si>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</si>
  <si>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</si>
  <si>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</si>
  <si>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</si>
  <si>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</si>
  <si>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</si>
  <si>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</si>
  <si>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</si>
  <si>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</si>
  <si>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</si>
  <si>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</si>
  <si>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</si>
  <si>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</si>
  <si>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</si>
  <si>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</si>
  <si>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</si>
  <si>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</si>
  <si>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</si>
  <si>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</si>
  <si>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</si>
  <si>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</si>
  <si>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</si>
  <si>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</si>
  <si>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</si>
  <si>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</si>
  <si>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</si>
  <si>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</si>
  <si>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</si>
  <si>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</si>
  <si>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</si>
  <si>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</si>
  <si>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</si>
  <si>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</si>
  <si>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</si>
  <si>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</si>
  <si>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</si>
  <si>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</si>
  <si>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</si>
  <si>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</si>
  <si>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</si>
  <si>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</si>
  <si>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</si>
  <si>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</si>
  <si>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</si>
  <si>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</si>
  <si>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</si>
  <si>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</si>
  <si>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</si>
  <si>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</si>
  <si>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</si>
  <si>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</si>
  <si>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</si>
  <si>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</si>
  <si>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</si>
  <si>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</si>
  <si>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</si>
  <si>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</si>
  <si>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</si>
  <si>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</si>
  <si>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</si>
  <si>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</si>
  <si>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</si>
  <si>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</si>
  <si>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</si>
  <si>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</si>
  <si>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</si>
  <si>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</si>
  <si>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</si>
  <si>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</si>
  <si>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</si>
  <si>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</si>
  <si>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</si>
  <si>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</si>
  <si>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</si>
  <si>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</si>
  <si>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</si>
  <si>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</si>
  <si>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</si>
  <si>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</si>
  <si>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</si>
  <si>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</si>
  <si>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</si>
  <si>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</si>
  <si>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</si>
  <si>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</si>
  <si>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</si>
  <si>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</si>
  <si>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</si>
  <si>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</si>
  <si>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</si>
  <si>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</si>
  <si>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</si>
  <si>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</si>
  <si>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</si>
  <si>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</si>
  <si>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</si>
  <si>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</si>
  <si>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</si>
  <si>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</si>
  <si>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</si>
  <si>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</si>
  <si>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</si>
  <si>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</si>
  <si>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</si>
  <si>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</si>
  <si>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</si>
  <si>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</si>
  <si>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</si>
  <si>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</si>
  <si>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</si>
  <si>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</si>
  <si>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</si>
  <si>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</si>
  <si>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</si>
  <si>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</si>
  <si>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</si>
  <si>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</si>
  <si>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</si>
  <si>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</si>
  <si>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</si>
  <si>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</si>
  <si>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</si>
  <si>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</si>
  <si>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</si>
  <si>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</si>
  <si>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</si>
  <si>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</si>
  <si>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</si>
  <si>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</si>
  <si>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</si>
  <si>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</si>
  <si>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</si>
  <si>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</si>
  <si>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</si>
  <si>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</si>
  <si>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</si>
  <si>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</si>
  <si>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</si>
  <si>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</si>
  <si>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</si>
  <si>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</si>
  <si>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</si>
  <si>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</si>
  <si>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</si>
  <si>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</si>
  <si>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</si>
  <si>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</si>
  <si>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</si>
  <si>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</si>
  <si>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</si>
  <si>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</si>
  <si>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</si>
  <si>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</si>
  <si>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</si>
  <si>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</si>
  <si>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</si>
  <si>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</si>
  <si>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</si>
  <si>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</si>
  <si>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</si>
  <si>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</si>
  <si>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</si>
  <si>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</si>
  <si>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</si>
  <si>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</si>
  <si>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</si>
  <si>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</si>
  <si>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</si>
  <si>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</si>
  <si>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</si>
  <si>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</si>
  <si>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</si>
  <si>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</si>
  <si>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</si>
  <si>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</si>
  <si>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</si>
  <si>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</si>
  <si>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</si>
  <si>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</si>
  <si>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</si>
  <si>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</si>
  <si>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</si>
  <si>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</si>
  <si>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</si>
  <si>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</si>
  <si>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</si>
  <si>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</si>
  <si>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</si>
  <si>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</si>
  <si>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</si>
  <si>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</si>
  <si>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</si>
  <si>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</si>
  <si>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</si>
  <si>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</si>
  <si>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</si>
  <si>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</si>
  <si>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</si>
  <si>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</si>
  <si>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</si>
  <si>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</si>
  <si>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</si>
  <si>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</si>
  <si>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</si>
  <si>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</si>
  <si>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</si>
  <si>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</si>
  <si>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</si>
  <si>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</si>
  <si>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</si>
  <si>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</si>
  <si>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</si>
  <si>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</si>
  <si>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</si>
  <si>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</si>
  <si>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</si>
  <si>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</si>
  <si>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</si>
  <si>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</si>
  <si>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</si>
  <si>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</si>
  <si>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</si>
  <si>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</si>
  <si>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</si>
  <si>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</si>
  <si>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</si>
  <si>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</si>
  <si>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</si>
  <si>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</si>
  <si>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</si>
  <si>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</si>
  <si>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</si>
  <si>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</si>
  <si>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</si>
  <si>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</si>
  <si>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</si>
  <si>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</si>
  <si>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</si>
  <si>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</si>
  <si>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</si>
  <si>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</si>
  <si>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</si>
  <si>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</si>
  <si>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</si>
  <si>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</si>
  <si>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</si>
  <si>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</si>
  <si>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</si>
  <si>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</si>
  <si>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</si>
  <si>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</si>
  <si>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</si>
  <si>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</si>
  <si>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</si>
  <si>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</si>
  <si>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</si>
  <si>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</si>
  <si>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</si>
  <si>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</si>
  <si>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</si>
  <si>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</si>
  <si>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</si>
  <si>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</si>
  <si>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</si>
  <si>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</si>
  <si>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</si>
  <si>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</si>
  <si>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</si>
  <si>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</si>
  <si>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</si>
  <si>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</si>
  <si>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</si>
  <si>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</si>
  <si>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</si>
  <si>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</si>
  <si>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</si>
  <si>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</si>
  <si>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</si>
  <si>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</si>
  <si>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</si>
  <si>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</si>
  <si>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</si>
  <si>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</si>
  <si>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</si>
  <si>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</si>
  <si>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</si>
  <si>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</si>
  <si>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</si>
  <si>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</si>
  <si>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</si>
  <si>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</si>
  <si>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</si>
  <si>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</si>
  <si>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</si>
  <si>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</si>
  <si>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</si>
  <si>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</si>
  <si>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</si>
  <si>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</si>
  <si>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</si>
  <si>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</si>
  <si>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</si>
  <si>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</si>
  <si>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</si>
  <si>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</si>
  <si>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</si>
  <si>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</si>
  <si>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</si>
  <si>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</si>
  <si>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</si>
  <si>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</si>
  <si>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</si>
  <si>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</si>
  <si>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</si>
  <si>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</si>
  <si>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</si>
  <si>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</si>
  <si>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</si>
  <si>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</si>
  <si>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</si>
  <si>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</si>
  <si>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</si>
  <si>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</si>
  <si>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</si>
  <si>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</si>
  <si>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</si>
  <si>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</si>
  <si>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</si>
  <si>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</si>
  <si>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</si>
  <si>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</si>
  <si>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</si>
  <si>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</si>
  <si>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</si>
  <si>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</si>
  <si>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</si>
  <si>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</si>
  <si>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</si>
  <si>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</si>
  <si>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</si>
  <si>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</si>
  <si>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</si>
  <si>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</si>
  <si>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</si>
  <si>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</si>
  <si>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</si>
  <si>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</si>
  <si>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</si>
  <si>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</si>
  <si>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</si>
  <si>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</si>
  <si>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</si>
  <si>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</si>
  <si>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</si>
  <si>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</si>
  <si>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</si>
  <si>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</si>
  <si>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</si>
  <si>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</si>
  <si>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</si>
  <si>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</si>
  <si>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</si>
  <si>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</si>
  <si>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</si>
  <si>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</si>
  <si>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</si>
  <si>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</si>
  <si>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</si>
  <si>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</si>
  <si>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</si>
  <si>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</si>
  <si>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</si>
  <si>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</si>
  <si>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</si>
  <si>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</si>
  <si>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</si>
  <si>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</si>
  <si>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</si>
  <si>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</si>
  <si>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</si>
  <si>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</si>
  <si>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</si>
  <si>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</si>
  <si>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</si>
  <si>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</si>
  <si>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</si>
  <si>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</si>
  <si>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</si>
  <si>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</si>
  <si>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</si>
  <si>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</si>
  <si>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</si>
  <si>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</si>
  <si>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</si>
  <si>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</si>
  <si>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</si>
  <si>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</si>
  <si>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</si>
  <si>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</si>
  <si>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</si>
  <si>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</si>
  <si>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</si>
  <si>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</si>
  <si>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</si>
  <si>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</si>
  <si>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</si>
  <si>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</si>
  <si>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</si>
  <si>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</si>
  <si>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</si>
  <si>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</si>
  <si>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</si>
  <si>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</si>
  <si>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</si>
  <si>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</si>
  <si>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</si>
  <si>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</si>
  <si>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</si>
  <si>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</si>
  <si>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</si>
  <si>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</si>
  <si>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</si>
  <si>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</si>
  <si>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</si>
  <si>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</si>
  <si>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</si>
  <si>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</si>
  <si>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</si>
  <si>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</si>
  <si>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</si>
  <si>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</si>
  <si>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</si>
  <si>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</si>
  <si>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</si>
  <si>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</si>
  <si>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</si>
  <si>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</si>
  <si>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</si>
  <si>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</si>
  <si>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</si>
  <si>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</si>
  <si>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</si>
  <si>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</si>
  <si>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</si>
  <si>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</si>
  <si>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</si>
  <si>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</si>
  <si>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</si>
  <si>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</si>
  <si>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</si>
  <si>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</si>
  <si>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</si>
  <si>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</si>
  <si>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</si>
  <si>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</si>
  <si>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</si>
  <si>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</si>
  <si>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</si>
  <si>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</si>
  <si>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</si>
  <si>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</si>
  <si>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</si>
  <si>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</si>
  <si>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</si>
  <si>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</si>
  <si>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</si>
  <si>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</si>
  <si>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</si>
  <si>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</si>
  <si>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</si>
  <si>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</si>
  <si>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</si>
  <si>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</si>
  <si>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</si>
  <si>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</si>
  <si>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</si>
  <si>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</si>
  <si>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</si>
  <si>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</si>
  <si>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</si>
  <si>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</si>
  <si>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</si>
  <si>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</si>
  <si>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</si>
  <si>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</si>
  <si>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</si>
  <si>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</si>
  <si>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</si>
  <si>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</si>
  <si>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</si>
  <si>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</si>
  <si>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</si>
  <si>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</si>
  <si>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</si>
  <si>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</si>
  <si>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</si>
  <si>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</si>
  <si>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</si>
  <si>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</si>
  <si>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</si>
  <si>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</si>
  <si>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</si>
  <si>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</si>
  <si>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</si>
  <si>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</si>
  <si>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</si>
  <si>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</si>
  <si>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</si>
  <si>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</si>
  <si>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</si>
  <si>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</si>
  <si>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</si>
  <si>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</si>
  <si>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</si>
  <si>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</si>
  <si>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</si>
  <si>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</si>
  <si>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</si>
  <si>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</si>
  <si>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</si>
  <si>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</si>
  <si>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</si>
  <si>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</si>
  <si>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</si>
  <si>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</si>
  <si>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</si>
  <si>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</si>
  <si>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</si>
  <si>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</si>
  <si>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</si>
  <si>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</si>
  <si>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</si>
  <si>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</si>
  <si>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</si>
  <si>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</si>
  <si>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</si>
  <si>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</si>
  <si>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</si>
  <si>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</si>
  <si>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</si>
  <si>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</si>
  <si>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</si>
  <si>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</si>
  <si>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</si>
  <si>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</si>
  <si>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</si>
  <si>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</si>
  <si>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</si>
  <si>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</si>
  <si>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</si>
  <si>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</si>
  <si>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</si>
  <si>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</si>
  <si>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</si>
  <si>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</si>
  <si>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</si>
  <si>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</si>
  <si>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</si>
  <si>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</si>
  <si>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</si>
  <si>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</si>
  <si>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</si>
  <si>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</si>
  <si>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</si>
  <si>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</si>
  <si>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</si>
  <si>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</si>
  <si>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</si>
  <si>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</si>
  <si>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</si>
  <si>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</si>
  <si>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</si>
  <si>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</si>
  <si>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</si>
  <si>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</si>
  <si>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</si>
  <si>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</si>
  <si>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</si>
  <si>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</si>
  <si>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</si>
  <si>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</si>
  <si>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</si>
  <si>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</si>
  <si>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</si>
  <si>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</si>
  <si>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</si>
  <si>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</si>
  <si>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</si>
  <si>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</si>
  <si>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</si>
  <si>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</si>
  <si>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</si>
  <si>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</si>
  <si>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</si>
  <si>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</si>
  <si>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</si>
  <si>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</si>
  <si>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</si>
  <si>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</si>
  <si>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</si>
  <si>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</si>
  <si>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</si>
  <si>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</si>
  <si>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</si>
  <si>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</si>
  <si>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</si>
  <si>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</si>
  <si>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</si>
  <si>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</si>
  <si>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</si>
  <si>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</si>
  <si>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</si>
  <si>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</si>
  <si>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</si>
  <si>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</si>
  <si>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</si>
  <si>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</si>
  <si>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</si>
  <si>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</si>
  <si>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</si>
  <si>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</si>
  <si>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</si>
  <si>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</si>
  <si>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</si>
  <si>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</si>
  <si>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</si>
  <si>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</si>
  <si>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</si>
  <si>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</si>
  <si>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</si>
  <si>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</si>
  <si>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</si>
  <si>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</si>
  <si>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</si>
  <si>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</si>
  <si>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</si>
  <si>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</si>
  <si>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</si>
  <si>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</si>
  <si>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</si>
  <si>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</si>
  <si>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</si>
  <si>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</si>
  <si>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</si>
  <si>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</si>
  <si>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</si>
  <si>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</si>
  <si>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</si>
  <si>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</si>
  <si>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</si>
  <si>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</si>
  <si>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</si>
  <si>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</si>
  <si>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</si>
  <si>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</si>
  <si>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</si>
  <si>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</si>
  <si>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</si>
  <si>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</si>
  <si>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</si>
  <si>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</si>
  <si>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</si>
  <si>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</si>
  <si>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</si>
  <si>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</si>
  <si>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</si>
  <si>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</si>
  <si>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</si>
  <si>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</si>
  <si>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</si>
  <si>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</si>
  <si>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</si>
  <si>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</si>
  <si>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</si>
  <si>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</si>
  <si>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</si>
  <si>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</si>
  <si>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</si>
  <si>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</si>
  <si>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</si>
  <si>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</si>
  <si>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</si>
  <si>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</si>
  <si>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</si>
  <si>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</si>
  <si>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</si>
  <si>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</si>
  <si>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</si>
  <si>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</si>
  <si>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</si>
  <si>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</si>
  <si>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</si>
  <si>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</si>
  <si>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</si>
  <si>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</si>
  <si>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</si>
  <si>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</si>
  <si>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</si>
  <si>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</si>
  <si>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</si>
  <si>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</si>
  <si>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</si>
  <si>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</si>
  <si>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</si>
  <si>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</si>
  <si>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</si>
  <si>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</si>
  <si>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</si>
  <si>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</si>
  <si>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</si>
  <si>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</si>
  <si>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</si>
  <si>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</si>
  <si>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</si>
  <si>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</si>
  <si>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</si>
  <si>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</si>
  <si>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</si>
  <si>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</si>
  <si>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</si>
  <si>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</si>
  <si>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</si>
  <si>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</si>
  <si>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</si>
  <si>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</si>
  <si>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</si>
  <si>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</si>
  <si>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</si>
  <si>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</si>
  <si>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</si>
  <si>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</si>
  <si>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</si>
  <si>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</si>
  <si>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</si>
  <si>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</si>
  <si>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</si>
  <si>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</si>
  <si>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</si>
  <si>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</si>
  <si>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</si>
  <si>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</si>
  <si>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</si>
  <si>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</si>
  <si>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</si>
  <si>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</si>
  <si>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</si>
  <si>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</si>
  <si>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</si>
  <si>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</si>
  <si>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</si>
  <si>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</si>
  <si>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</si>
  <si>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</si>
  <si>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</si>
  <si>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</si>
  <si>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</si>
  <si>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</si>
  <si>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</si>
  <si>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</si>
  <si>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</si>
  <si>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</si>
  <si>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</si>
  <si>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</si>
  <si>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</si>
  <si>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</si>
  <si>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</si>
  <si>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</si>
  <si>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</si>
  <si>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</si>
  <si>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</si>
  <si>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</si>
  <si>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</si>
  <si>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</si>
  <si>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</si>
  <si>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</si>
  <si>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</si>
  <si>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</si>
  <si>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</si>
  <si>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</si>
  <si>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</si>
  <si>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</si>
  <si>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</si>
  <si>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</si>
  <si>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</si>
  <si>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</si>
  <si>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</si>
  <si>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</si>
  <si>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</si>
  <si>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</si>
  <si>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</si>
  <si>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</si>
  <si>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</si>
  <si>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</si>
  <si>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</si>
  <si>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</si>
  <si>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</si>
  <si>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</si>
  <si>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</si>
  <si>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</si>
  <si>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</si>
  <si>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</si>
  <si>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</si>
  <si>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</si>
  <si>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</si>
  <si>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</si>
  <si>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</si>
  <si>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</si>
  <si>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</si>
  <si>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</si>
  <si>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</si>
  <si>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</si>
  <si>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</si>
  <si>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</si>
  <si>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</si>
  <si>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</si>
  <si>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</si>
  <si>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</si>
  <si>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</si>
  <si>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</si>
  <si>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</si>
  <si>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</si>
  <si>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</si>
  <si>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</si>
  <si>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</si>
  <si>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</si>
  <si>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</si>
  <si>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</si>
  <si>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</si>
  <si>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</si>
  <si>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</si>
  <si>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</si>
  <si>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</si>
  <si>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</si>
  <si>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</si>
  <si>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</si>
  <si>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</si>
  <si>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</si>
  <si>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</si>
  <si>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</si>
  <si>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</si>
  <si>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</si>
  <si>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</si>
  <si>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</si>
  <si>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</si>
  <si>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</si>
  <si>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</si>
  <si>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</si>
  <si>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</si>
  <si>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</si>
  <si>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</si>
  <si>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</si>
  <si>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</si>
  <si>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</si>
  <si>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</si>
  <si>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</si>
  <si>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</si>
  <si>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</si>
  <si>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</si>
  <si>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</si>
  <si>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</si>
  <si>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</si>
  <si>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</si>
  <si>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</si>
  <si>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</si>
  <si>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</si>
  <si>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</si>
  <si>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</si>
  <si>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</si>
  <si>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</si>
  <si>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</si>
  <si>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</si>
  <si>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</si>
  <si>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</si>
  <si>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</si>
  <si>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</si>
  <si>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</si>
  <si>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</si>
  <si>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</si>
  <si>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</si>
  <si>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</si>
  <si>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</si>
  <si>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</si>
  <si>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</si>
  <si>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</si>
  <si>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</si>
  <si>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</si>
  <si>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</si>
  <si>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</si>
  <si>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</si>
  <si>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</si>
  <si>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</si>
  <si>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</si>
  <si>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</si>
  <si>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</si>
  <si>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</si>
  <si>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</si>
  <si>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</si>
  <si>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</si>
  <si>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</si>
  <si>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</si>
  <si>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</si>
  <si>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</si>
  <si>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</si>
  <si>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</si>
  <si>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</si>
  <si>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</si>
  <si>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</si>
  <si>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</si>
  <si>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</si>
  <si>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</si>
  <si>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</si>
  <si>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</si>
  <si>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</si>
  <si>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</si>
  <si>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</si>
  <si>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</si>
  <si>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</si>
  <si>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</si>
  <si>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</si>
  <si>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</si>
  <si>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</si>
  <si>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</si>
  <si>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</si>
  <si>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</si>
  <si>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</si>
  <si>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</si>
  <si>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</si>
  <si>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</si>
  <si>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</si>
  <si>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</si>
  <si>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</si>
  <si>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</si>
  <si>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</si>
  <si>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</si>
  <si>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</si>
  <si>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</si>
  <si>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</si>
  <si>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</si>
  <si>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</si>
  <si>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</si>
  <si>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</si>
  <si>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</si>
  <si>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</si>
  <si>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</si>
  <si>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</si>
  <si>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</si>
  <si>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</si>
  <si>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</si>
  <si>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</si>
  <si>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</si>
  <si>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</si>
  <si>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</si>
  <si>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</si>
  <si>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</si>
  <si>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</si>
  <si>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</si>
  <si>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</si>
  <si>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</si>
  <si>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</si>
  <si>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</si>
  <si>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</si>
  <si>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</si>
  <si>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</si>
  <si>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</si>
  <si>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</si>
  <si>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</si>
  <si>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</si>
  <si>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</si>
  <si>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</si>
  <si>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</si>
  <si>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</si>
  <si>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</si>
  <si>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</si>
  <si>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</si>
  <si>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</si>
  <si>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</si>
  <si>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</si>
  <si>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</si>
  <si>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</si>
  <si>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</si>
  <si>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</si>
  <si>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</si>
  <si>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</si>
  <si>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</si>
  <si>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</si>
  <si>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</si>
  <si>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</si>
  <si>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</si>
  <si>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</si>
  <si>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</si>
  <si>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</si>
  <si>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</si>
  <si>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</si>
  <si>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</si>
  <si>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</si>
  <si>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</si>
  <si>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</si>
  <si>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</si>
  <si>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</si>
  <si>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</si>
  <si>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</si>
  <si>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</si>
  <si>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</si>
  <si>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</si>
  <si>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</si>
  <si>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</si>
  <si>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</si>
  <si>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</si>
  <si>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</si>
  <si>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</si>
  <si>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</si>
  <si>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</si>
  <si>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</si>
  <si>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</si>
  <si>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</si>
  <si>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</si>
  <si>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</si>
  <si>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</si>
  <si>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</si>
  <si>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</si>
  <si>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</si>
  <si>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</si>
  <si>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</si>
  <si>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</si>
  <si>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</si>
  <si>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</si>
  <si>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</si>
  <si>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</si>
  <si>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</si>
  <si>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</si>
  <si>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</si>
  <si>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</si>
  <si>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</si>
  <si>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</si>
  <si>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</si>
  <si>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</si>
  <si>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</si>
  <si>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</si>
  <si>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</si>
  <si>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</si>
  <si>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</si>
  <si>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</si>
  <si>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</si>
  <si>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</si>
  <si>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</si>
  <si>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</si>
  <si>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</si>
  <si>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</si>
  <si>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</si>
  <si>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</si>
  <si>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</si>
  <si>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</si>
  <si>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</si>
  <si>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</si>
  <si>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</si>
  <si>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</si>
  <si>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</si>
  <si>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</si>
  <si>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</si>
  <si>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</si>
  <si>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</si>
  <si>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</si>
  <si>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</si>
  <si>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</si>
  <si>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</si>
  <si>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</si>
  <si>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</si>
  <si>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</si>
  <si>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</si>
  <si>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</si>
  <si>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</si>
  <si>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</si>
  <si>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</si>
  <si>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</si>
  <si>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</si>
  <si>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</si>
  <si>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</si>
  <si>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</si>
  <si>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</si>
  <si>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</si>
  <si>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</si>
  <si>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</si>
  <si>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</si>
  <si>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</si>
  <si>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</si>
  <si>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</si>
  <si>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</si>
  <si>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</si>
  <si>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</si>
  <si>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</si>
  <si>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</si>
  <si>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</si>
  <si>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</si>
  <si>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</si>
  <si>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</si>
  <si>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</si>
  <si>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</si>
  <si>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</si>
  <si>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</si>
  <si>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</si>
  <si>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</si>
  <si>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</si>
  <si>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</si>
  <si>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</si>
  <si>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</si>
  <si>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</si>
  <si>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</si>
  <si>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</si>
  <si>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</si>
  <si>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</si>
  <si>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</si>
  <si>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</si>
  <si>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</si>
  <si>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</si>
  <si>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</si>
  <si>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</si>
  <si>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</si>
  <si>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</si>
  <si>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</si>
  <si>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</si>
  <si>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</si>
  <si>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</si>
  <si>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</si>
  <si>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</si>
  <si>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</si>
  <si>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</si>
  <si>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</si>
  <si>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</si>
  <si>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</si>
  <si>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</si>
  <si>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</si>
  <si>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</si>
  <si>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</si>
  <si>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</si>
  <si>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</si>
  <si>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</si>
  <si>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</si>
  <si>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</si>
  <si>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</si>
  <si>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</si>
  <si>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</si>
  <si>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</si>
  <si>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</si>
  <si>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</si>
  <si>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</si>
  <si>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</si>
  <si>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</si>
  <si>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</si>
  <si>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</si>
  <si>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</si>
  <si>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</si>
  <si>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</si>
  <si>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</si>
  <si>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</si>
  <si>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</si>
  <si>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</si>
  <si>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</si>
  <si>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</si>
  <si>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</si>
  <si>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</si>
  <si>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</si>
  <si>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</si>
  <si>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</si>
  <si>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</si>
  <si>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</si>
  <si>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</si>
  <si>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</si>
  <si>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</si>
  <si>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</si>
  <si>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</si>
  <si>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</si>
  <si>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</si>
  <si>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</si>
  <si>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</si>
  <si>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</si>
  <si>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</si>
  <si>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</si>
  <si>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</si>
  <si>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</si>
  <si>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</si>
  <si>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</si>
  <si>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</si>
  <si>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</si>
  <si>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</si>
  <si>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</si>
  <si>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</si>
  <si>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</si>
  <si>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</si>
  <si>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</si>
  <si>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</si>
  <si>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</si>
  <si>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</si>
  <si>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</si>
  <si>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</si>
  <si>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</si>
  <si>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</si>
  <si>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</si>
  <si>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</si>
  <si>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</si>
  <si>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</si>
  <si>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</si>
  <si>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</si>
  <si>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</si>
  <si>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</si>
  <si>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</si>
  <si>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</si>
  <si>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</si>
  <si>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</si>
  <si>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</si>
  <si>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</si>
  <si>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</si>
  <si>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</si>
  <si>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</si>
  <si>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</si>
  <si>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</si>
  <si>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</si>
  <si>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</si>
  <si>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</si>
  <si>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</si>
  <si>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</si>
  <si>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</si>
  <si>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</si>
  <si>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</si>
  <si>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</si>
  <si>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</si>
  <si>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</si>
  <si>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</si>
  <si>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</si>
  <si>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</si>
  <si>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</si>
  <si>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</si>
  <si>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</si>
  <si>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</si>
  <si>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</si>
  <si>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</si>
  <si>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</si>
  <si>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</si>
  <si>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</si>
  <si>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</si>
  <si>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</si>
  <si>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</si>
  <si>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</si>
  <si>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</si>
  <si>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</si>
  <si>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</si>
  <si>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</si>
  <si>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</si>
  <si>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</si>
  <si>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</si>
  <si>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</si>
  <si>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</si>
  <si>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</si>
  <si>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</si>
  <si>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</si>
  <si>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</si>
  <si>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</si>
  <si>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</si>
  <si>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</si>
  <si>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</si>
  <si>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</si>
  <si>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</si>
  <si>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</si>
  <si>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</si>
  <si>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</si>
  <si>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</si>
  <si>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</si>
  <si>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</si>
  <si>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</si>
  <si>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</si>
  <si>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</si>
  <si>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</si>
  <si>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</si>
  <si>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</si>
  <si>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</si>
  <si>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</si>
  <si>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</si>
  <si>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</si>
  <si>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</si>
  <si>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</si>
  <si>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</si>
  <si>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</si>
  <si>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</si>
  <si>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</si>
  <si>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</si>
  <si>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</si>
  <si>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</si>
  <si>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</si>
  <si>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</si>
  <si>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</si>
  <si>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</si>
  <si>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</si>
  <si>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</si>
  <si>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</si>
  <si>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</si>
  <si>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</si>
  <si>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</si>
  <si>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</si>
  <si>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</si>
  <si>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</si>
  <si>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</si>
  <si>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</si>
  <si>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</si>
  <si>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</si>
  <si>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</si>
  <si>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</si>
  <si>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</si>
  <si>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</si>
  <si>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</si>
  <si>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</si>
  <si>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</si>
  <si>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</si>
  <si>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</si>
  <si>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</si>
  <si>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</si>
  <si>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</si>
  <si>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</si>
  <si>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</si>
  <si>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</si>
  <si>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</si>
  <si>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</si>
  <si>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</si>
  <si>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</si>
  <si>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</si>
  <si>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</si>
  <si>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</si>
  <si>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</si>
  <si>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</si>
  <si>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</si>
  <si>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</si>
  <si>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</si>
  <si>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</si>
  <si>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</si>
  <si>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</si>
  <si>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</si>
  <si>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</si>
  <si>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</si>
  <si>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</si>
  <si>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</si>
  <si>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</si>
  <si>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</si>
  <si>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</si>
  <si>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</si>
  <si>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</si>
  <si>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</si>
  <si>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</si>
  <si>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</si>
  <si>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</si>
  <si>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</si>
  <si>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</si>
  <si>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</si>
  <si>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</si>
  <si>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</si>
  <si>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</si>
  <si>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</si>
  <si>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</si>
  <si>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</si>
  <si>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</si>
  <si>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</si>
  <si>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</si>
  <si>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</si>
  <si>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</si>
  <si>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</si>
  <si>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</si>
  <si>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</si>
  <si>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</si>
  <si>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</si>
  <si>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</si>
  <si>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</si>
  <si>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</si>
  <si>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</si>
  <si>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</si>
  <si>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</si>
  <si>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</si>
  <si>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</si>
  <si>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</si>
  <si>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</si>
  <si>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</si>
  <si>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</si>
  <si>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</si>
  <si>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</si>
  <si>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</si>
  <si>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</si>
  <si>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</si>
  <si>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</si>
  <si>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</si>
  <si>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</si>
  <si>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</si>
  <si>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</si>
  <si>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</si>
  <si>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</si>
  <si>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</si>
  <si>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</si>
  <si>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</si>
  <si>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</si>
  <si>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</si>
  <si>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</si>
  <si>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</si>
  <si>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</si>
  <si>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</si>
  <si>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</si>
  <si>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</si>
  <si>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</si>
  <si>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</si>
  <si>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</si>
  <si>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</si>
  <si>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</si>
  <si>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</si>
  <si>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</si>
  <si>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</si>
  <si>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</si>
  <si>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</si>
  <si>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</si>
  <si>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</si>
  <si>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</si>
  <si>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</si>
  <si>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</si>
  <si>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</si>
  <si>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</si>
  <si>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</si>
  <si>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</si>
  <si>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</si>
  <si>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</si>
  <si>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</si>
  <si>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</si>
  <si>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</si>
  <si>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</si>
  <si>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</si>
  <si>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</si>
  <si>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</si>
  <si>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</si>
  <si>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</si>
  <si>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</si>
  <si>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</si>
  <si>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</si>
  <si>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</si>
  <si>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</si>
  <si>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</si>
  <si>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</si>
  <si>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</si>
  <si>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</si>
  <si>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</si>
  <si>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</si>
  <si>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</si>
  <si>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</si>
  <si>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</si>
  <si>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</si>
  <si>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</si>
  <si>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</si>
  <si>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</si>
  <si>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</si>
  <si>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</si>
  <si>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</si>
  <si>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</si>
  <si>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</si>
  <si>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</si>
  <si>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</si>
  <si>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</si>
  <si>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</si>
  <si>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</si>
  <si>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</si>
  <si>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</si>
  <si>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</si>
  <si>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</si>
  <si>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</si>
  <si>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</si>
  <si>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</si>
  <si>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</si>
  <si>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</si>
  <si>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</si>
  <si>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</si>
  <si>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</si>
  <si>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</si>
  <si>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</si>
  <si>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</si>
  <si>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</si>
  <si>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</si>
  <si>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</si>
  <si>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</si>
  <si>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</si>
  <si>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</si>
  <si>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</si>
  <si>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</si>
  <si>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</si>
  <si>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</si>
  <si>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</si>
  <si>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</si>
  <si>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</si>
  <si>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</si>
  <si>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</si>
  <si>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</si>
  <si>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</si>
  <si>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</si>
  <si>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</si>
  <si>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</si>
  <si>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</si>
  <si>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</si>
  <si>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</si>
  <si>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</si>
  <si>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</si>
  <si>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</si>
  <si>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</si>
  <si>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</si>
  <si>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</si>
  <si>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</si>
  <si>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</si>
  <si>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</si>
  <si>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</si>
  <si>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</si>
  <si>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</si>
  <si>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</si>
  <si>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</si>
  <si>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</si>
  <si>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</si>
  <si>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</si>
  <si>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</si>
  <si>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</si>
  <si>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</si>
  <si>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</si>
  <si>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</si>
  <si>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</si>
  <si>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</si>
  <si>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</si>
  <si>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</si>
  <si>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</si>
  <si>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</si>
  <si>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</si>
  <si>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</si>
  <si>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</si>
  <si>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</si>
  <si>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</si>
  <si>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</si>
  <si>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</si>
  <si>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</si>
  <si>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</si>
  <si>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</si>
  <si>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</si>
  <si>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</si>
  <si>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</si>
  <si>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</si>
  <si>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</si>
  <si>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</si>
  <si>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</si>
  <si>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</si>
  <si>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</si>
  <si>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</si>
  <si>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</si>
  <si>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</si>
  <si>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</si>
  <si>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</si>
  <si>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</si>
  <si>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</si>
  <si>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</si>
  <si>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</si>
  <si>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</si>
  <si>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</si>
  <si>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</si>
  <si>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</si>
  <si>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</si>
  <si>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</si>
  <si>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</si>
  <si>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</si>
  <si>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</si>
  <si>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</si>
  <si>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</si>
  <si>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</si>
  <si>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</si>
  <si>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</si>
  <si>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</si>
  <si>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</si>
  <si>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</si>
  <si>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</si>
  <si>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</si>
  <si>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</si>
  <si>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</si>
  <si>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</si>
  <si>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</si>
  <si>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</si>
  <si>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</si>
  <si>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</si>
  <si>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</si>
  <si>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</si>
  <si>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</si>
  <si>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</si>
  <si>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</si>
  <si>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</si>
  <si>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</si>
  <si>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</si>
  <si>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</si>
  <si>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</si>
  <si>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</si>
  <si>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</si>
  <si>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</si>
  <si>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</si>
  <si>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</si>
  <si>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</si>
  <si>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</si>
  <si>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</si>
  <si>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</si>
  <si>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</si>
  <si>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</si>
  <si>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</si>
  <si>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</si>
  <si>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</si>
  <si>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</si>
  <si>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</si>
  <si>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</si>
  <si>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</si>
  <si>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</si>
  <si>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</si>
  <si>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</si>
  <si>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</si>
  <si>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</si>
  <si>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</si>
  <si>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</si>
  <si>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</si>
  <si>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</si>
  <si>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</si>
  <si>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</si>
  <si>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</si>
  <si>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</si>
  <si>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</si>
  <si>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</si>
  <si>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</si>
  <si>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</si>
  <si>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</si>
  <si>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</si>
  <si>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</si>
  <si>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</si>
  <si>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</si>
  <si>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</si>
  <si>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</si>
  <si>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</si>
  <si>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</si>
  <si>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</si>
  <si>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</si>
  <si>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</si>
  <si>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</si>
  <si>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</si>
  <si>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</si>
  <si>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</si>
  <si>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</si>
  <si>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</si>
  <si>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</si>
  <si>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</si>
  <si>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</si>
  <si>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</si>
  <si>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</si>
  <si>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</si>
  <si>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</si>
  <si>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</si>
  <si>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</si>
  <si>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</si>
  <si>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</si>
  <si>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</si>
  <si>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</si>
  <si>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</si>
  <si>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</si>
  <si>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</si>
  <si>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</si>
  <si>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</si>
  <si>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</si>
  <si>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</si>
  <si>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</si>
  <si>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</si>
  <si>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</si>
  <si>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</si>
  <si>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</si>
  <si>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</si>
  <si>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</si>
  <si>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</si>
  <si>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</si>
  <si>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</si>
  <si>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</si>
  <si>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</si>
  <si>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</si>
  <si>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</si>
  <si>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</si>
  <si>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</si>
  <si>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</si>
  <si>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</si>
  <si>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</si>
  <si>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</si>
  <si>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</si>
  <si>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</si>
  <si>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</si>
  <si>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</si>
  <si>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</si>
  <si>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</si>
  <si>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</si>
  <si>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</si>
  <si>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</si>
  <si>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</si>
  <si>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</si>
  <si>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</si>
  <si>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</si>
  <si>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</si>
  <si>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</si>
  <si>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</si>
  <si>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</si>
  <si>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</si>
  <si>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</si>
  <si>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</si>
  <si>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</si>
  <si>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</si>
  <si>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</si>
  <si>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</si>
  <si>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</si>
  <si>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</si>
  <si>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</si>
  <si>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</si>
  <si>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</si>
  <si>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</si>
  <si>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</si>
  <si>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</si>
  <si>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</si>
  <si>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</si>
  <si>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</si>
  <si>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</si>
  <si>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</si>
  <si>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</si>
  <si>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</si>
  <si>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</si>
  <si>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</si>
  <si>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</si>
  <si>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</si>
  <si>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</si>
  <si>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</si>
  <si>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</si>
  <si>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</si>
  <si>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</si>
  <si>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</si>
  <si>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</si>
  <si>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</si>
  <si>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</si>
  <si>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</si>
  <si>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</si>
  <si>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</si>
  <si>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</si>
  <si>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</si>
  <si>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</si>
  <si>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</si>
  <si>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</si>
  <si>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</si>
  <si>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</si>
  <si>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</si>
  <si>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</si>
  <si>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</si>
  <si>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</si>
  <si>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</si>
  <si>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</si>
  <si>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</si>
  <si>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</si>
  <si>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</si>
  <si>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</si>
  <si>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</si>
  <si>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</si>
  <si>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</si>
  <si>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</si>
  <si>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</si>
  <si>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</si>
  <si>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</si>
  <si>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</si>
  <si>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</si>
  <si>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</si>
  <si>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</si>
  <si>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</si>
  <si>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</si>
  <si>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</si>
  <si>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</si>
  <si>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</si>
  <si>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</si>
  <si>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</si>
  <si>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</si>
  <si>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</si>
  <si>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</si>
  <si>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</si>
  <si>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</si>
  <si>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</si>
  <si>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</si>
  <si>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</si>
  <si>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</si>
  <si>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</si>
  <si>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</si>
  <si>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</si>
  <si>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</si>
  <si>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</si>
  <si>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</si>
  <si>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</si>
  <si>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</si>
  <si>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</si>
  <si>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</si>
  <si>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</si>
  <si>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</si>
  <si>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</si>
  <si>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</si>
  <si>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</si>
  <si>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</si>
  <si>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</si>
  <si>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</si>
  <si>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</si>
  <si>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</si>
  <si>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</si>
  <si>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</si>
  <si>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</si>
  <si>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</si>
  <si>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</si>
  <si>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</si>
  <si>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</si>
  <si>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</si>
  <si>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</si>
  <si>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</si>
  <si>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</si>
  <si>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</si>
  <si>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</si>
  <si>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</si>
  <si>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</si>
  <si>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</si>
  <si>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</si>
  <si>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</si>
  <si>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</si>
  <si>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</si>
  <si>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</si>
  <si>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</si>
  <si>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</si>
  <si>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</si>
  <si>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</si>
  <si>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</si>
  <si>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</si>
  <si>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</si>
  <si>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</si>
  <si>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</si>
  <si>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</si>
  <si>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</si>
  <si>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</si>
  <si>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</si>
  <si>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</si>
  <si>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</si>
  <si>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</si>
  <si>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</si>
  <si>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</si>
  <si>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</si>
  <si>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</si>
  <si>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</si>
  <si>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</si>
  <si>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</si>
  <si>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</si>
  <si>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</si>
  <si>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</si>
  <si>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</si>
  <si>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</si>
  <si>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</si>
  <si>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</si>
  <si>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</si>
  <si>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</si>
  <si>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</si>
  <si>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</si>
  <si>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</si>
  <si>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</si>
  <si>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</si>
  <si>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</si>
  <si>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</si>
  <si>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</si>
  <si>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</si>
  <si>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</si>
  <si>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</si>
  <si>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</si>
  <si>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</si>
  <si>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</si>
  <si>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</si>
  <si>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</si>
  <si>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</si>
  <si>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</si>
  <si>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</si>
  <si>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</si>
  <si>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</si>
  <si>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</si>
  <si>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</si>
  <si>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</si>
  <si>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</si>
  <si>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</si>
  <si>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</si>
  <si>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</si>
  <si>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</si>
  <si>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</si>
  <si>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</si>
  <si>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</si>
  <si>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</si>
  <si>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</si>
  <si>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</si>
  <si>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</si>
  <si>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</si>
  <si>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</si>
  <si>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</si>
  <si>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</si>
  <si>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</si>
  <si>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</si>
  <si>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</si>
  <si>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</si>
  <si>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</si>
  <si>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</si>
  <si>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</si>
  <si>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</si>
  <si>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</si>
  <si>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</si>
  <si>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</si>
  <si>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</si>
  <si>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</si>
  <si>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</si>
  <si>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</si>
  <si>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</si>
  <si>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</si>
  <si>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</si>
  <si>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</si>
  <si>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</si>
  <si>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</si>
  <si>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</si>
  <si>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</si>
  <si>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</si>
  <si>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</si>
  <si>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</si>
  <si>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</si>
  <si>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</si>
  <si>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</si>
  <si>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</si>
  <si>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</si>
  <si>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</si>
  <si>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</si>
  <si>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</si>
  <si>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</si>
  <si>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</si>
  <si>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</si>
  <si>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</si>
  <si>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</si>
  <si>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</si>
  <si>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</si>
  <si>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</si>
  <si>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</si>
  <si>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</si>
  <si>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</si>
  <si>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</si>
  <si>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</si>
  <si>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</si>
  <si>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</si>
  <si>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</si>
  <si>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</si>
  <si>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</si>
  <si>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</si>
  <si>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</si>
  <si>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</si>
  <si>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</si>
  <si>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</si>
  <si>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</si>
  <si>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</si>
  <si>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</si>
  <si>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</si>
  <si>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</si>
  <si>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</si>
  <si>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</si>
  <si>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</si>
  <si>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</si>
  <si>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</si>
  <si>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</si>
  <si>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</si>
  <si>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</si>
  <si>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</si>
  <si>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</si>
  <si>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</si>
  <si>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</si>
  <si>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</si>
  <si>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</si>
  <si>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</si>
  <si>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</si>
  <si>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</si>
  <si>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</si>
  <si>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</si>
  <si>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</si>
  <si>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</si>
  <si>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</si>
  <si>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</si>
  <si>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</si>
  <si>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</si>
  <si>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</si>
  <si>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</si>
  <si>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</si>
  <si>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</si>
  <si>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</si>
  <si>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</si>
  <si>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</si>
  <si>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</si>
  <si>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</si>
  <si>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</si>
  <si>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</si>
  <si>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</si>
  <si>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</si>
  <si>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</si>
  <si>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</si>
  <si>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</si>
  <si>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</si>
  <si>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</si>
  <si>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</si>
  <si>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</si>
  <si>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</si>
  <si>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</si>
  <si>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</si>
  <si>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</si>
  <si>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</si>
  <si>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</si>
  <si>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</si>
  <si>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</si>
  <si>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</si>
  <si>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</si>
  <si>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</si>
  <si>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</si>
  <si>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</si>
  <si>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</si>
  <si>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</si>
  <si>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</si>
  <si>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</si>
  <si>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</si>
  <si>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</si>
  <si>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</si>
  <si>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</si>
  <si>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</si>
  <si>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</si>
  <si>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</si>
  <si>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</si>
  <si>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</si>
  <si>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</si>
  <si>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</si>
  <si>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</si>
  <si>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</si>
  <si>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</si>
  <si>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</si>
  <si>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</si>
  <si>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</si>
  <si>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</si>
  <si>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</si>
  <si>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</si>
  <si>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</si>
  <si>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</si>
  <si>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</si>
  <si>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</si>
  <si>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</si>
  <si>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</si>
  <si>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</si>
  <si>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</si>
  <si>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</si>
  <si>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</si>
  <si>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</si>
  <si>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</si>
  <si>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</si>
  <si>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</si>
  <si>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</si>
  <si>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</si>
  <si>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</si>
  <si>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</si>
  <si>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</si>
  <si>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</si>
  <si>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</si>
  <si>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</si>
  <si>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</si>
  <si>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</si>
  <si>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</si>
  <si>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</si>
  <si>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</si>
  <si>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</si>
  <si>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</si>
  <si>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</si>
  <si>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</si>
  <si>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</si>
  <si>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</si>
  <si>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</si>
  <si>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</si>
  <si>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</si>
  <si>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</si>
  <si>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</si>
  <si>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</si>
  <si>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</si>
  <si>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</si>
  <si>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</si>
  <si>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</si>
  <si>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</si>
  <si>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</si>
  <si>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</si>
  <si>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</si>
  <si>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</si>
  <si>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</si>
  <si>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</si>
  <si>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</si>
  <si>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</si>
  <si>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</si>
  <si>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</si>
  <si>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</si>
  <si>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</si>
  <si>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</si>
  <si>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</si>
  <si>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</si>
  <si>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</si>
  <si>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</si>
  <si>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</si>
  <si>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</si>
  <si>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</si>
  <si>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</si>
  <si>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</si>
  <si>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</si>
  <si>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</si>
  <si>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</si>
  <si>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</si>
  <si>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</si>
  <si>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</si>
  <si>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</si>
  <si>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</si>
  <si>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</si>
  <si>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</si>
  <si>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</si>
  <si>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</si>
  <si>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</si>
  <si>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</si>
  <si>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</si>
  <si>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</si>
  <si>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</si>
  <si>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</si>
  <si>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</si>
  <si>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</si>
  <si>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</si>
  <si>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</si>
  <si>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</si>
  <si>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</si>
  <si>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</si>
  <si>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</si>
  <si>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</si>
  <si>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</si>
  <si>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</si>
  <si>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</si>
  <si>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</si>
  <si>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</si>
  <si>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</si>
  <si>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</si>
  <si>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</si>
  <si>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</si>
  <si>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</si>
  <si>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</si>
  <si>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</si>
  <si>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</si>
  <si>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</si>
  <si>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</si>
  <si>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</si>
  <si>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</si>
  <si>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</si>
  <si>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</si>
  <si>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</si>
  <si>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</si>
  <si>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</si>
  <si>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</si>
  <si>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</si>
  <si>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</si>
  <si>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</si>
  <si>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</si>
  <si>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</si>
  <si>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</si>
  <si>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</si>
  <si>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</si>
  <si>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</si>
  <si>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</si>
  <si>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</si>
  <si>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</si>
  <si>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</si>
  <si>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</si>
  <si>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</si>
  <si>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</si>
  <si>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</si>
  <si>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</si>
  <si>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</si>
  <si>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</si>
  <si>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</si>
  <si>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</si>
  <si>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</si>
  <si>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</si>
  <si>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</si>
  <si>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</si>
  <si>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</si>
  <si>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</si>
  <si>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</si>
  <si>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</si>
  <si>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</si>
  <si>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</si>
  <si>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</si>
  <si>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</si>
  <si>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</si>
  <si>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</si>
  <si>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</si>
  <si>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</si>
  <si>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</si>
  <si>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</si>
  <si>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</si>
  <si>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</si>
  <si>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</si>
  <si>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</si>
  <si>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</si>
  <si>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</si>
  <si>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</si>
  <si>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</si>
  <si>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</si>
  <si>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</si>
  <si>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</si>
  <si>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</si>
  <si>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</si>
  <si>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</si>
  <si>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</si>
  <si>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</si>
  <si>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</si>
  <si>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</si>
  <si>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</si>
  <si>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</si>
  <si>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</si>
  <si>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</si>
  <si>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</si>
  <si>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</si>
  <si>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</si>
  <si>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</si>
  <si>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</si>
  <si>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</si>
  <si>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</si>
  <si>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</si>
  <si>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</si>
  <si>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</si>
  <si>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</si>
  <si>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</si>
  <si>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</si>
  <si>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</si>
  <si>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</si>
  <si>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</si>
  <si>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</si>
  <si>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</si>
  <si>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</si>
  <si>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</si>
  <si>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</si>
  <si>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</si>
  <si>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</si>
  <si>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</si>
  <si>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</si>
  <si>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</si>
  <si>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</si>
  <si>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</si>
  <si>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</si>
  <si>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</si>
  <si>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</si>
  <si>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</si>
  <si>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</si>
  <si>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</si>
  <si>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</si>
  <si>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</si>
  <si>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</si>
  <si>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</si>
  <si>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</si>
  <si>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</si>
  <si>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</si>
  <si>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</si>
  <si>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</si>
  <si>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</si>
  <si>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</si>
  <si>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</si>
  <si>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</si>
  <si>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</si>
  <si>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</si>
  <si>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</si>
  <si>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</si>
  <si>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</si>
  <si>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</si>
  <si>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</si>
  <si>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</si>
  <si>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</si>
  <si>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</si>
  <si>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</si>
  <si>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</si>
  <si>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</si>
  <si>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</si>
  <si>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</si>
  <si>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</si>
  <si>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</si>
  <si>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</si>
  <si>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</si>
  <si>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</si>
  <si>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</si>
  <si>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</si>
  <si>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</si>
  <si>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</si>
  <si>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</si>
  <si>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</si>
  <si>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</si>
  <si>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</si>
  <si>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</si>
  <si>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</si>
  <si>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</si>
  <si>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</si>
  <si>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</si>
  <si>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</si>
  <si>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</si>
  <si>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</si>
  <si>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</si>
  <si>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</si>
  <si>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</si>
  <si>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</si>
  <si>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</si>
  <si>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</si>
  <si>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</si>
  <si>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</si>
  <si>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</si>
  <si>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</si>
  <si>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</si>
  <si>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</si>
  <si>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</si>
  <si>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</si>
  <si>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</si>
  <si>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</si>
  <si>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</si>
  <si>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</si>
  <si>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</si>
  <si>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</si>
  <si>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</si>
  <si>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</si>
  <si>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</si>
  <si>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</si>
  <si>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</si>
  <si>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</si>
  <si>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</si>
  <si>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</si>
  <si>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</si>
  <si>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</si>
  <si>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</si>
  <si>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</si>
  <si>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</si>
  <si>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</si>
  <si>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</si>
  <si>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</si>
  <si>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</si>
  <si>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</si>
  <si>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</si>
  <si>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</si>
  <si>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</si>
  <si>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</si>
  <si>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</si>
  <si>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</si>
  <si>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</si>
  <si>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</si>
  <si>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</si>
  <si>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</si>
  <si>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</si>
  <si>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</si>
  <si>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</si>
  <si>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</si>
  <si>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</si>
  <si>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</si>
  <si>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</si>
  <si>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</si>
  <si>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</si>
  <si>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</si>
  <si>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</si>
  <si>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</si>
  <si>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</si>
  <si>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</si>
  <si>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</si>
  <si>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</si>
  <si>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</si>
  <si>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</si>
  <si>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</si>
  <si>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</si>
  <si>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</si>
  <si>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</si>
  <si>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</si>
  <si>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</si>
  <si>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</si>
  <si>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</si>
  <si>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</si>
  <si>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</si>
  <si>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</si>
  <si>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</si>
  <si>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</si>
  <si>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</si>
  <si>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</si>
  <si>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</si>
  <si>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</si>
  <si>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</si>
  <si>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</si>
  <si>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</si>
  <si>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</si>
  <si>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</si>
  <si>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</si>
  <si>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</si>
  <si>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</si>
  <si>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</si>
  <si>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</si>
  <si>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</si>
  <si>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</si>
  <si>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</si>
  <si>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</si>
  <si>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</si>
  <si>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</si>
  <si>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</si>
  <si>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</si>
  <si>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</si>
  <si>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</si>
  <si>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</si>
  <si>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</si>
  <si>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</si>
  <si>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</si>
  <si>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</si>
  <si>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</si>
  <si>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</si>
  <si>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</si>
  <si>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</si>
  <si>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</si>
  <si>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</si>
  <si>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</si>
  <si>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</si>
  <si>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</si>
  <si>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</si>
  <si>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</si>
  <si>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</si>
  <si>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</si>
  <si>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</si>
  <si>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</si>
  <si>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</si>
  <si>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</si>
  <si>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</si>
  <si>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</si>
  <si>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</si>
  <si>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</si>
  <si>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</si>
  <si>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</si>
  <si>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</si>
  <si>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</si>
  <si>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</si>
  <si>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</si>
  <si>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</si>
  <si>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</si>
  <si>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</si>
  <si>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</si>
  <si>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</si>
  <si>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</si>
  <si>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</si>
  <si>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</si>
  <si>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</si>
  <si>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</si>
  <si>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</si>
  <si>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</si>
  <si>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</si>
  <si>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</si>
  <si>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</si>
  <si>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</si>
  <si>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</si>
  <si>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</si>
  <si>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</si>
  <si>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</si>
  <si>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</si>
  <si>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</si>
  <si>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</si>
  <si>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</si>
  <si>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</si>
  <si>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</si>
  <si>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</si>
  <si>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</si>
  <si>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</si>
  <si>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</si>
  <si>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</si>
  <si>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</si>
  <si>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</si>
  <si>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</si>
  <si>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</si>
  <si>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</si>
  <si>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</si>
  <si>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</si>
  <si>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</si>
  <si>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</si>
  <si>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</si>
  <si>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</si>
  <si>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</si>
  <si>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</si>
  <si>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</si>
  <si>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</si>
  <si>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</si>
  <si>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</si>
  <si>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</si>
  <si>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</si>
  <si>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</si>
  <si>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</si>
  <si>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</si>
  <si>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</si>
  <si>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</si>
  <si>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</si>
  <si>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</si>
  <si>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</si>
  <si>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</si>
  <si>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</si>
  <si>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</si>
  <si>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</si>
  <si>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</si>
  <si>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</si>
  <si>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</si>
  <si>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</si>
  <si>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</si>
  <si>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</si>
  <si>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</si>
  <si>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</si>
  <si>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</si>
  <si>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</si>
  <si>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</si>
  <si>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</si>
  <si>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</si>
  <si>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</si>
  <si>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</si>
  <si>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</si>
  <si>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</si>
  <si>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</si>
  <si>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</si>
  <si>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</si>
  <si>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</si>
  <si>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</si>
  <si>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</si>
  <si>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</si>
  <si>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</si>
  <si>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</si>
  <si>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</si>
  <si>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</si>
  <si>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</si>
  <si>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</si>
  <si>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</si>
  <si>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</si>
  <si>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</si>
  <si>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</si>
  <si>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</si>
  <si>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</si>
  <si>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</si>
  <si>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</si>
  <si>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</si>
  <si>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</si>
  <si>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</si>
  <si>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</si>
  <si>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</si>
  <si>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</si>
  <si>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</si>
  <si>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</si>
  <si>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</si>
  <si>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</si>
  <si>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</si>
  <si>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</si>
  <si>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</si>
  <si>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</si>
  <si>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</si>
  <si>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</si>
  <si>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</si>
  <si>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</si>
  <si>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</si>
  <si>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</si>
  <si>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</si>
  <si>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</si>
  <si>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</si>
  <si>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</si>
  <si>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</si>
  <si>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</si>
  <si>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</si>
  <si>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</si>
  <si>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</si>
  <si>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</si>
  <si>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</si>
  <si>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</si>
  <si>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</si>
  <si>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</si>
  <si>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</si>
  <si>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</si>
  <si>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</si>
  <si>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</si>
  <si>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</si>
  <si>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</si>
  <si>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</si>
  <si>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</si>
  <si>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</si>
  <si>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</si>
  <si>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</si>
  <si>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</si>
  <si>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</si>
  <si>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</si>
  <si>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</si>
  <si>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</si>
  <si>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</si>
  <si>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</si>
  <si>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</si>
  <si>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</si>
  <si>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</si>
  <si>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</si>
  <si>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</si>
  <si>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</si>
  <si>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</si>
  <si>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</si>
  <si>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</si>
  <si>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</si>
  <si>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</si>
  <si>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</si>
  <si>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</si>
  <si>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</si>
  <si>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</si>
  <si>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</si>
  <si>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</si>
  <si>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</si>
  <si>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</si>
  <si>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</si>
  <si>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</si>
  <si>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</si>
  <si>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</si>
  <si>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</si>
  <si>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</si>
  <si>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</si>
  <si>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</si>
  <si>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</si>
  <si>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</si>
  <si>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</si>
  <si>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</si>
  <si>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</si>
  <si>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</si>
  <si>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</si>
  <si>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</si>
  <si>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</si>
  <si>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</si>
  <si>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</si>
  <si>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</si>
  <si>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</si>
  <si>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</si>
  <si>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</si>
  <si>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</si>
  <si>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</si>
  <si>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</si>
  <si>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</si>
  <si>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</si>
  <si>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</si>
  <si>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</si>
  <si>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</si>
  <si>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</si>
  <si>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</si>
  <si>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</si>
  <si>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</si>
  <si>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</si>
  <si>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</si>
  <si>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</si>
  <si>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</si>
  <si>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</si>
  <si>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</si>
  <si>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</si>
  <si>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</si>
  <si>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</si>
  <si>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</si>
  <si>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</si>
  <si>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</si>
  <si>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</si>
  <si>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</si>
  <si>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</si>
  <si>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</si>
  <si>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</si>
  <si>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</si>
  <si>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</si>
  <si>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</si>
  <si>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</si>
  <si>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</si>
  <si>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</si>
  <si>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</si>
  <si>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</si>
  <si>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</si>
  <si>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</si>
  <si>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</si>
  <si>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</si>
  <si>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</si>
  <si>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</si>
  <si>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</si>
  <si>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</si>
  <si>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</si>
  <si>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</si>
  <si>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</si>
  <si>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</si>
  <si>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</si>
  <si>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</si>
  <si>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</si>
  <si>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</si>
  <si>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</si>
  <si>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</si>
  <si>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</si>
  <si>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</si>
  <si>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</si>
  <si>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</si>
  <si>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</si>
  <si>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</si>
  <si>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</si>
  <si>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</si>
  <si>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</si>
  <si>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</si>
  <si>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</si>
  <si>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</si>
  <si>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</si>
  <si>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</si>
  <si>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</si>
  <si>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</si>
  <si>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</si>
  <si>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</si>
  <si>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</si>
  <si>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</si>
  <si>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</si>
  <si>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</si>
  <si>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</si>
  <si>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</si>
  <si>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</si>
  <si>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</si>
  <si>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</si>
  <si>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</si>
  <si>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</si>
  <si>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</si>
  <si>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</si>
  <si>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</si>
  <si>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</si>
  <si>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</si>
  <si>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</si>
  <si>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</si>
  <si>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</si>
  <si>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</si>
  <si>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</si>
  <si>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</si>
  <si>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</si>
  <si>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</si>
  <si>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</si>
  <si>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</si>
  <si>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</si>
  <si>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</si>
  <si>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</si>
  <si>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</si>
  <si>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</si>
  <si>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</si>
  <si>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</si>
  <si>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</si>
  <si>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</si>
  <si>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</si>
  <si>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</si>
  <si>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</si>
  <si>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</si>
  <si>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</si>
  <si>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</si>
  <si>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</si>
  <si>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</si>
  <si>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</si>
  <si>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</si>
  <si>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</si>
  <si>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</si>
  <si>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</si>
  <si>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</si>
  <si>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</si>
  <si>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</si>
  <si>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</si>
  <si>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</si>
  <si>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</si>
  <si>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</si>
  <si>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</si>
  <si>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</si>
  <si>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</si>
  <si>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</si>
  <si>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</si>
  <si>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</si>
  <si>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</si>
  <si>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</si>
  <si>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</si>
  <si>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</si>
  <si>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</si>
  <si>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</si>
  <si>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</si>
  <si>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</si>
  <si>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</si>
  <si>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</si>
  <si>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</si>
  <si>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</si>
  <si>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</si>
  <si>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</si>
  <si>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</si>
  <si>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</si>
  <si>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</si>
  <si>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</si>
  <si>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</si>
  <si>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</si>
  <si>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</si>
  <si>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</si>
  <si>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</si>
  <si>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</si>
  <si>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</si>
  <si>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</si>
  <si>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</si>
  <si>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</si>
  <si>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</si>
  <si>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</si>
  <si>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</si>
  <si>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</si>
  <si>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</si>
  <si>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</si>
  <si>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</si>
  <si>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</si>
  <si>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</si>
  <si>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</si>
  <si>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</si>
  <si>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</si>
  <si>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</si>
  <si>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</si>
  <si>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</si>
  <si>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</si>
  <si>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</si>
  <si>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</si>
  <si>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</si>
  <si>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</si>
  <si>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</si>
  <si>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</si>
  <si>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</si>
  <si>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</si>
  <si>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</si>
  <si>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</si>
  <si>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</si>
  <si>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</si>
  <si>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</si>
  <si>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</si>
  <si>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</si>
  <si>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</si>
  <si>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</si>
  <si>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</si>
  <si>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</si>
  <si>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</si>
  <si>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</si>
  <si>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</si>
  <si>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</si>
  <si>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</si>
  <si>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</si>
  <si>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</si>
  <si>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</si>
  <si>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</si>
  <si>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</si>
  <si>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</si>
  <si>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</si>
  <si>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</si>
  <si>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</si>
  <si>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</si>
  <si>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</si>
  <si>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</si>
  <si>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</si>
  <si>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</si>
  <si>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</si>
  <si>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</si>
  <si>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</si>
  <si>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</si>
  <si>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</si>
  <si>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</si>
  <si>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</si>
  <si>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</si>
  <si>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</si>
  <si>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</si>
  <si>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</si>
  <si>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</si>
  <si>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</si>
  <si>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</si>
  <si>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</si>
  <si>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</si>
  <si>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</si>
  <si>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</si>
  <si>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</si>
  <si>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</si>
  <si>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</si>
  <si>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</si>
  <si>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</si>
  <si>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</si>
  <si>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</si>
  <si>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</si>
  <si>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</si>
  <si>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</si>
  <si>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</si>
  <si>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</si>
  <si>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</si>
  <si>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</si>
  <si>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</si>
  <si>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</si>
  <si>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</si>
  <si>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</si>
  <si>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</si>
  <si>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</si>
  <si>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</si>
  <si>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</si>
  <si>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</si>
  <si>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</si>
  <si>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</si>
  <si>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</si>
  <si>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</si>
  <si>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</si>
  <si>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</si>
  <si>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</si>
  <si>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</si>
  <si>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</si>
  <si>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</si>
  <si>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</si>
  <si>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</si>
  <si>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</si>
  <si>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</si>
  <si>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</si>
  <si>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</si>
  <si>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</si>
  <si>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</si>
  <si>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</si>
  <si>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</si>
  <si>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</si>
  <si>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</si>
  <si>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</si>
  <si>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</si>
  <si>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</si>
  <si>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</si>
  <si>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</si>
  <si>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</si>
  <si>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</si>
  <si>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</si>
  <si>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</si>
  <si>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</si>
  <si>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</si>
  <si>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</si>
  <si>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</si>
  <si>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</si>
  <si>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</si>
  <si>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</si>
  <si>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</si>
  <si>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</si>
  <si>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</si>
  <si>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</si>
  <si>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</si>
  <si>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</si>
  <si>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</si>
  <si>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</si>
  <si>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</si>
  <si>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</si>
  <si>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</si>
  <si>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</si>
  <si>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</si>
  <si>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</si>
  <si>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</si>
  <si>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</si>
  <si>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</si>
  <si>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</si>
  <si>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</si>
  <si>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</si>
  <si>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</si>
  <si>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</si>
  <si>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</si>
  <si>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</si>
  <si>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</si>
  <si>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</si>
  <si>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</si>
  <si>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</si>
  <si>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</si>
  <si>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</si>
  <si>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</si>
  <si>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</si>
  <si>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</si>
  <si>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</si>
  <si>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</si>
  <si>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</si>
  <si>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</si>
  <si>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</si>
  <si>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</si>
  <si>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</si>
  <si>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</si>
  <si>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</si>
  <si>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</si>
  <si>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</si>
  <si>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</si>
  <si>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</si>
  <si>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</si>
  <si>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</si>
  <si>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</si>
  <si>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</si>
  <si>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</si>
  <si>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</si>
  <si>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</si>
  <si>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</si>
  <si>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</si>
  <si>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</si>
  <si>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</si>
  <si>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</si>
  <si>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</si>
  <si>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</si>
  <si>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</si>
  <si>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</si>
  <si>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</si>
  <si>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</si>
  <si>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</si>
  <si>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</si>
  <si>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</si>
  <si>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</si>
  <si>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</si>
  <si>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</si>
  <si>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</si>
  <si>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</si>
  <si>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</si>
  <si>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</si>
  <si>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</si>
  <si>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</si>
  <si>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</si>
  <si>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</si>
  <si>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</si>
  <si>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</si>
  <si>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</si>
  <si>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</si>
  <si>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</si>
  <si>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</si>
  <si>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</si>
  <si>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</si>
  <si>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</si>
  <si>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</si>
  <si>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</si>
  <si>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</si>
  <si>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</si>
  <si>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</si>
  <si>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</si>
  <si>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</si>
  <si>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</si>
  <si>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</si>
  <si>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</si>
  <si>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</si>
  <si>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</si>
  <si>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</si>
  <si>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</si>
  <si>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</si>
  <si>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</si>
  <si>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</si>
  <si>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</si>
  <si>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</si>
  <si>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</si>
  <si>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</si>
  <si>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</si>
  <si>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</si>
  <si>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</si>
  <si>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</si>
  <si>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</si>
  <si>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</si>
  <si>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</si>
  <si>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</si>
  <si>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</si>
  <si>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</si>
  <si>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</si>
  <si>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</si>
  <si>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</si>
  <si>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</si>
  <si>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</si>
  <si>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</si>
  <si>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</si>
  <si>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</si>
  <si>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</si>
  <si>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</si>
  <si>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</si>
  <si>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</si>
  <si>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</si>
  <si>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</si>
  <si>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</si>
  <si>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</si>
  <si>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</si>
  <si>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</si>
  <si>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</si>
  <si>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</si>
  <si>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</si>
  <si>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</si>
  <si>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</si>
  <si>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</si>
  <si>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</si>
  <si>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</si>
  <si>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</si>
  <si>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</si>
  <si>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</si>
  <si>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</si>
  <si>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</si>
  <si>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</si>
  <si>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</si>
  <si>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</si>
  <si>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</si>
  <si>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</si>
  <si>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</si>
  <si>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</si>
  <si>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</si>
  <si>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</si>
  <si>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</si>
  <si>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</si>
  <si>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</si>
  <si>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</si>
  <si>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</si>
  <si>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</si>
  <si>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</si>
  <si>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</si>
  <si>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</si>
  <si>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</si>
  <si>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</si>
  <si>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</si>
  <si>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</si>
  <si>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</si>
  <si>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</si>
  <si>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</si>
  <si>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</si>
  <si>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</si>
  <si>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</si>
  <si>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</si>
  <si>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</si>
  <si>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</si>
  <si>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</si>
  <si>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</si>
  <si>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</si>
  <si>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</si>
  <si>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</si>
  <si>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</si>
  <si>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</si>
  <si>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</si>
  <si>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</si>
  <si>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</si>
  <si>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</si>
  <si>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</si>
  <si>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</si>
  <si>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</si>
  <si>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</si>
  <si>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</si>
  <si>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</si>
  <si>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</si>
  <si>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</si>
  <si>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</si>
  <si>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</si>
  <si>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</si>
  <si>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</si>
  <si>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</si>
  <si>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</si>
  <si>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</si>
  <si>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</si>
  <si>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</si>
  <si>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</si>
  <si>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</si>
  <si>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</si>
  <si>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</si>
  <si>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</si>
  <si>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</si>
  <si>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</si>
  <si>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</si>
  <si>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</si>
  <si>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</si>
  <si>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</si>
  <si>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</si>
  <si>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</si>
  <si>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</si>
  <si>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</si>
  <si>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</si>
  <si>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</si>
  <si>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</si>
  <si>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</si>
  <si>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</si>
  <si>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</si>
  <si>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</si>
  <si>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</si>
  <si>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</si>
  <si>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</si>
  <si>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</si>
  <si>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</si>
  <si>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</si>
  <si>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</si>
  <si>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</si>
  <si>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</si>
  <si>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</si>
  <si>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</si>
  <si>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</si>
  <si>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</si>
  <si>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</si>
  <si>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</si>
  <si>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</si>
  <si>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</si>
  <si>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</si>
  <si>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</si>
  <si>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</si>
  <si>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</si>
  <si>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</si>
  <si>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</si>
  <si>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</si>
  <si>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</si>
  <si>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</si>
  <si>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</si>
  <si>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</si>
  <si>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</si>
  <si>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</si>
  <si>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</si>
  <si>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</si>
  <si>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</si>
  <si>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</si>
  <si>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</si>
  <si>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</si>
  <si>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</si>
  <si>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</si>
  <si>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</si>
  <si>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</si>
  <si>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</si>
  <si>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</si>
  <si>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</si>
  <si>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</si>
  <si>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</si>
  <si>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</si>
  <si>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</si>
  <si>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</si>
  <si>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</si>
  <si>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</si>
  <si>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</si>
  <si>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</si>
  <si>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</si>
  <si>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</si>
  <si>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</si>
  <si>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</si>
  <si>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</si>
  <si>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</si>
  <si>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</si>
  <si>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</si>
  <si>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</si>
  <si>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</si>
  <si>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</si>
  <si>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</si>
  <si>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</si>
  <si>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</si>
  <si>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</si>
  <si>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</si>
  <si>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</si>
  <si>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</si>
  <si>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</si>
  <si>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</si>
  <si>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</si>
  <si>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</si>
  <si>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</si>
  <si>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</si>
  <si>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</si>
  <si>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</si>
  <si>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</si>
  <si>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</si>
  <si>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</si>
  <si>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</si>
  <si>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</si>
  <si>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</si>
  <si>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</si>
  <si>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</si>
  <si>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</si>
  <si>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</si>
  <si>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</si>
  <si>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</si>
  <si>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</si>
  <si>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</si>
  <si>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</si>
  <si>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</si>
  <si>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</si>
  <si>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</si>
  <si>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</si>
  <si>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</si>
  <si>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</si>
  <si>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</si>
  <si>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</si>
  <si>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</si>
  <si>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</si>
  <si>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</si>
  <si>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</si>
  <si>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</si>
  <si>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</si>
  <si>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</si>
  <si>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</si>
  <si>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</si>
  <si>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</si>
  <si>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</si>
  <si>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</si>
  <si>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</si>
  <si>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</si>
  <si>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</si>
  <si>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</si>
  <si>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</si>
  <si>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</si>
  <si>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</si>
  <si>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</si>
  <si>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</si>
  <si>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</si>
  <si>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</si>
  <si>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</si>
  <si>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1902101003650</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</si>
  <si>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</si>
  <si>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</si>
  <si>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</si>
  <si>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</si>
  <si>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</si>
  <si>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</si>
  <si>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</si>
  <si>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</si>
  <si>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</si>
  <si>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</si>
  <si>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</si>
  <si>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</si>
  <si>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</si>
  <si>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</si>
  <si>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</si>
  <si>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</si>
  <si>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</si>
  <si>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</si>
  <si>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</si>
  <si>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</si>
  <si>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</si>
  <si>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</si>
  <si>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</si>
  <si>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</si>
  <si>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</si>
  <si>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</si>
  <si>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</si>
  <si>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Yes</t>
  </si>
  <si>
    <t>358702120002678</t>
  </si>
  <si>
    <t>01-06 Jul</t>
  </si>
  <si>
    <t>ASRITA DEVI</t>
  </si>
  <si>
    <t>AKRAM ALAM</t>
  </si>
  <si>
    <t>NIRJALA MISHRA</t>
  </si>
  <si>
    <t>20325171424</t>
  </si>
  <si>
    <t>480102010003354</t>
  </si>
  <si>
    <t>50100595587361</t>
  </si>
  <si>
    <t>UBIN0548014</t>
  </si>
  <si>
    <t>GULAM SARWAR</t>
  </si>
  <si>
    <t>SHAURABH KUMAR MISHRA</t>
  </si>
  <si>
    <t>8084115420</t>
  </si>
  <si>
    <t>7321028930</t>
  </si>
  <si>
    <t>9905713031</t>
  </si>
  <si>
    <t>0190</t>
  </si>
  <si>
    <t>SHADAB ALAM</t>
  </si>
  <si>
    <t>BIJAY SHREE KUJUR</t>
  </si>
  <si>
    <t>RADHIKA TOPPO</t>
  </si>
  <si>
    <t>MAHESHWAR ORAON</t>
  </si>
  <si>
    <t>KHUSHBOO KUJUR</t>
  </si>
  <si>
    <t>PUNIT ORAON</t>
  </si>
  <si>
    <t>SUSHIL BHAGAT</t>
  </si>
  <si>
    <t>SUNIL BHAGAT</t>
  </si>
  <si>
    <t>BINA DEVI</t>
  </si>
  <si>
    <t>MANJIT KUMAR</t>
  </si>
  <si>
    <t>MATIYA DEVI</t>
  </si>
  <si>
    <t>MANOJ ROSHAN MINZ</t>
  </si>
  <si>
    <t>NAGVA DEVI</t>
  </si>
  <si>
    <t>DIPAK KUJUR</t>
  </si>
  <si>
    <t>FULMANI URAIN</t>
  </si>
  <si>
    <t>110249887821</t>
  </si>
  <si>
    <t>4904101006361</t>
  </si>
  <si>
    <t>638202120020099</t>
  </si>
  <si>
    <t>494510110005526</t>
  </si>
  <si>
    <t>638202120010287</t>
  </si>
  <si>
    <t>638202010001638</t>
  </si>
  <si>
    <t>54240100003684</t>
  </si>
  <si>
    <t>84070293384</t>
  </si>
  <si>
    <t>84067147102</t>
  </si>
  <si>
    <t>22009511730</t>
  </si>
  <si>
    <t>590510110006240</t>
  </si>
  <si>
    <t>021610062849</t>
  </si>
  <si>
    <t>5345584248</t>
  </si>
  <si>
    <t>3182281195</t>
  </si>
  <si>
    <t>22009984901</t>
  </si>
  <si>
    <t>5342001700052056</t>
  </si>
  <si>
    <t>021710027086</t>
  </si>
  <si>
    <t>589918210000022</t>
  </si>
  <si>
    <t>84056375550</t>
  </si>
  <si>
    <t>MUNESHWAR GOPE</t>
  </si>
  <si>
    <t>GUNJA MINJ</t>
  </si>
  <si>
    <t>SOHRAI TOPPO</t>
  </si>
  <si>
    <t>TURIYA ORAON</t>
  </si>
  <si>
    <t>BUDHUWA GOP</t>
  </si>
  <si>
    <t>SUKA BHAGAT</t>
  </si>
  <si>
    <t>LEDO BEDIYA</t>
  </si>
  <si>
    <t>ABHAY KUMAR SINGH</t>
  </si>
  <si>
    <t>MANGALDEV BHAGAT</t>
  </si>
  <si>
    <t>GULSHAN LABAN MINZ</t>
  </si>
  <si>
    <t>ISHWAR GOPE</t>
  </si>
  <si>
    <t>FULWANT KUJUR</t>
  </si>
  <si>
    <t>9905529426</t>
  </si>
  <si>
    <t>9308005007</t>
  </si>
  <si>
    <t>6201614588</t>
  </si>
  <si>
    <t>6201891323</t>
  </si>
  <si>
    <t>9241847698</t>
  </si>
  <si>
    <t>9693497675</t>
  </si>
  <si>
    <t>7371837283</t>
  </si>
  <si>
    <t>9939365362</t>
  </si>
  <si>
    <t>6204352588</t>
  </si>
  <si>
    <t>9229046069</t>
  </si>
  <si>
    <t>9031649168</t>
  </si>
  <si>
    <t>6204606457</t>
  </si>
  <si>
    <t>6201320842</t>
  </si>
  <si>
    <t>8210614199</t>
  </si>
  <si>
    <t>8292255835</t>
  </si>
  <si>
    <t>9955638133</t>
  </si>
  <si>
    <t>7856986012</t>
  </si>
  <si>
    <t>07-13 Jul</t>
  </si>
  <si>
    <t>0191</t>
  </si>
  <si>
    <t>RAGHU ORAON</t>
  </si>
  <si>
    <t>HEMANT GOP</t>
  </si>
  <si>
    <t>LAKSHMI DEVI</t>
  </si>
  <si>
    <t>PRAKRITI KUJUR</t>
  </si>
  <si>
    <t>MUNDAIR DEVI</t>
  </si>
  <si>
    <t>SAHODARA DEVI</t>
  </si>
  <si>
    <t>ASHARAM MUNDA</t>
  </si>
  <si>
    <t>JINNAT PARWEEN</t>
  </si>
  <si>
    <t>SUGANTI DEVI</t>
  </si>
  <si>
    <t>BUNCHI DEVI</t>
  </si>
  <si>
    <t>LALKO DEVI</t>
  </si>
  <si>
    <t>JADO BEDIYA</t>
  </si>
  <si>
    <t>RUPA KUMARI</t>
  </si>
  <si>
    <t>BALKISHUN MAHTO</t>
  </si>
  <si>
    <t>JAYNATH MAHLI</t>
  </si>
  <si>
    <t>ANITA URAIN</t>
  </si>
  <si>
    <t>ANISH LAKRA</t>
  </si>
  <si>
    <t>SURJI URAIN</t>
  </si>
  <si>
    <t>NAVNIT ORAON</t>
  </si>
  <si>
    <t>495910100001769</t>
  </si>
  <si>
    <t>493910110002130</t>
  </si>
  <si>
    <t>494510510013134</t>
  </si>
  <si>
    <t>4904101001859</t>
  </si>
  <si>
    <t>50118157312</t>
  </si>
  <si>
    <t>492410110004326</t>
  </si>
  <si>
    <t>4904101005695</t>
  </si>
  <si>
    <t>4622108001613</t>
  </si>
  <si>
    <t>22009563245</t>
  </si>
  <si>
    <t>494418210001188</t>
  </si>
  <si>
    <t>590518210007928</t>
  </si>
  <si>
    <t>590518210009196</t>
  </si>
  <si>
    <t>38430285825</t>
  </si>
  <si>
    <t>590310110009075</t>
  </si>
  <si>
    <t>078301000009233</t>
  </si>
  <si>
    <t>078301000083195</t>
  </si>
  <si>
    <t>33801767496</t>
  </si>
  <si>
    <t>078301000031614</t>
  </si>
  <si>
    <t>346801000013407</t>
  </si>
  <si>
    <t>1940104000023001</t>
  </si>
  <si>
    <t>491618210003733</t>
  </si>
  <si>
    <t>491618210002689</t>
  </si>
  <si>
    <t>491610110005614</t>
  </si>
  <si>
    <t>346801000003383</t>
  </si>
  <si>
    <t>491610110002078</t>
  </si>
  <si>
    <t>34680100006181</t>
  </si>
  <si>
    <t>1940104000023427</t>
  </si>
  <si>
    <t>346801000017088</t>
  </si>
  <si>
    <t>84068871985</t>
  </si>
  <si>
    <t>1940104000038021</t>
  </si>
  <si>
    <t>021710056799</t>
  </si>
  <si>
    <t>496818210000474</t>
  </si>
  <si>
    <t>589910110002015</t>
  </si>
  <si>
    <t>589918210005047</t>
  </si>
  <si>
    <t>84065203080</t>
  </si>
  <si>
    <t>22013002705</t>
  </si>
  <si>
    <t>589910510000635</t>
  </si>
  <si>
    <t>589910410000027</t>
  </si>
  <si>
    <t>CNRB0004622</t>
  </si>
  <si>
    <t>FUCHWA ORAON</t>
  </si>
  <si>
    <t>JAGAT GOP</t>
  </si>
  <si>
    <t>AWADHESH SAHU</t>
  </si>
  <si>
    <t>RAMIAGAN AHIR</t>
  </si>
  <si>
    <t>PURUSOTTAM SAHU</t>
  </si>
  <si>
    <t>MANU MUNDA</t>
  </si>
  <si>
    <t>NEOLAL MAHTO</t>
  </si>
  <si>
    <t>JATRU MAHTO</t>
  </si>
  <si>
    <t>MANGTU MUNDA</t>
  </si>
  <si>
    <t>PURAN SAHU</t>
  </si>
  <si>
    <t>JIYU BEDIYA</t>
  </si>
  <si>
    <t>CHORTA MAHTO</t>
  </si>
  <si>
    <t>KOLHA MAHTO</t>
  </si>
  <si>
    <t>ARUN MAHATO</t>
  </si>
  <si>
    <t>AWDHESH PARJAPATI</t>
  </si>
  <si>
    <t>BODHAN MAHTO</t>
  </si>
  <si>
    <t>LIDWA ORAON</t>
  </si>
  <si>
    <t>CHUMNU MAHLI</t>
  </si>
  <si>
    <t>MAGHU ORAON</t>
  </si>
  <si>
    <t>8409717123</t>
  </si>
  <si>
    <t>9905383565</t>
  </si>
  <si>
    <t>9122173866</t>
  </si>
  <si>
    <t>8298161894</t>
  </si>
  <si>
    <t>7667628068</t>
  </si>
  <si>
    <t>8709024854</t>
  </si>
  <si>
    <t>6207035710</t>
  </si>
  <si>
    <t>9508006573</t>
  </si>
  <si>
    <t>8298024498</t>
  </si>
  <si>
    <t>9798563328</t>
  </si>
  <si>
    <t>9572184036</t>
  </si>
  <si>
    <t>7759828345</t>
  </si>
  <si>
    <t>8084832784</t>
  </si>
  <si>
    <t>7295972833</t>
  </si>
  <si>
    <t>7488309294</t>
  </si>
  <si>
    <t>9122849471</t>
  </si>
  <si>
    <t>8809387416</t>
  </si>
  <si>
    <t>7250116132</t>
  </si>
  <si>
    <t>8252020534</t>
  </si>
  <si>
    <t>9771003883</t>
  </si>
  <si>
    <t>8002328140</t>
  </si>
  <si>
    <t>9546178879</t>
  </si>
  <si>
    <t>7759032821</t>
  </si>
  <si>
    <t>7859064843</t>
  </si>
  <si>
    <t>6202698839</t>
  </si>
  <si>
    <t>8969397472</t>
  </si>
  <si>
    <t>9430327577</t>
  </si>
  <si>
    <t>9631964813</t>
  </si>
  <si>
    <t>9162026761</t>
  </si>
  <si>
    <t>7766970253</t>
  </si>
  <si>
    <t>7461007811</t>
  </si>
  <si>
    <t>8969605968</t>
  </si>
  <si>
    <t>9060268188</t>
  </si>
  <si>
    <t>9122354316</t>
  </si>
  <si>
    <t>14-20 Jul</t>
  </si>
  <si>
    <t>Letter not received</t>
  </si>
  <si>
    <t>CF OS&gt; 15 Day's</t>
  </si>
  <si>
    <t>21-27 Jul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</si>
  <si>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</si>
  <si>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</si>
  <si>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</si>
  <si>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</si>
  <si>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</si>
  <si>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</si>
  <si>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</si>
  <si>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</si>
  <si>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</si>
  <si>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</si>
  <si>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</si>
  <si>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</si>
  <si>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</si>
  <si>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</si>
  <si>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</si>
  <si>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</si>
  <si>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</si>
  <si>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</si>
  <si>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</si>
  <si>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</si>
  <si>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</si>
  <si>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</si>
  <si>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</si>
  <si>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</si>
  <si>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 xml:space="preserve">BANDHIYA </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</si>
  <si>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</si>
  <si>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</si>
  <si>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</si>
  <si>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</si>
  <si>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</si>
  <si>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</si>
  <si>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</si>
  <si>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</si>
  <si>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</si>
  <si>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</si>
  <si>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</si>
  <si>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</si>
  <si>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</si>
  <si>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</si>
  <si>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</si>
  <si>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</si>
  <si>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NAYASARIYA</t>
  </si>
  <si>
    <t>UMEDANDA</t>
  </si>
  <si>
    <t>THAKURGAON</t>
  </si>
  <si>
    <t>SURID</t>
  </si>
  <si>
    <t>URUGUTU</t>
  </si>
  <si>
    <t>CHOREYA</t>
  </si>
  <si>
    <t>KADAM TOLI</t>
  </si>
  <si>
    <t>MADHUKAM</t>
  </si>
  <si>
    <t>Baski 2</t>
  </si>
  <si>
    <t>UCHARI</t>
  </si>
  <si>
    <t>ORMANJHI</t>
  </si>
  <si>
    <t>MANDRO</t>
  </si>
  <si>
    <t>DUMARDAGA</t>
  </si>
  <si>
    <t>CHUTTU</t>
  </si>
  <si>
    <t>JIRABAR</t>
  </si>
  <si>
    <t>HOCHAR</t>
  </si>
  <si>
    <t>ADELHATU</t>
  </si>
  <si>
    <t>KUCHU</t>
  </si>
  <si>
    <t>CHATAKPUR</t>
  </si>
  <si>
    <t>KUKUI</t>
  </si>
  <si>
    <t>PANCHOLI</t>
  </si>
  <si>
    <t>HOCHAR 2</t>
  </si>
  <si>
    <t>MAHESHPUR</t>
  </si>
  <si>
    <t>SANTI</t>
  </si>
  <si>
    <t>PIRAGUTU</t>
  </si>
  <si>
    <t>SARAM</t>
  </si>
  <si>
    <t>MURUPIRI</t>
  </si>
  <si>
    <t>KEDAL</t>
  </si>
  <si>
    <t>SAHEDA</t>
  </si>
  <si>
    <t>NABATOLI</t>
  </si>
  <si>
    <t>KARAMBA</t>
  </si>
  <si>
    <t>KURALU</t>
  </si>
  <si>
    <t>MAKKA</t>
  </si>
  <si>
    <t>CHORA</t>
  </si>
  <si>
    <t>ULATU</t>
  </si>
  <si>
    <t>USKU</t>
  </si>
  <si>
    <t>ICHAPIRI</t>
  </si>
  <si>
    <t>MURPA</t>
  </si>
  <si>
    <t>SUBHASH NAGAR</t>
  </si>
  <si>
    <t>NINDRA</t>
  </si>
  <si>
    <t>BELGARA</t>
  </si>
  <si>
    <t>SITHIO</t>
  </si>
  <si>
    <t>KUNDO</t>
  </si>
  <si>
    <t>DUMRI</t>
  </si>
  <si>
    <t>GANESHPUR</t>
  </si>
  <si>
    <t>CHATWAL</t>
  </si>
  <si>
    <t>LUNDRI 2</t>
  </si>
  <si>
    <t>LUNDRI 1</t>
  </si>
  <si>
    <t>HUTAR</t>
  </si>
  <si>
    <t>PAKARIYO</t>
  </si>
  <si>
    <t>NAWATAND</t>
  </si>
  <si>
    <t>PAKARIYO 2</t>
  </si>
  <si>
    <t>KATAIYA 2</t>
  </si>
  <si>
    <t>KOKAR</t>
  </si>
  <si>
    <t>KULLU</t>
  </si>
  <si>
    <t>FULDIH 2</t>
  </si>
  <si>
    <t>MANGRI TOPPO</t>
  </si>
  <si>
    <t>DULARI TOPPO</t>
  </si>
  <si>
    <t>PAYAL KUMARI</t>
  </si>
  <si>
    <t>SONA RAM SAHU</t>
  </si>
  <si>
    <t>CHUYUN MINZ</t>
  </si>
  <si>
    <t>LAKSHMAN GOPE</t>
  </si>
  <si>
    <t>SUFEDA KHATUN</t>
  </si>
  <si>
    <t>KESHMI DEVI</t>
  </si>
  <si>
    <t>BHUTKI ORAIN</t>
  </si>
  <si>
    <t>RAJARAM MAHTO</t>
  </si>
  <si>
    <t>MANGRO URAIN</t>
  </si>
  <si>
    <t>JANAK ORAON</t>
  </si>
  <si>
    <t>SIMA KERKETTA</t>
  </si>
  <si>
    <t>JABINA KHATOON</t>
  </si>
  <si>
    <t>SIYON EKKA</t>
  </si>
  <si>
    <t>SANJU KHALKHO</t>
  </si>
  <si>
    <t>AMITA TIGGA</t>
  </si>
  <si>
    <t>RAUSHAN AARA</t>
  </si>
  <si>
    <t>JUGNI KUMARI</t>
  </si>
  <si>
    <t>SULEKHA KHATUN</t>
  </si>
  <si>
    <t>URMILA KUMARI</t>
  </si>
  <si>
    <t>DASHMI URAIN</t>
  </si>
  <si>
    <t>BASO ORAIN</t>
  </si>
  <si>
    <t>DUGIYA ORAON</t>
  </si>
  <si>
    <t>HEM RAJYA</t>
  </si>
  <si>
    <t>RANDHIR KUMAR</t>
  </si>
  <si>
    <t>PANCHAM DEVI</t>
  </si>
  <si>
    <t>RAMAVRIKSHA BEDIYA</t>
  </si>
  <si>
    <t>BHULIYA DEVI</t>
  </si>
  <si>
    <t>ANAND KUMAR</t>
  </si>
  <si>
    <t>DEVLAL YADAV</t>
  </si>
  <si>
    <t>SANTU DEVI</t>
  </si>
  <si>
    <t>AJAY KUMAR MUNDA</t>
  </si>
  <si>
    <t>MAHABIR MOCHI</t>
  </si>
  <si>
    <t>ANSHU DEVI</t>
  </si>
  <si>
    <t>BIKASH ORAON</t>
  </si>
  <si>
    <t>SANICHRIYA ORAIN</t>
  </si>
  <si>
    <t>JAYNARAYAN MAHLI</t>
  </si>
  <si>
    <t>RINKI ORAIN</t>
  </si>
  <si>
    <t>SABBA KHAKAA</t>
  </si>
  <si>
    <t>LALU MAHTO</t>
  </si>
  <si>
    <t>KAILASH KUMAR SAHU</t>
  </si>
  <si>
    <t>RAJKUMAR MAHTO</t>
  </si>
  <si>
    <t>PRATAP KUMAR MAHTO</t>
  </si>
  <si>
    <t>KUSUM LAKRA</t>
  </si>
  <si>
    <t>BALMUNI DEVI</t>
  </si>
  <si>
    <t>RADHIKA DEVI</t>
  </si>
  <si>
    <t>RAJKUMAR SAHU</t>
  </si>
  <si>
    <t>JASMATI DEVI</t>
  </si>
  <si>
    <t>33055486434</t>
  </si>
  <si>
    <t>22011263589</t>
  </si>
  <si>
    <t>7416578560</t>
  </si>
  <si>
    <t>9760000100041916</t>
  </si>
  <si>
    <t>84064786800</t>
  </si>
  <si>
    <t>495910110004842</t>
  </si>
  <si>
    <t>08030110050699</t>
  </si>
  <si>
    <t>494510510013604</t>
  </si>
  <si>
    <t>359702120011074</t>
  </si>
  <si>
    <t>84036277488</t>
  </si>
  <si>
    <t>22011271170</t>
  </si>
  <si>
    <t>0407010956642</t>
  </si>
  <si>
    <t>495910110007518</t>
  </si>
  <si>
    <t>000110152817</t>
  </si>
  <si>
    <t>495910510005646</t>
  </si>
  <si>
    <t>9760001700076214</t>
  </si>
  <si>
    <t>495910110007113</t>
  </si>
  <si>
    <t>54240100007473</t>
  </si>
  <si>
    <t>33103115116</t>
  </si>
  <si>
    <t>638202010007794</t>
  </si>
  <si>
    <t>50455881556</t>
  </si>
  <si>
    <t>156301000049616</t>
  </si>
  <si>
    <t>494518210001302</t>
  </si>
  <si>
    <t>43417345138</t>
  </si>
  <si>
    <t>75382250002889</t>
  </si>
  <si>
    <t>33187544680</t>
  </si>
  <si>
    <t>84047428313</t>
  </si>
  <si>
    <t>59015666499</t>
  </si>
  <si>
    <t>54248100003568</t>
  </si>
  <si>
    <t>22009508013</t>
  </si>
  <si>
    <t>492410110002919</t>
  </si>
  <si>
    <t>492418210003339</t>
  </si>
  <si>
    <t>84068728083</t>
  </si>
  <si>
    <t>110297173906</t>
  </si>
  <si>
    <t>490310500007887</t>
  </si>
  <si>
    <t>638202010010943</t>
  </si>
  <si>
    <t>40557872390</t>
  </si>
  <si>
    <t>490710110012177</t>
  </si>
  <si>
    <t>491618210007685</t>
  </si>
  <si>
    <t>1940104000003469</t>
  </si>
  <si>
    <t>1940104000018522</t>
  </si>
  <si>
    <t>65350100000046</t>
  </si>
  <si>
    <t>26240100014679</t>
  </si>
  <si>
    <t>589518210000917</t>
  </si>
  <si>
    <t>346801000001004</t>
  </si>
  <si>
    <t>317001000007036</t>
  </si>
  <si>
    <t>589518210000470</t>
  </si>
  <si>
    <t>346801000000748</t>
  </si>
  <si>
    <t>1940104000078694</t>
  </si>
  <si>
    <t>346801000008636</t>
  </si>
  <si>
    <t>1940104000006613</t>
  </si>
  <si>
    <t>490318210013894</t>
  </si>
  <si>
    <t>35755992202</t>
  </si>
  <si>
    <t>44384771933</t>
  </si>
  <si>
    <t>35577095690</t>
  </si>
  <si>
    <t>5342000100072262</t>
  </si>
  <si>
    <t>35397085529</t>
  </si>
  <si>
    <t>021710078958</t>
  </si>
  <si>
    <t>021110025720</t>
  </si>
  <si>
    <t>021110077496</t>
  </si>
  <si>
    <t>4043001700213076</t>
  </si>
  <si>
    <t>4043001700247578</t>
  </si>
  <si>
    <t>589911610000002</t>
  </si>
  <si>
    <t>589918210005064</t>
  </si>
  <si>
    <t>0407201700005390</t>
  </si>
  <si>
    <t>0746010422208</t>
  </si>
  <si>
    <t>0400010447515</t>
  </si>
  <si>
    <t>0400200100003347</t>
  </si>
  <si>
    <t>0400010331029</t>
  </si>
  <si>
    <t>20401306910</t>
  </si>
  <si>
    <t>499610110000686</t>
  </si>
  <si>
    <t>0400010434201</t>
  </si>
  <si>
    <t>44949597476</t>
  </si>
  <si>
    <t>43499027139</t>
  </si>
  <si>
    <t>84068666319</t>
  </si>
  <si>
    <t>669502010012720</t>
  </si>
  <si>
    <t>0400010487696</t>
  </si>
  <si>
    <t>0400010518260</t>
  </si>
  <si>
    <t>0400010570060</t>
  </si>
  <si>
    <t>0400010113508</t>
  </si>
  <si>
    <t>021710002994</t>
  </si>
  <si>
    <t>499610110007711</t>
  </si>
  <si>
    <t>0400010449960</t>
  </si>
  <si>
    <t>0400010472760</t>
  </si>
  <si>
    <t>0400010252942</t>
  </si>
  <si>
    <t>IOBA0001563</t>
  </si>
  <si>
    <t>SBIN0003654</t>
  </si>
  <si>
    <t>FINO0009001</t>
  </si>
  <si>
    <t>GANESH GOP</t>
  </si>
  <si>
    <t>MANGA TOPPO</t>
  </si>
  <si>
    <t>JAKARIYAS TOPPO</t>
  </si>
  <si>
    <t>PRADEEP MAHTO</t>
  </si>
  <si>
    <t>MOTILAL SAHU</t>
  </si>
  <si>
    <t>RAM KESHWAR SAHU</t>
  </si>
  <si>
    <t>JUBBI MINJ</t>
  </si>
  <si>
    <t>SHRWAN GOPE</t>
  </si>
  <si>
    <t>ANUP GOPE</t>
  </si>
  <si>
    <t>SAHBALI ANSARI</t>
  </si>
  <si>
    <t>BHOLA PRASAD MAHTO</t>
  </si>
  <si>
    <t>ANAND MAHTO</t>
  </si>
  <si>
    <t>VHAMRA ORAON</t>
  </si>
  <si>
    <t>JATU ORAON</t>
  </si>
  <si>
    <t>ANUP EKKA</t>
  </si>
  <si>
    <t>NOUSHAD ANSARI</t>
  </si>
  <si>
    <t>SURESH EKKA</t>
  </si>
  <si>
    <t>NAGENDAR MAHTO</t>
  </si>
  <si>
    <t>NIRDHAR MAHTO</t>
  </si>
  <si>
    <t>CHARO TIGGA</t>
  </si>
  <si>
    <t>PRAWEEN KUMAR MAHTO</t>
  </si>
  <si>
    <t>KASHI ORAON</t>
  </si>
  <si>
    <t>LITUWA ORAON</t>
  </si>
  <si>
    <t>RAJENDRA BHAGAT</t>
  </si>
  <si>
    <t>KAMLESH YADEV</t>
  </si>
  <si>
    <t>SAHAJNATH MAHTO</t>
  </si>
  <si>
    <t>FIKU MAHTO</t>
  </si>
  <si>
    <t>MAHABIR KHAWAR</t>
  </si>
  <si>
    <t>BANDA BEDIYA</t>
  </si>
  <si>
    <t>CHAITU ORAON</t>
  </si>
  <si>
    <t>RAJENDRA MUNDA</t>
  </si>
  <si>
    <t>PACHCHU ORAON</t>
  </si>
  <si>
    <t>BAIJANATH MAHTO</t>
  </si>
  <si>
    <t>SOBHAN MAHTO</t>
  </si>
  <si>
    <t>PRADHAN ORAON</t>
  </si>
  <si>
    <t>RAMDHANI YADAV</t>
  </si>
  <si>
    <t>SUDHIR KUMAR YADAV</t>
  </si>
  <si>
    <t>BABULAL MUNDA</t>
  </si>
  <si>
    <t>MUNNA YADAV</t>
  </si>
  <si>
    <t>MOHAN MOCHI</t>
  </si>
  <si>
    <t>BISHWANATH PRASAD</t>
  </si>
  <si>
    <t>RAM PRASAD MAHLI</t>
  </si>
  <si>
    <t>SILWESTAR KHAKHA</t>
  </si>
  <si>
    <t>NUR ANSARI</t>
  </si>
  <si>
    <t>PACHU MAHTO</t>
  </si>
  <si>
    <t>GANGA SAGAR SAHU</t>
  </si>
  <si>
    <t>BAHDUR SAHU</t>
  </si>
  <si>
    <t>OM PRAKASH SAHU</t>
  </si>
  <si>
    <t>BALGOVIND MAHTO</t>
  </si>
  <si>
    <t>DHANU SAHU</t>
  </si>
  <si>
    <t>RAMLAKHAN MAHTO</t>
  </si>
  <si>
    <t>ERON LAKRA</t>
  </si>
  <si>
    <t>KAILAS MAHTO</t>
  </si>
  <si>
    <t>PRASHANT KUMAR SAHU</t>
  </si>
  <si>
    <t>RAMPRASAD SAHU</t>
  </si>
  <si>
    <t>MUNKOO SAHU</t>
  </si>
  <si>
    <t>SHIVNATH MUNDA</t>
  </si>
  <si>
    <t>PANCHAM RAM</t>
  </si>
  <si>
    <t>RAM PRASAD SAHU</t>
  </si>
  <si>
    <t>7462017614</t>
  </si>
  <si>
    <t>6200881349</t>
  </si>
  <si>
    <t>9142575139</t>
  </si>
  <si>
    <t>9939907858</t>
  </si>
  <si>
    <t>9061973295</t>
  </si>
  <si>
    <t>9229317248</t>
  </si>
  <si>
    <t>6202540065</t>
  </si>
  <si>
    <t>8757528241</t>
  </si>
  <si>
    <t>9199975465</t>
  </si>
  <si>
    <t>6201601355</t>
  </si>
  <si>
    <t>9798408452</t>
  </si>
  <si>
    <t>9973306446</t>
  </si>
  <si>
    <t>9798801591</t>
  </si>
  <si>
    <t>7634911442</t>
  </si>
  <si>
    <t>9229406935</t>
  </si>
  <si>
    <t>7061250409</t>
  </si>
  <si>
    <t>9334439161</t>
  </si>
  <si>
    <t>9263656626</t>
  </si>
  <si>
    <t>9955086397</t>
  </si>
  <si>
    <t>8210888095</t>
  </si>
  <si>
    <t>7461925650</t>
  </si>
  <si>
    <t>9693662278</t>
  </si>
  <si>
    <t>8709718009</t>
  </si>
  <si>
    <t>7667405698</t>
  </si>
  <si>
    <t>9709142339</t>
  </si>
  <si>
    <t>8877009773</t>
  </si>
  <si>
    <t>6204125829</t>
  </si>
  <si>
    <t>6206543499</t>
  </si>
  <si>
    <t>8789162740</t>
  </si>
  <si>
    <t>9973742755</t>
  </si>
  <si>
    <t>8413028508</t>
  </si>
  <si>
    <t>8578856592</t>
  </si>
  <si>
    <t>7004712306</t>
  </si>
  <si>
    <t>9031750944</t>
  </si>
  <si>
    <t>7050472130</t>
  </si>
  <si>
    <t>9572721431</t>
  </si>
  <si>
    <t>6204406807</t>
  </si>
  <si>
    <t>9304505316</t>
  </si>
  <si>
    <t>9060272408</t>
  </si>
  <si>
    <t>7464098315</t>
  </si>
  <si>
    <t>9031469292</t>
  </si>
  <si>
    <t>6299492881</t>
  </si>
  <si>
    <t>9123202818</t>
  </si>
  <si>
    <t>7887040790</t>
  </si>
  <si>
    <t>9065634799</t>
  </si>
  <si>
    <t>6202858418</t>
  </si>
  <si>
    <t>9934024341</t>
  </si>
  <si>
    <t>9798953685</t>
  </si>
  <si>
    <t>9631065396</t>
  </si>
  <si>
    <t>9608567476</t>
  </si>
  <si>
    <t>6207691859</t>
  </si>
  <si>
    <t>7295949020</t>
  </si>
  <si>
    <t>7366021672</t>
  </si>
  <si>
    <t>9835107181</t>
  </si>
  <si>
    <t>7672859084</t>
  </si>
  <si>
    <t>7643966005</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</si>
  <si>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</si>
  <si>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</si>
  <si>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</si>
  <si>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</si>
  <si>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</si>
  <si>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</si>
  <si>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</si>
  <si>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</si>
  <si>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</si>
  <si>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</si>
  <si>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</si>
  <si>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</si>
  <si>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</si>
  <si>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</si>
  <si>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</si>
  <si>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</si>
  <si>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</si>
  <si>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</si>
  <si>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</si>
  <si>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</si>
  <si>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</si>
  <si>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</si>
  <si>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</si>
  <si>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</si>
  <si>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</si>
  <si>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</si>
  <si>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</si>
  <si>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</si>
  <si>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</si>
  <si>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</si>
  <si>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</si>
  <si>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</si>
  <si>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</si>
  <si>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</si>
  <si>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</si>
  <si>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</si>
  <si>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</si>
  <si>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</si>
  <si>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</si>
  <si>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</si>
  <si>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</si>
  <si>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</si>
  <si>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</si>
  <si>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</si>
  <si>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</si>
  <si>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</si>
  <si>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</si>
  <si>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20080006 Total</t>
  </si>
  <si>
    <t>20080007 Total</t>
  </si>
  <si>
    <t>20080009 Total</t>
  </si>
  <si>
    <t>20080010 Total</t>
  </si>
  <si>
    <t>20080026 Total</t>
  </si>
  <si>
    <t>20070009 Total</t>
  </si>
  <si>
    <t>20010002 Total</t>
  </si>
  <si>
    <t>20010052 Total</t>
  </si>
  <si>
    <t>20040006 Total</t>
  </si>
  <si>
    <t>20060008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</si>
  <si>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</si>
  <si>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</si>
  <si>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</si>
  <si>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</si>
  <si>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</si>
  <si>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</si>
  <si>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</si>
  <si>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</si>
  <si>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</si>
  <si>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</si>
  <si>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</si>
  <si>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</si>
  <si>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</si>
  <si>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</si>
  <si>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</si>
  <si>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20090013 Total</t>
  </si>
  <si>
    <t>20090014 Total</t>
  </si>
  <si>
    <t>20080039 Total</t>
  </si>
  <si>
    <t>20090015 Total</t>
  </si>
  <si>
    <t>20090017 Total</t>
  </si>
  <si>
    <t>20090020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</si>
  <si>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</si>
  <si>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</si>
  <si>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</si>
  <si>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</si>
  <si>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</si>
  <si>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</si>
  <si>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</si>
  <si>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</si>
  <si>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</si>
  <si>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</si>
  <si>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</si>
  <si>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</si>
  <si>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</si>
  <si>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</si>
  <si>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</si>
  <si>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</si>
  <si>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</si>
  <si>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</si>
  <si>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</si>
  <si>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</si>
  <si>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</si>
  <si>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</si>
  <si>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20060028 Total</t>
  </si>
  <si>
    <t>20010057 Total</t>
  </si>
  <si>
    <t>28-03 Aug</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</si>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</sst>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65"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color rgb="FF006100"/>
      <name val="Calibri"/>
      <family val="2"/>
      <scheme val="minor"/>
    </font>
    <font>
      <sz val="11"/>
      <color rgb="FF9C0006"/>
      <name val="Calibri"/>
      <family val="2"/>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6">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xf numFmtId="0" fontId="63" fillId="14" borderId="0" applyNumberFormat="0" applyBorder="0" applyAlignment="0" applyProtection="0"/>
    <xf numFmtId="0" fontId="64" fillId="15" borderId="0" applyNumberFormat="0" applyBorder="0" applyAlignment="0" applyProtection="0"/>
  </cellStyleXfs>
  <cellXfs count="389">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59" fillId="0" borderId="0" xfId="3" applyFont="1" applyAlignment="1">
      <alignment horizontal="center"/>
    </xf>
    <xf numFmtId="0" fontId="0" fillId="0" borderId="22" xfId="0" applyBorder="1"/>
    <xf numFmtId="0" fontId="0" fillId="0" borderId="23" xfId="0" applyBorder="1"/>
    <xf numFmtId="0" fontId="0" fillId="0" borderId="24" xfId="0" applyBorder="1"/>
    <xf numFmtId="166" fontId="0" fillId="0" borderId="2" xfId="2" applyNumberFormat="1" applyFont="1" applyBorder="1" applyAlignment="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0" fillId="0" borderId="0" xfId="0" applyAlignment="1">
      <alignment horizontal="center"/>
    </xf>
    <xf numFmtId="0" fontId="2" fillId="4" borderId="33" xfId="0" applyFont="1" applyFill="1" applyBorder="1" applyAlignment="1">
      <alignment horizontal="center"/>
    </xf>
    <xf numFmtId="0" fontId="0" fillId="0" borderId="0" xfId="0" applyFont="1"/>
    <xf numFmtId="0" fontId="0" fillId="0" borderId="0" xfId="0" applyNumberFormat="1"/>
    <xf numFmtId="0" fontId="0" fillId="0" borderId="0" xfId="0" pivotButton="1"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6">
    <cellStyle name="Bad 2" xfId="15" xr:uid="{1EEDC993-9BBB-4149-B0FE-F413C884B003}"/>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Good 2" xfId="14" xr:uid="{C93D3DD4-ECF5-42D8-939B-993D353E669F}"/>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1"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0"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72.716012384262" missingItemsLimit="0" createdVersion="8" refreshedVersion="8" minRefreshableVersion="3" recordCount="127" xr:uid="{F89E8F00-050C-469B-85D0-9B09A8C0E9F9}">
  <cacheSource type="worksheet">
    <worksheetSource ref="A3:AE130"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3.18" maxValue="11527.96"/>
    </cacheField>
    <cacheField name="BMC Amount" numFmtId="1">
      <sharedItems containsSemiMixedTypes="0" containsString="0" containsNumber="1" minValue="498.36" maxValue="489972.13999999996"/>
    </cacheField>
    <cacheField name="Reg Vol" numFmtId="166">
      <sharedItems containsSemiMixedTypes="0" containsString="0" containsNumber="1" minValue="0" maxValue="11528.02"/>
    </cacheField>
    <cacheField name="reg Amt" numFmtId="166">
      <sharedItems containsSemiMixedTypes="0" containsString="0" containsNumber="1" minValue="0" maxValue="489944.46919999999"/>
    </cacheField>
    <cacheField name="Unreg Vol" numFmtId="166">
      <sharedItems containsSemiMixedTypes="0" containsString="0" containsNumber="1" minValue="0" maxValue="42.45"/>
    </cacheField>
    <cacheField name="Unreg Amt" numFmtId="166">
      <sharedItems containsSemiMixedTypes="0" containsString="0" containsNumber="1" minValue="0" maxValue="1740.5519999999999"/>
    </cacheField>
    <cacheField name="Total Vol" numFmtId="166">
      <sharedItems containsSemiMixedTypes="0" containsString="0" containsNumber="1" minValue="0" maxValue="11528.02"/>
    </cacheField>
    <cacheField name="Total Amt" numFmtId="166">
      <sharedItems containsSemiMixedTypes="0" containsString="0" containsNumber="1" minValue="0" maxValue="489944.46919999999"/>
    </cacheField>
    <cacheField name="Payable" numFmtId="166">
      <sharedItems containsSemiMixedTypes="0" containsString="0" containsNumber="1" minValue="495" maxValue="489944.46919999999"/>
    </cacheField>
    <cacheField name="TS Loss" numFmtId="166">
      <sharedItems containsSemiMixedTypes="0" containsString="0" containsNumber="1" containsInteger="1" minValue="0" maxValue="1496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0995.646599999996"/>
    </cacheField>
    <cacheField name="CF Deduction" numFmtId="166">
      <sharedItems containsSemiMixedTypes="0" containsString="0" containsNumber="1" containsInteger="1" minValue="0" maxValue="127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74980"/>
    </cacheField>
    <cacheField name="Unreg. Farmer payment" numFmtId="166">
      <sharedItems containsSemiMixedTypes="0" containsString="0" containsNumber="1" containsInteger="1" minValue="0" maxValue="1406"/>
    </cacheField>
    <cacheField name="Payment to MPGs A/c" numFmtId="166">
      <sharedItems containsSemiMixedTypes="0" containsString="0" containsNumber="1" minValue="0" maxValue="46560.660000000011"/>
    </cacheField>
    <cacheField name="Closing Reserve" numFmtId="166">
      <sharedItems containsSemiMixedTypes="0" containsString="0" containsNumber="1" minValue="-0.47999999999956344" maxValue="186680.52000000005"/>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3" maxValue="186680"/>
    </cacheField>
    <cacheField name="loss/gain" numFmtId="9">
      <sharedItems containsSemiMixedTypes="0" containsString="0" containsNumber="1" minValue="-1" maxValue="0.6775507932947672"/>
    </cacheField>
    <cacheField name="No of Farmers" numFmtId="0">
      <sharedItems containsSemiMixedTypes="0" containsString="0" containsNumber="1" containsInteger="1" minValue="0" maxValue="84"/>
    </cacheField>
    <cacheField name="Cycle" numFmtId="43">
      <sharedItems/>
    </cacheField>
    <cacheField name="Remarks" numFmtId="0">
      <sharedItems containsBlank="1" count="4">
        <m/>
        <s v="Letter not received"/>
        <s v="TS Loss"/>
        <s v="CF OS&gt; 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72.72012233796" createdVersion="5" refreshedVersion="8" minRefreshableVersion="3" recordCount="127" xr:uid="{00000000-000A-0000-FFFF-FFFF06000000}">
  <cacheSource type="worksheet">
    <worksheetSource ref="A3:Y130"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3.18" maxValue="11527.96"/>
    </cacheField>
    <cacheField name="BMC Amount" numFmtId="1">
      <sharedItems containsSemiMixedTypes="0" containsString="0" containsNumber="1" minValue="498.36" maxValue="489972.13999999996"/>
    </cacheField>
    <cacheField name="Reg Vol" numFmtId="166">
      <sharedItems containsSemiMixedTypes="0" containsString="0" containsNumber="1" minValue="0" maxValue="11528.02"/>
    </cacheField>
    <cacheField name="reg Amt" numFmtId="166">
      <sharedItems containsSemiMixedTypes="0" containsString="0" containsNumber="1" minValue="0" maxValue="489944.46919999999"/>
    </cacheField>
    <cacheField name="Unreg Vol" numFmtId="166">
      <sharedItems containsSemiMixedTypes="0" containsString="0" containsNumber="1" minValue="0" maxValue="42.45"/>
    </cacheField>
    <cacheField name="Unreg Amt" numFmtId="166">
      <sharedItems containsSemiMixedTypes="0" containsString="0" containsNumber="1" minValue="0" maxValue="1740.5519999999999"/>
    </cacheField>
    <cacheField name="Total Vol" numFmtId="166">
      <sharedItems containsSemiMixedTypes="0" containsString="0" containsNumber="1" minValue="0" maxValue="11528.02"/>
    </cacheField>
    <cacheField name="Total Amt" numFmtId="166">
      <sharedItems containsSemiMixedTypes="0" containsString="0" containsNumber="1" minValue="0" maxValue="489944.46919999999"/>
    </cacheField>
    <cacheField name="Payable" numFmtId="166">
      <sharedItems containsSemiMixedTypes="0" containsString="0" containsNumber="1" minValue="495" maxValue="489944.46919999999"/>
    </cacheField>
    <cacheField name="TS Loss" numFmtId="166">
      <sharedItems containsSemiMixedTypes="0" containsString="0" containsNumber="1" containsInteger="1" minValue="0" maxValue="14964"/>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0995.646599999996"/>
    </cacheField>
    <cacheField name="CF Deduction" numFmtId="166">
      <sharedItems containsSemiMixedTypes="0" containsString="0" containsNumber="1" containsInteger="1" minValue="0" maxValue="127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74980"/>
    </cacheField>
    <cacheField name="Unreg. Farmer payment" numFmtId="166">
      <sharedItems containsSemiMixedTypes="0" containsString="0" containsNumber="1" containsInteger="1" minValue="0" maxValue="1406"/>
    </cacheField>
    <cacheField name="Payment to MPGs A/c" numFmtId="166">
      <sharedItems containsSemiMixedTypes="0" containsString="0" containsNumber="1" minValue="0" maxValue="46560.660000000011"/>
    </cacheField>
    <cacheField name="Closing Reserve" numFmtId="166">
      <sharedItems containsSemiMixedTypes="0" containsString="0" containsNumber="1" minValue="-0.47999999999956344" maxValue="186680.5200000000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75.661618865743" createdVersion="5" refreshedVersion="8" minRefreshableVersion="3" recordCount="1551"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3">
        <n v="20010001"/>
        <n v="20010002"/>
        <n v="20010003"/>
        <n v="20010005"/>
        <n v="20010008"/>
        <n v="20010009"/>
        <n v="20010015"/>
        <n v="20010017"/>
        <n v="20010023"/>
        <n v="20010027"/>
        <n v="20010033"/>
        <n v="20010036"/>
        <n v="20010038"/>
        <n v="20010040"/>
        <n v="20010041"/>
        <n v="20010042"/>
        <n v="20010043"/>
        <n v="20010050"/>
        <n v="20010052"/>
        <n v="20010054"/>
        <n v="20010055"/>
        <n v="20010057"/>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3"/>
        <n v="20060001"/>
        <n v="20060002"/>
        <n v="20060003"/>
        <n v="20060004"/>
        <n v="20060005"/>
        <n v="20060007"/>
        <n v="20060008"/>
        <n v="20060009"/>
        <n v="20060017"/>
        <n v="20060018"/>
        <n v="20060019"/>
        <n v="20060022"/>
        <n v="20060028"/>
        <n v="20070001"/>
        <n v="20070002"/>
        <n v="20070003"/>
        <n v="20070004"/>
        <n v="20070006"/>
        <n v="20070007"/>
        <n v="20070009"/>
        <n v="20070010"/>
        <n v="20070018"/>
        <n v="20070019"/>
        <n v="20070020"/>
        <n v="20070023"/>
        <n v="20070024"/>
        <n v="20070025"/>
        <n v="20070026"/>
        <n v="20080001"/>
        <n v="20080006"/>
        <n v="20080007"/>
        <n v="20080008"/>
        <n v="20080009"/>
        <n v="20080010"/>
        <n v="20080026"/>
        <n v="20080027"/>
        <n v="20080028"/>
        <n v="20080030"/>
        <n v="20080039"/>
        <n v="20080041"/>
        <n v="20080043"/>
        <n v="20080050"/>
        <n v="20090001"/>
        <n v="20090004"/>
        <n v="20090008"/>
        <n v="20090013"/>
        <n v="20090014"/>
        <n v="20090015"/>
        <n v="20090017"/>
        <n v="20090020"/>
        <n v="20090023"/>
        <n v="20070021" u="1"/>
        <n v="20070027" u="1"/>
        <n v="20080047" u="1"/>
        <n v="20090012" u="1"/>
        <n v="20050002" u="1"/>
        <n v="20060027" u="1"/>
        <n v="20080004" u="1"/>
        <n v="20090022" u="1"/>
        <n v="20070016" u="1"/>
        <n v="20080002" u="1"/>
        <n v="20080034" u="1"/>
        <n v="20030012"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3">
        <s v="0002"/>
        <s v="0004"/>
        <s v="0010"/>
        <s v="0016"/>
        <s v="0017"/>
        <s v="0019"/>
        <s v="0046"/>
        <s v="0047"/>
        <s v="0048"/>
        <s v="0050"/>
        <s v="0051"/>
        <s v="0064"/>
        <s v="0066"/>
        <s v="0067"/>
        <s v="0077"/>
        <s v="0081"/>
        <s v="0082"/>
        <s v="0083"/>
        <s v="0084"/>
        <s v="0089"/>
        <s v="0090"/>
        <s v="0003"/>
        <s v="0013"/>
        <s v="0026"/>
        <s v="0044"/>
        <s v="0080"/>
        <s v="0105"/>
        <s v="0112"/>
        <s v="0115"/>
        <s v="0116"/>
        <s v="0005"/>
        <s v="0008"/>
        <s v="0009"/>
        <s v="0011"/>
        <s v="0012"/>
        <s v="0014"/>
        <s v="0022"/>
        <s v="0023"/>
        <s v="0029"/>
        <s v="0033"/>
        <s v="0042"/>
        <s v="0045"/>
        <s v="0052"/>
        <s v="0053"/>
        <s v="0054"/>
        <s v="0055"/>
        <s v="0056"/>
        <s v="0024"/>
        <s v="0035"/>
        <s v="0040"/>
        <s v="0041"/>
        <s v="0059"/>
        <s v="0060"/>
        <s v="0061"/>
        <s v="0030"/>
        <s v="0031"/>
        <s v="0032"/>
        <s v="0034"/>
        <s v="0006"/>
        <s v="0021"/>
        <s v="0027"/>
        <s v="0028"/>
        <s v="0043"/>
        <s v="0062"/>
        <s v="0075"/>
        <s v="0078"/>
        <s v="0088"/>
        <s v="0091"/>
        <s v="0094"/>
        <s v="0095"/>
        <s v="0096"/>
        <s v="0097"/>
        <s v="0098"/>
        <s v="0099"/>
        <s v="0100"/>
        <s v="0101"/>
        <s v="0102"/>
        <s v="0104"/>
        <s v="0107"/>
        <s v="0108"/>
        <s v="0109"/>
        <s v="0110"/>
        <s v="0111"/>
        <s v="0113"/>
        <s v="0114"/>
        <s v="0118"/>
        <s v="0119"/>
        <s v="0120"/>
        <s v="0018"/>
        <s v="0020"/>
        <s v="0025"/>
        <s v="0015"/>
        <s v="0065"/>
        <s v="0070"/>
        <s v="0036"/>
        <s v="0037"/>
        <s v="0085"/>
        <s v="0092"/>
        <s v="0007"/>
        <s v="0057"/>
        <s v="0058"/>
        <s v="0069"/>
        <s v="0071"/>
        <s v="0072"/>
        <s v="0038"/>
        <s v="0039"/>
        <s v="0063"/>
        <s v="0076"/>
        <s v="0103"/>
        <s v="0106"/>
        <s v="0117"/>
        <s v="0121"/>
        <s v="0123"/>
        <s v="0128"/>
        <s v="0130"/>
        <s v="0131"/>
        <s v="0134"/>
        <s v="0135"/>
        <s v="0143"/>
        <s v="0145"/>
        <s v="0148"/>
        <s v="0150"/>
        <s v="0151"/>
        <s v="0155"/>
        <s v="0157"/>
        <s v="0166"/>
        <s v="0169"/>
        <s v="0170"/>
        <s v="0171"/>
        <s v="0173"/>
        <s v="0175"/>
        <s v="0176"/>
        <s v="0177"/>
        <s v="0178"/>
        <s v="0179"/>
        <s v="0180"/>
        <s v="0181"/>
        <s v="0182"/>
        <s v="0183"/>
        <s v="0184"/>
        <s v="0185"/>
        <s v="0186"/>
        <s v="0187"/>
        <s v="0188"/>
        <s v="0189"/>
        <s v="0190"/>
        <s v="0191"/>
        <s v="0074"/>
        <s v="0049"/>
        <s v="0073"/>
        <s v="0086"/>
        <s v="0093"/>
        <s v="0068"/>
        <s v="0122"/>
        <s v="0124"/>
        <s v="0127"/>
        <s v="0132"/>
        <s v="0133"/>
        <s v="0137"/>
        <s v="0138"/>
        <s v="0139"/>
        <s v="0140"/>
        <s v="0141"/>
        <m u="1"/>
        <s v="0153" u="1"/>
        <s v="0159" u="1"/>
        <s v="0079" u="1"/>
        <s v="0087" u="1"/>
        <s v="0160" u="1"/>
        <s v="0125" u="1"/>
        <s v="0001" u="1"/>
        <s v="0161" u="1"/>
        <s v="0174" u="1"/>
        <s v="0162" u="1"/>
        <s v="0164" u="1"/>
        <s v="0172" u="1"/>
        <s v="0167" u="1"/>
        <s v="0142" u="1"/>
        <s v="0165" u="1"/>
        <s v="0168" u="1"/>
        <s v="0149" u="1"/>
        <s v="0154" u="1"/>
        <s v="0156" u="1"/>
        <s v="0129" u="1"/>
        <s v="0152" u="1"/>
        <s v="0147" u="1"/>
        <s v="0126" u="1"/>
        <s v="0146" u="1"/>
        <s v="0144" u="1"/>
        <s v="N/A" u="1"/>
        <s v="0163" u="1"/>
        <s v="0158"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02" maxValue="9769"/>
    </cacheField>
    <cacheField name="Amount" numFmtId="1">
      <sharedItems containsSemiMixedTypes="0" containsString="0" containsNumber="1" minValue="0.78300000000000003" maxValue="417636.15"/>
    </cacheField>
    <cacheField name="TS Loss" numFmtId="43">
      <sharedItems containsSemiMixedTypes="0" containsString="0" containsNumber="1" containsInteger="1" minValue="0" maxValue="14964"/>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10994.48"/>
    </cacheField>
    <cacheField name="CF Deduction" numFmtId="43">
      <sharedItems containsSemiMixedTypes="0" containsString="0" containsNumber="1" containsInteger="1" minValue="0" maxValue="254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402672"/>
    </cacheField>
    <cacheField name="Category" numFmtId="0">
      <sharedItems count="2">
        <s v="Direct"/>
        <s v="Indirect" u="1"/>
      </sharedItems>
    </cacheField>
    <cacheField name="Farmers Account Name" numFmtId="0">
      <sharedItems containsMixedTypes="1" containsNumber="1" containsInteger="1" minValue="0" maxValue="0" count="1351">
        <s v="AMIT KUMAR TIWARI"/>
        <s v="BIRSA ORAON"/>
        <s v="SHANTI DEVI"/>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VIDESH KERKETTA"/>
        <s v="BHOLA KUMAR TIWARI"/>
        <s v="DIPAWTI DEVI"/>
        <s v="PINKI DEVI"/>
        <s v="JOSEF LAKRA"/>
        <s v="Pankaj Tigga "/>
        <s v="Manju Devi "/>
        <s v="PUNAM SINHA"/>
        <s v="GEETA TANA BHAGTAIN"/>
        <s v="SUKA TANA BHAGAT"/>
        <s v="BANDE ORAON"/>
        <s v="SUNITA KUMARI"/>
        <s v="ANITA DEVI"/>
        <s v="MUNEJA KHATUN"/>
        <s v="ANISA KHATUN"/>
        <s v="RABUL ANSARI"/>
        <s v="EYASIN ANSARI"/>
        <s v="TAIRUN NISHA"/>
        <s v="SALIM ANSARI"/>
        <s v="ASIYA KHATOON"/>
        <s v="SHEIKH SAFIQUE"/>
        <s v="JOHRA KHATOON"/>
        <s v="IMAM ANSARI"/>
        <s v="Hamida Khatoon "/>
        <s v="PARWEJ ANSARI"/>
        <s v="ANISHA KHATUN"/>
        <s v="TABASSUM KHATOON"/>
        <s v="RUBY PARWEEN"/>
        <s v="JAMIL ANSARI"/>
        <s v="ARSAD ANSARI"/>
        <s v="AFSANA KHATOON"/>
        <s v="MEENA AGARWAL"/>
        <s v="SAKIL ANSARI"/>
        <s v="BABLU ORAON"/>
        <s v="AFROJ ANSARI"/>
        <s v="SANJAY SAHU"/>
        <s v="MAMITA KUMARI"/>
        <s v="RAM JI SAHU"/>
        <s v="Mila Devi "/>
        <s v="LALITA DEVI"/>
        <s v="Rekha Kumari "/>
        <s v="Giridhari Sahu"/>
        <s v="BASANT SAW"/>
        <s v="SURAJMANI TOPPO"/>
        <s v="RAMA TOPPO"/>
        <s v="NITU LAKRA"/>
        <s v="REKHA DEVI"/>
        <s v="SUMITRA DEVI"/>
        <s v="BAL KISHORE TIWARI"/>
        <s v="BIRENDAR KUMAR GOPE"/>
        <s v="PUSPA DEVI"/>
        <s v="SUBHASH GOPE"/>
        <s v="MAMTA DEVI"/>
        <s v="REENA KUMARI"/>
        <s v="SOMESH GOPE"/>
        <s v="Manga Bhagat "/>
        <s v="Shkila Khatoon "/>
        <s v="Shashi Kala Urain "/>
        <s v="Putun Devi "/>
        <s v="Evaren Khes "/>
        <s v="Halima Khatoon "/>
        <s v="Etwari Urain"/>
        <s v="Nejam Ansari "/>
        <s v="Haidar Ansari "/>
        <s v="Jamahir Ansari "/>
        <s v="Shahid Ansari "/>
        <s v="Manita Khes "/>
        <s v="Habib Ansari "/>
        <s v="Sukru Devi"/>
        <s v="Md Sakil Ansaari "/>
        <s v="Dhaneshwar Mahli "/>
        <s v="Iliyas Khes "/>
        <s v="Sumer Kindo "/>
        <s v="Jamuna Oraon "/>
        <s v="AZAD ANSARI"/>
        <s v="SHABNAM ARA "/>
        <s v="JAYA KACHHAP"/>
        <s v="RAMESH GOPE"/>
        <s v="SARAFAT ANSARI"/>
        <s v="MUSLIM ANSARI"/>
        <s v="JANATUN KHATOON"/>
        <s v="REYAJ ANSARI"/>
        <s v="ETWA ORAON"/>
        <s v="GAHNI ORAON"/>
        <s v="SHAMIM ANSARI"/>
        <s v="DEVENDRA KUMAR MAHTO"/>
        <s v="NAUSHAD ANSARI"/>
        <s v="SANGAM TOPPO"/>
        <s v="PAKDI ORAON"/>
        <s v="IMRANA KHATUN"/>
        <s v="KRISHNA KHESH"/>
        <s v="AASMIN KHATUN"/>
        <s v="SALMA PARWEEN"/>
        <s v="JABBAR ANSARI"/>
        <s v="NAUSHAD KHATUN"/>
        <s v="ASMA KHATUN"/>
        <s v="SAHIDA KHATON"/>
        <s v="GAYATRI DEVI"/>
        <s v="TARANNUM PARWEEN"/>
        <s v="SAHADAT ANSARI"/>
        <s v="AMIT ORAON"/>
        <s v="BUTAN DEVI"/>
        <s v="DANISH ANSARI"/>
        <s v="PARAS PASWAN"/>
        <s v="SHADAB ALAM"/>
        <s v="MANGRI TOPPO"/>
        <s v="DULARI TOPPO"/>
        <s v="Suhail Hussain "/>
        <s v="Mahadev Minj"/>
        <s v="Pyari Devi "/>
        <s v="JAGAT PAL SAHU"/>
        <s v="PANKAJ KHESS"/>
        <s v="ISRAT PRAWEEN"/>
        <s v="AFJAL HUSSAIN"/>
        <s v="Somra Munda "/>
        <s v="Lalo Munda "/>
        <s v="Sudama Gope "/>
        <s v="Geeta Devi "/>
        <s v="Charo Munda "/>
        <s v="Rani Devi "/>
        <s v="Dhaneshwar Gop "/>
        <s v="Shani Munda "/>
        <s v="Rupan Devi "/>
        <s v="Rajesh Gop "/>
        <s v="Chhoti Devi "/>
        <s v="Shila Devi "/>
        <s v="Anita Mundain "/>
        <s v="LALKU GOPE"/>
        <s v="SUNITA KACHHAP "/>
        <s v="PRATIMA KUMARI"/>
        <s v="MANITAMUNDA KUMARI"/>
        <s v="GANDORI MUNDA"/>
        <s v="JITANI ORAON"/>
        <s v="UPENDRA"/>
        <s v="Surji Devi "/>
        <s v="Chandu Orain "/>
        <s v="Bishu Oraon "/>
        <s v="Guindi Bhagat "/>
        <s v="ASHOK PRASAD GUPTA"/>
        <s v="KARN KUMAR"/>
        <s v="GHONJHO BHAGTAIN"/>
        <s v="SOMARI ORAON"/>
        <s v="PACHALA ORAIN"/>
        <s v="RAHUL KUMAR"/>
        <s v="PUNIT LAL KHANNA"/>
        <s v="KHUSHBU DEVI"/>
        <s v="Mohibul Ohdar "/>
        <s v="ALFIYA KAUSHIN"/>
        <s v="URMILA DEVI"/>
        <s v="Moti Lal Sahu "/>
        <s v="PAYAL KUMARI"/>
        <s v="SONA RAM SAHU"/>
        <s v="Pawan Kumar Sahu"/>
        <s v="Karma Sahu "/>
        <s v="Prabha Devi "/>
        <s v="CHAMI URAIN"/>
        <s v="SANCHARIYA DEVI"/>
        <s v="MANGAL ORAON"/>
        <s v="JINGI ORAIN"/>
        <s v="Budhram Oran "/>
        <s v="MANGO ORAON"/>
        <s v="CHALA ORAON"/>
        <s v="AMAR ORAON"/>
        <s v="SOUDHI ORAIN"/>
        <s v="MOHIT KUMAR"/>
        <s v="MAKO ORAIN"/>
        <s v="AMRITA ORAIN"/>
        <s v="VASHODA DEVI"/>
        <s v="PUSANGI ORAIN"/>
        <s v="Vijay Xalxo "/>
        <s v="SUNIL GOPE"/>
        <s v="Ranthu Oraon "/>
        <s v="Saraswati Devi "/>
        <s v="SUNITA DEVI"/>
        <s v="Gita Devi "/>
        <s v="Matim Devi "/>
        <s v="Aruna Kumari "/>
        <s v="RAVI ORAON"/>
        <s v="SURESH GOPE"/>
        <s v="DASHMI DEVI"/>
        <s v="JIBU GOPE"/>
        <s v="SUSHILA DEVI"/>
        <s v="SUKHNATH GOPE"/>
        <s v="BACHAN DEVI"/>
        <s v="SHIV CHARAN GOPE"/>
        <s v="JEET RAM GOPE"/>
        <s v="CHATTAN BARAIK"/>
        <s v="SUSIMA DEVI"/>
        <s v="SWETA DEVI"/>
        <s v="SOHADRI DEVI"/>
        <s v="MANJU DEVI"/>
        <s v="SIMA KUMARI"/>
        <s v="IRSHAD MIYA"/>
        <s v="PRATIMA URAIN"/>
        <s v="ISHMAT ARA KHATOON"/>
        <s v="VIJAY MAHTO"/>
        <s v="CHARIYA ORAIN"/>
        <s v="RESHMA LAKRA"/>
        <s v="CHARIYA URAIN"/>
        <s v="BUSRAT PRAWEEN"/>
        <s v="Mrs JALHI ORAIN"/>
        <s v="BERSO ORAIN"/>
        <s v="Md RIZWAN ALAM"/>
        <s v="TABREJ ALAM"/>
        <s v="ALIYA TARANNUM"/>
        <s v="VISNI DEVI"/>
        <s v="FULO DEVI"/>
        <s v="MINA ORAIN"/>
        <s v="GITA ORAON"/>
        <s v="BUDU ORAON"/>
        <s v="RAJINA KHATOON"/>
        <s v="UMRA PRAWEEN"/>
        <s v="TABBSUN PRAWEEN"/>
        <s v="RAGHU ORAON"/>
        <s v="CHUYUN MINZ"/>
        <s v="SHILA DEVI"/>
        <s v="UDAY GOPE"/>
        <s v="BHARAT GOPE"/>
        <s v="AMIT GOPE"/>
        <s v="DEV PRASAD GOP"/>
        <s v="JHALO DEVI"/>
        <s v="RUPAN LAKRA"/>
        <s v="FULESHWARI DEVI"/>
        <s v="JATRI KERKETTA"/>
        <s v="ANAND GOPE"/>
        <s v="ARJUN ORAON"/>
        <s v="SALEN LAKRA"/>
        <s v="MUNI DEVI"/>
        <s v="HIRU GOPE"/>
        <s v="LAKSHMAN ORAON"/>
        <s v="ARTI KUMARI"/>
        <s v="BAJRANG MINZ"/>
        <s v="BUNDESHWAR MAHLI"/>
        <s v="LALITA LAKRA"/>
        <s v="LAKSHMAN GOPE"/>
        <s v="SONI DEVI"/>
        <s v="TARANNUM KHATOON"/>
        <s v="MANJUR ANSARI"/>
        <s v="LAILA KHATUN"/>
        <s v="BARIK ANSARI"/>
        <s v="APSHANA KHATOON"/>
        <s v="JOURA ORAON"/>
        <s v="RUKSHANA KHATOON"/>
        <s v="SHOEB ANSARI"/>
        <s v="SAMIDA KHATOON"/>
        <s v="MUSTAKIM ANSARI"/>
        <s v="SHABNAM KHATOON"/>
        <s v="AJIBAN KHATUN"/>
        <s v="SABIHA KHATOON"/>
        <s v="NASIMA KHATOON"/>
        <s v="SUFEDA KHATUN"/>
        <s v="SUMATI KUMARI"/>
        <s v="PRKASH KUMAR GOPE"/>
        <s v="SANJITA KUMARI"/>
        <s v="SUMANTI BARWA"/>
        <s v="RANTHI DEVI"/>
        <s v="KISHUN GOPE"/>
        <s v="KUBLAS DEVI"/>
        <s v="PARDESIA ORAON"/>
        <s v="SANIYARO YARO"/>
        <s v="DUKHNI ORAEN"/>
        <s v="RAMJEET MAHTO"/>
        <s v="HIRAMANI GOPE"/>
        <s v="MR RAMESHWAR MAHTO"/>
        <s v="BUDHNI ORAON"/>
        <s v="SUSMA KACHHAP"/>
        <s v="DIPANJALI KUMARI"/>
        <s v="KESHMI DEVI"/>
        <s v="ANIL KUMAR"/>
        <n v="0"/>
        <s v="PANCHAM KACHHAP"/>
        <s v="BHUTKI ORAIN"/>
        <s v="RAJARAM MAHTO"/>
        <s v="MANGRO URAIN"/>
        <s v="SUBASTANA BHAGAT"/>
        <s v="BUDHMANI TANA BHAGAT"/>
        <s v="HIRU TIRKEY"/>
        <s v="PRAVEEN TIRKEY"/>
        <s v="MARIAM GURGI TIRKEY"/>
        <s v="DEEPA TIRKEY"/>
        <s v="PRIYA TIRKEY"/>
        <s v="RUBI ORAIN"/>
        <s v="MR RUPDEO"/>
        <s v="AJAY KUMAR KESHRI"/>
        <s v="VIKAS KUMAR"/>
        <s v="BUDHUWA TIRKEY"/>
        <s v="HEMANT GOP"/>
        <s v="LILABATI DEVI"/>
        <s v="SULEMAN ANSARI"/>
        <s v="PRAKASH SAHU"/>
        <s v="MUNTAZIR ANSARI"/>
        <s v="YUNUS ANSARI"/>
        <s v="SUKARMANI ORAIEN"/>
        <s v="MUKESH SAHU"/>
        <s v="SANJU KUMARI"/>
        <s v="SANPETH DEVI"/>
        <s v="DASHRATH SAHU"/>
        <s v="PARMESHWAR SAHU"/>
        <s v="NIRASO DEVI"/>
        <s v="AGNU ORAON"/>
        <s v="ARJUN SAHU"/>
        <s v="PRAKASH KUMAR SAHU"/>
        <s v="CHANDU ORAIN"/>
        <s v="DEWALI ORAIN"/>
        <s v="SAKALU ORAON"/>
        <s v="ARUN KUMAR SAHU"/>
        <s v="RAJU SAHU"/>
        <s v="RAM NATH SAHU"/>
        <s v="SHIBANI ORAON"/>
        <s v="MANNATIYA KUMARI"/>
        <s v="SHIVSHANKAR GOPE"/>
        <s v="SIMA DEVI"/>
        <s v="Birsee Orain"/>
        <s v="Sunil Oraon "/>
        <s v="Basudev Mahto "/>
        <s v="Jatru Oraon "/>
        <s v="Gulsan Khatoon "/>
        <s v="Shyam Sahu "/>
        <s v="Sangeeta Devi"/>
        <s v="Lakhan Gope "/>
        <s v="Reshmi Kumari "/>
        <s v="Pano Devi "/>
        <s v="Pinky Devi "/>
        <s v="SAFIULLA ANSARI"/>
        <s v="BIMALA DEBI"/>
        <s v="PARWATI KUMARI"/>
        <s v="MAKBUL ANSARI"/>
        <s v="CHANUWA KEVAT"/>
        <s v="MINA KUMARI"/>
        <s v="AFINDAR SAHU"/>
        <s v="BUDHAN ORAOIN"/>
        <s v="RIYA KUMARI"/>
        <s v="MIRA DEVI"/>
        <s v="ETAVARI URAIN"/>
        <s v="KIRAN ORAIN"/>
        <s v="CHOTAN SAHU"/>
        <s v="KISHOR SAHU"/>
        <s v="SANDHYA ORAON"/>
        <s v="GITA URAIN"/>
        <s v="SUKHAN KEVAT"/>
        <s v="TULSI ORAON"/>
        <s v="MUSTREE PARWEEN"/>
        <s v="SANDEEP GOPE"/>
        <s v="RAIS ANS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GANESH ORAON"/>
        <s v="USHA DEVI"/>
        <s v="AMAR KUMAR SAHU"/>
        <s v="RANIKA KUMARI"/>
        <s v="DEVANTI DEVI"/>
        <s v="MANI DEVI"/>
        <s v="BIJAY KUMAR"/>
        <s v="BHOLA SAHU"/>
        <s v="Bandhu Sahu "/>
        <s v="KATIBAN KHATOON"/>
        <s v="Balak Gope "/>
        <s v="Bhikharm Oraon "/>
        <s v="ANIL UROV"/>
        <s v="Tanu Kumari "/>
        <s v="Mina Devi "/>
        <s v="Sidik Ansari "/>
        <s v="Madhya Oraon "/>
        <s v="Laxmi Devi "/>
        <s v="MANOHAR SAHU"/>
        <s v="SOHNA ANJUM"/>
        <s v="GULNAJ KHATUN"/>
        <s v="KHATIJA KHATUN"/>
        <s v="RANJAY MAHLI"/>
        <s v="SIBAN DEVI"/>
        <s v="RITA DEVI"/>
        <s v="MANISH TIRKEY"/>
        <s v="SUSMITA KUMARI"/>
        <s v="SINGRAEN KHALKHO"/>
        <s v="PRINCE KUMAR"/>
        <s v="JANAK ORAON"/>
        <s v="Ajit Kumar Sahu"/>
        <s v="SARITA DEVI"/>
        <s v="SANTOSH ORAON"/>
        <s v="Suresh Gope "/>
        <s v="Amardip Sahu "/>
        <s v="SUMAN TIRKEY"/>
        <s v="PUPEN KHALKHO"/>
        <s v="Ravi Gop"/>
        <s v="KALESHWAR GOPE"/>
        <s v="UPENDRA GOP"/>
        <s v="PARWATI DEVI"/>
        <s v="AJAY KUMAR GOPE"/>
        <s v="Pushpa Devi "/>
        <s v="SHIVANTI DEVI"/>
        <s v="BRAJASH KUMAR TIWARY"/>
        <s v="ABHAY KUMAR GOP"/>
        <s v="Ashok Thakur "/>
        <s v="Rajesh Gope "/>
        <s v="Ajay Gop "/>
        <s v="Mumtaj Khatun "/>
        <s v="Bina Oraon "/>
        <s v="Bindu Oraon "/>
        <s v="Hasina Khatun "/>
        <s v="Rubeda Khatun "/>
        <s v="Laxmi Oraon "/>
        <s v="Ritu Ekka "/>
        <s v="Chariya Urain "/>
        <s v="Munesa khautun"/>
        <s v="Sahidan Khatoon "/>
        <s v="Prahlad Oraon "/>
        <s v="Israt Praween "/>
        <s v="SAGIYA ORAIN"/>
        <s v="NAJIYA AMIN"/>
        <s v="DURGI ORAON"/>
        <s v="RAJIYA KHATUN"/>
        <s v="Chand Ansari "/>
        <s v="MAFRUJA KHATOON"/>
        <s v="Suraiya Khatun "/>
        <s v="Chhuniya Devi "/>
        <s v="Nandi Oraon "/>
        <s v="Dahri Urain"/>
        <s v="Kalim Ansari "/>
        <s v="Pandey Kujur "/>
        <s v="Shati Oraon "/>
        <s v="Sumitra Oraon "/>
        <s v="Soni Kumari "/>
        <s v="Shama Parween "/>
        <s v="Asalam Ansari "/>
        <s v="Abdus Subhan Ansari "/>
        <s v="Lakhi Orain "/>
        <s v="Faga Oraon "/>
        <s v="Saleha Khatoon "/>
        <s v="Mahadev Gope "/>
        <s v="Izhar Alam "/>
        <s v="LAKHO URAIN"/>
        <s v="GULSHAN KHATUN"/>
        <s v="RUKMANI TOPPO"/>
        <s v="NARGISH KHATUN"/>
        <s v="SOMRA ORAON"/>
        <s v="BHAGMANIYA ORAIN"/>
        <s v="SAMIR ANSARI"/>
        <s v="SAJRUN KHATUN"/>
        <s v="NAIEN ANSARI"/>
        <s v="MOBARAK ANSARI"/>
        <s v="SABITA DEVI"/>
        <s v="RIZWAAN ANSARI"/>
        <s v="AMIT XALXO"/>
        <s v="SABILA KHATOON"/>
        <s v="RUKSANA KHATUN"/>
        <s v="REENA LAKRA"/>
        <s v="SANDEEP ORAON"/>
        <s v="ARBAJ ANSARI"/>
        <s v="ANIL KHALKHO"/>
        <s v="BAHRU ORAON"/>
        <s v="PUSHPA ORAIN"/>
        <s v="NAVEEN ORAON"/>
        <s v="JAUNI ORAIN"/>
        <s v="BIGO ORAON"/>
        <s v="KAUSHILA DEVI"/>
        <s v="BIJAY SHREE KUJUR"/>
        <s v="RADHIKA TOPPO"/>
        <s v="REYAJUL ANSARI"/>
        <s v="Sandhya Oraon "/>
        <s v="Rubi Khatun "/>
        <s v="Sanjeev Kumar "/>
        <s v="Sukra Mahli "/>
        <s v="Sonil Kispotta"/>
        <s v="Karmi Urain "/>
        <s v="SAHARUN ANSARI"/>
        <s v="NAGESHWAR ORAON"/>
        <s v="KAMLI DEVI"/>
        <s v="DILIP ORAON"/>
        <s v="BUDHNA ORAON"/>
        <s v="KURESHA KHATUN"/>
        <s v="ANUP KUMAR"/>
        <s v="LASIRAN KHATOON"/>
        <s v="BASUDEV ORAON"/>
        <s v="RAJU YADAV"/>
        <s v="RINA KUMARI"/>
        <s v="ROSHAN KHATUN"/>
        <s v="PHAGU ORAON"/>
        <s v="MAGAN MAHTO"/>
        <s v="VILCHEN KACHHAP"/>
        <s v="RASLUN KHATUN"/>
        <s v="BAIJNATH GOPE"/>
        <s v="DASMI DEVI"/>
        <s v="PREMIKA EKKA"/>
        <s v="MONO DEVI "/>
        <s v="KRISHANA GOPE"/>
        <s v="MANUEL EKKA"/>
        <s v="SAMINA KHATUN"/>
        <s v="PANCHU GOPE"/>
        <s v="NASIMA KHATUN"/>
        <s v="IRSHAD ANSARI"/>
        <s v="NANKU GOPE"/>
        <s v="SUSHMITA KUMARI"/>
        <s v="LAKSHMI DEVI"/>
        <s v="SIMA KERKETTA"/>
        <s v="BANUWA ORAON"/>
        <s v="KHADDI OARAON"/>
        <s v="BIKESH ORAON"/>
        <s v="PUNAM DEVI"/>
        <s v="IMARANI"/>
        <s v="JITENDRA MAHTO"/>
        <s v="MUKESH ORAON"/>
        <s v="SUNIL TIGGA"/>
        <s v="PANKAJ GOP"/>
        <s v="SARITA KUMARI"/>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PRIYA KUJUR"/>
        <s v="ANAMUL HAQUE"/>
        <s v="ANJALI KUMARI"/>
        <s v="GOPAL SAHU"/>
        <s v="URMEELA DEVI"/>
        <s v="KARMI ORAON"/>
        <s v="NAMITA DEVI"/>
        <s v="RAMU ORAON"/>
        <s v="CHANCHALA DEVI"/>
        <s v="DEVAKI DEVI"/>
        <s v="PARMUKH MUNDA"/>
        <s v="RUKMANI DEVI"/>
        <s v="SUKHDEV ORAON"/>
        <s v="SARO DEVI"/>
        <s v="PARWATI BHAGAT"/>
        <s v="RINA DEVI"/>
        <s v="TARA DEVI"/>
        <s v="LAKSHMI GOPE"/>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ANKITA ORAON"/>
        <s v="RADHA DEVI"/>
        <s v="AMIRIKA DEVI"/>
        <s v="AADYA PATHAK"/>
        <s v="RAJESH NAND TIWARI"/>
        <s v="JAGARNATH ORAON"/>
        <s v="SHAMBHURAM PATHAK"/>
        <s v="RAMA ORAON"/>
        <s v="MAHESHWAR ORAON"/>
        <s v="LAXMI DEVI"/>
        <s v="SAHINA KHATUN"/>
        <s v="MAHFUJ ANSARI"/>
        <s v="THAHEMUN KHATUN"/>
        <s v="MUMTAJ ALAM"/>
        <s v="BULAND AKHTAR"/>
        <s v="MANIR ANSARI"/>
        <s v="ISMAT JAHA"/>
        <s v="NEYAMAT ANSARI"/>
        <s v="SHAKINA KHATUN"/>
        <s v="JABINA KHATOON"/>
        <s v="RUKHSANA KHATUN"/>
        <s v="IDRISH ANSARI"/>
        <s v="ISRAT KHATUN"/>
        <s v="REHANA PRAWEEN"/>
        <s v="SAJIRA"/>
        <s v="RASIDA PARWEEN"/>
        <s v="KAYUM ANSARI"/>
        <s v="KRISHNA PRAMANIK"/>
        <s v="PUJA KUMARI"/>
        <s v="JUBER ANSARI"/>
        <s v="HASIM ANSARI"/>
        <s v="DIPIKA DEVI"/>
        <s v="ANNA SUSHMA KHALKHO"/>
        <s v="SALMAN ANSARI"/>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ETWARI ORAIN"/>
        <s v="LILAWATI DEVI"/>
        <s v="BALI DEVI"/>
        <s v="AFINDRA MAHTO"/>
        <s v="SUNITA ORAIN"/>
        <s v="KIRAN KUMARI"/>
        <s v="ARTI DEVI"/>
        <s v="ANJANI KUMARI"/>
        <s v="MD SABAN ANSARI"/>
        <s v="CHANGO ORAON"/>
        <s v="MARIYAM KHALKHO"/>
        <s v="HISRON TIRKEY"/>
        <s v="SABNAM TIGGA"/>
        <s v="RAMESH ORAON"/>
        <s v="JAYANTI KUMARI"/>
        <s v="SIYON EKKA"/>
        <s v="SANJU KHALKHO"/>
        <s v="LAXAMI KUMARI"/>
        <s v="LAKHIMANI DEVI"/>
        <s v="ATAVA ORAON"/>
        <s v="NIDHI MINJ"/>
        <s v="YASHODA DEVI"/>
        <s v="ASTIK KUMAR"/>
        <s v="ABUL ANSARI"/>
        <s v="SHILA MINZ"/>
        <s v="SANJIDA KHATUN"/>
        <s v="NEHA KUMARI"/>
        <s v="REKHA ORAIN"/>
        <s v="ANITA MINZ"/>
        <s v="SHRIYA KUMARI"/>
        <s v="USHA ORAIN"/>
        <s v="TASIMA KHATUN"/>
        <s v="SAROJ MINZ"/>
        <s v="PRADEEP ORAON"/>
        <s v="MUMTAJ KHATUN"/>
        <s v="SHABANA KHATOON"/>
        <s v="ABDUL SATTAR"/>
        <s v="BUDHESHWARI DEVI"/>
        <s v="DILU MAHTO"/>
        <s v="PUSHPA MINZ"/>
        <s v="GITA DEVI"/>
        <s v="SUSHMITA ORAON"/>
        <s v="SANIJA KHATUN"/>
        <s v="TARANNUM BEGAM"/>
        <s v="DHANKU GOP"/>
        <s v="ISRAFIL ANSARI"/>
        <s v="NAHIDA KHATOON"/>
        <s v="BRAJ MAHTO"/>
        <s v="ROSHNI KERKETTA"/>
        <s v="LALCHAND GOPE"/>
        <s v="AMITA TIGGA"/>
        <s v="SHASHI KUMAR"/>
        <s v="SHEELA DEVI"/>
        <s v="RAUSHAN AARA"/>
        <s v="BINA GARI"/>
        <s v="ANISA KHATOON"/>
        <s v="MARIYAM KHATOON"/>
        <s v="PETER KERKETTA"/>
        <s v="RESHMA PARWEEN"/>
        <s v="BUDHAN ORAON"/>
        <s v="KHUSHBOO KUJUR"/>
        <s v="PUNIT ORAON"/>
        <s v="SUSHIL BHAGAT"/>
        <s v="PRAKRITI KUJUR"/>
        <s v="MUNDAIR DEVI"/>
        <s v="JUGNI KUMARI"/>
        <s v="SULEKHA KHATUN"/>
        <s v="CHANDAN TIWARI"/>
        <s v="SIVANI KUMARI"/>
        <s v="UMESH KUMAR KUSHWAHA"/>
        <s v="SHYAM K KUSHWAHA"/>
        <s v="Vikram Kumar Kuswaha "/>
        <s v="Premamati Devi "/>
        <s v="Ajay Mahto "/>
        <s v="Janki Devi "/>
        <s v="Priti Rambha "/>
        <s v="Yashwant Kumar Thakur "/>
        <s v="Asma parween "/>
        <s v="Sunita devi "/>
        <s v="Rajendra Mahto "/>
        <s v="Umesh mahto "/>
        <s v="Anand Mahto "/>
        <s v="BIKAS KUMAR"/>
        <s v="SUGANDH DEVI"/>
        <s v="Santu Kumar Nayak "/>
        <s v="Paresh Sahu "/>
        <s v="SARTHI KUMAR NAYAK"/>
        <s v="ROKAIYA KHATUN"/>
        <s v="BHIM SAHU"/>
        <s v="SACHIN KUMAR SAHU"/>
        <s v="BANSHI SINGH"/>
        <s v="Nitish Kumar "/>
        <s v="Phuleshwar Munda "/>
        <s v="Lalo Devi "/>
        <s v="Punelel Mahto "/>
        <s v="Fulo Devi "/>
        <s v="Devnti Devi "/>
        <s v="Dilmain Devi "/>
        <s v="Sonalal Mahto "/>
        <s v="Surajo Devi "/>
        <s v="Paulis Ekka "/>
        <s v="Kiran Devi "/>
        <s v="SHIVLAL MAHTO"/>
        <s v="MADAN MAHTO"/>
        <s v="BARJU MAHTO"/>
        <s v="PUNIYA DEVI"/>
        <s v="LALO DEVI"/>
        <s v="LALI KUMARI"/>
        <s v="BABITA DEVI"/>
        <s v="MAHANAND MAHTO"/>
        <s v="ANSHU KUMARI"/>
        <s v="BALESHWAR MAHTO"/>
        <s v="ROSHNI DEVI"/>
        <s v="RAMKUMAR MAHTO"/>
        <s v="KIRAN DEVI"/>
        <s v="NASIM ANSARI"/>
        <s v="SAMIM ANSARI"/>
        <s v="TIRTHNATH MAHTO"/>
        <s v="URMILA KUMARI"/>
        <s v="Uday Kumar Mahto "/>
        <s v="Jaleshwar Mahto "/>
        <s v="Kanti Kumari "/>
        <s v="Lakshmi Devi "/>
        <s v="Ramo Gope "/>
        <s v="Shyam Sundar Sahu "/>
        <s v="Yashoda Devi "/>
        <s v="Hari Charan Ram "/>
        <s v="Savita Devi "/>
        <s v="Neha Kumari "/>
        <s v="ANCHAL KUMARI"/>
        <s v="SHUGNI DEVI"/>
        <s v="ROHIT KUMAR YADAV"/>
        <s v="LACHHO ORAIN"/>
        <s v="MAHARA ORAON"/>
        <s v="MINA DEVI"/>
        <s v="BANDO ORAON"/>
        <s v="SURESH MAHTO"/>
        <s v="SARASWATI ORAON"/>
        <s v="VIRANG ORAON"/>
        <s v="MINA ORAON"/>
        <s v="SUMATI ORAON"/>
        <s v="GHURNI DEVI"/>
        <s v="DASHMI URAIN"/>
        <s v="ATUL KUMAR"/>
        <s v="SAVITA DEVI"/>
        <s v="DASHMANI ORAON"/>
        <s v="JITRAM BHAGAT"/>
        <s v="SUNITA ORAON"/>
        <s v="JAYMUN KHATUN"/>
        <s v="MERATUN KHATUN"/>
        <s v="JIDI ORAIN"/>
        <s v="KALPANA KUMARI"/>
        <s v="MORHA ORAON"/>
        <s v="DEWANTI ORAON"/>
        <s v="BHANO ORAON"/>
        <s v="RUBI ORAON"/>
        <s v="SUMAN EKKA"/>
        <s v="BASO ORAIN"/>
        <s v="DUGIYA ORAON"/>
        <s v="SURAJ KUMAR GOPE"/>
        <s v="MUNITA DEVI"/>
        <s v="DAMIYA DEVI ORAON"/>
        <s v="LALMANI DEVI"/>
        <s v="KALESHWAR MUNDA"/>
        <s v="MUNKA DEVI"/>
        <s v="SUGIYA DEVI"/>
        <s v="JOGANATH MAHTO"/>
        <s v="KANCHAN DEVI"/>
        <s v="SUPRIYA DEVI"/>
        <s v="PUJAN ORAIN"/>
        <s v="MANI MAHTO"/>
        <s v="SUMITRA KERKETTA"/>
        <s v="SAHODARA DEVI"/>
        <s v="RAMESH MAHTO"/>
        <s v="MANJU KUJUR"/>
        <s v="JOSEF KUJUR"/>
        <s v="RAJESH KUJUR"/>
        <s v="BIRSA GOP"/>
        <s v="ASHOK GOPE"/>
        <s v="SUKRO DEVI"/>
        <s v="NARENDRA GOPE"/>
        <s v="MANOJ BAKHLA"/>
        <s v="KANDRU GOP"/>
        <s v="ANASALEN KUJUR"/>
        <s v="DURGA GOPE"/>
        <s v="KAMLO DEVI"/>
        <s v="UMASH GOPE"/>
        <s v="TASLIM ALI"/>
        <s v="SAHBAJ ANSARI"/>
        <s v="PUTUL MINZ"/>
        <s v="DANIYAL KUJUR"/>
        <s v="REETA KUJUR"/>
        <s v="ANITA TOPPO"/>
        <s v="NIRMAL KUJUR"/>
        <s v="MUNI KUJUR"/>
        <s v="BRIJIT KUJUR"/>
        <s v="FULMANI BAKHLA"/>
        <s v="NITU DEVI"/>
        <s v="PANCHU ORAON"/>
        <s v="Savitri Oraon "/>
        <s v="RAM LAKHAN ORAON"/>
        <s v="FATMA KHATUN"/>
        <s v="LUTDEV ORAON"/>
        <s v="SUKA ORAON"/>
        <s v="NIRMALA VICTORIYA BHOURA"/>
        <s v="ABUREHAN ANSARI"/>
        <s v="SAMRUDDIN ANSARI"/>
        <s v="SAFAR ANSARI"/>
        <s v="PUJA ORAON"/>
        <s v="NILMANI DEVI"/>
        <s v="GULSHAN KHATOON"/>
        <s v="MANGU ORAON"/>
        <s v="BANDHNA ORAON"/>
        <s v="NURESHA KHATUN"/>
        <s v="NITU ORAON"/>
        <s v="RESHMA KHATUN"/>
        <s v="MEHRUN KHATUN"/>
        <s v="ANISHA KHATOON"/>
        <s v="RAHUL GOPE"/>
        <s v="RAMBILAS ORAON"/>
        <s v="JUBEDA KHATUN"/>
        <s v="SABIRAN KHATUN"/>
        <s v="GAYATRI ORAON"/>
        <s v="ADITYA GOPE"/>
        <s v="ANIMA TIRKEY"/>
        <s v="WASIMA KHATOON"/>
        <s v="MAHMUD ANSARI"/>
        <s v="RASIDA KHATUN"/>
        <s v="AFJAL ANSARI"/>
        <s v="SUNIL BHAGAT"/>
        <s v="TASLIM ANSARI"/>
        <s v="Satyam Chouhan "/>
        <s v="RAM NATH MUNDA"/>
        <s v="SHUKDEV MAHTO"/>
        <s v="PATI RAM MAHTO"/>
        <s v="SAVITA SINGH"/>
        <s v="HADIS ANSARI"/>
        <s v="MAJRUN KHATOON"/>
        <s v="AFSANA PARWEEN"/>
        <s v="MANJOOR ANSARI"/>
        <s v="JAMSHED ANSARI"/>
        <s v="Ashok Mahto "/>
        <s v="MITHLESH BHANDARI"/>
        <s v="RAJU KUMAR"/>
        <s v="AJAY KUMAR"/>
        <s v="PADUM BEDIYA"/>
        <s v="DHANANJAY BHANDARI"/>
        <s v="FIRDOSH ANSARI"/>
        <s v="SAIRA KHATOON"/>
        <s v="KALIRAM MAHTO"/>
        <s v="BALKO DEVI"/>
        <s v="Shravan Kumar Singh"/>
        <s v="HEM RAJYA"/>
        <s v="SHEETAL KUMAR MAHTO"/>
        <s v="ARMAN ANSARI"/>
        <s v="NUSRAT JAHAN"/>
        <s v="GYAN RANJAN MAHTO"/>
        <s v="ABHISHEK MAHTO"/>
        <s v="KUSHESHWAR MAHTO"/>
        <s v="GAFAR ANSARI"/>
        <s v="BABULAL MAHTO"/>
        <s v="ARUN KUMAR MAHTO"/>
        <s v="SITARAM MAHTO"/>
        <s v="AGAM LAL MAHTO"/>
        <s v="RAM NARAYAN MAHTO"/>
        <s v="YUVRAJ KUMAR MAHTO"/>
        <s v="SIDDIK ANSARI"/>
        <s v="MANINATH MAHTO"/>
        <s v="MUNNI DEVI"/>
        <s v="TINKU KUMAR"/>
        <s v="FULMANI DEVI"/>
        <s v="MAHESH MAHTO"/>
        <s v="NARESH MAHTO"/>
        <s v="ASHARAM MUNDA"/>
        <s v="JINNAT PARWEEN"/>
        <s v="SUGANTI DEVI"/>
        <s v="GANESH KUMAR"/>
        <s v="TETRI DEVI"/>
        <s v="NAND KISHOR MAHTO"/>
        <s v="LOCHAN SAHU"/>
        <s v="DEEPAK KUMAR"/>
        <s v="JHIRGA ORAON"/>
        <s v="NARESH SAHU"/>
        <s v="PACHU ORAON"/>
        <s v="SURESH SAHU"/>
        <s v="VIDYAWATI DEVI"/>
        <s v="BUNCHI DEVI"/>
        <s v="TULSI PRASAD SAHU"/>
        <s v="SONAM DEVI"/>
        <s v="SUSHMA DEVI"/>
        <s v="POOJA KUMARI"/>
        <s v="KOLHA SAHU"/>
        <s v="RATAN DEVI"/>
        <s v="RAMESH PRASAD SINGH"/>
        <s v="MUNITA KUMARI"/>
        <s v="NIRALA DEVI"/>
        <s v="BIREN KUMAR"/>
        <s v="SURTI DEVI"/>
        <s v="MASTMANRAJ MAHTO"/>
        <s v="PARO DEVI"/>
        <s v="BUDHAN DEVI"/>
        <s v="SOHRAI MAHTO"/>
        <s v="GOVIND MAHTO"/>
        <s v="NISHANT KUMAR"/>
        <s v="DINESH MAHTO"/>
        <s v="RANDHIR KUMAR"/>
        <s v="BALO DEVI"/>
        <s v="DULARI DEVI"/>
        <s v="PANCHAM DEVI"/>
        <s v="DHANIRAM MAHTO"/>
        <s v="BABURAM GOPE"/>
        <s v="SANJU DEVI"/>
        <s v="FULMATI DEVI"/>
        <s v="YUGEL MAHTO"/>
        <s v="MAHESHWER MUNDA"/>
        <s v="VINITA KUMARI"/>
        <s v="LAKHAN MAHTO"/>
        <s v="RAJENDRA BEDIYA"/>
        <s v="MAHESHWARI DEVI"/>
        <s v="RAJMANI DEVI"/>
        <s v="MAHABIR BEDIA"/>
        <s v="LALKO DEVI"/>
        <s v="JADO BEDIYA"/>
        <s v="RAMAVRIKSHA BEDIYA"/>
        <s v="RIYA MUNDA"/>
        <s v="DEEPAK KUMAR SAHU"/>
        <s v="KANTI DEVI"/>
        <s v="RAVI KUMAR SAHU"/>
        <s v="JUNAID ANSARI"/>
        <s v="SALMA KHATOON"/>
        <s v="FIROZ KHAN"/>
        <s v="TANUJAKHATUN AKBAR KHAN"/>
        <s v="ASRITA DEVI"/>
        <s v="RUPA KUMARI"/>
        <s v="BALKISHUN MAHTO"/>
        <s v="SURAJ MAHTO"/>
        <s v="KAVITA KUMARI"/>
        <s v="BHULIYA DEVI"/>
        <s v="RAJU ORAON"/>
        <s v="ANAND KUMAR"/>
        <s v="SHYAM KUMAR YADAV"/>
        <s v="DUDHESHWAR YADAV"/>
        <s v="VIKASH KUMAR YADAV"/>
        <s v="GURUVENDRA KUMAR YADAV"/>
        <s v="SUNIL MUNDA"/>
        <s v="DASHRATH KUMAR MAHTO"/>
        <s v="KRISHNA YADAV"/>
        <s v="VIMLA DEVI"/>
        <s v="MANOHAR YADAV"/>
        <s v="PHOTO DEVI"/>
        <s v="TEJWANTI DEVI"/>
        <s v="KULESHWAR YADAV"/>
        <s v="BASUDEO MAHTO"/>
        <s v="BINITA KUMARI"/>
        <s v="PUNAM KUMARI"/>
        <s v="ASHOK PRAJAPATI"/>
        <s v="BILASO KUMARI"/>
        <s v="BHUNESHWAR MAHTO"/>
        <s v="NIKITA DEVI"/>
        <s v="BALU MAHTO"/>
        <s v="SUMANTI KUMARI"/>
        <s v="BHUNESHWAR SHIKHAR"/>
        <s v="PRAVEEN KUMAR MAHTO"/>
        <s v="KOUSHILA DEVI"/>
        <s v="BALKU MAHTO"/>
        <s v="BAHADUR MAHTO"/>
        <s v="RESHMI KUMARI"/>
        <s v="PURNIMA DEVI"/>
        <s v="ANITA KUMARI"/>
        <s v="KALAVATI DEVI"/>
        <s v="RAMJIT BHAGAT"/>
        <s v="KINU YADAV"/>
        <s v="AJAY YADAV"/>
        <s v="BHIM MUNDA"/>
        <s v="SUMITRA KUMARI"/>
        <s v="SURESH YADAV"/>
        <s v="PARMESHWAR YADAV"/>
        <s v="ARJUN YADAV"/>
        <s v="BHUNESHWAR YADAV"/>
        <s v="SUSHIL YADAV"/>
        <s v="PREM YADAV"/>
        <s v="SURAJ KUMAR YADAV"/>
        <s v="TITO DEVI"/>
        <s v="SURYANATH YADAV"/>
        <s v="MOTI LAL MAHTO"/>
        <s v="LAKSHMI NARAYAN YADAV"/>
        <s v="SABITA KUMARI"/>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JASODA DEVI"/>
        <s v="ANJU KUMARI"/>
        <s v="SABLU MAHTO"/>
        <s v="SITAMUNI DEVI"/>
        <s v="MANGRI DEVI"/>
        <s v="NARAYAN MAHTO"/>
        <s v="MUNIYA DEVI"/>
        <s v="SANDIP KUMAR MAHTO"/>
        <s v="KHUSHBU KUMARI"/>
        <s v="SUMAN KUMAR YADAV"/>
        <s v="KALIM ANSARI"/>
        <s v="MALIKA KHATOON"/>
        <s v="SHIV BHAGAT"/>
        <s v="SUNJEET ORAON"/>
        <s v="SAROJNI BHAGAT"/>
        <s v="MEENA DEVI"/>
        <s v="WILLIAM KUMAR"/>
        <s v="KULESHWAR MAHTO"/>
        <s v="KAMAL KISHORE MAHTO"/>
        <s v="JAYNTI DEVI"/>
        <s v="SOURAV KUMAR YADAV"/>
        <s v="VISHESHWAR KUMAR"/>
        <s v="TAPESHWAR YADAV"/>
        <s v="ANIL KUMAR SINGH"/>
        <s v="BIPIN KUMAR YADAV"/>
        <s v="KAPURVA DEVI"/>
        <s v="OM PRAKASH KUMAR"/>
        <s v="Ranjan Kumar"/>
        <s v="GUDIYA KUMARI"/>
        <s v="CHINTA DEVI"/>
        <s v="ANJNA KUMARI"/>
        <s v="MANITA KUMARI"/>
        <s v="RAMPRASAD YADAV"/>
        <s v="MOHAN YADAV"/>
        <s v="RAVI RAJ KUMAR YADAV"/>
        <s v="BINA DEVI"/>
        <s v="MANJIT KUMAR"/>
        <s v="MATIYA DEVI"/>
        <s v="DEVLAL YADAV"/>
        <s v="DINESH YADAV"/>
        <s v="SANTU DEVI"/>
        <s v="ARVIND KUMAR"/>
        <s v="HARKESH CHAUHAN"/>
        <s v="VIRENDRA MAHTO"/>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MANOJ ROSHAN MINZ"/>
        <s v="AJAY KUMAR MUNDA"/>
        <s v="MD SALEH"/>
        <s v="SURAJ RAM"/>
        <s v="RABINA BIBI"/>
        <s v="HAKMUL ANSARI"/>
        <s v="SARIF ANSARI"/>
        <s v="AJMINA KHATUN"/>
        <s v="KYAMUDDIN ANSARI"/>
        <s v="GAJALA PRAWEEN"/>
        <s v="UMAR FARUK ANSARI"/>
        <s v="JABIR ANSARI"/>
        <s v="ISLAM ANSARI"/>
        <s v="MITHILESH PRASAD SAHU"/>
        <s v="DHARMENDRA ORAON"/>
        <s v="KISTO ORAON"/>
        <s v="SUKHAN LOHRA"/>
        <s v="CHANDRA KISHOR ORAON"/>
        <s v="SADIK ANSARI"/>
        <s v="VAHID ANSARI"/>
        <s v="SOBRAN ORAON"/>
        <s v="MUKHLAL SAHU"/>
        <s v="JITENDRA SAHU"/>
        <s v="Nurjahan Khatun"/>
        <s v="IMTIYAZ ANSARI"/>
        <s v="RABANI ANSARI"/>
        <s v="BABULAL ORAON"/>
        <s v="MAHANAND TOPPO"/>
        <s v="RAJKUMAR ORAON"/>
        <s v="SUMITRA ORAON"/>
        <s v="BISESAR ORAON"/>
        <s v="ASIK ANSARI"/>
        <s v="BAJRANG SAHU"/>
        <s v="KARAMDEV ORAON"/>
        <s v="TAIMUR ANSARI"/>
        <s v="BIJAY ORAON"/>
        <s v="AMINA KHATUN"/>
        <s v="CHARNU ORAON"/>
        <s v="SANJAY LAKRA"/>
        <s v="PANDU ORAON"/>
        <s v="PARUWA ORAON"/>
        <s v="RAJUL ANSARI"/>
        <s v="DHIRAN THAKUR"/>
        <s v="HEMANTI DEVI"/>
        <s v="SALMA KHATUN"/>
        <s v="ANITA ORAON"/>
        <s v="REKHA KUMARI"/>
        <s v="SARITA ORAON"/>
        <s v="RAJINDER SAHU"/>
        <s v="ALTAB ANSARI"/>
        <s v="SULTANA BIBI"/>
        <s v="SONI KUMARI"/>
        <s v="SHANIYA ORAON"/>
        <s v="SAJEET KUJUR"/>
        <s v="DIPAK KUJUR"/>
        <s v="RAM ORAON"/>
        <s v="JAYNATH MAHLI"/>
        <s v="MAHABIR MOCHI"/>
        <s v="Prabhat Sahu"/>
        <s v="MOQIM ALAM"/>
        <s v="KARIMUDDIN ANSARI"/>
        <s v="Umesh Oraon"/>
        <s v="SERAJ ANSARI"/>
        <s v="SUNITA KACHHAP"/>
        <s v="SOHANI PARWEEN"/>
        <s v="DEBANTI DEVI"/>
        <s v="SARLIYA ORAIN"/>
        <s v="NUR MUHAMAD FARAS"/>
        <s v="CHANDRAWATI DEVI"/>
        <s v="BILASI DEVI"/>
        <s v="MUNERA BIBI"/>
        <s v="SHAMBHU ORAON"/>
        <s v="BHUNESHWAR MUNDA"/>
        <s v="SANIYARO ORAON"/>
        <s v="VISHESHWAR ORAON"/>
        <s v="NAURIN BIBI"/>
        <s v="SUMANTI KUJUR"/>
        <s v="DAMIYA ORAON"/>
        <s v="JAYANTI BHAGAT"/>
        <s v="ANSHU DEVI"/>
        <s v="BIKASH ORAON"/>
        <s v="SANICHRIYA ORAIN"/>
        <s v="GEETA DEVI"/>
        <s v="KAUSHALYA DEVI"/>
        <s v="JIWAN SAHU"/>
        <s v="NARAYAN GIRI"/>
        <s v="SAHJU ORAION"/>
        <s v="FULAMANI DEVI"/>
        <s v="FATMA KHAOON"/>
        <s v="SUWEDA PRAVIN"/>
        <s v="SUKRA ORAON"/>
        <s v="ZINGIYA ORAON"/>
        <s v="PREMCHAND ORAON"/>
        <s v="BUTAIN KUMARI"/>
        <s v="SONAMUNI ORAON"/>
        <s v="RAJPATI ORAON"/>
        <s v="MURTUJA ANSARI"/>
        <s v="RAMAVTAR ORAON"/>
        <s v="FARJANA KHATUN"/>
        <s v="SHOBHA KUJUR"/>
        <s v="KURESHA BIBI"/>
        <s v="GULSHAN BIBI"/>
        <s v="JAYNARAYAN MAHLI"/>
        <s v="TABASSUM BIBI"/>
        <s v="SHYAM NARAYAN ORAON"/>
        <s v="LAXMAN ORAON"/>
        <s v="RIZWANA KHATOON"/>
        <s v="BAINDHAN DEVI"/>
        <s v="SABINA BIBI"/>
        <s v="ASHOK ORAON"/>
        <s v="LIBON BAKHLA"/>
        <s v="SUKHMANI ORAON"/>
        <s v="VISHNU ORAON"/>
        <s v="GOYANDI ORAIN"/>
        <s v="BINA ORAIN"/>
        <s v="ANITA URAIN"/>
        <s v="ANISH LAKRA"/>
        <s v="SURJI URAIN"/>
        <s v="NAVNIT ORAON"/>
        <s v="KALIA ORAON"/>
        <s v="RINKI ORAIN"/>
        <s v="SABBA KHAKAA"/>
        <s v="PRADIP MAHTO"/>
        <s v="MANGARI ORAON"/>
        <s v="LAKHESHWAR YADAV"/>
        <s v="DIPAK KUMAR SAHU"/>
        <s v="KRISHNA MAHTO"/>
        <s v="JITAIN DEVI"/>
        <s v="NAJIM SHAH"/>
        <s v="VIJAY ORAON"/>
        <s v="FULMANI URAIN"/>
        <s v="Arvind Kumar Singh"/>
        <s v="SHAHNAJ PREWEEN"/>
        <s v="ASHIK ANSARI"/>
        <s v="YASH SINGH"/>
        <s v="IRSAD ANSARI"/>
        <s v="SHAKEEL ANSARI"/>
        <s v="SAMERUN KHATUN"/>
        <s v="SHANTI URAIN"/>
        <s v="JULEKHA KHATUN"/>
        <s v="YASMIN KHATUN"/>
        <s v="SABNAM KHATOON"/>
        <s v="SARASWATI BHAGTAIN"/>
        <s v="MANISHA KHATUN"/>
        <s v="JITWAHAN TANA BHAGAT"/>
        <s v="DHURA ORAON"/>
        <s v="MURTAZA ANSARI"/>
        <s v="FREDRIK MINJ"/>
        <s v="SANJITA MINJ"/>
        <s v="HALIMA KHATUN"/>
        <s v="BHAGWATI ORAON"/>
        <s v="SHUBHASHI DEVI"/>
        <s v="CHANDU ORAON"/>
        <s v="ASHANUNI ORAON"/>
        <s v="SUNDARI ORAON"/>
        <s v="FULMANI ORAON"/>
        <s v="SAJMUN KHATUN"/>
        <s v="RAMJAN ANSARI"/>
        <s v="AYESHA KHATUN"/>
        <s v="FAGU BHAGAT"/>
        <s v="SAHDA KHATUN"/>
        <s v="SAMMA PARWEEN"/>
        <s v="TAYMUNNA KHATUN"/>
        <s v="MUNERA KHATOON"/>
        <s v="HINA ORAON"/>
        <s v="TARANUM KHATUN"/>
        <s v="SURENDRA OARON"/>
        <s v="MUKESH KUMAR SAHU"/>
        <s v="MOHAMMAD ADIL"/>
        <s v="AFSANA KHATUN"/>
        <s v="SHANTI ORAON"/>
        <s v="RAFAT FATMI"/>
        <s v="PARWEEN NISHA"/>
        <s v="AJUL ANSARI"/>
        <s v="RAJESH GOP"/>
        <s v="ASMINA KHATUN"/>
        <s v="JARINA KHATUN"/>
        <s v="ANJITA KISPOTTA"/>
        <s v="SUNITA KUMARI BHAGAT"/>
        <s v="TALMUN KHATUN"/>
        <s v="INDRAJEET GOPE"/>
        <s v="ROJIDA PRAWEEN"/>
        <s v="SARFUDDIN ANSARI"/>
        <s v="PREMIKA ORAON"/>
        <s v="NARAYAN GOPE"/>
        <s v="MAMTA KUMARI"/>
        <s v="BIRU ORAON"/>
        <s v="KRISHNA ORAON"/>
        <s v="PARINA KHATUN"/>
        <s v="AKHTARI KHATUN"/>
        <s v="ELYASH ANSARI"/>
        <s v="RUHI KHATOON"/>
        <s v="SHANAJ KHATOON"/>
        <s v="Rakib Alam"/>
        <s v="KURBAN ANSARI"/>
        <s v="RAKIBA KHATOON"/>
        <s v="MIYAJAN ANSARI"/>
        <s v="ASHFAK ANSARI"/>
        <s v="ANWARI KHATOON"/>
        <s v="SAHIBA KHATOON"/>
        <s v="MAJMOON KHATOON"/>
        <s v="SAHJADI KHATOON"/>
        <s v="RUKSAR KHATUN"/>
        <s v="AMIT KUMAR MAHLI"/>
        <s v="SAHIL ANSARI"/>
        <s v="BALKESH MAHTO"/>
        <s v="PURANCHAND MAHTO"/>
        <s v="ISRAT JAHAN"/>
        <s v="NIKHAT PARWEEN"/>
        <s v="SHASHI KUMAR SAHU"/>
        <s v="RAVI PRASAD SAHU"/>
        <s v="LALU MAHTO"/>
        <s v="KAILASH KUMAR SAHU"/>
        <s v="AKASH KUMAR"/>
        <s v="RAJKUMAR MAHTO"/>
        <s v="SUNIL SAHU"/>
        <s v="PRATAP KUMAR MAHTO"/>
        <s v="KUSUM LAKRA"/>
        <s v="BALMUNI DEVI"/>
        <s v="RADHIKA DEVI"/>
        <s v="KAUSHLYA DEVI"/>
        <s v="RAJKUMAR SAHU"/>
        <s v="JASMATI DEVI"/>
        <s v="UMESH SAHU"/>
      </sharedItems>
    </cacheField>
    <cacheField name="Accont no" numFmtId="0">
      <sharedItems containsMixedTypes="1" containsNumber="1" containsInteger="1" minValue="0" maxValue="0" count="1545">
        <s v="7125658980"/>
        <s v="358702010006943"/>
        <s v="6496430309"/>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41812848012"/>
        <s v="39995117292"/>
        <s v="9760000100026971"/>
        <s v="4895101003786"/>
        <s v="495910510003202"/>
        <s v="41383270689"/>
        <s v="08030100922544"/>
        <s v="495910100000166"/>
        <s v="08033211029311"/>
        <s v="08030100921195"/>
        <s v="495910510003218"/>
        <s v="110048432290"/>
        <s v="495918210005225"/>
        <s v="20421406720"/>
        <s v="494318210006630"/>
        <s v="50370873265"/>
        <s v="494318210000448"/>
        <s v="50363172838"/>
        <s v="371101000005005"/>
        <s v="494310110018804"/>
        <s v="494318210006966"/>
        <s v="494310100000875"/>
        <s v="50369500332"/>
        <s v="494318210005769"/>
        <s v="39470934026"/>
        <s v="494318210003823"/>
        <s v="494318210006906"/>
        <s v="110253275489"/>
        <s v="494318210005871"/>
        <s v="494318210005828"/>
        <s v="20421406753"/>
        <s v="021710042843"/>
        <s v="84063412858"/>
        <s v="358702120014031"/>
        <s v="371101000005236"/>
        <s v="490710110013111"/>
        <s v="494310100013455"/>
        <s v="371101000006331"/>
        <s v="22016771417"/>
        <s v="494318210000940"/>
        <s v="22016772818"/>
        <s v="371101000006095"/>
        <s v="31955655087"/>
        <s v="43418630101"/>
        <s v="494310110002155"/>
        <s v="494310100006318"/>
        <s v="000110144776"/>
        <s v="84065679489"/>
        <s v="22016801614"/>
        <s v="33055486434"/>
        <s v="358702010009142"/>
        <s v="358702010626226"/>
        <s v="50100184717426"/>
        <s v="7768139451"/>
        <s v="589510110004327"/>
        <s v="490218210000253"/>
        <s v="358702010629551"/>
        <s v="358702010612721"/>
        <s v="358702010614868"/>
        <s v="6443192285"/>
        <s v="358702120002678"/>
        <s v="358702010605620"/>
        <s v="35769326327"/>
        <s v="6940856322"/>
        <s v="358702010612736"/>
        <s v="358702010603995"/>
        <s v="32449556244"/>
        <s v="7202563588"/>
        <s v="358702010005279"/>
        <s v="358702010627172"/>
        <s v="358702010619087"/>
        <s v="110150959564"/>
        <s v="358702010604371"/>
        <s v="358702010605872"/>
        <s v="358702010605399"/>
        <s v="358702010630881"/>
        <s v="358702010624963"/>
        <s v="358702120010291"/>
        <s v="84029985069"/>
        <s v="7581401556"/>
        <s v="7108234041"/>
        <s v="358702010604487"/>
        <s v="358702500001457"/>
        <s v="358702010622161"/>
        <s v="7624036132"/>
        <s v="22011258332"/>
        <s v="358702010008527"/>
        <s v="7940926860"/>
        <s v="358702010632441"/>
        <s v="6912779032"/>
        <s v="358702500005217"/>
        <s v="358702120003921"/>
        <s v="100723015647"/>
        <s v="638202120006637"/>
        <s v="1751104000020332"/>
        <s v="6605883702"/>
        <s v="6625673633"/>
        <s v="6446755622"/>
        <s v="358702500001709"/>
        <s v="358702010632276"/>
        <s v="100723015679"/>
        <s v="35177484581"/>
        <s v="358702010601789"/>
        <s v="175810100057722"/>
        <s v="358702010005968"/>
        <s v="358702010620968"/>
        <s v="358702010610212"/>
        <s v="110249887821"/>
        <s v="22011263589"/>
        <s v="7416578560"/>
        <s v="9760000100022416"/>
        <s v="9760001700014250"/>
        <s v="495910510007136"/>
        <s v="495918210006595"/>
        <s v="495910110006141"/>
        <s v="08030100009205"/>
        <s v="495910510005882"/>
        <s v="9760001700028475"/>
        <s v="495918210007034"/>
        <s v="371101000004289"/>
        <s v="84032231436"/>
        <s v="371101000002155"/>
        <s v="22016749426"/>
        <s v="494310100006547"/>
        <s v="494310110014797"/>
        <s v="494310110002166"/>
        <s v="7203940137"/>
        <s v="494310110016123"/>
        <s v="494318210002779"/>
        <s v="371101000005125"/>
        <s v="35290973261"/>
        <s v="36384066252"/>
        <s v="494318210000625"/>
        <s v="371101000002717"/>
        <s v="371101000005144"/>
        <s v="36913960537"/>
        <s v="84049336575"/>
        <s v="492418210003570"/>
        <s v="494310510000994"/>
        <s v="371101000002072"/>
        <s v="50341671865"/>
        <s v="4895108005356"/>
        <s v="4895108009360"/>
        <s v="22010432378"/>
        <s v="22010415217"/>
        <s v="08030100004210"/>
        <s v="4895108011970"/>
        <s v="4895108009549"/>
        <s v="4895101005565"/>
        <s v="38306725113"/>
        <s v="9760000100041916"/>
        <s v="495910110016048"/>
        <s v="84034919826"/>
        <s v="4895101002128"/>
        <s v="08030110145104"/>
        <s v="08033211032090"/>
        <s v="495910110003117"/>
        <s v="84064786800"/>
        <s v="495910110004842"/>
        <s v="9760000100003345"/>
        <s v="22010706883"/>
        <s v="9760000100060966"/>
        <s v="30838422406"/>
        <s v="55520100002964"/>
        <s v="22010788879"/>
        <s v="20418358714"/>
        <s v="9760000100077373"/>
        <s v="22010379151"/>
        <s v="495918210007941"/>
        <s v="4895108009722"/>
        <s v="9955301438"/>
        <s v="55520100009728"/>
        <s v="22010475979"/>
        <s v="22010420044"/>
        <s v="22010392809"/>
        <s v="22010473529"/>
        <s v="4895108009340"/>
        <s v="42750917452"/>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358702010622183"/>
        <s v="110231886440"/>
        <s v="110240609260"/>
        <s v="38801613176"/>
        <s v="110206458628"/>
        <s v="32084431067"/>
        <s v="50100189973837"/>
        <s v="43376164950"/>
        <s v="31127965818"/>
        <s v="32181529438"/>
        <s v="22010459695"/>
        <s v="4895120002270"/>
        <s v="495910110005757"/>
        <s v="55520100009541"/>
        <s v="55520100005028"/>
        <s v="4895101005623"/>
        <s v="55528100008167"/>
        <s v="4895108010200"/>
        <s v="55520100005019"/>
        <s v="30745219342"/>
        <s v="08030110119556"/>
        <s v="22010398981"/>
        <s v="34938091559"/>
        <s v="495910110010433"/>
        <s v="4895108007131"/>
        <s v="08030110094563"/>
        <s v="4895101007674"/>
        <s v="4895120002005"/>
        <s v="84061399042"/>
        <s v="495910100001769"/>
        <s v="08030110050699"/>
        <s v="50324943865"/>
        <s v="494310110000573"/>
        <s v="371101000001373"/>
        <s v="6530048730"/>
        <s v="22010703269"/>
        <s v="6459904024"/>
        <s v="22010731796"/>
        <s v="22010728751"/>
        <s v="22010745223"/>
        <s v="358702120009848"/>
        <s v="22010727871"/>
        <s v="22010795138"/>
        <s v="84030498866"/>
        <s v="22010788370"/>
        <s v="22010721529"/>
        <s v="358702120010149"/>
        <s v="84052769649"/>
        <s v="358702130000194"/>
        <s v="358702010617063"/>
        <s v="494510510013604"/>
        <s v="359702120011074"/>
        <s v="590610510000974"/>
        <s v="22010468430"/>
        <s v="38677640531"/>
        <s v="20407573115"/>
        <s v="495910100001351"/>
        <s v="22010554679"/>
        <s v="84042085786"/>
        <s v="9760001700013181"/>
        <s v="55520100012627"/>
        <s v="84061731615"/>
        <s v="84036277488"/>
        <s v="36754497905"/>
        <s v="22010532327"/>
        <s v="22010530589"/>
        <s v="22011271170"/>
        <s v="0407010956642"/>
        <s v="55528100002545"/>
        <s v="55528100001747"/>
        <s v="08030110074497"/>
        <s v="1158108028918"/>
        <s v="22010527996"/>
        <s v="22010382959"/>
        <s v="22010527827"/>
        <s v="9760000100069055"/>
        <s v="22010474793"/>
        <s v="55520100010625"/>
        <s v="55528100009743"/>
        <s v="371101000004282"/>
        <s v="55528100003707"/>
        <s v="495910510007691"/>
        <s v="55528100003335"/>
        <s v="9760000100036224"/>
        <s v="495910110007518"/>
        <s v="000110152817"/>
        <n v="0"/>
        <s v="495910110004170"/>
        <s v="495910510005646"/>
        <s v="9760001700076214"/>
        <s v="495910110007113"/>
        <s v="9760000100003293"/>
        <s v="110159492771"/>
        <s v="1751104000033655"/>
        <s v="22010796040"/>
        <s v="22010734628"/>
        <s v="358702120008592"/>
        <s v="358702120010757"/>
        <s v="371101000008185"/>
        <s v="7765000100012632"/>
        <s v="371101000003845"/>
        <s v="110218302361"/>
        <s v="494310100013414"/>
        <s v="493910110002130"/>
        <s v="50100187338660"/>
        <s v="22009533130"/>
        <s v="4904108000201"/>
        <s v="22009544891"/>
        <s v="494510110014054"/>
        <s v="84059697326"/>
        <s v="469510110002973"/>
        <s v="22009539868"/>
        <s v="4904101002738"/>
        <s v="4904101003553"/>
        <s v="4904101005971"/>
        <s v="22009547166"/>
        <s v="494510100019243"/>
        <s v="494510110010338"/>
        <s v="4904101001920"/>
        <s v="22009522469"/>
        <s v="22009478677"/>
        <s v="494518210009431"/>
        <s v="22009527412"/>
        <s v="494518210003425"/>
        <s v="494510110008680"/>
        <s v="50100185893155"/>
        <s v="54240100002623"/>
        <s v="494510110005314"/>
        <s v="494510110011136"/>
        <s v="84042739208"/>
        <s v="54248100006033"/>
        <s v="494510110014906"/>
        <s v="494518210004332"/>
        <s v="494510110009989"/>
        <s v="494518210008571"/>
        <s v="494510100014997"/>
        <s v="22009493980"/>
        <s v="4904101003521"/>
        <s v="22009494746"/>
        <s v="494518210004891"/>
        <s v="494510110010984"/>
        <s v="494510510014150"/>
        <s v="22009545862"/>
        <s v="22009551717"/>
        <s v="4904101003213"/>
        <s v="22009565822"/>
        <s v="494518210006796"/>
        <s v="50100196810622"/>
        <s v="22009483869"/>
        <s v="110195084253"/>
        <s v="22009478633"/>
        <s v="494510110012552"/>
        <s v="50492553188"/>
        <s v="21525006158"/>
        <s v="494510110014969"/>
        <s v="494518210008643"/>
        <s v="110052032060"/>
        <s v="50100184689012"/>
        <s v="494518210008451"/>
        <s v="494510510013856"/>
        <s v="50100186279917"/>
        <s v="494510110014643"/>
        <s v="494518210007903"/>
        <s v="494518210005172"/>
        <s v="110215573838"/>
        <s v="110163938334"/>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04101006361"/>
        <s v="494510510013134"/>
        <s v="494518210004836"/>
        <s v="520291022482856"/>
        <s v="520101252465326"/>
        <s v="3642676556"/>
        <s v="54248100006544"/>
        <s v="54248100004820"/>
        <s v="494510110012526"/>
        <s v="22009483440"/>
        <s v="520101037218731"/>
        <s v="22016694952"/>
        <s v="158722010001270"/>
        <s v="469510110004977"/>
        <s v="54248100010095"/>
        <s v="520191028617742"/>
        <s v="520101037139971"/>
        <s v="494510110014472"/>
        <s v="494518210007110"/>
        <s v="494510110014407"/>
        <s v="638202010018618"/>
        <s v="494518210005612"/>
        <s v="494518210007010"/>
        <s v="494518210008322"/>
        <s v="520191062451462"/>
        <s v="54248100004507"/>
        <s v="520101037215503"/>
        <s v="495418210000359"/>
        <s v="520191028630102"/>
        <s v="32500657006"/>
        <s v="3771389836"/>
        <s v="54240100007473"/>
        <s v="469510110009656"/>
        <s v="3327384133"/>
        <s v="494510110001436"/>
        <s v="494510100014023"/>
        <s v="33344039793"/>
        <s v="469510110001229"/>
        <s v="490710510003015"/>
        <s v="469518210003869"/>
        <s v="494510410000073"/>
        <s v="3436828007"/>
        <s v="4904108000888"/>
        <s v="33953034282"/>
        <s v="50100192036368"/>
        <s v="4904108000626"/>
        <s v="494510110010315"/>
        <s v="469510110005526"/>
        <s v="33362847417"/>
        <s v="50100407796084"/>
        <s v="50100186662843"/>
        <s v="520191028639592"/>
        <s v="84063379272"/>
        <s v="54248100001640"/>
        <s v="54248100003538"/>
        <s v="54248100003501"/>
        <s v="54248100001891"/>
        <s v="54248100001988"/>
        <s v="54248100006594"/>
        <s v="54248100002393"/>
        <s v="54248100004263"/>
        <s v="50401300916"/>
        <s v="54248100004244"/>
        <s v="54248100010389"/>
        <s v="54248100002172"/>
        <s v="22009556624"/>
        <s v="4904101004253"/>
        <s v="638202010019198"/>
        <s v="638202120020099"/>
        <s v="6741477657"/>
        <s v="34722223458"/>
        <s v="35283930964"/>
        <s v="39470523209"/>
        <s v="35755431949"/>
        <s v="22009515917"/>
        <s v="50332859576"/>
        <s v="22009542420"/>
        <s v="22009500863"/>
        <s v="22009560062"/>
        <s v="4904108003287"/>
        <s v="4904101000334"/>
        <s v="21525035066"/>
        <s v="4904108001583"/>
        <s v="36843620009"/>
        <s v="36751825501"/>
        <s v="54248100011109"/>
        <s v="50451152640"/>
        <s v="54248100004723"/>
        <s v="84065479446"/>
        <s v="50344398042"/>
        <s v="4904101004033"/>
        <s v="54248100012062"/>
        <s v="22009488472"/>
        <s v="84034551715"/>
        <s v="110083993220"/>
        <s v="35923938290"/>
        <s v="22009481997"/>
        <s v="22009504267"/>
        <s v="4904101005535"/>
        <s v="84031845787"/>
        <s v="21524996021"/>
        <s v="43475690174"/>
        <s v="54248100012126"/>
        <s v="84043944852"/>
        <s v="38210417810"/>
        <s v="84041182500"/>
        <s v="0407010126096"/>
        <s v="54248100006723"/>
        <s v="50223431748"/>
        <s v="54248100007439"/>
        <s v="54240100008285"/>
        <s v="22009556192"/>
        <s v="41292566689"/>
        <s v="84062865741"/>
        <s v="84065983807"/>
        <s v="35370786863"/>
        <s v="494510110005526"/>
        <s v="638202120010287"/>
        <s v="4904101001859"/>
        <s v="4904108003967"/>
        <s v="22009566280"/>
        <s v="50386815886"/>
        <s v="50280447024"/>
        <s v="50448137138"/>
        <s v="110128607863"/>
        <s v="7919401829"/>
        <s v="000110132425"/>
        <s v="22009548932"/>
        <s v="494510100012906"/>
        <s v="110166614467"/>
        <s v="21525006056"/>
        <s v="50147316062"/>
        <s v="22009585500"/>
        <s v="494510510008975"/>
        <s v="50384101022"/>
        <s v="7795417462"/>
        <s v="7319743650"/>
        <s v="55528100000128"/>
        <s v="22009555064"/>
        <s v="21525007822"/>
        <s v="50121834528"/>
        <s v="22009549708"/>
        <s v="4904101003080"/>
        <s v="4904108000486"/>
        <s v="50156885448"/>
        <s v="43341197352"/>
        <s v="50219272873"/>
        <s v="59088022639"/>
        <s v="50418954441"/>
        <s v="7354125777"/>
        <s v="4904108000435"/>
        <s v="59096679424"/>
        <s v="21525011136"/>
        <s v="50348635570"/>
        <s v="8329430137"/>
        <s v="22009572748"/>
        <s v="7726351080"/>
        <s v="50118157312"/>
        <s v="33103115116"/>
        <s v="492410110006089"/>
        <s v="492410510007858"/>
        <s v="492418210007119"/>
        <s v="39917094219"/>
        <s v="492410110008652"/>
        <s v="492418210001035"/>
        <s v="27620110006665"/>
        <s v="492410100006849"/>
        <s v="492418210010643"/>
        <s v="492410110009026"/>
        <s v="000110151740"/>
        <s v="27623211025597"/>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510006061"/>
        <s v="492410110004326"/>
        <s v="22009565719"/>
        <s v="7910998457"/>
        <s v="22009567320"/>
        <s v="84064010929"/>
        <s v="84064992096"/>
        <s v="84028836175"/>
        <s v="22009562399"/>
        <s v="4904101002758"/>
        <s v="84049807092"/>
        <s v="22009526951"/>
        <s v="84030543242"/>
        <s v="84050444667"/>
        <s v="84032067688"/>
        <s v="22009545272"/>
        <s v="33477686241"/>
        <s v="22009558893"/>
        <s v="20357210533"/>
        <s v="84029321450"/>
        <s v="22009531100"/>
        <s v="22009590199"/>
        <s v="21525032305"/>
        <s v="4904101003760"/>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590510510000955"/>
        <s v="0407200100011372"/>
        <s v="638202010001971"/>
        <s v="638202010011568"/>
        <s v="010092005386"/>
        <s v="638202010007279"/>
        <s v="110303886536"/>
        <s v="59154181255"/>
        <s v="4043001500093014"/>
        <s v="59111084207"/>
        <s v="590510110000447"/>
        <s v="638202010005059"/>
        <s v="638202010001638"/>
        <s v="638202010007794"/>
        <s v="638202120003644"/>
        <s v="0400010598880"/>
        <s v="000110132062"/>
        <s v="54240100007116"/>
        <s v="0407010557696"/>
        <s v="59015194785"/>
        <s v="84048184612"/>
        <s v="59135205464"/>
        <s v="20362452126"/>
        <s v="50455881556"/>
        <s v="638202120016024"/>
        <s v="638202010000349"/>
        <s v="358702010633877"/>
        <s v="000110078803"/>
        <s v="59015440675"/>
        <s v="50259072047"/>
        <s v="59117609435"/>
        <s v="010092007091"/>
        <s v="494518210001167"/>
        <s v="3907108008041"/>
        <s v="494510110001005"/>
        <s v="3907108002424"/>
        <s v="494518210001166"/>
        <s v="490110110006505"/>
        <s v="110080358088"/>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50100193207070"/>
        <s v="30493211010593"/>
        <s v="30493211009634"/>
        <s v="494510100012547"/>
        <s v="50100180732318"/>
        <s v="34020625846"/>
        <s v="3907101002420"/>
        <s v="110234132507"/>
        <s v="494518210004158"/>
        <s v="494518210008505"/>
        <s v="494518210003248"/>
        <s v="1943200100005887"/>
        <s v="494518210001647"/>
        <s v="494518210001812"/>
        <s v="494510110003911"/>
        <s v="494510100011825"/>
        <s v="494518210002341"/>
        <s v="08030110066140"/>
        <s v="156301000049616"/>
        <s v="494518210001302"/>
        <s v="494518210002677"/>
        <s v="84030243114"/>
        <s v="469510510002574"/>
        <s v="35705557916"/>
        <s v="43417345138"/>
        <s v="75382250002889"/>
        <s v="30493211002161"/>
        <s v="494518210004438"/>
        <s v="43366241419"/>
        <s v="494518210003752"/>
        <s v="110214148976"/>
        <s v="494518210002083"/>
        <s v="494510110014855"/>
        <s v="494518210010271"/>
        <s v="3907101000566"/>
        <s v="494518210001416"/>
        <s v="494518210000516"/>
        <s v="32562783801"/>
        <s v="494518210003758"/>
        <s v="494518210001543"/>
        <s v="494510100015757"/>
        <s v="3907108007265"/>
        <s v="494518210004041"/>
        <s v="3506800069"/>
        <s v="494518210000869"/>
        <s v="494518210002180"/>
        <s v="494518210005147"/>
        <s v="494510510009558"/>
        <s v="520101037195391"/>
        <s v="494510110004663"/>
        <s v="494510100018898"/>
        <s v="494518210005473"/>
        <s v="110285728119"/>
        <s v="110294422102"/>
        <s v="20349381105"/>
        <s v="54240100003684"/>
        <s v="3907108004204"/>
        <s v="33187544680"/>
        <s v="22009533651"/>
        <s v="22009514129"/>
        <s v="4904101006346"/>
        <s v="84047428313"/>
        <s v="22009518918"/>
        <s v="110150174944"/>
        <s v="35934868013"/>
        <s v="84064189065"/>
        <s v="110148312609"/>
        <s v="59093695279"/>
        <s v="84070293384"/>
        <s v="84067147102"/>
        <s v="22009511730"/>
        <s v="4622108001613"/>
        <s v="22009563245"/>
        <s v="59015666499"/>
        <s v="54248100003568"/>
        <s v="22009508013"/>
        <s v="492410110005698"/>
        <s v="492410510008811"/>
        <s v="492418210002785"/>
        <s v="27620110057445"/>
        <s v="520291023959852"/>
        <s v="27620110001288"/>
        <s v="492418210009161"/>
        <s v="27620210001189"/>
        <s v="492418210009162"/>
        <s v="5706108003543"/>
        <s v="27620210001226"/>
        <s v="492410510008565"/>
        <s v="492410510008615"/>
        <s v="492410110002443"/>
        <s v="54240100008443"/>
        <s v="492410110005912"/>
        <s v="27623211037651"/>
        <s v="492410110005632"/>
        <s v="27620110013939"/>
        <s v="492410110008062"/>
        <s v="21555735197"/>
        <s v="50156663048"/>
        <s v="50296737328"/>
        <s v="50090959922"/>
        <s v="50339615351"/>
        <s v="50066234838"/>
        <s v="50296930218"/>
        <s v="494410110009957"/>
        <s v="50249170954"/>
        <s v="492410100010901"/>
        <s v="492418210005882"/>
        <s v="492418210009867"/>
        <s v="27620110021521"/>
        <s v="492410110003713"/>
        <s v="492418210003419"/>
        <s v="492410110000748"/>
        <s v="492410100010839"/>
        <s v="492418210007855"/>
        <s v="492410100005259"/>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4418210001188"/>
        <s v="492410110002919"/>
        <s v="492418210003339"/>
        <s v="490318210009535"/>
        <s v="490330110000011"/>
        <s v="84053863573"/>
        <s v="0746010496247"/>
        <s v="22011082569"/>
        <s v="22011084146"/>
        <s v="490310100003500"/>
        <s v="22011069569"/>
        <s v="84035698838"/>
        <s v="22011159556"/>
        <s v="0746010610568"/>
        <s v="490318210002262"/>
        <s v="490310110017185"/>
        <s v="490318210000694"/>
        <s v="84053233631"/>
        <s v="22011134508"/>
        <s v="0746201700051401"/>
        <s v="490318210013688"/>
        <s v="490318210000692"/>
        <s v="22011150257"/>
        <s v="490316710000016"/>
        <s v="22011138194"/>
        <s v="20400041242"/>
        <s v="0746010496308"/>
        <s v="84068728083"/>
        <s v="110297173906"/>
        <s v="50100190233081"/>
        <s v="490318210007761"/>
        <s v="33466778395"/>
        <s v="0746201700036493"/>
        <s v="490310110000423"/>
        <s v="490310110003086"/>
        <s v="0746201700061240"/>
        <s v="22011137441"/>
        <s v="0746201700058875"/>
        <s v="84054735776"/>
        <s v="490310500007900"/>
        <s v="84032657191"/>
        <s v="490310110007880"/>
        <s v="0746201700014817"/>
        <s v="84031236821"/>
        <s v="490310500007887"/>
        <s v="22011133901"/>
        <s v="34351348604"/>
        <s v="84054734692"/>
        <s v="22011165627"/>
        <s v="490318210007160"/>
        <s v="22011106897"/>
        <s v="22011111218"/>
        <s v="22011164645"/>
        <s v="37805134379"/>
        <s v="22011079055"/>
        <s v="22011164599"/>
        <s v="84073443873"/>
        <s v="22011163233"/>
        <s v="490318210013602"/>
        <s v="84057629710"/>
        <s v="22011127206"/>
        <s v="590518210008608"/>
        <s v="590518210007928"/>
        <s v="590518210009196"/>
        <s v="38430285825"/>
        <s v="4904108001541"/>
        <s v="54248100002590"/>
        <s v="22009489248"/>
        <s v="4904108000556"/>
        <s v="22009532885"/>
        <s v="4904108001850"/>
        <s v="4904108001862"/>
        <s v="22009516932"/>
        <s v="7277000100000239"/>
        <s v="4904108000537"/>
        <s v="4904108001928"/>
        <s v="22009526699"/>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4904101004525"/>
        <s v="638202010008463"/>
        <s v="638202120005282"/>
        <s v="59145022240"/>
        <s v="50100795364573"/>
        <s v="638202120002416"/>
        <s v="0294201700002742"/>
        <s v="638202120000888"/>
        <s v="638202120021517"/>
        <s v="22009571948"/>
        <s v="638202010006475"/>
        <s v="4904108003661"/>
        <s v="4904101005087"/>
        <s v="638202120002640"/>
        <s v="22009535401"/>
        <s v="59111648971"/>
        <s v="0407010131964"/>
        <s v="000110134952"/>
        <s v="4904108003852"/>
        <s v="638202010009117"/>
        <s v="22009544461"/>
        <s v="59121003938"/>
        <s v="638202120000790"/>
        <s v="0407010982061"/>
        <s v="638202130000974"/>
        <s v="638202010001613"/>
        <s v="22009554730"/>
        <s v="638202010002282"/>
        <s v="000110140644"/>
        <s v="638202010007452"/>
        <s v="000110165834"/>
        <s v="638202120003756"/>
        <s v="358702010009008"/>
        <s v="4904101005164"/>
        <s v="638202010007552"/>
        <s v="590510110006240"/>
        <s v="638202010010943"/>
        <s v="6696101000355"/>
        <s v="078301000009019"/>
        <s v="078301000015709"/>
        <s v="078301000015247"/>
        <s v="1713769772"/>
        <s v="1526010010025"/>
        <s v="078301000073588"/>
        <s v="590310110008778"/>
        <s v="078301000009929"/>
        <s v="315201000007522"/>
        <s v="1940104000032692"/>
        <s v="1526010018258"/>
        <s v="1940104000058663"/>
        <s v="491610510006047"/>
        <s v="491610110004513"/>
        <s v="65350100002185"/>
        <s v="1940104000086392"/>
        <s v="1940104000050263"/>
        <s v="1940104000086648"/>
        <s v="491618210003420"/>
        <s v="315202000000474"/>
        <s v="40557872390"/>
        <s v="078301000015868"/>
        <s v="078301000085273"/>
        <s v="078301000028490"/>
        <s v="1526010035954"/>
        <s v="590318210001003"/>
        <s v="078301000014584"/>
        <s v="078301000020889"/>
        <s v="590310110004672"/>
        <s v="078301000008989"/>
        <s v="078301000021585"/>
        <s v="078301000084592"/>
        <s v="078301000073230"/>
        <s v="01670100019296"/>
        <s v="078301000026741"/>
        <s v="078301000026254"/>
        <s v="078301000081796"/>
        <s v="078301000008968"/>
        <s v="346801000015373"/>
        <s v="078301000004146"/>
        <s v="078301000031409"/>
        <s v="1526010014988"/>
        <s v="7766000100012640"/>
        <s v="078301000025873"/>
        <s v="590310110009075"/>
        <s v="078301000009233"/>
        <s v="078301000083195"/>
        <s v="33801767496"/>
        <s v="078301000031614"/>
        <s v="346801000013407"/>
        <s v="1940104000019345"/>
        <s v="1940104000049513"/>
        <s v="1940104000037794"/>
        <s v="1940104000022817"/>
        <s v="346801000000766"/>
        <s v="1940104000006682"/>
        <s v="1940104000003674"/>
        <s v="1940104000038951"/>
        <s v="1940104000006491"/>
        <s v="346801000012266"/>
        <s v="1940104000018832"/>
        <s v="1940104000033035"/>
        <s v="317001000007813"/>
        <s v="1940104000023001"/>
        <s v="589510110004254"/>
        <s v="22008993224"/>
        <s v="7766000100039364"/>
        <s v="590010110004203"/>
        <s v="7766000100021444"/>
        <s v="7766000100013445"/>
        <s v="590030150000015"/>
        <s v="1940104000016348"/>
        <s v="84048168689"/>
        <s v="491610510007614"/>
        <s v="491610110007626"/>
        <s v="1940104000016454"/>
        <s v="1940104000074290"/>
        <s v="491610110005255"/>
        <s v="1940104000090526"/>
        <s v="491610510006159"/>
        <s v="1940104000008273"/>
        <s v="317001000008207"/>
        <s v="317001000013962"/>
        <s v="1940104000022756"/>
        <s v="490710110012177"/>
        <s v="491618210007685"/>
        <s v="1940104000003469"/>
        <s v="1940104000018522"/>
        <s v="38776555368"/>
        <s v="491618210002642"/>
        <s v="491618210003124"/>
        <s v="317001000005513"/>
        <s v="491610100009087"/>
        <s v="1940104000009140"/>
        <s v="1940104000028574"/>
        <s v="491610110006415"/>
        <s v="491618210008564"/>
        <s v="22009710032"/>
        <s v="26248100007050"/>
        <s v="491618210002613"/>
        <s v="491618210005956"/>
        <s v="317001000015766"/>
        <s v="491618210000062"/>
        <s v="491610110003743"/>
        <s v="26240100017982"/>
        <s v="491610510000487"/>
        <s v="491618210003733"/>
        <s v="491618210002689"/>
        <s v="65350100000046"/>
        <s v="26240100014679"/>
        <s v="078301000077127"/>
        <s v="7766000100031520"/>
        <s v="7766000100014134"/>
        <s v="7766000100004977"/>
        <s v="7766000100040962"/>
        <s v="589518210000917"/>
        <s v="50100749400561"/>
        <s v="494118210005066"/>
        <s v="20325171424"/>
        <s v="491610110005614"/>
        <s v="346801000003383"/>
        <s v="491610110002078"/>
        <s v="34680100006181"/>
        <s v="1940104000023427"/>
        <s v="346801000017088"/>
        <s v="84068871985"/>
        <s v="1940104000038021"/>
        <s v="491610110010961"/>
        <s v="346801000001004"/>
        <s v="317001000007036"/>
        <s v="589518210000470"/>
        <s v="346801000000748"/>
        <s v="1940104000078694"/>
        <s v="346801000008636"/>
        <s v="1940104000006613"/>
        <s v="5706101000318"/>
        <s v="5706101000489"/>
        <s v="494410510001782"/>
        <s v="494410100005268"/>
        <s v="110048594697"/>
        <s v="29170100019184"/>
        <s v="494410100008559"/>
        <s v="494418210008360"/>
        <s v="494410100005629"/>
        <s v="494410100008756"/>
        <s v="494418210009040"/>
        <s v="494418210007053"/>
        <s v="5706108003327"/>
        <s v="494410510003130"/>
        <s v="5706101000933"/>
        <s v="494410110001880"/>
        <s v="494410100005928"/>
        <s v="494418210007473"/>
        <s v="494410110009932"/>
        <s v="494418210007263"/>
        <s v="494410110012320"/>
        <s v="5706101001652"/>
        <s v="5706108005074"/>
        <s v="110190151212"/>
        <s v="494410110002350"/>
        <s v="5706108004441"/>
        <s v="494410510005683"/>
        <s v="110142435478"/>
        <s v="0746010580465"/>
        <s v="494410100005259"/>
        <s v="494418210007943"/>
        <s v="5706101000631"/>
        <s v="27623211039136"/>
        <s v="494410100005231"/>
        <s v="494410510006114"/>
        <s v="494418210004831"/>
        <s v="494418210003375"/>
        <s v="110198804829"/>
        <s v="494410510000487"/>
        <s v="110076223199"/>
        <s v="494410110008883"/>
        <s v="494410510001129"/>
        <s v="5706108000036"/>
        <s v="494418210001834"/>
        <s v="494410510011849"/>
        <s v="5706108004467"/>
        <s v="494410110008496"/>
        <s v="110054326516"/>
        <s v="494410510005103"/>
        <s v="22009961144"/>
        <s v="9759000100026975"/>
        <s v="22009961337"/>
        <s v="490318210001901"/>
        <s v="22009988598"/>
        <s v="22010027041"/>
        <s v="22009960605"/>
        <s v="22009960571"/>
        <s v="22009986012"/>
        <s v="22009981659"/>
        <s v="22009966732"/>
        <s v="22009962647"/>
        <s v="84044723886"/>
        <s v="491210110006294"/>
        <s v="22009963583"/>
        <s v="9759001700002040"/>
        <s v="35995222625"/>
        <s v="5706120000744"/>
        <s v="494410510004901"/>
        <s v="494410510010028"/>
        <s v="494410110001728"/>
        <s v="644802010008004"/>
        <s v="494410110004340"/>
        <s v="494418210001038"/>
        <s v="27623211039969"/>
        <s v="494410510000534"/>
        <s v="110271308203"/>
        <s v="494418210007108"/>
        <s v="494418210000299"/>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5706108005255"/>
        <s v="494410510008348"/>
        <s v="494410510010702"/>
        <s v="494410110011135"/>
        <s v="494410510009816"/>
        <s v="27623211015796"/>
        <s v="494410100004760"/>
        <s v="5706108004611"/>
        <s v="494410510007973"/>
        <s v="494410510008354"/>
        <s v="494410510011113"/>
        <s v="494418210007724"/>
        <s v="5706108000417"/>
        <s v="490310110002820"/>
        <s v="490310110014640"/>
        <s v="490310110003365"/>
        <s v="490318210003131"/>
        <s v="590618210007121"/>
        <s v="499618210002988"/>
        <s v="37913584156"/>
        <s v="490318210005337"/>
        <s v="490318210013894"/>
        <s v="494410100010393"/>
        <s v="40697139394"/>
        <s v="21555789030"/>
        <s v="493910110008557"/>
        <s v="494418210000022"/>
        <s v="5706108005094"/>
        <s v="494410510007264"/>
        <s v="34945970143"/>
        <s v="3230408062"/>
        <s v="84027346320"/>
        <s v="35185562527"/>
        <s v="3215562932"/>
        <s v="5108813088"/>
        <s v="35799872257"/>
        <s v="41592821288"/>
        <s v="2901001508"/>
        <s v="84035676245"/>
        <s v="42560327708"/>
        <s v="32217261971"/>
        <s v="34852842752"/>
        <s v="748102010011628"/>
        <s v="36510190878"/>
        <s v="9473000100003210"/>
        <s v="39391685910"/>
        <s v="35513599841"/>
        <s v="84039715158"/>
        <s v="84052579171"/>
        <s v="36077956834"/>
        <s v="35755992111"/>
        <s v="5835140920"/>
        <s v="482818210020624"/>
        <s v="5348305412"/>
        <s v="021610062849"/>
        <s v="5345584248"/>
        <s v="3182281195"/>
        <s v="616318210000049"/>
        <s v="35755992202"/>
        <s v="44384771933"/>
        <s v="35577095690"/>
        <s v="1902101005596"/>
        <s v="1902101010669"/>
        <s v="1902101003650"/>
        <s v="3556311582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5342000100060258"/>
        <s v="45353041791"/>
        <s v="643802120025159"/>
        <s v="590218210007242"/>
        <s v="22009984901"/>
        <s v="5342000100072262"/>
        <s v="35397085529"/>
        <s v="30360200000495"/>
        <s v="84045062540"/>
        <s v="492918210006389"/>
        <s v="42521695066"/>
        <s v="42368181713"/>
        <s v="492918210008633"/>
        <s v="492918210001302"/>
        <s v="19782413000030"/>
        <s v="1748104000089520"/>
        <s v="1748104000088576"/>
        <s v="496818210000524"/>
        <s v="491810110000106"/>
        <s v="255301000002393"/>
        <s v="496810110004984"/>
        <s v="5754743601"/>
        <s v="4043001700123047"/>
        <s v="590710110000092"/>
        <s v="496818210000247"/>
        <s v="590710110005551"/>
        <s v="4043001700146145"/>
        <s v="4043001700097887"/>
        <s v="50211898659"/>
        <s v="22013203107"/>
        <s v="4043001700036327"/>
        <s v="491810110010375"/>
        <s v="31950974302"/>
        <s v="4043001700157275"/>
        <s v="590710110000367"/>
        <s v="0060010121809"/>
        <s v="3594495595"/>
        <s v="4043001700301034"/>
        <s v="021710064262"/>
        <s v="0060010184083"/>
        <s v="4043001700287682"/>
        <s v="5183013729"/>
        <s v="1748104000007146"/>
        <s v="4043001700218415"/>
        <s v="021710073785"/>
        <s v="496818210000373"/>
        <s v="0060010121544"/>
        <s v="255301000014635"/>
        <s v="590710110001608"/>
        <s v="4043001700145890"/>
        <s v="4043001700091227"/>
        <s v="4043001700150926"/>
        <s v="4043001700154728"/>
        <s v="0060010246637"/>
        <s v="22012699228"/>
        <s v="496810110008718"/>
        <s v="3683318264"/>
        <s v="49610100013866"/>
        <s v="590710110008075"/>
        <s v="4043001700302343"/>
        <s v="4043001700251890"/>
        <s v="590710110004304"/>
        <s v="021710027086"/>
        <s v="50083557257"/>
        <s v="021710056799"/>
        <s v="496818210000474"/>
        <s v="021710078958"/>
        <s v="49610100012908"/>
        <s v="590610110006412"/>
        <s v="590618210000118"/>
        <s v="22013073357"/>
        <s v="43631981338"/>
        <s v="021110003480"/>
        <s v="021110026510"/>
        <s v="7679884747"/>
        <s v="496910110004616"/>
        <s v="109623010024"/>
        <s v="496918210012708"/>
        <s v="20342011786"/>
        <s v="496910110004490"/>
        <s v="496918210006463"/>
        <s v="10862303725"/>
        <s v="496910110013400"/>
        <s v="021110028897"/>
        <s v="496910110011891"/>
        <s v="615918210001270"/>
        <s v="496910110015079"/>
        <s v="35518826316"/>
        <s v="22013687461"/>
        <s v="36230696597"/>
        <s v="456910110010039"/>
        <s v="496910110006036"/>
        <s v="021110025720"/>
        <s v="021110077496"/>
        <s v="4043001700213076"/>
        <s v="84057876599"/>
        <s v="456910110011253"/>
        <s v="22013534300"/>
        <s v="456910510002058"/>
        <s v="22013558548"/>
        <s v="5806776855"/>
        <s v="255301000007810"/>
        <s v="491810110000448"/>
        <s v="496818210001073"/>
        <s v="021710042709"/>
        <s v="492510100008290"/>
        <s v="4043001700234556"/>
        <s v="021710059734"/>
        <s v="4043001700388945"/>
        <s v="021710040339"/>
        <s v="496810510000806"/>
        <s v="0060010335614"/>
        <s v="24440110068618"/>
        <s v="021710045227"/>
        <s v="021710044390"/>
        <s v="4043001700328147"/>
        <s v="110010629952"/>
        <s v="24443211017738"/>
        <s v="24443211018179"/>
        <s v="021710042385"/>
        <s v="4043001700247578"/>
        <s v="021710079101"/>
        <s v="42781247684"/>
        <s v="496910110007712"/>
        <s v="21394620745"/>
        <s v="20393391549"/>
        <s v="35747681967"/>
        <s v="20393391561"/>
        <s v="589910110001334"/>
        <s v="22012996173"/>
        <s v="589910110003949"/>
        <s v="40993067524"/>
        <s v="589910110002015"/>
        <s v="021110008543"/>
        <s v="589918210005047"/>
        <s v="84065203080"/>
        <s v="22013002705"/>
        <s v="589910510000635"/>
        <s v="589910410000027"/>
        <s v="589911610000002"/>
        <s v="589918210005064"/>
        <s v="50122587485"/>
        <s v="021110013904"/>
        <s v="34893260980"/>
        <s v="496918210009281"/>
        <s v="021110013943"/>
        <s v="496918210016090"/>
        <s v="492918210006228"/>
        <s v="492910510004412"/>
        <s v="4043001700365500"/>
        <s v="40770715912"/>
        <s v="35951334884"/>
        <s v="589918210000022"/>
        <s v="2867000100861122"/>
        <s v="0746200100007926"/>
        <s v="0746010255646"/>
        <s v="0746010110829"/>
        <s v="42479866802"/>
        <s v="34390854227"/>
        <s v="38389587684"/>
        <s v="20149503219"/>
        <s v="33037282251"/>
        <s v="638202120014389"/>
        <s v="35350224397"/>
        <s v="0407201700010745"/>
        <s v="36501663316"/>
        <s v="20178158716"/>
        <s v="638202120015881"/>
        <s v="0407201700009581"/>
        <s v="0407201700028674"/>
        <s v="32602336893"/>
        <s v="20325050578"/>
        <s v="84036957452"/>
        <s v="33592912097"/>
        <s v="0407201700005390"/>
        <s v="0746010460569"/>
        <s v="44579056106"/>
        <s v="0746010465564"/>
        <s v="0746010209350"/>
        <s v="0746010240702"/>
        <s v="0746010810173"/>
        <s v="22010848398"/>
        <s v="84068555620"/>
        <s v="84071728157"/>
        <s v="22010878286"/>
        <s v="22010860405"/>
        <s v="22010857028"/>
        <s v="84063024831"/>
        <s v="84029855552"/>
        <s v="0746010661782"/>
        <s v="84035039078"/>
        <s v="22010909464"/>
        <s v="84035105500"/>
        <s v="22010918174"/>
        <s v="84061089109"/>
        <s v="490310110006241"/>
        <s v="490310510001596"/>
        <s v="22010917839"/>
        <s v="84065405214"/>
        <s v="22010879063"/>
        <s v="22010848637"/>
        <s v="22010884596"/>
        <s v="488018210015235"/>
        <s v="84053168194"/>
        <s v="22010826634"/>
        <s v="22010878854"/>
        <s v="22010857765"/>
        <s v="22010884405"/>
        <s v="84035480582"/>
        <s v="490310110017813"/>
        <s v="84063114421"/>
        <s v="84033619007"/>
        <s v="490310110014356"/>
        <s v="490318210013542"/>
        <s v="22010917919"/>
        <s v="490310510009914"/>
        <s v="22010892041"/>
        <s v="490310100004105"/>
        <s v="490310510010125"/>
        <s v="35541527179"/>
        <s v="4903100003016"/>
        <s v="22010912864"/>
        <s v="22010884766"/>
        <s v="84056375550"/>
        <s v="0746010415040"/>
        <s v="0746010110855"/>
        <s v="0746010530316"/>
        <s v="22010880535"/>
        <s v="490310110001598"/>
        <s v="0746010420082"/>
        <s v="0746201700000504"/>
        <s v="0746010554749"/>
        <s v="0746010719513"/>
        <s v="0746010675550"/>
        <s v="490310110010443"/>
        <s v="0746010626705"/>
        <s v="0746010418843"/>
        <s v="0746201700018682"/>
        <s v="43948586576"/>
        <s v="0746010420112"/>
        <s v="0746010715461"/>
        <s v="34679434296"/>
        <s v="669502010010205"/>
        <s v="50100686211904"/>
        <s v="84055903593"/>
        <s v="499610110012315"/>
        <s v="669502010008341"/>
        <s v="0746010422208"/>
        <s v="0400010447515"/>
        <s v="0400200100003347"/>
        <s v="0400010331029"/>
        <s v="20401306910"/>
        <s v="499610110000686"/>
        <s v="0400010434201"/>
        <s v="44949597476"/>
        <s v="43499027139"/>
        <s v="84068666319"/>
        <s v="669502010012720"/>
        <s v="0400010487696"/>
        <s v="0400010518260"/>
        <s v="0400010570060"/>
        <s v="0400010113508"/>
        <s v="021710002994"/>
        <s v="499610110007711"/>
        <s v="0400010449960"/>
        <s v="0400010472760"/>
        <s v="0400010252942"/>
      </sharedItems>
    </cacheField>
    <cacheField name="IFSC code" numFmtId="0">
      <sharedItems containsMixedTypes="1" containsNumber="1" containsInteger="1" minValue="0" maxValue="0" count="147">
        <s v="IDIB000I021"/>
        <s v="UBIN0535877"/>
        <s v="BKID0004943"/>
        <s v="ICIC0007629"/>
        <s v="SBIN0000081"/>
        <s v="HDFC0000759"/>
        <s v="HDFC0008691"/>
        <s v="FINO0001157"/>
        <s v="SBIN0015346"/>
        <s v="PUNB0976000"/>
        <s v="CNRB0004895"/>
        <s v="BKID0004959"/>
        <s v="SBIN0012618"/>
        <s v="UCBA0000803"/>
        <s v="SBIN0014340"/>
        <s v="IDIB000N518"/>
        <s v="IOBA0003711"/>
        <s v="CNRB0007409"/>
        <s v="IPOS0000001"/>
        <s v="SBIN0RRVCGB"/>
        <s v="BKID0004907"/>
        <s v="HDFC0001470"/>
        <s v="BKID0005895"/>
        <s v="BKID0004902"/>
        <s v="IBKL063JS69"/>
        <s v="UBIN0563820"/>
        <s v="IBKL0001751"/>
        <s v="UBIN0530085"/>
        <s v="CNRB0004904"/>
        <s v="BKID0004924"/>
        <s v="IDIB000R588"/>
        <s v="SBIN0006304"/>
        <s v="BARB0BEROXX"/>
        <s v="AIRP0000001"/>
        <s v="SBIN0006311"/>
        <s v="BKID0004915"/>
        <s v="IDIB000I518"/>
        <s v="BKID0004945"/>
        <s v="BKID0005906"/>
        <s v="PUNB0040720"/>
        <s v="CNRB0001158"/>
        <n v="0"/>
        <s v="PUNB0776500"/>
        <s v="BKID0004939"/>
        <s v="BKID0004695"/>
        <s v="BARB0RATUCH"/>
        <s v="IDIB000P620"/>
        <s v="IDIB000B873"/>
        <s v="UBIN0915874"/>
        <s v="CBIN0284871"/>
        <s v="SBIN0014341"/>
        <s v="SBIN0014339"/>
        <s v="SBIN0000207"/>
        <s v="UCBA0002762"/>
        <s v="PUNB0727700"/>
        <s v="BKID0005905"/>
        <s v="IBKL063JS71"/>
        <s v="CNRB0008254"/>
        <s v="PUNB0040020"/>
        <s v="FINO0009002"/>
        <s v="CNRB0003907"/>
        <s v="BKID0004901"/>
        <s v="CNRB0002514"/>
        <s v="BARB0RATURO"/>
        <s v="UCBA0003049"/>
        <s v="SBIN0006999"/>
        <s v="PUNB0194320"/>
        <s v="IOBA0001563"/>
        <s v="SBIN0012619"/>
        <s v="CNRB0017538"/>
        <s v="CNRB0004622"/>
        <s v="CNRB0005706"/>
        <s v="IDIB000U523"/>
        <s v="BKID0004944"/>
        <s v="BKID0004828"/>
        <s v="IOBA0003382"/>
        <s v="BKID0004903"/>
        <s v="PUNB0074620"/>
        <s v="FINO0000001"/>
        <s v="PUNB0029420"/>
        <s v="CNRB0006696"/>
        <s v="IOBA0000783"/>
        <s v="KKBK0005289"/>
        <s v="PUNB0152620"/>
        <s v="BKID0005903"/>
        <s v="IOBA0003152"/>
        <s v="IBKL0001940"/>
        <s v="BKID0004916"/>
        <s v="BARB0VJORMA"/>
        <s v="SBIN0005991"/>
        <s v="UCBA0000167"/>
        <s v="IOBA0003468"/>
        <s v="PUNB0776600"/>
        <s v="SBIN0015933"/>
        <s v="IOBA0003170"/>
        <s v="BKID0005900"/>
        <s v="SBIN0015347"/>
        <s v="BARB0IRBAXX"/>
        <s v="HDFC0005866"/>
        <s v="BKID0004941"/>
        <s v="PUNB0975900"/>
        <s v="BKID0004912"/>
        <s v="SBIN0009498"/>
        <s v="UBIN0564486"/>
        <s v="BKID0004996"/>
        <s v="SBIN0011816"/>
        <s v="CBIN0281573"/>
        <s v="SBIN0002926"/>
        <s v="SBIN0012632"/>
        <s v="UBIN0574813"/>
        <s v="PUNB0947300"/>
        <s v="BKID0006163"/>
        <s v="SBIN0064297"/>
        <s v="SBIN0003654"/>
        <s v="UBIN0564834"/>
        <s v="CNRB0001902"/>
        <s v="PUNB0534200"/>
        <s v="BKID0005902"/>
        <s v="BARB0GUMLAX"/>
        <s v="BKID0004929"/>
        <s v="SBIN0014342"/>
        <s v="PUNB0404300"/>
        <s v="IBKL0001748"/>
        <s v="BKID0004968"/>
        <s v="BKID0004918"/>
        <s v="IOBA0002553"/>
        <s v="CBIN0284248"/>
        <s v="BKID0005907"/>
        <s v="IDIB000L549"/>
        <s v="SBIN0003534"/>
        <s v="PUNB0006020"/>
        <s v="BARB0LOHARD"/>
        <s v="IDIB000B765"/>
        <s v="BKID0004969"/>
        <s v="IBKL063JS42"/>
        <s v="SBIN0017162"/>
        <s v="IBKL063JS41"/>
        <s v="BKID0006159"/>
        <s v="BKID0004569"/>
        <s v="UCBA0002444"/>
        <s v="CNRB0003374"/>
        <s v="BKID0005899"/>
        <s v="PUNB0286700"/>
        <s v="SBIN0000627"/>
        <s v="BKID0004880"/>
        <s v="UBIN0566951"/>
        <s v="FINO000900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9-08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BMC Code :2001"/>
    <n v="20010001"/>
    <s v="Itki"/>
    <s v="RMC"/>
    <s v="Direct"/>
    <n v="11527.96"/>
    <n v="489972.13999999996"/>
    <n v="11528.02"/>
    <n v="489944.46919999999"/>
    <n v="0"/>
    <n v="0"/>
    <n v="11528.02"/>
    <n v="489944.46919999999"/>
    <n v="489944.46919999999"/>
    <n v="14964"/>
    <n v="0"/>
    <n v="0"/>
    <n v="0"/>
    <n v="0"/>
    <n v="0"/>
    <n v="0"/>
    <n v="474980"/>
    <n v="0"/>
    <n v="0"/>
    <n v="28.139999999955762"/>
    <x v="0"/>
    <n v="0"/>
    <n v="-5.6474231371529603E-5"/>
    <n v="21"/>
    <s v="23. 28-03 Aug"/>
    <x v="0"/>
  </r>
  <r>
    <s v="BMC Code :2001"/>
    <n v="20010002"/>
    <s v="Jamtoli"/>
    <s v="MPG"/>
    <s v="Direct"/>
    <n v="13.18"/>
    <n v="498.36"/>
    <n v="12"/>
    <n v="495"/>
    <n v="0"/>
    <n v="0"/>
    <n v="12"/>
    <n v="495"/>
    <n v="495"/>
    <n v="0"/>
    <n v="0"/>
    <n v="0"/>
    <n v="0"/>
    <n v="0"/>
    <n v="0"/>
    <n v="0"/>
    <n v="495"/>
    <n v="0"/>
    <n v="0"/>
    <n v="3.3600000000000136"/>
    <x v="0"/>
    <n v="0"/>
    <n v="-6.7421141343607304E-3"/>
    <n v="1"/>
    <s v="23. 28-03 Aug"/>
    <x v="0"/>
  </r>
  <r>
    <s v="BMC Code :2001"/>
    <n v="20010003"/>
    <s v="Bero"/>
    <s v="MPG"/>
    <s v="Direct"/>
    <n v="1387.17"/>
    <n v="56177.979999999996"/>
    <n v="1397.0400000000002"/>
    <n v="57657.304700000015"/>
    <n v="0"/>
    <n v="0"/>
    <n v="1397.0400000000002"/>
    <n v="57657.304700000015"/>
    <n v="56177.979999999996"/>
    <n v="0"/>
    <n v="0"/>
    <n v="1479.3247000000192"/>
    <n v="10160"/>
    <n v="0"/>
    <n v="0"/>
    <n v="0"/>
    <n v="0"/>
    <n v="0"/>
    <n v="0"/>
    <n v="46017.979999999996"/>
    <x v="1"/>
    <n v="46018"/>
    <n v="2.6332821151633067E-2"/>
    <n v="10"/>
    <s v="23. 28-03 Aug"/>
    <x v="1"/>
  </r>
  <r>
    <s v="BMC Code :2001"/>
    <n v="20010005"/>
    <s v="Basila"/>
    <s v="MPG"/>
    <s v="Direct"/>
    <n v="1374.42"/>
    <n v="54973.009999999995"/>
    <n v="1352.05"/>
    <n v="54956.824599999985"/>
    <n v="0"/>
    <n v="0"/>
    <n v="1352.05"/>
    <n v="54956.824599999985"/>
    <n v="54956.824599999985"/>
    <n v="0"/>
    <n v="0"/>
    <n v="0"/>
    <n v="0"/>
    <n v="0"/>
    <n v="0"/>
    <n v="0"/>
    <n v="54958"/>
    <n v="0"/>
    <n v="0"/>
    <n v="15.009999999994761"/>
    <x v="0"/>
    <n v="-1"/>
    <n v="-2.9442448212330737E-4"/>
    <n v="23"/>
    <s v="23. 28-03 Aug"/>
    <x v="0"/>
  </r>
  <r>
    <s v="BMC Code :2001"/>
    <n v="20010008"/>
    <s v="Erchoro"/>
    <s v="MPG"/>
    <s v="Direct"/>
    <n v="1215.9199999999998"/>
    <n v="48622.239999999991"/>
    <n v="1185.4299999999998"/>
    <n v="48571.346900000004"/>
    <n v="0"/>
    <n v="0"/>
    <n v="1185.4299999999998"/>
    <n v="48571.346900000004"/>
    <n v="48571.346900000004"/>
    <n v="0"/>
    <n v="0"/>
    <n v="0"/>
    <n v="0"/>
    <n v="0"/>
    <n v="0"/>
    <n v="0"/>
    <n v="48571"/>
    <n v="0"/>
    <n v="0"/>
    <n v="51.239999999990687"/>
    <x v="0"/>
    <n v="0"/>
    <n v="-1.0467041419726158E-3"/>
    <n v="14"/>
    <s v="23. 28-03 Aug"/>
    <x v="0"/>
  </r>
  <r>
    <s v="BMC Code :2001"/>
    <n v="20010009"/>
    <s v="Makunda"/>
    <s v="MPG"/>
    <s v="Direct"/>
    <n v="644.44000000000005"/>
    <n v="27222.79"/>
    <n v="651.48"/>
    <n v="27178.3475"/>
    <n v="0"/>
    <n v="0"/>
    <n v="651.48"/>
    <n v="27178.3475"/>
    <n v="27178.3475"/>
    <n v="0"/>
    <n v="0"/>
    <n v="0"/>
    <n v="0"/>
    <n v="0"/>
    <n v="0"/>
    <n v="0"/>
    <n v="27179"/>
    <n v="0"/>
    <n v="0"/>
    <n v="43.790000000000873"/>
    <x v="0"/>
    <n v="-1"/>
    <n v="-1.6325475823749519E-3"/>
    <n v="7"/>
    <s v="23. 28-03 Aug"/>
    <x v="0"/>
  </r>
  <r>
    <s v="BMC Code :2001"/>
    <n v="20010012"/>
    <s v="NAGRI"/>
    <s v="VLC"/>
    <s v="Indirect"/>
    <n v="276.5"/>
    <n v="8623.76"/>
    <n v="0"/>
    <n v="0"/>
    <n v="0"/>
    <n v="0"/>
    <n v="0"/>
    <n v="0"/>
    <n v="8623.76"/>
    <n v="0"/>
    <n v="0"/>
    <n v="0"/>
    <n v="0"/>
    <n v="0"/>
    <n v="0"/>
    <n v="0"/>
    <n v="0"/>
    <n v="0"/>
    <n v="8623.76"/>
    <n v="0"/>
    <x v="0"/>
    <n v="0"/>
    <n v="-1"/>
    <n v="0"/>
    <s v="23. 28-03 Aug"/>
    <x v="0"/>
  </r>
  <r>
    <s v="BMC Code :2001"/>
    <n v="20010015"/>
    <s v="BOREYA"/>
    <s v="MPG"/>
    <s v="Direct"/>
    <n v="2661.3"/>
    <n v="108173.93999999999"/>
    <n v="2579.3799999999997"/>
    <n v="107851.96300000002"/>
    <n v="0"/>
    <n v="0"/>
    <n v="2579.3799999999997"/>
    <n v="107851.96300000002"/>
    <n v="107851.96300000002"/>
    <n v="0"/>
    <n v="0"/>
    <n v="0"/>
    <n v="0"/>
    <n v="0"/>
    <n v="0"/>
    <n v="0"/>
    <n v="107853"/>
    <n v="0"/>
    <n v="0"/>
    <n v="320.93999999998778"/>
    <x v="0"/>
    <n v="-1"/>
    <n v="-2.9764747405888136E-3"/>
    <n v="53"/>
    <s v="23. 28-03 Aug"/>
    <x v="0"/>
  </r>
  <r>
    <s v="BMC Code :2001"/>
    <n v="20010017"/>
    <s v="DIGHIYA"/>
    <s v="MPG"/>
    <s v="Direct"/>
    <n v="323.26"/>
    <n v="13720.720000000001"/>
    <n v="314.53999999999996"/>
    <n v="14115.3609"/>
    <n v="0"/>
    <n v="0"/>
    <n v="314.53999999999996"/>
    <n v="14115.3609"/>
    <n v="13720.720000000001"/>
    <n v="0"/>
    <n v="0"/>
    <n v="394.64089999999851"/>
    <n v="0"/>
    <n v="0"/>
    <n v="0"/>
    <n v="0"/>
    <n v="13721"/>
    <n v="0"/>
    <n v="0"/>
    <n v="-0.27999999999883585"/>
    <x v="0"/>
    <n v="0"/>
    <n v="2.8762404596843202E-2"/>
    <n v="9"/>
    <s v="23. 28-03 Aug"/>
    <x v="0"/>
  </r>
  <r>
    <s v="BMC Code :2001"/>
    <n v="20010023"/>
    <s v="KATARPA"/>
    <s v="MPG"/>
    <s v="Direct"/>
    <n v="818.18"/>
    <n v="36830.689999999995"/>
    <n v="833.65"/>
    <n v="36796.527799999996"/>
    <n v="0"/>
    <n v="0"/>
    <n v="833.65"/>
    <n v="36796.527799999996"/>
    <n v="36796.527799999996"/>
    <n v="0"/>
    <n v="0"/>
    <n v="0"/>
    <n v="0"/>
    <n v="0"/>
    <n v="0"/>
    <n v="0"/>
    <n v="36797"/>
    <n v="0"/>
    <n v="0"/>
    <n v="33.689999999995052"/>
    <x v="0"/>
    <n v="0"/>
    <n v="-9.2754710813180128E-4"/>
    <n v="22"/>
    <s v="23. 28-03 Aug"/>
    <x v="0"/>
  </r>
  <r>
    <s v="BMC Code :2001"/>
    <n v="20010027"/>
    <s v="MURTO"/>
    <s v="MPG"/>
    <s v="Direct"/>
    <n v="303.5"/>
    <n v="12944.570000000002"/>
    <n v="309.38"/>
    <n v="12909.006799999999"/>
    <n v="0"/>
    <n v="0"/>
    <n v="309.38"/>
    <n v="12909.006799999999"/>
    <n v="12909.006799999999"/>
    <n v="0"/>
    <n v="0"/>
    <n v="0"/>
    <n v="0"/>
    <n v="0"/>
    <n v="0"/>
    <n v="0"/>
    <n v="12910"/>
    <n v="0"/>
    <n v="0"/>
    <n v="34.570000000001528"/>
    <x v="0"/>
    <n v="-1"/>
    <n v="-2.7473450257522901E-3"/>
    <n v="10"/>
    <s v="23. 28-03 Aug"/>
    <x v="0"/>
  </r>
  <r>
    <s v="BMC Code :2001"/>
    <n v="20010033"/>
    <s v="KHATRIKHATANGA"/>
    <s v="MPG"/>
    <s v="Direct"/>
    <n v="369.44000000000005"/>
    <n v="16065.109999999999"/>
    <n v="371.89000000000004"/>
    <n v="16411.299900000002"/>
    <n v="0"/>
    <n v="0"/>
    <n v="371.89000000000004"/>
    <n v="16411.299900000002"/>
    <n v="16065.109999999999"/>
    <n v="0"/>
    <n v="0"/>
    <n v="346.18990000000304"/>
    <n v="0"/>
    <n v="0"/>
    <n v="0"/>
    <n v="0"/>
    <n v="16065"/>
    <n v="0"/>
    <n v="0"/>
    <n v="0.10999999999876309"/>
    <x v="0"/>
    <n v="0"/>
    <n v="2.1549177067570844E-2"/>
    <n v="2"/>
    <s v="23. 28-03 Aug"/>
    <x v="0"/>
  </r>
  <r>
    <s v="BMC Code :2001"/>
    <n v="20010034"/>
    <s v="GARGAON"/>
    <s v="MPG"/>
    <s v="Indirect"/>
    <n v="537.98"/>
    <n v="20202.829999999998"/>
    <n v="0"/>
    <n v="0"/>
    <n v="0"/>
    <n v="0"/>
    <n v="0"/>
    <n v="0"/>
    <n v="20202.829999999998"/>
    <n v="0"/>
    <n v="0"/>
    <n v="0"/>
    <n v="0"/>
    <n v="0"/>
    <n v="0"/>
    <n v="0"/>
    <n v="0"/>
    <n v="0"/>
    <n v="20202.829999999998"/>
    <n v="0"/>
    <x v="0"/>
    <n v="0"/>
    <n v="-1"/>
    <n v="0"/>
    <s v="23. 28-03 Aug"/>
    <x v="0"/>
  </r>
  <r>
    <s v="BMC Code :2001"/>
    <n v="20010036"/>
    <s v="GHAGHRA"/>
    <s v="MPG"/>
    <s v="Direct"/>
    <n v="164.98999999999998"/>
    <n v="5973.4000000000005"/>
    <n v="138.11000000000001"/>
    <n v="5950.8842999999997"/>
    <n v="0"/>
    <n v="0"/>
    <n v="138.11000000000001"/>
    <n v="5950.8842999999997"/>
    <n v="5950.8842999999997"/>
    <n v="0"/>
    <n v="0"/>
    <n v="0"/>
    <n v="0"/>
    <n v="0"/>
    <n v="0"/>
    <n v="0"/>
    <n v="5951"/>
    <n v="0"/>
    <n v="0"/>
    <n v="22.400000000000546"/>
    <x v="0"/>
    <n v="0"/>
    <n v="-3.7693273512573798E-3"/>
    <n v="3"/>
    <s v="23. 28-03 Aug"/>
    <x v="0"/>
  </r>
  <r>
    <s v="BMC Code :2001"/>
    <n v="20010037"/>
    <s v="CHACHGURA"/>
    <s v="MPG"/>
    <s v="Indirect"/>
    <n v="333.12"/>
    <n v="13031.099999999999"/>
    <n v="0"/>
    <n v="0"/>
    <n v="0"/>
    <n v="0"/>
    <n v="0"/>
    <n v="0"/>
    <n v="13031.099999999999"/>
    <n v="0"/>
    <n v="0"/>
    <n v="0"/>
    <n v="0"/>
    <n v="0"/>
    <n v="0"/>
    <n v="0"/>
    <n v="0"/>
    <n v="0"/>
    <n v="13031.099999999999"/>
    <n v="0"/>
    <x v="0"/>
    <n v="0"/>
    <n v="-1"/>
    <n v="0"/>
    <s v="23. 28-03 Aug"/>
    <x v="0"/>
  </r>
  <r>
    <s v="BMC Code :2001"/>
    <n v="20010038"/>
    <s v="TIKRA TOLI"/>
    <s v="MPG"/>
    <s v="Direct"/>
    <n v="397.3"/>
    <n v="15347.41"/>
    <n v="404.09"/>
    <n v="15682.5697"/>
    <n v="0"/>
    <n v="0"/>
    <n v="404.09"/>
    <n v="15682.5697"/>
    <n v="15347.41"/>
    <n v="0"/>
    <n v="0"/>
    <n v="335.15970000000016"/>
    <n v="0"/>
    <n v="0"/>
    <n v="0"/>
    <n v="0"/>
    <n v="15347"/>
    <n v="0"/>
    <n v="0"/>
    <n v="0.40999999999985448"/>
    <x v="0"/>
    <n v="0"/>
    <n v="2.1838192893784695E-2"/>
    <n v="3"/>
    <s v="23. 28-03 Aug"/>
    <x v="0"/>
  </r>
  <r>
    <s v="BMC Code :2001"/>
    <n v="20010040"/>
    <s v="Gargaon2"/>
    <s v="MPG"/>
    <s v="Direct"/>
    <n v="828.42"/>
    <n v="34136.800000000003"/>
    <n v="838.25"/>
    <n v="34334.8655"/>
    <n v="0"/>
    <n v="0"/>
    <n v="838.25"/>
    <n v="34334.8655"/>
    <n v="34136.800000000003"/>
    <n v="0"/>
    <n v="0"/>
    <n v="198.06549999999697"/>
    <n v="0"/>
    <n v="0"/>
    <n v="0"/>
    <n v="0"/>
    <n v="34137"/>
    <n v="0"/>
    <n v="0"/>
    <n v="-0.19999999999708962"/>
    <x v="0"/>
    <n v="0"/>
    <n v="5.8021109184222585E-3"/>
    <n v="8"/>
    <s v="23. 28-03 Aug"/>
    <x v="0"/>
  </r>
  <r>
    <s v="BMC Code :2001"/>
    <n v="20010041"/>
    <s v="TERO"/>
    <s v="MPG"/>
    <s v="Direct"/>
    <n v="325.38"/>
    <n v="14183.280000000002"/>
    <n v="303.38"/>
    <n v="14112.048199999999"/>
    <n v="0"/>
    <n v="0"/>
    <n v="303.38"/>
    <n v="14112.048199999999"/>
    <n v="14112.048199999999"/>
    <n v="0"/>
    <n v="0"/>
    <n v="0"/>
    <n v="0"/>
    <n v="0"/>
    <n v="0"/>
    <n v="0"/>
    <n v="14113"/>
    <n v="0"/>
    <n v="0"/>
    <n v="70.280000000002474"/>
    <x v="0"/>
    <n v="-1"/>
    <n v="-5.0222374514218987E-3"/>
    <n v="10"/>
    <s v="23. 28-03 Aug"/>
    <x v="0"/>
  </r>
  <r>
    <s v="BMC Code :2001"/>
    <n v="20010042"/>
    <s v="RONHE"/>
    <s v="MPG"/>
    <s v="Direct"/>
    <n v="887.94"/>
    <n v="38571.58"/>
    <n v="867.93999999999994"/>
    <n v="38556.260899999994"/>
    <n v="0"/>
    <n v="0"/>
    <n v="867.93999999999994"/>
    <n v="38556.260899999994"/>
    <n v="38556.260899999994"/>
    <n v="0"/>
    <n v="0"/>
    <n v="0"/>
    <n v="0"/>
    <n v="0"/>
    <n v="0"/>
    <n v="0"/>
    <n v="38557"/>
    <n v="0"/>
    <n v="0"/>
    <n v="14.580000000001746"/>
    <x v="0"/>
    <n v="-1"/>
    <n v="-3.9716029263016687E-4"/>
    <n v="26"/>
    <s v="23. 28-03 Aug"/>
    <x v="0"/>
  </r>
  <r>
    <s v="BMC Code :2001"/>
    <n v="20010043"/>
    <s v="DARKHANDREY"/>
    <s v="MPG"/>
    <s v="Direct"/>
    <n v="827.96"/>
    <n v="35245.390000000007"/>
    <n v="826.54"/>
    <n v="36474.346599999997"/>
    <n v="0"/>
    <n v="0"/>
    <n v="826.54"/>
    <n v="36474.346599999997"/>
    <n v="35245.390000000007"/>
    <n v="0"/>
    <n v="0"/>
    <n v="1228.9565999999904"/>
    <n v="0"/>
    <n v="0"/>
    <n v="0"/>
    <n v="0"/>
    <n v="0"/>
    <n v="0"/>
    <n v="0"/>
    <n v="35245.390000000007"/>
    <x v="1"/>
    <n v="35245"/>
    <n v="3.486857713874042E-2"/>
    <n v="23"/>
    <s v="23. 28-03 Aug"/>
    <x v="1"/>
  </r>
  <r>
    <s v="BMC Code :2001"/>
    <n v="20010050"/>
    <s v="SARNA TOLI"/>
    <s v="VLC"/>
    <s v="Direct"/>
    <n v="54.179999999999993"/>
    <n v="2201.0500000000002"/>
    <n v="53"/>
    <n v="2186.25"/>
    <n v="0"/>
    <n v="0"/>
    <n v="53"/>
    <n v="2186.25"/>
    <n v="2186.25"/>
    <n v="0"/>
    <n v="0"/>
    <n v="0"/>
    <n v="0"/>
    <n v="0"/>
    <n v="0"/>
    <n v="0"/>
    <n v="2186"/>
    <n v="0"/>
    <n v="0"/>
    <n v="15.050000000000182"/>
    <x v="0"/>
    <n v="0"/>
    <n v="-6.7240635151405836E-3"/>
    <n v="1"/>
    <s v="23. 28-03 Aug"/>
    <x v="0"/>
  </r>
  <r>
    <s v="BMC Code :2001"/>
    <n v="20010052"/>
    <s v="Kumbatoli"/>
    <s v="MPG"/>
    <s v="Direct"/>
    <n v="1209.4199999999998"/>
    <n v="48843.030000000006"/>
    <n v="1217.6200000000001"/>
    <n v="49012.152600000001"/>
    <n v="0"/>
    <n v="0"/>
    <n v="1217.6200000000001"/>
    <n v="49012.152600000001"/>
    <n v="48843.030000000006"/>
    <n v="0"/>
    <n v="0"/>
    <n v="169.12259999999515"/>
    <n v="6350"/>
    <n v="0"/>
    <n v="0"/>
    <n v="0"/>
    <n v="42493"/>
    <n v="0"/>
    <n v="0"/>
    <n v="3.0000000006111804E-2"/>
    <x v="0"/>
    <n v="0"/>
    <n v="3.4625738820870679E-3"/>
    <n v="20"/>
    <s v="23. 28-03 Aug"/>
    <x v="0"/>
  </r>
  <r>
    <s v="BMC Code :2009"/>
    <n v="20010054"/>
    <s v="NARKOPI"/>
    <s v="MPG"/>
    <s v="Direct"/>
    <n v="788.18"/>
    <n v="32184.85"/>
    <n v="754.1"/>
    <n v="31820.980000000007"/>
    <n v="0"/>
    <n v="0"/>
    <n v="754.1"/>
    <n v="31820.980000000007"/>
    <n v="31820.980000000007"/>
    <n v="0"/>
    <n v="0"/>
    <n v="0"/>
    <n v="0"/>
    <n v="0"/>
    <n v="0"/>
    <n v="0"/>
    <n v="31821"/>
    <n v="0"/>
    <n v="0"/>
    <n v="363.84999999999854"/>
    <x v="0"/>
    <n v="0"/>
    <n v="-1.1305629822726895E-2"/>
    <n v="16"/>
    <s v="23. 28-03 Aug"/>
    <x v="0"/>
  </r>
  <r>
    <s v="BMC Code :2001"/>
    <n v="20010055"/>
    <s v="MASU"/>
    <s v="MPG"/>
    <s v="Direct"/>
    <n v="613.90000000000009"/>
    <n v="26031.54"/>
    <n v="590.79999999999984"/>
    <n v="24985.893400000001"/>
    <n v="42.45"/>
    <n v="1740.5519999999999"/>
    <n v="633.24999999999989"/>
    <n v="26726.445400000001"/>
    <n v="26031.54"/>
    <n v="0"/>
    <n v="0"/>
    <n v="694.90539999999964"/>
    <n v="1270"/>
    <n v="0"/>
    <n v="0"/>
    <n v="0"/>
    <n v="24290"/>
    <n v="471"/>
    <n v="0"/>
    <n v="0.54000000000087311"/>
    <x v="0"/>
    <n v="1"/>
    <n v="2.6694747986480999E-2"/>
    <n v="19"/>
    <s v="23. 28-03 Aug"/>
    <x v="0"/>
  </r>
  <r>
    <s v="BMC Code :2001"/>
    <n v="20010057"/>
    <s v="PANDEPARA"/>
    <s v="VLC"/>
    <s v="Direct"/>
    <n v="265.40000000000003"/>
    <n v="11065.02"/>
    <n v="276.99999999999994"/>
    <n v="10706.696400000001"/>
    <n v="5.0600000000000005"/>
    <n v="313.52199999999999"/>
    <n v="282.05999999999995"/>
    <n v="11020.218400000002"/>
    <n v="11020.218400000002"/>
    <n v="0"/>
    <n v="0"/>
    <n v="0"/>
    <n v="0"/>
    <n v="0"/>
    <n v="0"/>
    <n v="0"/>
    <n v="10706"/>
    <n v="314"/>
    <n v="0"/>
    <n v="45.020000000000437"/>
    <x v="0"/>
    <n v="0"/>
    <n v="-4.0489398121285698E-3"/>
    <n v="5"/>
    <s v="23. 28-03 Aug"/>
    <x v="0"/>
  </r>
  <r>
    <s v="BMC Code :2001"/>
    <n v="20010059"/>
    <s v="KARANJI 2"/>
    <s v="MPG"/>
    <s v="Direct"/>
    <n v="129.18"/>
    <n v="5059.0999999999995"/>
    <n v="130.61000000000001"/>
    <n v="5396.5654999999988"/>
    <n v="0"/>
    <n v="0"/>
    <n v="130.61000000000001"/>
    <n v="5396.5654999999988"/>
    <n v="5059.0999999999995"/>
    <n v="0"/>
    <n v="0"/>
    <n v="337.46549999999934"/>
    <n v="0"/>
    <n v="0"/>
    <n v="0"/>
    <n v="0"/>
    <n v="5059"/>
    <n v="0"/>
    <n v="0"/>
    <n v="9.9999999999454303E-2"/>
    <x v="0"/>
    <n v="0"/>
    <n v="6.6704651024885722E-2"/>
    <n v="2"/>
    <s v="23. 28-03 Aug"/>
    <x v="0"/>
  </r>
  <r>
    <s v="BMC Code :2001"/>
    <n v="20010060"/>
    <s v="ITKI 2"/>
    <s v="VLC"/>
    <s v="Indirect"/>
    <n v="68.760000000000005"/>
    <n v="2613.7900000000004"/>
    <n v="0"/>
    <n v="0"/>
    <n v="0"/>
    <n v="0"/>
    <n v="0"/>
    <n v="0"/>
    <n v="2613.7900000000004"/>
    <n v="0"/>
    <n v="0"/>
    <n v="0"/>
    <n v="0"/>
    <n v="0"/>
    <n v="0"/>
    <n v="0"/>
    <n v="0"/>
    <n v="0"/>
    <n v="2613.7900000000004"/>
    <n v="0"/>
    <x v="0"/>
    <n v="0"/>
    <n v="-1"/>
    <n v="0"/>
    <s v="23. 28-03 Aug"/>
    <x v="0"/>
  </r>
  <r>
    <s v="BMC Code :2001"/>
    <n v="20010061"/>
    <s v="SEMRA"/>
    <s v="MPG"/>
    <s v="Direct"/>
    <n v="524.12"/>
    <n v="21078.52"/>
    <n v="522.21"/>
    <n v="21217.406100000004"/>
    <n v="0"/>
    <n v="0"/>
    <n v="522.21"/>
    <n v="21217.406100000004"/>
    <n v="21078.52"/>
    <n v="0"/>
    <n v="0"/>
    <n v="138.88610000000335"/>
    <n v="0"/>
    <n v="0"/>
    <n v="0"/>
    <n v="0"/>
    <n v="21079"/>
    <n v="0"/>
    <n v="0"/>
    <n v="-0.47999999999956344"/>
    <x v="0"/>
    <n v="0"/>
    <n v="6.5889872723513491E-3"/>
    <n v="5"/>
    <s v="23. 28-03 Aug"/>
    <x v="0"/>
  </r>
  <r>
    <s v="BMC Code :2001"/>
    <n v="20010062"/>
    <s v="PISKA"/>
    <s v="MPG"/>
    <s v="Direct"/>
    <n v="174.05999999999997"/>
    <n v="6904.76"/>
    <n v="174.24000000000004"/>
    <n v="6726.8369000000002"/>
    <n v="0"/>
    <n v="0"/>
    <n v="174.24000000000004"/>
    <n v="6726.8369000000002"/>
    <n v="6726.8369000000002"/>
    <n v="0"/>
    <n v="0"/>
    <n v="0"/>
    <n v="0"/>
    <n v="0"/>
    <n v="0"/>
    <n v="0"/>
    <n v="6727"/>
    <n v="0"/>
    <n v="0"/>
    <n v="177.76000000000022"/>
    <x v="0"/>
    <n v="0"/>
    <n v="-2.5768180211911778E-2"/>
    <n v="6"/>
    <s v="23. 28-03 Aug"/>
    <x v="0"/>
  </r>
  <r>
    <s v="BMC Code :2001"/>
    <n v="20010063"/>
    <s v="BANDHIYA "/>
    <s v="VLC"/>
    <s v="Indirect"/>
    <n v="406.02000000000004"/>
    <n v="16734.900000000001"/>
    <n v="0"/>
    <n v="0"/>
    <n v="0"/>
    <n v="0"/>
    <n v="0"/>
    <n v="0"/>
    <n v="16734.900000000001"/>
    <n v="0"/>
    <n v="0"/>
    <n v="0"/>
    <n v="0"/>
    <n v="0"/>
    <n v="0"/>
    <n v="0"/>
    <n v="0"/>
    <n v="0"/>
    <n v="16734.900000000001"/>
    <n v="0"/>
    <x v="0"/>
    <n v="0"/>
    <n v="-1"/>
    <n v="0"/>
    <s v="23. 28-03 Aug"/>
    <x v="0"/>
  </r>
  <r>
    <s v="BMC Code :2002"/>
    <n v="20020001"/>
    <s v="Paali"/>
    <s v="RMC"/>
    <s v="Direct"/>
    <n v="4902.1000000000004"/>
    <n v="198731.52000000005"/>
    <n v="4902.1000000000004"/>
    <n v="198731.25100000005"/>
    <n v="0"/>
    <n v="0"/>
    <n v="4902.1000000000004"/>
    <n v="198731.25100000005"/>
    <n v="198731.25100000005"/>
    <n v="0"/>
    <n v="0"/>
    <n v="0"/>
    <n v="12051"/>
    <n v="0"/>
    <n v="0"/>
    <n v="0"/>
    <n v="0"/>
    <n v="0"/>
    <n v="0"/>
    <n v="186680.52000000005"/>
    <x v="1"/>
    <n v="186680"/>
    <n v="-1.3535849773615819E-6"/>
    <n v="84"/>
    <s v="23. 28-03 Aug"/>
    <x v="2"/>
  </r>
  <r>
    <s v="BMC Code :2002"/>
    <n v="20020002"/>
    <s v="Jari"/>
    <s v="MPG"/>
    <s v="Direct"/>
    <n v="2123.77"/>
    <n v="85525.570000000022"/>
    <n v="2016.03"/>
    <n v="85435.300999999992"/>
    <n v="0"/>
    <n v="0"/>
    <n v="2016.03"/>
    <n v="85435.300999999992"/>
    <n v="85435.300999999992"/>
    <n v="0"/>
    <n v="0"/>
    <n v="0"/>
    <n v="0"/>
    <n v="0"/>
    <n v="0"/>
    <n v="0"/>
    <n v="85438"/>
    <n v="0"/>
    <n v="0"/>
    <n v="87.570000000021537"/>
    <x v="0"/>
    <n v="-3"/>
    <n v="-1.0554621267070106E-3"/>
    <n v="30"/>
    <s v="23. 28-03 Aug"/>
    <x v="0"/>
  </r>
  <r>
    <s v="BMC Code :2002"/>
    <n v="20020003"/>
    <s v="Bijuliya"/>
    <s v="MPG"/>
    <s v="Direct"/>
    <n v="830.9"/>
    <n v="34337.67"/>
    <n v="828.31000000000006"/>
    <n v="34843.777799999996"/>
    <n v="0"/>
    <n v="0"/>
    <n v="828.31000000000006"/>
    <n v="34843.777799999996"/>
    <n v="34337.67"/>
    <n v="0"/>
    <n v="0"/>
    <n v="506.10779999999795"/>
    <n v="12700"/>
    <n v="0"/>
    <n v="0"/>
    <n v="0"/>
    <n v="21637"/>
    <n v="0"/>
    <n v="0"/>
    <n v="0.66999999999825377"/>
    <x v="0"/>
    <n v="1"/>
    <n v="1.4739142172430395E-2"/>
    <n v="9"/>
    <s v="23. 28-03 Aug"/>
    <x v="0"/>
  </r>
  <r>
    <s v="BMC Code :2002"/>
    <n v="20020004"/>
    <s v="Pandra"/>
    <s v="MPG"/>
    <s v="Direct"/>
    <n v="357.31"/>
    <n v="14537.029999999999"/>
    <n v="350.64"/>
    <n v="14535.2093"/>
    <n v="0"/>
    <n v="0"/>
    <n v="350.64"/>
    <n v="14535.2093"/>
    <n v="14535.2093"/>
    <n v="0"/>
    <n v="0"/>
    <n v="0"/>
    <n v="0"/>
    <n v="0"/>
    <n v="0"/>
    <n v="0"/>
    <n v="14537"/>
    <n v="0"/>
    <n v="0"/>
    <n v="2.9999999998835847E-2"/>
    <x v="0"/>
    <n v="-2"/>
    <n v="-1.2524566572390622E-4"/>
    <n v="12"/>
    <s v="23. 28-03 Aug"/>
    <x v="0"/>
  </r>
  <r>
    <s v="BMC Code :2002"/>
    <n v="20020005"/>
    <s v="BASKI"/>
    <s v="MPG"/>
    <s v="Direct"/>
    <n v="391"/>
    <n v="16584.010000000002"/>
    <n v="402.6"/>
    <n v="16554.225999999999"/>
    <n v="0"/>
    <n v="0"/>
    <n v="402.6"/>
    <n v="16554.225999999999"/>
    <n v="16554.225999999999"/>
    <n v="0"/>
    <n v="0"/>
    <n v="0"/>
    <n v="0"/>
    <n v="0"/>
    <n v="0"/>
    <n v="0"/>
    <n v="16553"/>
    <n v="0"/>
    <n v="0"/>
    <n v="31.010000000002037"/>
    <x v="0"/>
    <n v="1"/>
    <n v="-1.795946818652623E-3"/>
    <n v="16"/>
    <s v="23. 28-03 Aug"/>
    <x v="0"/>
  </r>
  <r>
    <s v="BMC Code :2002"/>
    <n v="20020006"/>
    <s v="RANIKHATANGA"/>
    <s v="MPG"/>
    <s v="Direct"/>
    <n v="2471.7000000000003"/>
    <n v="95501.73000000001"/>
    <n v="2550.3399999999997"/>
    <n v="97786.112699999998"/>
    <n v="0"/>
    <n v="0"/>
    <n v="2550.3399999999997"/>
    <n v="97786.112699999998"/>
    <n v="95501.73000000001"/>
    <n v="0"/>
    <n v="0"/>
    <n v="2284.3826999999874"/>
    <n v="0"/>
    <n v="0"/>
    <n v="0"/>
    <n v="0"/>
    <n v="0"/>
    <n v="0"/>
    <n v="0"/>
    <n v="95501.73000000001"/>
    <x v="1"/>
    <n v="95502"/>
    <n v="2.3919804384695306E-2"/>
    <n v="2"/>
    <s v="23. 28-03 Aug"/>
    <x v="3"/>
  </r>
  <r>
    <s v="BMC Code :2002"/>
    <n v="20020007"/>
    <s v="SURSA"/>
    <s v="MPG"/>
    <s v="Direct"/>
    <n v="1549.16"/>
    <n v="64524.530000000006"/>
    <n v="1557.9699999999996"/>
    <n v="64503.423899999994"/>
    <n v="0"/>
    <n v="0"/>
    <n v="1557.9699999999996"/>
    <n v="64503.423899999994"/>
    <n v="64503.423899999994"/>
    <n v="0"/>
    <n v="0"/>
    <n v="0"/>
    <n v="0"/>
    <n v="0"/>
    <n v="0"/>
    <n v="0"/>
    <n v="64505"/>
    <n v="0"/>
    <n v="0"/>
    <n v="19.530000000006112"/>
    <x v="0"/>
    <n v="-2"/>
    <n v="-3.2710195641892767E-4"/>
    <n v="48"/>
    <s v="23. 28-03 Aug"/>
    <x v="0"/>
  </r>
  <r>
    <s v="BMC Code :2002"/>
    <n v="20020011"/>
    <s v="DHONTHA TOLI"/>
    <s v="MPG"/>
    <s v="Direct"/>
    <n v="884.99999999999989"/>
    <n v="36636.909999999996"/>
    <n v="844.48000000000013"/>
    <n v="36933.027799999996"/>
    <n v="0"/>
    <n v="0"/>
    <n v="844.48000000000013"/>
    <n v="36933.027799999996"/>
    <n v="36636.909999999996"/>
    <n v="0"/>
    <n v="0"/>
    <n v="296.11779999999999"/>
    <n v="0"/>
    <n v="0"/>
    <n v="0"/>
    <n v="0"/>
    <n v="0"/>
    <n v="0"/>
    <n v="0"/>
    <n v="36636.909999999996"/>
    <x v="1"/>
    <n v="36637"/>
    <n v="8.0824993155809276E-3"/>
    <n v="23"/>
    <s v="23. 28-03 Aug"/>
    <x v="1"/>
  </r>
  <r>
    <s v="BMC Code :2002"/>
    <n v="20020013"/>
    <s v="BAJPUR"/>
    <s v="VLC"/>
    <s v="Indirect"/>
    <n v="152.79999999999998"/>
    <n v="6032.26"/>
    <n v="0"/>
    <n v="0"/>
    <n v="0"/>
    <n v="0"/>
    <n v="0"/>
    <n v="0"/>
    <n v="6032.26"/>
    <n v="0"/>
    <n v="0"/>
    <n v="0"/>
    <n v="0"/>
    <n v="0"/>
    <n v="0"/>
    <n v="0"/>
    <n v="0"/>
    <n v="0"/>
    <n v="6032.26"/>
    <n v="0"/>
    <x v="0"/>
    <n v="0"/>
    <n v="-1"/>
    <n v="0"/>
    <s v="23. 28-03 Aug"/>
    <x v="0"/>
  </r>
  <r>
    <s v="BMC Code :2002"/>
    <n v="20020014"/>
    <s v="BARGARI"/>
    <s v="MPG"/>
    <s v="Direct"/>
    <n v="1231.2"/>
    <n v="49544.95"/>
    <n v="1223.9100000000005"/>
    <n v="49479.4948"/>
    <n v="0"/>
    <n v="0"/>
    <n v="1223.9100000000005"/>
    <n v="49479.4948"/>
    <n v="49479.4948"/>
    <n v="0"/>
    <n v="0"/>
    <n v="0"/>
    <n v="0"/>
    <n v="0"/>
    <n v="0"/>
    <n v="0"/>
    <n v="49478"/>
    <n v="0"/>
    <n v="0"/>
    <n v="66.94999999999709"/>
    <x v="0"/>
    <n v="1"/>
    <n v="-1.3211275821248523E-3"/>
    <n v="17"/>
    <s v="23. 28-03 Aug"/>
    <x v="0"/>
  </r>
  <r>
    <s v="BMC Code :2002"/>
    <n v="20020015"/>
    <s v="PATRATOLI"/>
    <s v="MPG"/>
    <s v="Direct"/>
    <n v="1902.6"/>
    <n v="75884.61"/>
    <n v="1956.3300000000004"/>
    <n v="75830.974399999992"/>
    <n v="0"/>
    <n v="0"/>
    <n v="1956.3300000000004"/>
    <n v="75830.974399999992"/>
    <n v="75830.974399999992"/>
    <n v="0"/>
    <n v="0"/>
    <n v="0"/>
    <n v="0"/>
    <n v="0"/>
    <n v="0"/>
    <n v="0"/>
    <n v="75831"/>
    <n v="0"/>
    <n v="0"/>
    <n v="53.610000000000582"/>
    <x v="0"/>
    <n v="0"/>
    <n v="-7.0680471310333821E-4"/>
    <n v="34"/>
    <s v="23. 28-03 Aug"/>
    <x v="0"/>
  </r>
  <r>
    <s v="BMC Code :2002"/>
    <n v="20020016"/>
    <s v="BANAPIRI"/>
    <s v="MPG"/>
    <s v="Indirect"/>
    <n v="294.90000000000003"/>
    <n v="12294.220000000001"/>
    <n v="0"/>
    <n v="0"/>
    <n v="0"/>
    <n v="0"/>
    <n v="0"/>
    <n v="0"/>
    <n v="12294.220000000001"/>
    <n v="0"/>
    <n v="0"/>
    <n v="0"/>
    <n v="0"/>
    <n v="0"/>
    <n v="0"/>
    <n v="0"/>
    <n v="0"/>
    <n v="0"/>
    <n v="12294.220000000001"/>
    <n v="0"/>
    <x v="0"/>
    <n v="0"/>
    <n v="-1"/>
    <n v="0"/>
    <s v="23. 28-03 Aug"/>
    <x v="0"/>
  </r>
  <r>
    <s v="BMC Code :2002"/>
    <n v="20020020"/>
    <s v="TIKO TOLI"/>
    <s v="MPG"/>
    <s v="Direct"/>
    <n v="1397.3899999999999"/>
    <n v="56696.93"/>
    <n v="1387.3200000000002"/>
    <n v="56648.600799999993"/>
    <n v="0"/>
    <n v="0"/>
    <n v="1387.3200000000002"/>
    <n v="56648.600799999993"/>
    <n v="56648.600799999993"/>
    <n v="0"/>
    <n v="0"/>
    <n v="0"/>
    <n v="0"/>
    <n v="0"/>
    <n v="0"/>
    <n v="0"/>
    <n v="56650"/>
    <n v="0"/>
    <n v="0"/>
    <n v="46.930000000000291"/>
    <x v="0"/>
    <n v="-1"/>
    <n v="-8.5241299661211649E-4"/>
    <n v="34"/>
    <s v="23. 28-03 Aug"/>
    <x v="0"/>
  </r>
  <r>
    <s v="BMC Code :2002"/>
    <n v="20020021"/>
    <s v="PUNGI"/>
    <s v="MPG"/>
    <s v="Direct"/>
    <n v="457.9"/>
    <n v="19641.390000000003"/>
    <n v="461.14000000000004"/>
    <n v="19605.734399999998"/>
    <n v="0"/>
    <n v="0"/>
    <n v="461.14000000000004"/>
    <n v="19605.734399999998"/>
    <n v="19605.734399999998"/>
    <n v="0"/>
    <n v="0"/>
    <n v="0"/>
    <n v="0"/>
    <n v="0"/>
    <n v="0"/>
    <n v="0"/>
    <n v="19607"/>
    <n v="0"/>
    <n v="0"/>
    <n v="34.390000000003056"/>
    <x v="0"/>
    <n v="-1"/>
    <n v="-1.8153297704493166E-3"/>
    <n v="20"/>
    <s v="23. 28-03 Aug"/>
    <x v="0"/>
  </r>
  <r>
    <s v="BMC Code :2002"/>
    <n v="20020023"/>
    <s v="BARTOLI"/>
    <s v="MPG"/>
    <s v="Direct"/>
    <n v="794.7"/>
    <n v="30502.729999999992"/>
    <n v="747.94999999999993"/>
    <n v="30437.188399999999"/>
    <n v="0"/>
    <n v="0"/>
    <n v="747.94999999999993"/>
    <n v="30437.188399999999"/>
    <n v="30437.188399999999"/>
    <n v="0"/>
    <n v="0"/>
    <n v="0"/>
    <n v="0"/>
    <n v="0"/>
    <n v="0"/>
    <n v="0"/>
    <n v="30437"/>
    <n v="0"/>
    <n v="0"/>
    <n v="65.729999999992287"/>
    <x v="0"/>
    <n v="0"/>
    <n v="-2.1487125906433035E-3"/>
    <n v="18"/>
    <s v="23. 28-03 Aug"/>
    <x v="0"/>
  </r>
  <r>
    <s v="BMC Code :2002"/>
    <n v="20020025"/>
    <s v="AGRU"/>
    <s v="VLC"/>
    <s v="Direct"/>
    <n v="417.29999999999995"/>
    <n v="17218.63"/>
    <n v="419.51"/>
    <n v="17146.4267"/>
    <n v="0"/>
    <n v="0"/>
    <n v="419.51"/>
    <n v="17146.4267"/>
    <n v="17146.4267"/>
    <n v="0"/>
    <n v="0"/>
    <n v="0"/>
    <n v="0"/>
    <n v="0"/>
    <n v="0"/>
    <n v="0"/>
    <n v="17147"/>
    <n v="0"/>
    <n v="0"/>
    <n v="71.630000000001019"/>
    <x v="0"/>
    <n v="-1"/>
    <n v="-4.1933243237122254E-3"/>
    <n v="9"/>
    <s v="23. 28-03 Aug"/>
    <x v="0"/>
  </r>
  <r>
    <s v="BMC Code :2002"/>
    <n v="20020026"/>
    <s v="TIGRA"/>
    <s v="MPG"/>
    <s v="Direct"/>
    <n v="3840.0999999999995"/>
    <n v="155719.02999999997"/>
    <n v="3752.9900000000011"/>
    <n v="155620.51590000003"/>
    <n v="0"/>
    <n v="0"/>
    <n v="3752.9900000000011"/>
    <n v="155620.51590000003"/>
    <n v="155620.51590000003"/>
    <n v="0"/>
    <n v="0"/>
    <n v="0"/>
    <n v="0"/>
    <n v="0"/>
    <n v="0"/>
    <n v="0"/>
    <n v="155617"/>
    <n v="0"/>
    <n v="0"/>
    <n v="102.02999999996973"/>
    <x v="0"/>
    <n v="4"/>
    <n v="-6.3264008258940565E-4"/>
    <n v="42"/>
    <s v="23. 28-03 Aug"/>
    <x v="0"/>
  </r>
  <r>
    <s v="BMC Code :2002"/>
    <n v="20020027"/>
    <s v="GARRI"/>
    <s v="VLC"/>
    <s v="Direct"/>
    <n v="483.89999999999992"/>
    <n v="20220.84"/>
    <n v="461.02"/>
    <n v="20183.354899999998"/>
    <n v="0"/>
    <n v="0"/>
    <n v="461.02"/>
    <n v="20183.354899999998"/>
    <n v="20183.354899999998"/>
    <n v="0"/>
    <n v="0"/>
    <n v="0"/>
    <n v="5515"/>
    <n v="0"/>
    <n v="0"/>
    <n v="0"/>
    <n v="14670"/>
    <n v="0"/>
    <n v="0"/>
    <n v="35.840000000000146"/>
    <x v="0"/>
    <n v="-2"/>
    <n v="-1.8537855005035248E-3"/>
    <n v="6"/>
    <s v="23. 28-03 Aug"/>
    <x v="0"/>
  </r>
  <r>
    <s v="BMC Code :2002"/>
    <n v="20020028"/>
    <s v="HISRI "/>
    <s v="VLC"/>
    <s v="Direct"/>
    <n v="1334.3799999999999"/>
    <n v="56181.340000000004"/>
    <n v="1351.3400000000001"/>
    <n v="56173.931300000011"/>
    <n v="0"/>
    <n v="0"/>
    <n v="1351.3400000000001"/>
    <n v="56173.931300000011"/>
    <n v="56173.931300000011"/>
    <n v="0"/>
    <n v="0"/>
    <n v="0"/>
    <n v="0"/>
    <n v="0"/>
    <n v="0"/>
    <n v="0"/>
    <n v="56173"/>
    <n v="0"/>
    <n v="0"/>
    <n v="8.3400000000037835"/>
    <x v="0"/>
    <n v="1"/>
    <n v="-1.3187118712356589E-4"/>
    <n v="32"/>
    <s v="23. 28-03 Aug"/>
    <x v="0"/>
  </r>
  <r>
    <s v="BMC Code :2002"/>
    <n v="20020029"/>
    <s v="MURMA"/>
    <s v="VLC"/>
    <s v="Direct"/>
    <n v="794.5"/>
    <n v="32003.099999999995"/>
    <n v="793.19"/>
    <n v="31909.738999999998"/>
    <n v="0"/>
    <n v="0"/>
    <n v="793.19"/>
    <n v="31909.738999999998"/>
    <n v="31909.738999999998"/>
    <n v="0"/>
    <n v="0"/>
    <n v="0"/>
    <n v="6350"/>
    <n v="0"/>
    <n v="0"/>
    <n v="0"/>
    <n v="25561"/>
    <n v="0"/>
    <n v="0"/>
    <n v="92.099999999994907"/>
    <x v="0"/>
    <n v="-1"/>
    <n v="-2.9172486415377625E-3"/>
    <n v="18"/>
    <s v="23. 28-03 Aug"/>
    <x v="0"/>
  </r>
  <r>
    <s v="BMC Code :2002"/>
    <n v="20020030"/>
    <s v="NAYASARIYA"/>
    <s v="VLC"/>
    <s v="Indirect"/>
    <n v="557.29999999999995"/>
    <n v="22238.06"/>
    <n v="0"/>
    <n v="0"/>
    <n v="0"/>
    <n v="0"/>
    <n v="0"/>
    <n v="0"/>
    <n v="22238.06"/>
    <n v="0"/>
    <n v="0"/>
    <n v="0"/>
    <n v="7620"/>
    <n v="0"/>
    <n v="0"/>
    <n v="0"/>
    <n v="0"/>
    <n v="0"/>
    <n v="14618.060000000001"/>
    <n v="0"/>
    <x v="0"/>
    <n v="0"/>
    <n v="-1"/>
    <n v="0"/>
    <s v="23. 28-03 Aug"/>
    <x v="0"/>
  </r>
  <r>
    <s v="BMC Code :2003"/>
    <n v="20030001"/>
    <s v="Hisri Thakurgaon"/>
    <s v="RMC"/>
    <s v="Direct"/>
    <n v="3919.5599999999995"/>
    <n v="147183.69"/>
    <n v="3919.5599999999995"/>
    <n v="147109.13639999999"/>
    <n v="0"/>
    <n v="0"/>
    <n v="3919.5599999999995"/>
    <n v="147109.13639999999"/>
    <n v="147109.13639999999"/>
    <n v="1169"/>
    <n v="0"/>
    <n v="0"/>
    <n v="0"/>
    <n v="0"/>
    <n v="0"/>
    <n v="0"/>
    <n v="145939"/>
    <n v="0"/>
    <n v="0"/>
    <n v="75.690000000002328"/>
    <x v="0"/>
    <n v="1"/>
    <n v="-5.0653438570546659E-4"/>
    <n v="20"/>
    <s v="23. 28-03 Aug"/>
    <x v="0"/>
  </r>
  <r>
    <s v="BMC Code :2003"/>
    <n v="20030002"/>
    <s v="UMEDANDA"/>
    <s v="MPG"/>
    <s v="Direct"/>
    <n v="728.34999999999991"/>
    <n v="29799.210000000003"/>
    <n v="729.43999999999994"/>
    <n v="29683.687599999997"/>
    <n v="0"/>
    <n v="0"/>
    <n v="729.43999999999994"/>
    <n v="29683.687599999997"/>
    <n v="29683.687599999997"/>
    <n v="0"/>
    <n v="0"/>
    <n v="0"/>
    <n v="0"/>
    <n v="0"/>
    <n v="0"/>
    <n v="0"/>
    <n v="29684"/>
    <n v="0"/>
    <n v="0"/>
    <n v="115.21000000000276"/>
    <x v="0"/>
    <n v="0"/>
    <n v="-3.8766933754285863E-3"/>
    <n v="9"/>
    <s v="23. 28-03 Aug"/>
    <x v="0"/>
  </r>
  <r>
    <s v="BMC Code :2003"/>
    <n v="20030005"/>
    <s v="THAKURGAON"/>
    <s v="VLC"/>
    <s v="Indirect"/>
    <n v="202.66000000000003"/>
    <n v="8054.1500000000005"/>
    <n v="0"/>
    <n v="0"/>
    <n v="0"/>
    <n v="0"/>
    <n v="0"/>
    <n v="0"/>
    <n v="8054.1500000000005"/>
    <n v="0"/>
    <n v="0"/>
    <n v="0"/>
    <n v="0"/>
    <n v="0"/>
    <n v="0"/>
    <n v="0"/>
    <n v="0"/>
    <n v="0"/>
    <n v="8054.1500000000005"/>
    <n v="0"/>
    <x v="0"/>
    <n v="0"/>
    <n v="-1"/>
    <n v="0"/>
    <s v="23. 28-03 Aug"/>
    <x v="0"/>
  </r>
  <r>
    <s v="BMC Code :2003"/>
    <n v="20030009"/>
    <s v="SURID"/>
    <s v="MPG"/>
    <s v="Direct"/>
    <n v="689.72"/>
    <n v="30875.929999999997"/>
    <n v="696.79000000000008"/>
    <n v="31031.446599999996"/>
    <n v="0"/>
    <n v="0"/>
    <n v="696.79000000000008"/>
    <n v="31031.446599999996"/>
    <n v="30875.929999999997"/>
    <n v="0"/>
    <n v="0"/>
    <n v="155.51659999999902"/>
    <n v="0"/>
    <n v="0"/>
    <n v="0"/>
    <n v="0"/>
    <n v="30876"/>
    <n v="0"/>
    <n v="0"/>
    <n v="-7.0000000003346941E-2"/>
    <x v="0"/>
    <n v="0"/>
    <n v="5.0368231823300228E-3"/>
    <n v="29"/>
    <s v="23. 28-03 Aug"/>
    <x v="0"/>
  </r>
  <r>
    <s v="BMC Code :2003"/>
    <n v="20030012"/>
    <s v="URUGUTU"/>
    <s v="VLC"/>
    <s v="Indirect"/>
    <n v="509.36"/>
    <n v="21256.729999999996"/>
    <n v="0"/>
    <n v="0"/>
    <n v="0"/>
    <n v="0"/>
    <n v="0"/>
    <n v="0"/>
    <n v="21256.729999999996"/>
    <n v="0"/>
    <n v="0"/>
    <n v="0"/>
    <n v="0"/>
    <n v="0"/>
    <n v="0"/>
    <n v="0"/>
    <n v="0"/>
    <n v="0"/>
    <n v="21256.729999999996"/>
    <n v="0"/>
    <x v="0"/>
    <n v="0"/>
    <n v="-1"/>
    <n v="0"/>
    <s v="23. 28-03 Aug"/>
    <x v="0"/>
  </r>
  <r>
    <s v="BMC Code :2004"/>
    <n v="20040001"/>
    <s v="CHOREYA"/>
    <s v="RMC"/>
    <s v="Direct"/>
    <n v="2627.79"/>
    <n v="95965.61"/>
    <n v="2627.79"/>
    <n v="95965.511299999955"/>
    <n v="0"/>
    <n v="0"/>
    <n v="2627.79"/>
    <n v="95965.511299999955"/>
    <n v="95965.511299999955"/>
    <n v="7468"/>
    <n v="0"/>
    <n v="0"/>
    <n v="3260"/>
    <n v="0"/>
    <n v="0"/>
    <n v="0"/>
    <n v="0"/>
    <n v="0"/>
    <n v="0"/>
    <n v="85237.61"/>
    <x v="1"/>
    <n v="85238"/>
    <n v="-1.0284934368253115E-6"/>
    <n v="26"/>
    <s v="23. 28-03 Aug"/>
    <x v="2"/>
  </r>
  <r>
    <s v="BMC Code :2004"/>
    <n v="20040006"/>
    <s v="KADAM TOLI"/>
    <s v="MPG"/>
    <s v="Direct"/>
    <n v="610.19999999999993"/>
    <n v="24263.600000000002"/>
    <n v="566.81999999999982"/>
    <n v="24137.806800000002"/>
    <n v="0"/>
    <n v="0"/>
    <n v="566.81999999999982"/>
    <n v="24137.806800000002"/>
    <n v="24137.806800000002"/>
    <n v="0"/>
    <n v="0"/>
    <n v="0"/>
    <n v="3166"/>
    <n v="0"/>
    <n v="0"/>
    <n v="0"/>
    <n v="20972"/>
    <n v="0"/>
    <n v="0"/>
    <n v="125.60000000000218"/>
    <x v="0"/>
    <n v="0"/>
    <n v="-5.1844408908818173E-3"/>
    <n v="17"/>
    <s v="23. 28-03 Aug"/>
    <x v="0"/>
  </r>
  <r>
    <s v="BMC Code :2004"/>
    <n v="20040007"/>
    <s v="MADHUKAM"/>
    <s v="MPG"/>
    <s v="Direct"/>
    <n v="819.12"/>
    <n v="33770.29"/>
    <n v="787.11999999999978"/>
    <n v="33579.958100000003"/>
    <n v="0"/>
    <n v="0"/>
    <n v="787.11999999999978"/>
    <n v="33579.958100000003"/>
    <n v="33579.958100000003"/>
    <n v="0"/>
    <n v="0"/>
    <n v="0"/>
    <n v="0"/>
    <n v="0"/>
    <n v="0"/>
    <n v="0"/>
    <n v="33581"/>
    <n v="0"/>
    <n v="0"/>
    <n v="189.29000000000087"/>
    <x v="0"/>
    <n v="-1"/>
    <n v="-5.6360753786833754E-3"/>
    <n v="19"/>
    <s v="23. 28-03 Aug"/>
    <x v="0"/>
  </r>
  <r>
    <s v="BMC Code :2002"/>
    <n v="20050001"/>
    <s v="Baski 2"/>
    <s v="RMC"/>
    <s v="Direct"/>
    <n v="946.6"/>
    <n v="38688.22"/>
    <n v="943.01"/>
    <n v="38626.397799999999"/>
    <n v="0"/>
    <n v="0"/>
    <n v="943.01"/>
    <n v="38626.397799999999"/>
    <n v="38626.397799999999"/>
    <n v="0"/>
    <n v="0"/>
    <n v="0"/>
    <n v="0"/>
    <n v="0"/>
    <n v="0"/>
    <n v="0"/>
    <n v="0"/>
    <n v="0"/>
    <n v="0"/>
    <n v="38688.22"/>
    <x v="1"/>
    <n v="38626"/>
    <n v="-1.5979592754591021E-3"/>
    <n v="30"/>
    <s v="23. 28-03 Aug"/>
    <x v="3"/>
  </r>
  <r>
    <s v="BMC Code :2002"/>
    <n v="20050003"/>
    <s v="UCHARI"/>
    <s v="MPG"/>
    <s v="Direct"/>
    <n v="1835.1"/>
    <n v="74032.52"/>
    <n v="1832.3999999999996"/>
    <n v="73958.712999999974"/>
    <n v="0"/>
    <n v="0"/>
    <n v="1832.3999999999996"/>
    <n v="73958.712999999974"/>
    <n v="73958.712999999974"/>
    <n v="0"/>
    <n v="0"/>
    <n v="0"/>
    <n v="0"/>
    <n v="0"/>
    <n v="0"/>
    <n v="0"/>
    <n v="73958"/>
    <n v="0"/>
    <n v="0"/>
    <n v="74.520000000004075"/>
    <x v="0"/>
    <n v="1"/>
    <n v="-9.969537711269291E-4"/>
    <n v="37"/>
    <s v="23. 28-03 Aug"/>
    <x v="0"/>
  </r>
  <r>
    <s v="BMC Code :2006"/>
    <n v="20060001"/>
    <s v="ORMANJHI"/>
    <s v="RMC"/>
    <s v="Direct"/>
    <n v="1529.69"/>
    <n v="61598.570000000014"/>
    <n v="1529.7"/>
    <n v="61707.880999999987"/>
    <n v="0"/>
    <n v="0"/>
    <n v="1529.7"/>
    <n v="61707.880999999987"/>
    <n v="61598.570000000014"/>
    <n v="0"/>
    <n v="0"/>
    <n v="109.31099999997241"/>
    <n v="0"/>
    <n v="0"/>
    <n v="0"/>
    <n v="0"/>
    <n v="61599"/>
    <n v="0"/>
    <n v="0"/>
    <n v="-0.42999999998573912"/>
    <x v="0"/>
    <n v="0"/>
    <n v="1.7745704161634334E-3"/>
    <n v="10"/>
    <s v="23. 28-03 Aug"/>
    <x v="0"/>
  </r>
  <r>
    <s v="BMC Code :2006"/>
    <n v="20060002"/>
    <s v="MANDRO"/>
    <s v="MPG"/>
    <s v="Direct"/>
    <n v="336.09999999999991"/>
    <n v="14741.569999999998"/>
    <n v="337.82000000000005"/>
    <n v="14723.378000000002"/>
    <n v="0"/>
    <n v="0"/>
    <n v="337.82000000000005"/>
    <n v="14723.378000000002"/>
    <n v="14723.378000000002"/>
    <n v="0"/>
    <n v="0"/>
    <n v="0"/>
    <n v="0"/>
    <n v="0"/>
    <n v="0"/>
    <n v="0"/>
    <n v="14724"/>
    <n v="0"/>
    <n v="0"/>
    <n v="17.56999999999789"/>
    <x v="0"/>
    <n v="-1"/>
    <n v="-1.2340612295702197E-3"/>
    <n v="10"/>
    <s v="23. 28-03 Aug"/>
    <x v="0"/>
  </r>
  <r>
    <s v="BMC Code :2006"/>
    <n v="20060003"/>
    <s v="DUMARDAGA"/>
    <s v="MPG"/>
    <s v="Direct"/>
    <n v="1532.1"/>
    <n v="53604.809999999983"/>
    <n v="1548.1799999999998"/>
    <n v="56015.186500000011"/>
    <n v="0"/>
    <n v="0"/>
    <n v="1548.1799999999998"/>
    <n v="56015.186500000011"/>
    <n v="53604.809999999983"/>
    <n v="0"/>
    <n v="0"/>
    <n v="2410.3765000000276"/>
    <n v="0"/>
    <n v="0"/>
    <n v="0"/>
    <n v="0"/>
    <n v="0"/>
    <n v="0"/>
    <n v="0"/>
    <n v="53604.809999999983"/>
    <x v="1"/>
    <n v="53605"/>
    <n v="4.4965675654853141E-2"/>
    <n v="2"/>
    <s v="23. 28-03 Aug"/>
    <x v="3"/>
  </r>
  <r>
    <s v="BMC Code :2006"/>
    <n v="20060004"/>
    <s v="CHUTTU"/>
    <s v="MPG"/>
    <s v="Direct"/>
    <n v="1237.5"/>
    <n v="52188.38"/>
    <n v="1250.2999999999997"/>
    <n v="52149.659199999995"/>
    <n v="0"/>
    <n v="0"/>
    <n v="1250.2999999999997"/>
    <n v="52149.659199999995"/>
    <n v="52149.659199999995"/>
    <n v="0"/>
    <n v="0"/>
    <n v="0"/>
    <n v="6350"/>
    <n v="0"/>
    <n v="0"/>
    <n v="0"/>
    <n v="45802"/>
    <n v="0"/>
    <n v="0"/>
    <n v="36.379999999997381"/>
    <x v="0"/>
    <n v="-2"/>
    <n v="-7.419429382556574E-4"/>
    <n v="29"/>
    <s v="23. 28-03 Aug"/>
    <x v="0"/>
  </r>
  <r>
    <s v="BMC Code :2006"/>
    <n v="20060005"/>
    <s v="JIRABAR"/>
    <s v="MPG"/>
    <s v="Direct"/>
    <n v="866.9"/>
    <n v="40526.79"/>
    <n v="844.88"/>
    <n v="40505.830799999989"/>
    <n v="0"/>
    <n v="0"/>
    <n v="844.88"/>
    <n v="40505.830799999989"/>
    <n v="40505.830799999989"/>
    <n v="0"/>
    <n v="0"/>
    <n v="0"/>
    <n v="0"/>
    <n v="0"/>
    <n v="0"/>
    <n v="0"/>
    <n v="40507"/>
    <n v="0"/>
    <n v="0"/>
    <n v="19.790000000000873"/>
    <x v="0"/>
    <n v="-1"/>
    <n v="-5.1716901338625786E-4"/>
    <n v="14"/>
    <s v="23. 28-03 Aug"/>
    <x v="0"/>
  </r>
  <r>
    <s v="BMC Code :2006"/>
    <n v="20060007"/>
    <s v="HOCHAR"/>
    <s v="MPG"/>
    <s v="Direct"/>
    <n v="688.2"/>
    <n v="28601.91"/>
    <n v="684.29"/>
    <n v="28568.271400000001"/>
    <n v="0"/>
    <n v="0"/>
    <n v="684.29"/>
    <n v="28568.271400000001"/>
    <n v="28568.271400000001"/>
    <n v="0"/>
    <n v="0"/>
    <n v="0"/>
    <n v="0"/>
    <n v="0"/>
    <n v="0"/>
    <n v="0"/>
    <n v="28568"/>
    <n v="0"/>
    <n v="0"/>
    <n v="33.909999999999854"/>
    <x v="0"/>
    <n v="0"/>
    <n v="-1.1760962816818319E-3"/>
    <n v="6"/>
    <s v="23. 28-03 Aug"/>
    <x v="0"/>
  </r>
  <r>
    <s v="BMC Code :2006"/>
    <n v="20060008"/>
    <s v="ADELHATU"/>
    <s v="MPG"/>
    <s v="Direct"/>
    <n v="1139.4000000000001"/>
    <n v="46369.7"/>
    <n v="1041.6599999999999"/>
    <n v="41790.617699999995"/>
    <n v="0"/>
    <n v="0"/>
    <n v="1041.6599999999999"/>
    <n v="41790.617699999995"/>
    <n v="41790.617699999995"/>
    <n v="0"/>
    <n v="0"/>
    <n v="0"/>
    <n v="0"/>
    <n v="0"/>
    <n v="0"/>
    <n v="0"/>
    <n v="41791"/>
    <n v="0"/>
    <n v="0"/>
    <n v="4578.6999999999971"/>
    <x v="0"/>
    <n v="0"/>
    <n v="-9.8751605035184667E-2"/>
    <n v="1"/>
    <s v="23. 28-03 Aug"/>
    <x v="0"/>
  </r>
  <r>
    <s v="BMC Code :2006"/>
    <n v="20060009"/>
    <s v="KUCHU"/>
    <s v="MPG"/>
    <s v="Direct"/>
    <n v="524.00000000000011"/>
    <n v="20951.739999999998"/>
    <n v="511.65999999999997"/>
    <n v="20412.6708"/>
    <n v="12.820000000000002"/>
    <n v="529.57920000000001"/>
    <n v="524.48"/>
    <n v="20942.25"/>
    <n v="20942.25"/>
    <n v="0"/>
    <n v="0"/>
    <n v="0"/>
    <n v="0"/>
    <n v="0"/>
    <n v="0"/>
    <n v="0"/>
    <n v="20413"/>
    <n v="530"/>
    <n v="0"/>
    <n v="8.7399999999979627"/>
    <x v="0"/>
    <n v="-1"/>
    <n v="-4.5294567420166363E-4"/>
    <n v="18"/>
    <s v="23. 28-03 Aug"/>
    <x v="0"/>
  </r>
  <r>
    <s v="BMC Code :2006"/>
    <n v="20060013"/>
    <s v="CHATAKPUR"/>
    <s v="VLC"/>
    <s v="Indirect"/>
    <n v="414.5"/>
    <n v="16110.230000000001"/>
    <n v="0"/>
    <n v="0"/>
    <n v="0"/>
    <n v="0"/>
    <n v="0"/>
    <n v="0"/>
    <n v="16110.230000000001"/>
    <n v="0"/>
    <n v="0"/>
    <n v="0"/>
    <n v="0"/>
    <n v="0"/>
    <n v="0"/>
    <n v="0"/>
    <n v="0"/>
    <n v="0"/>
    <n v="16110.230000000001"/>
    <n v="0"/>
    <x v="0"/>
    <n v="0"/>
    <n v="-1"/>
    <n v="0"/>
    <s v="23. 28-03 Aug"/>
    <x v="0"/>
  </r>
  <r>
    <s v="BMC Code :2006"/>
    <n v="20060017"/>
    <s v="KUKUI"/>
    <s v="MPG"/>
    <s v="Direct"/>
    <n v="770.99999999999989"/>
    <n v="33479.869999999995"/>
    <n v="778.67999999999984"/>
    <n v="34086.4228"/>
    <n v="0"/>
    <n v="0"/>
    <n v="778.67999999999984"/>
    <n v="34086.4228"/>
    <n v="33479.869999999995"/>
    <n v="0"/>
    <n v="0"/>
    <n v="606.55280000000494"/>
    <n v="0"/>
    <n v="0"/>
    <n v="0"/>
    <n v="0"/>
    <n v="33480"/>
    <n v="0"/>
    <n v="0"/>
    <n v="-0.13000000000465661"/>
    <x v="0"/>
    <n v="0"/>
    <n v="1.8116940119540639E-2"/>
    <n v="22"/>
    <s v="23. 28-03 Aug"/>
    <x v="0"/>
  </r>
  <r>
    <s v="BMC Code :2006"/>
    <n v="20060018"/>
    <s v="PANCHOLI"/>
    <s v="MPG"/>
    <s v="Direct"/>
    <n v="108.4"/>
    <n v="4146.49"/>
    <n v="100.61999999999999"/>
    <n v="4134.5658000000003"/>
    <n v="0"/>
    <n v="0"/>
    <n v="100.61999999999999"/>
    <n v="4134.5658000000003"/>
    <n v="4134.5658000000003"/>
    <n v="0"/>
    <n v="0"/>
    <n v="0"/>
    <n v="0"/>
    <n v="0"/>
    <n v="0"/>
    <n v="0"/>
    <n v="4135"/>
    <n v="0"/>
    <n v="0"/>
    <n v="11.489999999999782"/>
    <x v="0"/>
    <n v="0"/>
    <n v="-2.8757334516662223E-3"/>
    <n v="1"/>
    <s v="23. 28-03 Aug"/>
    <x v="0"/>
  </r>
  <r>
    <s v="BMC Code :2006"/>
    <n v="20060019"/>
    <s v="HOCHAR 2"/>
    <s v="MPG"/>
    <s v="Direct"/>
    <n v="1358.42"/>
    <n v="54617.33"/>
    <n v="1363.4"/>
    <n v="54518.499800000005"/>
    <n v="0"/>
    <n v="0"/>
    <n v="1363.4"/>
    <n v="54518.499800000005"/>
    <n v="54518.499800000005"/>
    <n v="0"/>
    <n v="0"/>
    <n v="0"/>
    <n v="0"/>
    <n v="0"/>
    <n v="0"/>
    <n v="0"/>
    <n v="54518"/>
    <n v="0"/>
    <n v="0"/>
    <n v="99.330000000001746"/>
    <x v="0"/>
    <n v="0"/>
    <n v="-1.8095025882809851E-3"/>
    <n v="5"/>
    <s v="23. 28-03 Aug"/>
    <x v="0"/>
  </r>
  <r>
    <s v="BMC Code :2006"/>
    <n v="20060022"/>
    <s v="MAHESHPUR"/>
    <s v="MPG"/>
    <s v="Direct"/>
    <n v="793"/>
    <n v="29641.759999999998"/>
    <n v="796.84"/>
    <n v="29520.595000000001"/>
    <n v="0"/>
    <n v="0"/>
    <n v="796.84"/>
    <n v="29520.595000000001"/>
    <n v="29520.595000000001"/>
    <n v="0"/>
    <n v="0"/>
    <n v="0"/>
    <n v="0"/>
    <n v="0"/>
    <n v="0"/>
    <n v="0"/>
    <n v="29520"/>
    <n v="0"/>
    <n v="0"/>
    <n v="121.7599999999984"/>
    <x v="0"/>
    <n v="1"/>
    <n v="-4.0876452680271768E-3"/>
    <n v="2"/>
    <s v="23. 28-03 Aug"/>
    <x v="0"/>
  </r>
  <r>
    <s v="BMC Code :2006"/>
    <n v="20060028"/>
    <s v="SANTI"/>
    <s v="VLC"/>
    <s v="Direct"/>
    <n v="379"/>
    <n v="16118.73"/>
    <n v="350.82999999999993"/>
    <n v="14949.1741"/>
    <n v="31.89"/>
    <n v="1406.3541"/>
    <n v="382.71999999999991"/>
    <n v="16355.528200000001"/>
    <n v="16118.73"/>
    <n v="0"/>
    <n v="0"/>
    <n v="236.79820000000109"/>
    <n v="0"/>
    <n v="0"/>
    <n v="0"/>
    <n v="0"/>
    <n v="14713"/>
    <n v="1406"/>
    <n v="0"/>
    <n v="-0.27000000000043656"/>
    <x v="0"/>
    <n v="0"/>
    <n v="1.4690872047611759E-2"/>
    <n v="19"/>
    <s v="23. 28-03 Aug"/>
    <x v="0"/>
  </r>
  <r>
    <s v="BMC Code :2007"/>
    <n v="20070001"/>
    <s v="PIRAGUTU"/>
    <s v="RMC"/>
    <s v="Direct"/>
    <n v="1815.0300000000002"/>
    <n v="63253.049999999996"/>
    <n v="1812.2199999999998"/>
    <n v="63142.884600000005"/>
    <n v="0"/>
    <n v="0"/>
    <n v="1812.2199999999998"/>
    <n v="63142.884600000005"/>
    <n v="63142.884600000005"/>
    <n v="5370"/>
    <n v="0"/>
    <n v="0"/>
    <n v="0"/>
    <n v="0"/>
    <n v="0"/>
    <n v="0"/>
    <n v="57771"/>
    <n v="0"/>
    <n v="0"/>
    <n v="112.04999999999563"/>
    <x v="0"/>
    <n v="2"/>
    <n v="-1.7416614692886869E-3"/>
    <n v="8"/>
    <s v="23. 28-03 Aug"/>
    <x v="0"/>
  </r>
  <r>
    <s v="BMC Code :2007"/>
    <n v="20070002"/>
    <s v="SARAM"/>
    <s v="MPG"/>
    <s v="Direct"/>
    <n v="848.61999999999989"/>
    <n v="38145.599999999999"/>
    <n v="819.14"/>
    <n v="38134.246500000008"/>
    <n v="0"/>
    <n v="0"/>
    <n v="819.14"/>
    <n v="38134.246500000008"/>
    <n v="38134.246500000008"/>
    <n v="0"/>
    <n v="0"/>
    <n v="0"/>
    <n v="0"/>
    <n v="0"/>
    <n v="0"/>
    <n v="0"/>
    <n v="38135"/>
    <n v="0"/>
    <n v="0"/>
    <n v="10.599999999998545"/>
    <x v="0"/>
    <n v="-1"/>
    <n v="-2.9763590033949299E-4"/>
    <n v="13"/>
    <s v="23. 28-03 Aug"/>
    <x v="0"/>
  </r>
  <r>
    <s v="BMC Code :2007"/>
    <n v="20070003"/>
    <s v="MURUPIRI"/>
    <s v="MPG"/>
    <s v="Direct"/>
    <n v="768.48"/>
    <n v="34805.71"/>
    <n v="791.44999999999982"/>
    <n v="34646.985500000003"/>
    <n v="0"/>
    <n v="0"/>
    <n v="791.44999999999982"/>
    <n v="34646.985500000003"/>
    <n v="34646.985500000003"/>
    <n v="0"/>
    <n v="0"/>
    <n v="0"/>
    <n v="0"/>
    <n v="0"/>
    <n v="0"/>
    <n v="0"/>
    <n v="34648"/>
    <n v="0"/>
    <n v="0"/>
    <n v="157.70999999999913"/>
    <x v="0"/>
    <n v="-1"/>
    <n v="-4.5603005943564041E-3"/>
    <n v="28"/>
    <s v="23. 28-03 Aug"/>
    <x v="0"/>
  </r>
  <r>
    <s v="BMC Code :2007"/>
    <n v="20070004"/>
    <s v="KEDAL"/>
    <s v="MPG"/>
    <s v="Direct"/>
    <n v="854.54000000000008"/>
    <n v="36479.050000000003"/>
    <n v="857.89"/>
    <n v="36380.244100000004"/>
    <n v="0"/>
    <n v="0"/>
    <n v="857.89"/>
    <n v="36380.244100000004"/>
    <n v="36380.244100000004"/>
    <n v="0"/>
    <n v="0"/>
    <n v="0"/>
    <n v="0"/>
    <n v="0"/>
    <n v="0"/>
    <n v="0"/>
    <n v="36379"/>
    <n v="0"/>
    <n v="0"/>
    <n v="100.05000000000291"/>
    <x v="0"/>
    <n v="1"/>
    <n v="-2.7085656013519917E-3"/>
    <n v="16"/>
    <s v="23. 28-03 Aug"/>
    <x v="0"/>
  </r>
  <r>
    <s v="BMC Code :2007"/>
    <n v="20070006"/>
    <s v="SAHEDA"/>
    <s v="MPG"/>
    <s v="Direct"/>
    <n v="659.43999999999994"/>
    <n v="29383.770000000004"/>
    <n v="668.98"/>
    <n v="29222.535"/>
    <n v="0"/>
    <n v="0"/>
    <n v="668.98"/>
    <n v="29222.535"/>
    <n v="29222.535"/>
    <n v="0"/>
    <n v="0"/>
    <n v="0"/>
    <n v="0"/>
    <n v="0"/>
    <n v="0"/>
    <n v="0"/>
    <n v="29222"/>
    <n v="0"/>
    <n v="0"/>
    <n v="161.77000000000407"/>
    <x v="0"/>
    <n v="1"/>
    <n v="-5.487212838924488E-3"/>
    <n v="16"/>
    <s v="23. 28-03 Aug"/>
    <x v="0"/>
  </r>
  <r>
    <s v="BMC Code :2007"/>
    <n v="20070007"/>
    <s v="NABATOLI"/>
    <s v="MPG"/>
    <s v="Direct"/>
    <n v="723.86"/>
    <n v="31095.590000000004"/>
    <n v="719.81999999999994"/>
    <n v="30505.872199999998"/>
    <n v="0"/>
    <n v="0"/>
    <n v="719.81999999999994"/>
    <n v="30505.872199999998"/>
    <n v="30505.872199999998"/>
    <n v="0"/>
    <n v="0"/>
    <n v="0"/>
    <n v="0"/>
    <n v="0"/>
    <n v="0"/>
    <n v="0"/>
    <n v="30507"/>
    <n v="0"/>
    <n v="0"/>
    <n v="588.59000000000378"/>
    <x v="0"/>
    <n v="-1"/>
    <n v="-1.8964676341565016E-2"/>
    <n v="13"/>
    <s v="23. 28-03 Aug"/>
    <x v="0"/>
  </r>
  <r>
    <s v="BMC Code :2007"/>
    <n v="20070009"/>
    <s v="KARAMBA"/>
    <s v="MPG"/>
    <s v="Direct"/>
    <n v="393.19"/>
    <n v="17641.95"/>
    <n v="403.42"/>
    <n v="17196.168399999999"/>
    <n v="0"/>
    <n v="0"/>
    <n v="403.42"/>
    <n v="17196.168399999999"/>
    <n v="17196.168399999999"/>
    <n v="0"/>
    <n v="0"/>
    <n v="0"/>
    <n v="0"/>
    <n v="0"/>
    <n v="0"/>
    <n v="0"/>
    <n v="17196"/>
    <n v="0"/>
    <n v="0"/>
    <n v="445.95000000000073"/>
    <x v="0"/>
    <n v="0"/>
    <n v="-2.5268272498221684E-2"/>
    <n v="1"/>
    <s v="23. 28-03 Aug"/>
    <x v="0"/>
  </r>
  <r>
    <s v="BMC Code :2007"/>
    <n v="20070010"/>
    <s v="KURALU"/>
    <s v="MPG"/>
    <s v="Direct"/>
    <n v="479.40000000000009"/>
    <n v="19604.660000000003"/>
    <n v="481.38"/>
    <n v="20030.587900000002"/>
    <n v="0"/>
    <n v="0"/>
    <n v="481.38"/>
    <n v="20030.587900000002"/>
    <n v="19604.660000000003"/>
    <n v="0"/>
    <n v="0"/>
    <n v="425.92789999999877"/>
    <n v="0"/>
    <n v="0"/>
    <n v="0"/>
    <n v="0"/>
    <n v="19605"/>
    <n v="0"/>
    <n v="0"/>
    <n v="-0.33999999999650754"/>
    <x v="0"/>
    <n v="0"/>
    <n v="2.1725849874468555E-2"/>
    <n v="12"/>
    <s v="23. 28-03 Aug"/>
    <x v="0"/>
  </r>
  <r>
    <s v="BMC Code :2007"/>
    <n v="20070018"/>
    <s v="MAKKA"/>
    <s v="MPG"/>
    <s v="Direct"/>
    <n v="563.33999999999992"/>
    <n v="24543.069999999996"/>
    <n v="635.54000000000008"/>
    <n v="25232.469399999998"/>
    <n v="0"/>
    <n v="0"/>
    <n v="635.54000000000008"/>
    <n v="25232.469399999998"/>
    <n v="24543.069999999996"/>
    <n v="0"/>
    <n v="0"/>
    <n v="689.39940000000206"/>
    <n v="0"/>
    <n v="0"/>
    <n v="0"/>
    <n v="0"/>
    <n v="24543"/>
    <n v="0"/>
    <n v="0"/>
    <n v="6.9999999996070983E-2"/>
    <x v="0"/>
    <n v="0"/>
    <n v="2.8089371052602716E-2"/>
    <n v="2"/>
    <s v="23. 28-03 Aug"/>
    <x v="0"/>
  </r>
  <r>
    <s v="BMC Code :2007"/>
    <n v="20070019"/>
    <s v="CHORA"/>
    <s v="MPG"/>
    <s v="Direct"/>
    <n v="343.36"/>
    <n v="14281.210000000001"/>
    <n v="343.58"/>
    <n v="14066.639099999999"/>
    <n v="0"/>
    <n v="0"/>
    <n v="343.58"/>
    <n v="14066.639099999999"/>
    <n v="14066.639099999999"/>
    <n v="0"/>
    <n v="0"/>
    <n v="0"/>
    <n v="0"/>
    <n v="0"/>
    <n v="0"/>
    <n v="0"/>
    <n v="14067"/>
    <n v="0"/>
    <n v="0"/>
    <n v="214.21000000000095"/>
    <x v="0"/>
    <n v="0"/>
    <n v="-1.5024700288000976E-2"/>
    <n v="9"/>
    <s v="23. 28-03 Aug"/>
    <x v="0"/>
  </r>
  <r>
    <s v="BMC Code :2007"/>
    <n v="20070020"/>
    <s v="ULATU"/>
    <s v="MPG"/>
    <s v="Direct"/>
    <n v="1006.9599999999999"/>
    <n v="41209.229999999996"/>
    <n v="1109.3600000000001"/>
    <n v="45586.158200000005"/>
    <n v="0"/>
    <n v="0"/>
    <n v="1109.3600000000001"/>
    <n v="45586.158200000005"/>
    <n v="41209.229999999996"/>
    <n v="0"/>
    <n v="0"/>
    <n v="4376.9282000000094"/>
    <n v="0"/>
    <n v="0"/>
    <n v="0"/>
    <n v="0"/>
    <n v="41209"/>
    <n v="0"/>
    <n v="0"/>
    <n v="0.22999999999592546"/>
    <x v="0"/>
    <n v="0"/>
    <n v="0.10621232670447882"/>
    <n v="4"/>
    <s v="23. 28-03 Aug"/>
    <x v="0"/>
  </r>
  <r>
    <s v="BMC Code :2007"/>
    <n v="20070021"/>
    <s v="USKU"/>
    <s v="MPG"/>
    <s v="Indirect"/>
    <n v="251.76000000000002"/>
    <n v="10594.28"/>
    <n v="0"/>
    <n v="0"/>
    <n v="0"/>
    <n v="0"/>
    <n v="0"/>
    <n v="0"/>
    <n v="10594.28"/>
    <n v="0"/>
    <n v="0"/>
    <n v="0"/>
    <n v="0"/>
    <n v="0"/>
    <n v="0"/>
    <n v="0"/>
    <n v="0"/>
    <n v="0"/>
    <n v="10594.28"/>
    <n v="0"/>
    <x v="0"/>
    <n v="0"/>
    <n v="-1"/>
    <n v="0"/>
    <s v="23. 28-03 Aug"/>
    <x v="0"/>
  </r>
  <r>
    <s v="BMC Code :2007"/>
    <n v="20070023"/>
    <s v="ICHAPIRI"/>
    <s v="MPG"/>
    <s v="Direct"/>
    <n v="300.74"/>
    <n v="12311.06"/>
    <n v="290.38"/>
    <n v="12277.833999999999"/>
    <n v="0"/>
    <n v="0"/>
    <n v="290.38"/>
    <n v="12277.833999999999"/>
    <n v="12277.833999999999"/>
    <n v="0"/>
    <n v="0"/>
    <n v="0"/>
    <n v="0"/>
    <n v="0"/>
    <n v="0"/>
    <n v="0"/>
    <n v="12278"/>
    <n v="0"/>
    <n v="0"/>
    <n v="33.059999999999491"/>
    <x v="0"/>
    <n v="0"/>
    <n v="-2.6988740205961606E-3"/>
    <n v="3"/>
    <s v="23. 28-03 Aug"/>
    <x v="0"/>
  </r>
  <r>
    <s v="BMC Code :2007"/>
    <n v="20070024"/>
    <s v="MURPA"/>
    <s v="MPG"/>
    <s v="Direct"/>
    <n v="783.26"/>
    <n v="34280.229999999996"/>
    <n v="774.85"/>
    <n v="34708.654600000002"/>
    <n v="0"/>
    <n v="0"/>
    <n v="774.85"/>
    <n v="34708.654600000002"/>
    <n v="34280.229999999996"/>
    <n v="0"/>
    <n v="0"/>
    <n v="428.42460000000574"/>
    <n v="0"/>
    <n v="0"/>
    <n v="0"/>
    <n v="0"/>
    <n v="34280"/>
    <n v="0"/>
    <n v="0"/>
    <n v="0.22999999999592546"/>
    <x v="0"/>
    <n v="0"/>
    <n v="1.2497716613920204E-2"/>
    <n v="33"/>
    <s v="23. 28-03 Aug"/>
    <x v="0"/>
  </r>
  <r>
    <s v="BMC Code :2007"/>
    <n v="20070025"/>
    <s v="SUBHASH NAGAR"/>
    <s v="MPG"/>
    <s v="Direct"/>
    <n v="435.44"/>
    <n v="18199.269999999997"/>
    <n v="465.86"/>
    <n v="19382.860099999998"/>
    <n v="0"/>
    <n v="0"/>
    <n v="465.86"/>
    <n v="19382.860099999998"/>
    <n v="18199.269999999997"/>
    <n v="0"/>
    <n v="0"/>
    <n v="1183.5901000000013"/>
    <n v="0"/>
    <n v="0"/>
    <n v="0"/>
    <n v="0"/>
    <n v="18199"/>
    <n v="0"/>
    <n v="0"/>
    <n v="0.26999999999679858"/>
    <x v="0"/>
    <n v="0"/>
    <n v="6.5035031624894921E-2"/>
    <n v="3"/>
    <s v="23. 28-03 Aug"/>
    <x v="0"/>
  </r>
  <r>
    <s v="BMC Code :2007"/>
    <n v="20070026"/>
    <s v="NINDRA"/>
    <s v="MPG"/>
    <s v="Direct"/>
    <n v="829.54000000000008"/>
    <n v="36843.56"/>
    <n v="832.69999999999982"/>
    <n v="36687.283899999995"/>
    <n v="0"/>
    <n v="0"/>
    <n v="832.69999999999982"/>
    <n v="36687.283899999995"/>
    <n v="36687.283899999995"/>
    <n v="0"/>
    <n v="0"/>
    <n v="0"/>
    <n v="0"/>
    <n v="0"/>
    <n v="0"/>
    <n v="0"/>
    <n v="36686"/>
    <n v="0"/>
    <n v="0"/>
    <n v="157.55999999999767"/>
    <x v="0"/>
    <n v="1"/>
    <n v="-4.2416123740486198E-3"/>
    <n v="30"/>
    <s v="23. 28-03 Aug"/>
    <x v="0"/>
  </r>
  <r>
    <s v="BMC Code :2007"/>
    <n v="20070027"/>
    <s v="BELGARA"/>
    <s v="VLC"/>
    <s v="Indirect"/>
    <n v="230.06"/>
    <n v="9868.8700000000008"/>
    <n v="0"/>
    <n v="0"/>
    <n v="0"/>
    <n v="0"/>
    <n v="0"/>
    <n v="0"/>
    <n v="9868.8700000000008"/>
    <n v="0"/>
    <n v="0"/>
    <n v="0"/>
    <n v="0"/>
    <n v="0"/>
    <n v="0"/>
    <n v="0"/>
    <n v="0"/>
    <n v="0"/>
    <n v="9868.8700000000008"/>
    <n v="0"/>
    <x v="0"/>
    <n v="0"/>
    <n v="-1"/>
    <n v="0"/>
    <s v="23. 28-03 Aug"/>
    <x v="0"/>
  </r>
  <r>
    <s v="BMC Code :2008"/>
    <n v="20080001"/>
    <s v="CHATTI BHANDRA"/>
    <s v="RMC"/>
    <s v="Direct"/>
    <n v="2503.1399999999994"/>
    <n v="100877.37999999999"/>
    <n v="2503.14"/>
    <n v="100877.3484"/>
    <n v="0"/>
    <n v="0"/>
    <n v="2503.14"/>
    <n v="100877.3484"/>
    <n v="100877.3484"/>
    <n v="901"/>
    <n v="0"/>
    <n v="0"/>
    <n v="0"/>
    <n v="0"/>
    <n v="0"/>
    <n v="0"/>
    <n v="99976"/>
    <n v="0"/>
    <n v="0"/>
    <n v="0.3799999999901047"/>
    <x v="0"/>
    <n v="0"/>
    <n v="-3.1325159304811723E-7"/>
    <n v="7"/>
    <s v="23. 28-03 Aug"/>
    <x v="0"/>
  </r>
  <r>
    <s v="BMC Code :2008"/>
    <n v="20080004"/>
    <s v="Guri"/>
    <s v="MPG"/>
    <s v="Indirect"/>
    <n v="45.62"/>
    <n v="1798.27"/>
    <n v="0"/>
    <n v="0"/>
    <n v="0"/>
    <n v="0"/>
    <n v="0"/>
    <n v="0"/>
    <n v="1798.27"/>
    <n v="0"/>
    <n v="0"/>
    <n v="0"/>
    <n v="0"/>
    <n v="0"/>
    <n v="0"/>
    <n v="0"/>
    <n v="0"/>
    <n v="0"/>
    <n v="1798.27"/>
    <n v="0"/>
    <x v="0"/>
    <n v="0"/>
    <n v="-1"/>
    <n v="0"/>
    <s v="23. 28-03 Aug"/>
    <x v="0"/>
  </r>
  <r>
    <s v="BMC Code :2008"/>
    <n v="20080006"/>
    <s v="Chitri Ambatoli"/>
    <s v="MPG"/>
    <s v="Direct"/>
    <n v="2003.3600000000004"/>
    <n v="75312.39"/>
    <n v="2008.7999999999997"/>
    <n v="75249.220100000006"/>
    <n v="0"/>
    <n v="0"/>
    <n v="2008.7999999999997"/>
    <n v="75249.220100000006"/>
    <n v="75249.220100000006"/>
    <n v="0"/>
    <n v="0"/>
    <n v="0"/>
    <n v="0"/>
    <n v="0"/>
    <n v="0"/>
    <n v="0"/>
    <n v="75249"/>
    <n v="0"/>
    <n v="0"/>
    <n v="63.389999999999418"/>
    <x v="0"/>
    <n v="0"/>
    <n v="-8.3877168152535729E-4"/>
    <n v="2"/>
    <s v="23. 28-03 Aug"/>
    <x v="0"/>
  </r>
  <r>
    <s v="BMC Code :2008"/>
    <n v="20080007"/>
    <s v="Rampur"/>
    <s v="MPG"/>
    <s v="Direct"/>
    <n v="3154.4199999999996"/>
    <n v="123034.57"/>
    <n v="3074.8799999999987"/>
    <n v="122970.43330000003"/>
    <n v="0"/>
    <n v="0"/>
    <n v="3074.8799999999987"/>
    <n v="122970.43330000003"/>
    <n v="122970.43330000003"/>
    <n v="0"/>
    <n v="0"/>
    <n v="0"/>
    <n v="0"/>
    <n v="0"/>
    <n v="0"/>
    <n v="0"/>
    <n v="122970"/>
    <n v="0"/>
    <n v="0"/>
    <n v="64.570000000006985"/>
    <x v="0"/>
    <n v="0"/>
    <n v="-5.2129007318815876E-4"/>
    <n v="51"/>
    <s v="23. 28-03 Aug"/>
    <x v="0"/>
  </r>
  <r>
    <s v="BMC Code :2008"/>
    <n v="20080008"/>
    <s v="Ningni"/>
    <s v="MPG"/>
    <s v="Direct"/>
    <n v="467.92000000000007"/>
    <n v="18207.3"/>
    <n v="469.5"/>
    <n v="18169.803"/>
    <n v="0"/>
    <n v="0"/>
    <n v="469.5"/>
    <n v="18169.803"/>
    <n v="18169.803"/>
    <n v="0"/>
    <n v="0"/>
    <n v="0"/>
    <n v="0"/>
    <n v="0"/>
    <n v="0"/>
    <n v="0"/>
    <n v="18170"/>
    <n v="0"/>
    <n v="0"/>
    <n v="37.299999999999272"/>
    <x v="0"/>
    <n v="0"/>
    <n v="-2.0594486826712027E-3"/>
    <n v="1"/>
    <s v="23. 28-03 Aug"/>
    <x v="0"/>
  </r>
  <r>
    <s v="BMC Code :2008"/>
    <n v="20080009"/>
    <s v="MASHMANO"/>
    <s v="MPG"/>
    <s v="Direct"/>
    <n v="566.78"/>
    <n v="22739.03"/>
    <n v="534.1"/>
    <n v="22639.358699999997"/>
    <n v="0"/>
    <n v="0"/>
    <n v="534.1"/>
    <n v="22639.358699999997"/>
    <n v="22639.358699999997"/>
    <n v="0"/>
    <n v="0"/>
    <n v="0"/>
    <n v="0"/>
    <n v="0"/>
    <n v="0"/>
    <n v="0"/>
    <n v="22639"/>
    <n v="0"/>
    <n v="0"/>
    <n v="100.02999999999884"/>
    <x v="0"/>
    <n v="0"/>
    <n v="-4.3832696469463207E-3"/>
    <n v="3"/>
    <s v="23. 28-03 Aug"/>
    <x v="0"/>
  </r>
  <r>
    <s v="BMC Code :2008"/>
    <n v="20080010"/>
    <s v="PAHARKESA"/>
    <s v="MPG"/>
    <s v="Direct"/>
    <n v="892.41999999999985"/>
    <n v="42369.599999999999"/>
    <n v="883.63000000000022"/>
    <n v="42766.346500000014"/>
    <n v="0"/>
    <n v="0"/>
    <n v="883.63000000000022"/>
    <n v="42766.346500000014"/>
    <n v="42369.599999999999"/>
    <n v="0"/>
    <n v="0"/>
    <n v="396.74650000001566"/>
    <n v="0"/>
    <n v="0"/>
    <n v="0"/>
    <n v="0"/>
    <n v="42369"/>
    <n v="0"/>
    <n v="0"/>
    <n v="0.59999999999854481"/>
    <x v="0"/>
    <n v="1"/>
    <n v="9.3639425437109548E-3"/>
    <n v="24"/>
    <s v="23. 28-03 Aug"/>
    <x v="0"/>
  </r>
  <r>
    <s v="BMC Code :2008"/>
    <n v="20080014"/>
    <s v="BHUJANIYA"/>
    <s v="MPG"/>
    <s v="Indirect"/>
    <n v="777.42000000000007"/>
    <n v="30679.94"/>
    <n v="0"/>
    <n v="0"/>
    <n v="0"/>
    <n v="0"/>
    <n v="0"/>
    <n v="0"/>
    <n v="30679.94"/>
    <n v="0"/>
    <n v="0"/>
    <n v="0"/>
    <n v="0"/>
    <n v="0"/>
    <n v="0"/>
    <n v="0"/>
    <n v="0"/>
    <n v="0"/>
    <n v="30679.94"/>
    <n v="0"/>
    <x v="0"/>
    <n v="0"/>
    <n v="-1"/>
    <n v="0"/>
    <s v="23. 28-03 Aug"/>
    <x v="0"/>
  </r>
  <r>
    <s v="BMC Code :2008"/>
    <n v="20080018"/>
    <s v="SITHIO"/>
    <s v="VLC"/>
    <s v="Indirect"/>
    <n v="64.72"/>
    <n v="2539.9899999999998"/>
    <n v="0"/>
    <n v="0"/>
    <n v="0"/>
    <n v="0"/>
    <n v="0"/>
    <n v="0"/>
    <n v="2539.9899999999998"/>
    <n v="0"/>
    <n v="0"/>
    <n v="0"/>
    <n v="0"/>
    <n v="0"/>
    <n v="0"/>
    <n v="0"/>
    <n v="0"/>
    <n v="0"/>
    <n v="2539.9899999999998"/>
    <n v="0"/>
    <x v="0"/>
    <n v="0"/>
    <n v="-1"/>
    <n v="0"/>
    <s v="23. 28-03 Aug"/>
    <x v="0"/>
  </r>
  <r>
    <s v="BMC Code :2008"/>
    <n v="20080026"/>
    <s v="CHHARDA"/>
    <s v="MPG"/>
    <s v="Direct"/>
    <n v="558.71999999999991"/>
    <n v="24646.04"/>
    <n v="689.58999999999992"/>
    <n v="30100.973600000005"/>
    <n v="0"/>
    <n v="0"/>
    <n v="689.58999999999992"/>
    <n v="30100.973600000005"/>
    <n v="24646.04"/>
    <n v="0"/>
    <n v="0"/>
    <n v="5454.9336000000039"/>
    <n v="0"/>
    <n v="0"/>
    <n v="0"/>
    <n v="0"/>
    <n v="24646"/>
    <n v="0"/>
    <n v="0"/>
    <n v="4.0000000000873115E-2"/>
    <x v="0"/>
    <n v="0"/>
    <n v="0.22133103735934875"/>
    <n v="5"/>
    <s v="23. 28-03 Aug"/>
    <x v="0"/>
  </r>
  <r>
    <s v="BMC Code :2008"/>
    <n v="20080027"/>
    <s v="NADI NAGRA 2"/>
    <s v="MPG"/>
    <s v="Direct"/>
    <n v="488.32"/>
    <n v="20067.23"/>
    <n v="472.17999999999995"/>
    <n v="19837.897200000003"/>
    <n v="0"/>
    <n v="0"/>
    <n v="472.17999999999995"/>
    <n v="19837.897200000003"/>
    <n v="19837.897200000003"/>
    <n v="0"/>
    <n v="0"/>
    <n v="0"/>
    <n v="0"/>
    <n v="0"/>
    <n v="0"/>
    <n v="0"/>
    <n v="19838"/>
    <n v="0"/>
    <n v="0"/>
    <n v="229.22999999999956"/>
    <x v="0"/>
    <n v="0"/>
    <n v="-1.142822402493999E-2"/>
    <n v="12"/>
    <s v="23. 28-03 Aug"/>
    <x v="0"/>
  </r>
  <r>
    <s v="BMC Code :2008"/>
    <n v="20080028"/>
    <s v="BASRI NAGRA"/>
    <s v="MPG"/>
    <s v="Direct"/>
    <n v="381.74"/>
    <n v="14917.829999999998"/>
    <n v="389.85"/>
    <n v="14882.119999999999"/>
    <n v="0"/>
    <n v="0"/>
    <n v="389.85"/>
    <n v="14882.119999999999"/>
    <n v="14882.119999999999"/>
    <n v="0"/>
    <n v="0"/>
    <n v="0"/>
    <n v="0"/>
    <n v="0"/>
    <n v="0"/>
    <n v="0"/>
    <n v="14881"/>
    <n v="0"/>
    <n v="0"/>
    <n v="36.829999999998108"/>
    <x v="0"/>
    <n v="1"/>
    <n v="-2.3937797923692071E-3"/>
    <n v="10"/>
    <s v="23. 28-03 Aug"/>
    <x v="0"/>
  </r>
  <r>
    <s v="BMC Code :2008"/>
    <n v="20080030"/>
    <s v="SORANDA"/>
    <s v="MPG"/>
    <s v="Direct"/>
    <n v="402.17999999999995"/>
    <n v="16616.5"/>
    <n v="399.36"/>
    <n v="15540.093800000001"/>
    <n v="4.03"/>
    <n v="155.45050000000001"/>
    <n v="403.39"/>
    <n v="15695.544300000001"/>
    <n v="15695.544300000001"/>
    <n v="0"/>
    <n v="0"/>
    <n v="0"/>
    <n v="0"/>
    <n v="0"/>
    <n v="0"/>
    <n v="0"/>
    <n v="15540"/>
    <n v="155"/>
    <n v="0"/>
    <n v="921.5"/>
    <x v="0"/>
    <n v="1"/>
    <n v="-5.5424168747931192E-2"/>
    <n v="2"/>
    <s v="23. 28-03 Aug"/>
    <x v="0"/>
  </r>
  <r>
    <s v="BMC Code :2008"/>
    <n v="20080034"/>
    <s v="ITTA BARHI CHOWK"/>
    <s v="MPG"/>
    <s v="Indirect"/>
    <n v="1119.04"/>
    <n v="46560.660000000011"/>
    <n v="0"/>
    <n v="0"/>
    <n v="0"/>
    <n v="0"/>
    <n v="0"/>
    <n v="0"/>
    <n v="46560.660000000011"/>
    <n v="0"/>
    <n v="0"/>
    <n v="0"/>
    <n v="0"/>
    <n v="0"/>
    <n v="0"/>
    <n v="0"/>
    <n v="0"/>
    <n v="0"/>
    <n v="46560.660000000011"/>
    <n v="0"/>
    <x v="0"/>
    <n v="0"/>
    <n v="-1"/>
    <n v="0"/>
    <s v="23. 28-03 Aug"/>
    <x v="0"/>
  </r>
  <r>
    <s v="BMC Code :2008"/>
    <n v="20080035"/>
    <s v="KUNDO"/>
    <s v="VLC"/>
    <s v="Indirect"/>
    <n v="48.06"/>
    <n v="1879.4500000000003"/>
    <n v="0"/>
    <n v="0"/>
    <n v="0"/>
    <n v="0"/>
    <n v="0"/>
    <n v="0"/>
    <n v="1879.4500000000003"/>
    <n v="0"/>
    <n v="0"/>
    <n v="0"/>
    <n v="0"/>
    <n v="0"/>
    <n v="0"/>
    <n v="0"/>
    <n v="0"/>
    <n v="0"/>
    <n v="0"/>
    <n v="0"/>
    <x v="1"/>
    <n v="1879"/>
    <n v="-1"/>
    <n v="0"/>
    <s v="23. 28-03 Aug"/>
    <x v="3"/>
  </r>
  <r>
    <s v="BMC Code :2008"/>
    <n v="20080036"/>
    <s v="MUNDO 2"/>
    <s v="VLC"/>
    <s v="Indirect"/>
    <n v="59.22"/>
    <n v="2610.7799999999997"/>
    <n v="0"/>
    <n v="0"/>
    <n v="0"/>
    <n v="0"/>
    <n v="0"/>
    <n v="0"/>
    <n v="2610.7799999999997"/>
    <n v="0"/>
    <n v="0"/>
    <n v="0"/>
    <n v="0"/>
    <n v="0"/>
    <n v="0"/>
    <n v="0"/>
    <n v="0"/>
    <n v="0"/>
    <n v="2610.7799999999997"/>
    <n v="0"/>
    <x v="0"/>
    <n v="0"/>
    <n v="-1"/>
    <n v="0"/>
    <s v="23. 28-03 Aug"/>
    <x v="0"/>
  </r>
  <r>
    <s v="BMC Code :2008"/>
    <n v="20080039"/>
    <s v="LONGA"/>
    <s v="MPG"/>
    <s v="Direct"/>
    <n v="494.26"/>
    <n v="20417.57"/>
    <n v="462.67"/>
    <n v="20384.764599999999"/>
    <n v="0"/>
    <n v="0"/>
    <n v="462.67"/>
    <n v="20384.764599999999"/>
    <n v="20384.764599999999"/>
    <n v="0"/>
    <n v="0"/>
    <n v="0"/>
    <n v="0"/>
    <n v="0"/>
    <n v="0"/>
    <n v="0"/>
    <n v="20385"/>
    <n v="0"/>
    <n v="0"/>
    <n v="32.569999999999709"/>
    <x v="0"/>
    <n v="0"/>
    <n v="-1.6067240127008798E-3"/>
    <n v="5"/>
    <s v="23. 28-03 Aug"/>
    <x v="0"/>
  </r>
  <r>
    <s v="BMC Code :2008"/>
    <n v="20080041"/>
    <s v="KACHMACHI"/>
    <s v="MPG"/>
    <s v="Direct"/>
    <n v="391.18"/>
    <n v="16228.52"/>
    <n v="669.12999999999988"/>
    <n v="27224.166599999997"/>
    <n v="0"/>
    <n v="0"/>
    <n v="669.12999999999988"/>
    <n v="27224.166599999997"/>
    <n v="16228.52"/>
    <n v="0"/>
    <n v="0"/>
    <n v="10995.646599999996"/>
    <n v="0"/>
    <n v="0"/>
    <n v="0"/>
    <n v="0"/>
    <n v="16229"/>
    <n v="0"/>
    <n v="0"/>
    <n v="-0.47999999999956344"/>
    <x v="0"/>
    <n v="0"/>
    <n v="0.6775507932947672"/>
    <n v="13"/>
    <s v="23. 28-03 Aug"/>
    <x v="0"/>
  </r>
  <r>
    <s v="BMC Code :2008"/>
    <n v="20080043"/>
    <s v="JATARGARI"/>
    <s v="MPG"/>
    <s v="Direct"/>
    <n v="521.37999999999988"/>
    <n v="22441.489999999998"/>
    <n v="521.1"/>
    <n v="22147.106"/>
    <n v="0"/>
    <n v="0"/>
    <n v="521.1"/>
    <n v="22147.106"/>
    <n v="22147.106"/>
    <n v="0"/>
    <n v="0"/>
    <n v="0"/>
    <n v="0"/>
    <n v="0"/>
    <n v="0"/>
    <n v="0"/>
    <n v="22147"/>
    <n v="0"/>
    <n v="0"/>
    <n v="294.48999999999796"/>
    <x v="0"/>
    <n v="0"/>
    <n v="-1.3117845561947903E-2"/>
    <n v="6"/>
    <s v="23. 28-03 Aug"/>
    <x v="0"/>
  </r>
  <r>
    <s v="BMC Code :2008"/>
    <n v="20080047"/>
    <s v="PAHARKESHA 2"/>
    <s v="VLC"/>
    <s v="Indirect"/>
    <n v="291.38"/>
    <n v="12255.81"/>
    <n v="0"/>
    <n v="0"/>
    <n v="0"/>
    <n v="0"/>
    <n v="0"/>
    <n v="0"/>
    <n v="12255.81"/>
    <n v="0"/>
    <n v="0"/>
    <n v="0"/>
    <n v="0"/>
    <n v="0"/>
    <n v="0"/>
    <n v="0"/>
    <n v="0"/>
    <n v="0"/>
    <n v="12255.81"/>
    <n v="0"/>
    <x v="0"/>
    <n v="0"/>
    <n v="-1"/>
    <n v="0"/>
    <s v="23. 28-03 Aug"/>
    <x v="0"/>
  </r>
  <r>
    <s v="BMC Code :2008"/>
    <n v="20080050"/>
    <s v="KACHMACHI 2"/>
    <s v="MPG"/>
    <s v="Direct"/>
    <n v="195.72"/>
    <n v="7886.67"/>
    <n v="200.62"/>
    <n v="7866.5224000000007"/>
    <n v="0"/>
    <n v="0"/>
    <n v="200.62"/>
    <n v="7866.5224000000007"/>
    <n v="7866.5224000000007"/>
    <n v="0"/>
    <n v="0"/>
    <n v="0"/>
    <n v="0"/>
    <n v="0"/>
    <n v="0"/>
    <n v="0"/>
    <n v="7866"/>
    <n v="0"/>
    <n v="0"/>
    <n v="20.670000000000073"/>
    <x v="0"/>
    <n v="1"/>
    <n v="-2.5546396641420686E-3"/>
    <n v="6"/>
    <s v="23. 28-03 Aug"/>
    <x v="0"/>
  </r>
  <r>
    <s v="BMC Code :2009"/>
    <n v="20090001"/>
    <s v="Chanho"/>
    <s v="RMC"/>
    <s v="Direct"/>
    <n v="730"/>
    <n v="29241.539999999997"/>
    <n v="730.00000000000011"/>
    <n v="29241.509600000001"/>
    <n v="0"/>
    <n v="0"/>
    <n v="730.00000000000011"/>
    <n v="29241.509600000001"/>
    <n v="29241.509600000001"/>
    <n v="0"/>
    <n v="0"/>
    <n v="0"/>
    <n v="0"/>
    <n v="0"/>
    <n v="0"/>
    <n v="0"/>
    <n v="29241"/>
    <n v="0"/>
    <n v="0"/>
    <n v="0.53999999999723514"/>
    <x v="0"/>
    <n v="1"/>
    <n v="-1.0396169283836267E-6"/>
    <n v="5"/>
    <s v="23. 28-03 Aug"/>
    <x v="0"/>
  </r>
  <r>
    <s v="BMC Code :2009"/>
    <n v="20090004"/>
    <s v="DUMRI"/>
    <s v="MPG"/>
    <s v="Direct"/>
    <n v="564.55999999999995"/>
    <n v="24096.11"/>
    <n v="558.04999999999995"/>
    <n v="23999.621200000001"/>
    <n v="0"/>
    <n v="0"/>
    <n v="558.04999999999995"/>
    <n v="23999.621200000001"/>
    <n v="23999.621200000001"/>
    <n v="0"/>
    <n v="0"/>
    <n v="0"/>
    <n v="0"/>
    <n v="0"/>
    <n v="0"/>
    <n v="0"/>
    <n v="24000"/>
    <n v="0"/>
    <n v="0"/>
    <n v="96.110000000000582"/>
    <x v="0"/>
    <n v="0"/>
    <n v="-4.0043309895248305E-3"/>
    <n v="17"/>
    <s v="23. 28-03 Aug"/>
    <x v="0"/>
  </r>
  <r>
    <s v="BMC Code :2009"/>
    <n v="20090008"/>
    <s v="GANESHPUR"/>
    <s v="MPG"/>
    <s v="Direct"/>
    <n v="1355.7"/>
    <n v="61433.98"/>
    <n v="1358.1499999999999"/>
    <n v="61383.162399999987"/>
    <n v="0"/>
    <n v="0"/>
    <n v="1358.1499999999999"/>
    <n v="61383.162399999987"/>
    <n v="61383.162399999987"/>
    <n v="0"/>
    <n v="0"/>
    <n v="0"/>
    <n v="635"/>
    <n v="0"/>
    <n v="0"/>
    <n v="0"/>
    <n v="60748"/>
    <n v="0"/>
    <n v="0"/>
    <n v="50.980000000003201"/>
    <x v="0"/>
    <n v="0"/>
    <n v="-8.2719042458288849E-4"/>
    <n v="6"/>
    <s v="23. 28-03 Aug"/>
    <x v="0"/>
  </r>
  <r>
    <s v="BMC Code :2009"/>
    <n v="20090010"/>
    <s v="CHATWAL"/>
    <s v="VLC"/>
    <s v="Indirect"/>
    <n v="422.69999999999993"/>
    <n v="16810.16"/>
    <n v="0"/>
    <n v="0"/>
    <n v="0"/>
    <n v="0"/>
    <n v="0"/>
    <n v="0"/>
    <n v="16810.16"/>
    <n v="0"/>
    <n v="0"/>
    <n v="0"/>
    <n v="0"/>
    <n v="0"/>
    <n v="0"/>
    <n v="0"/>
    <n v="0"/>
    <n v="0"/>
    <n v="16810.16"/>
    <n v="0"/>
    <x v="0"/>
    <n v="0"/>
    <n v="-1"/>
    <n v="0"/>
    <s v="23. 28-03 Aug"/>
    <x v="0"/>
  </r>
  <r>
    <s v="BMC Code :2009"/>
    <n v="20090012"/>
    <s v="LUNDRI 2"/>
    <s v="MPG"/>
    <s v="Indirect"/>
    <n v="262.06"/>
    <n v="10817.940000000002"/>
    <n v="0"/>
    <n v="0"/>
    <n v="0"/>
    <n v="0"/>
    <n v="0"/>
    <n v="0"/>
    <n v="10817.940000000002"/>
    <n v="0"/>
    <n v="0"/>
    <n v="0"/>
    <n v="0"/>
    <n v="0"/>
    <n v="0"/>
    <n v="0"/>
    <n v="0"/>
    <n v="0"/>
    <n v="10817.940000000002"/>
    <n v="0"/>
    <x v="0"/>
    <n v="0"/>
    <n v="-1"/>
    <n v="0"/>
    <s v="23. 28-03 Aug"/>
    <x v="0"/>
  </r>
  <r>
    <s v="BMC Code :2009"/>
    <n v="20090013"/>
    <s v="LUNDRI 1"/>
    <s v="MPG"/>
    <s v="Direct"/>
    <n v="684.30000000000007"/>
    <n v="28792.499999999996"/>
    <n v="698.88"/>
    <n v="29241.660200000002"/>
    <n v="0"/>
    <n v="0"/>
    <n v="698.88"/>
    <n v="29241.660200000002"/>
    <n v="28792.499999999996"/>
    <n v="0"/>
    <n v="0"/>
    <n v="449.16020000000572"/>
    <n v="0"/>
    <n v="0"/>
    <n v="0"/>
    <n v="0"/>
    <n v="28792"/>
    <n v="0"/>
    <n v="0"/>
    <n v="0.49999999999636202"/>
    <x v="0"/>
    <n v="0"/>
    <n v="1.5599902752453097E-2"/>
    <n v="9"/>
    <s v="23. 28-03 Aug"/>
    <x v="0"/>
  </r>
  <r>
    <s v="BMC Code :2009"/>
    <n v="20090014"/>
    <s v="HUTAR"/>
    <s v="MPG"/>
    <s v="Direct"/>
    <n v="1989.6399999999999"/>
    <n v="82168.39"/>
    <n v="1979.1200000000001"/>
    <n v="82075.671900000016"/>
    <n v="0"/>
    <n v="0"/>
    <n v="1979.1200000000001"/>
    <n v="82075.671900000016"/>
    <n v="82075.671900000016"/>
    <n v="0"/>
    <n v="0"/>
    <n v="0"/>
    <n v="6350"/>
    <n v="0"/>
    <n v="0"/>
    <n v="0"/>
    <n v="75725"/>
    <n v="0"/>
    <n v="0"/>
    <n v="93.389999999999418"/>
    <x v="0"/>
    <n v="1"/>
    <n v="-1.1283913436783133E-3"/>
    <n v="34"/>
    <s v="23. 28-03 Aug"/>
    <x v="0"/>
  </r>
  <r>
    <s v="BMC Code :2009"/>
    <n v="20090015"/>
    <s v="PAKARIYO"/>
    <s v="MPG"/>
    <s v="Direct"/>
    <n v="827.54000000000008"/>
    <n v="33533.460000000006"/>
    <n v="833.39"/>
    <n v="33524.502199999995"/>
    <n v="0"/>
    <n v="0"/>
    <n v="833.39"/>
    <n v="33524.502199999995"/>
    <n v="33524.502199999995"/>
    <n v="0"/>
    <n v="0"/>
    <n v="0"/>
    <n v="0"/>
    <n v="0"/>
    <n v="0"/>
    <n v="0"/>
    <n v="33524"/>
    <n v="0"/>
    <n v="0"/>
    <n v="9.4600000000064028"/>
    <x v="0"/>
    <n v="1"/>
    <n v="-2.6713020368345663E-4"/>
    <n v="17"/>
    <s v="23. 28-03 Aug"/>
    <x v="0"/>
  </r>
  <r>
    <s v="BMC Code :2009"/>
    <n v="20090017"/>
    <s v="NAWATAND"/>
    <s v="MPG"/>
    <s v="Direct"/>
    <n v="905.3599999999999"/>
    <n v="38260.15"/>
    <n v="905.2600000000001"/>
    <n v="38274.618199999997"/>
    <n v="0"/>
    <n v="0"/>
    <n v="905.2600000000001"/>
    <n v="38274.618199999997"/>
    <n v="38260.15"/>
    <n v="0"/>
    <n v="0"/>
    <n v="14.468199999995704"/>
    <n v="0"/>
    <n v="0"/>
    <n v="0"/>
    <n v="0"/>
    <n v="38260"/>
    <n v="0"/>
    <n v="0"/>
    <n v="0.15000000000145519"/>
    <x v="0"/>
    <n v="0"/>
    <n v="3.7815324822290826E-4"/>
    <n v="2"/>
    <s v="23. 28-03 Aug"/>
    <x v="0"/>
  </r>
  <r>
    <s v="BMC Code :2009"/>
    <n v="20090020"/>
    <s v="PAKARIYO 2"/>
    <s v="MPG"/>
    <s v="Direct"/>
    <n v="1010.4"/>
    <n v="40970.790000000008"/>
    <n v="1049.9100000000001"/>
    <n v="40932.133800000003"/>
    <n v="0"/>
    <n v="0"/>
    <n v="1049.9100000000001"/>
    <n v="40932.133800000003"/>
    <n v="40932.133800000003"/>
    <n v="0"/>
    <n v="0"/>
    <n v="0"/>
    <n v="635"/>
    <n v="0"/>
    <n v="0"/>
    <n v="0"/>
    <n v="40297"/>
    <n v="0"/>
    <n v="0"/>
    <n v="38.790000000008149"/>
    <x v="0"/>
    <n v="0"/>
    <n v="-9.4350633707587512E-4"/>
    <n v="2"/>
    <s v="23. 28-03 Aug"/>
    <x v="0"/>
  </r>
  <r>
    <s v="BMC Code :2009"/>
    <n v="20090022"/>
    <s v="KATAIYA 2"/>
    <s v="MPG"/>
    <s v="Indirect"/>
    <n v="625.79999999999984"/>
    <n v="25667.35"/>
    <n v="0"/>
    <n v="0"/>
    <n v="0"/>
    <n v="0"/>
    <n v="0"/>
    <n v="0"/>
    <n v="25667.35"/>
    <n v="0"/>
    <n v="0"/>
    <n v="0"/>
    <n v="0"/>
    <n v="0"/>
    <n v="0"/>
    <n v="0"/>
    <n v="0"/>
    <n v="0"/>
    <n v="25667.35"/>
    <n v="0"/>
    <x v="0"/>
    <n v="0"/>
    <n v="-1"/>
    <n v="0"/>
    <s v="23. 28-03 Aug"/>
    <x v="0"/>
  </r>
  <r>
    <s v="BMC Code :2009"/>
    <n v="20090023"/>
    <s v="KOKAR"/>
    <s v="MPG"/>
    <s v="Direct"/>
    <n v="771.43999999999994"/>
    <n v="34413.11"/>
    <n v="776.56999999999982"/>
    <n v="34382.798899999994"/>
    <n v="0"/>
    <n v="0"/>
    <n v="776.56999999999982"/>
    <n v="34382.798899999994"/>
    <n v="34382.798899999994"/>
    <n v="0"/>
    <n v="0"/>
    <n v="0"/>
    <n v="0"/>
    <n v="0"/>
    <n v="0"/>
    <n v="0"/>
    <n v="34385"/>
    <n v="0"/>
    <n v="0"/>
    <n v="28.110000000000582"/>
    <x v="0"/>
    <n v="-2"/>
    <n v="-8.8080095056814866E-4"/>
    <n v="22"/>
    <s v="23. 28-03 Aug"/>
    <x v="0"/>
  </r>
  <r>
    <s v="BMC Code :2009"/>
    <n v="20090025"/>
    <s v="KULLU"/>
    <s v="VLC"/>
    <s v="Indirect"/>
    <n v="278.21999999999997"/>
    <n v="12157.5"/>
    <n v="0"/>
    <n v="0"/>
    <n v="0"/>
    <n v="0"/>
    <n v="0"/>
    <n v="0"/>
    <n v="12157.5"/>
    <n v="0"/>
    <n v="0"/>
    <n v="0"/>
    <n v="0"/>
    <n v="0"/>
    <n v="0"/>
    <n v="0"/>
    <n v="0"/>
    <n v="0"/>
    <n v="12157.5"/>
    <n v="0"/>
    <x v="0"/>
    <n v="0"/>
    <n v="-1"/>
    <n v="0"/>
    <s v="23. 28-03 Aug"/>
    <x v="0"/>
  </r>
  <r>
    <s v="BMC Code :2009"/>
    <n v="20090028"/>
    <s v="FULDIH 2"/>
    <s v="VLC"/>
    <s v="Indirect"/>
    <n v="533.9"/>
    <n v="21540.42"/>
    <n v="0"/>
    <n v="0"/>
    <n v="0"/>
    <n v="0"/>
    <n v="0"/>
    <n v="0"/>
    <n v="21540.42"/>
    <n v="0"/>
    <n v="0"/>
    <n v="0"/>
    <n v="0"/>
    <n v="0"/>
    <n v="0"/>
    <n v="0"/>
    <n v="0"/>
    <n v="0"/>
    <n v="21540.42"/>
    <n v="0"/>
    <x v="0"/>
    <n v="0"/>
    <n v="-1"/>
    <n v="0"/>
    <s v="23. 28-03 Aug"/>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BMC Code :2001"/>
    <n v="20010001"/>
    <s v="Itki"/>
    <x v="0"/>
    <x v="0"/>
    <n v="11527.96"/>
    <n v="489972.13999999996"/>
    <n v="11528.02"/>
    <n v="489944.46919999999"/>
    <n v="0"/>
    <n v="0"/>
    <n v="11528.02"/>
    <n v="489944.46919999999"/>
    <n v="489944.46919999999"/>
    <n v="14964"/>
    <n v="0"/>
    <n v="0"/>
    <n v="0"/>
    <n v="0"/>
    <n v="0"/>
    <n v="0"/>
    <n v="474980"/>
    <n v="0"/>
    <n v="0"/>
    <n v="28.139999999955762"/>
  </r>
  <r>
    <s v="BMC Code :2001"/>
    <n v="20010002"/>
    <s v="Jamtoli"/>
    <x v="1"/>
    <x v="0"/>
    <n v="13.18"/>
    <n v="498.36"/>
    <n v="12"/>
    <n v="495"/>
    <n v="0"/>
    <n v="0"/>
    <n v="12"/>
    <n v="495"/>
    <n v="495"/>
    <n v="0"/>
    <n v="0"/>
    <n v="0"/>
    <n v="0"/>
    <n v="0"/>
    <n v="0"/>
    <n v="0"/>
    <n v="495"/>
    <n v="0"/>
    <n v="0"/>
    <n v="3.3600000000000136"/>
  </r>
  <r>
    <s v="BMC Code :2001"/>
    <n v="20010003"/>
    <s v="Bero"/>
    <x v="1"/>
    <x v="0"/>
    <n v="1387.17"/>
    <n v="56177.979999999996"/>
    <n v="1397.0400000000002"/>
    <n v="57657.304700000015"/>
    <n v="0"/>
    <n v="0"/>
    <n v="1397.0400000000002"/>
    <n v="57657.304700000015"/>
    <n v="56177.979999999996"/>
    <n v="0"/>
    <n v="0"/>
    <n v="1479.3247000000192"/>
    <n v="10160"/>
    <n v="0"/>
    <n v="0"/>
    <n v="0"/>
    <n v="0"/>
    <n v="0"/>
    <n v="0"/>
    <n v="46017.979999999996"/>
  </r>
  <r>
    <s v="BMC Code :2001"/>
    <n v="20010005"/>
    <s v="Basila"/>
    <x v="1"/>
    <x v="0"/>
    <n v="1374.42"/>
    <n v="54973.009999999995"/>
    <n v="1352.05"/>
    <n v="54956.824599999985"/>
    <n v="0"/>
    <n v="0"/>
    <n v="1352.05"/>
    <n v="54956.824599999985"/>
    <n v="54956.824599999985"/>
    <n v="0"/>
    <n v="0"/>
    <n v="0"/>
    <n v="0"/>
    <n v="0"/>
    <n v="0"/>
    <n v="0"/>
    <n v="54958"/>
    <n v="0"/>
    <n v="0"/>
    <n v="15.009999999994761"/>
  </r>
  <r>
    <s v="BMC Code :2001"/>
    <n v="20010008"/>
    <s v="Erchoro"/>
    <x v="1"/>
    <x v="0"/>
    <n v="1215.9199999999998"/>
    <n v="48622.239999999991"/>
    <n v="1185.4299999999998"/>
    <n v="48571.346900000004"/>
    <n v="0"/>
    <n v="0"/>
    <n v="1185.4299999999998"/>
    <n v="48571.346900000004"/>
    <n v="48571.346900000004"/>
    <n v="0"/>
    <n v="0"/>
    <n v="0"/>
    <n v="0"/>
    <n v="0"/>
    <n v="0"/>
    <n v="0"/>
    <n v="48571"/>
    <n v="0"/>
    <n v="0"/>
    <n v="51.239999999990687"/>
  </r>
  <r>
    <s v="BMC Code :2001"/>
    <n v="20010009"/>
    <s v="Makunda"/>
    <x v="1"/>
    <x v="0"/>
    <n v="644.44000000000005"/>
    <n v="27222.79"/>
    <n v="651.48"/>
    <n v="27178.3475"/>
    <n v="0"/>
    <n v="0"/>
    <n v="651.48"/>
    <n v="27178.3475"/>
    <n v="27178.3475"/>
    <n v="0"/>
    <n v="0"/>
    <n v="0"/>
    <n v="0"/>
    <n v="0"/>
    <n v="0"/>
    <n v="0"/>
    <n v="27179"/>
    <n v="0"/>
    <n v="0"/>
    <n v="43.790000000000873"/>
  </r>
  <r>
    <s v="BMC Code :2001"/>
    <n v="20010012"/>
    <s v="NAGRI"/>
    <x v="2"/>
    <x v="1"/>
    <n v="276.5"/>
    <n v="8623.76"/>
    <n v="0"/>
    <n v="0"/>
    <n v="0"/>
    <n v="0"/>
    <n v="0"/>
    <n v="0"/>
    <n v="8623.76"/>
    <n v="0"/>
    <n v="0"/>
    <n v="0"/>
    <n v="0"/>
    <n v="0"/>
    <n v="0"/>
    <n v="0"/>
    <n v="0"/>
    <n v="0"/>
    <n v="8623.76"/>
    <n v="0"/>
  </r>
  <r>
    <s v="BMC Code :2001"/>
    <n v="20010015"/>
    <s v="BOREYA"/>
    <x v="1"/>
    <x v="0"/>
    <n v="2661.3"/>
    <n v="108173.93999999999"/>
    <n v="2579.3799999999997"/>
    <n v="107851.96300000002"/>
    <n v="0"/>
    <n v="0"/>
    <n v="2579.3799999999997"/>
    <n v="107851.96300000002"/>
    <n v="107851.96300000002"/>
    <n v="0"/>
    <n v="0"/>
    <n v="0"/>
    <n v="0"/>
    <n v="0"/>
    <n v="0"/>
    <n v="0"/>
    <n v="107853"/>
    <n v="0"/>
    <n v="0"/>
    <n v="320.93999999998778"/>
  </r>
  <r>
    <s v="BMC Code :2001"/>
    <n v="20010017"/>
    <s v="DIGHIYA"/>
    <x v="1"/>
    <x v="0"/>
    <n v="323.26"/>
    <n v="13720.720000000001"/>
    <n v="314.53999999999996"/>
    <n v="14115.3609"/>
    <n v="0"/>
    <n v="0"/>
    <n v="314.53999999999996"/>
    <n v="14115.3609"/>
    <n v="13720.720000000001"/>
    <n v="0"/>
    <n v="0"/>
    <n v="394.64089999999851"/>
    <n v="0"/>
    <n v="0"/>
    <n v="0"/>
    <n v="0"/>
    <n v="13721"/>
    <n v="0"/>
    <n v="0"/>
    <n v="-0.27999999999883585"/>
  </r>
  <r>
    <s v="BMC Code :2001"/>
    <n v="20010023"/>
    <s v="KATARPA"/>
    <x v="1"/>
    <x v="0"/>
    <n v="818.18"/>
    <n v="36830.689999999995"/>
    <n v="833.65"/>
    <n v="36796.527799999996"/>
    <n v="0"/>
    <n v="0"/>
    <n v="833.65"/>
    <n v="36796.527799999996"/>
    <n v="36796.527799999996"/>
    <n v="0"/>
    <n v="0"/>
    <n v="0"/>
    <n v="0"/>
    <n v="0"/>
    <n v="0"/>
    <n v="0"/>
    <n v="36797"/>
    <n v="0"/>
    <n v="0"/>
    <n v="33.689999999995052"/>
  </r>
  <r>
    <s v="BMC Code :2001"/>
    <n v="20010027"/>
    <s v="MURTO"/>
    <x v="1"/>
    <x v="0"/>
    <n v="303.5"/>
    <n v="12944.570000000002"/>
    <n v="309.38"/>
    <n v="12909.006799999999"/>
    <n v="0"/>
    <n v="0"/>
    <n v="309.38"/>
    <n v="12909.006799999999"/>
    <n v="12909.006799999999"/>
    <n v="0"/>
    <n v="0"/>
    <n v="0"/>
    <n v="0"/>
    <n v="0"/>
    <n v="0"/>
    <n v="0"/>
    <n v="12910"/>
    <n v="0"/>
    <n v="0"/>
    <n v="34.570000000001528"/>
  </r>
  <r>
    <s v="BMC Code :2001"/>
    <n v="20010033"/>
    <s v="KHATRIKHATANGA"/>
    <x v="1"/>
    <x v="0"/>
    <n v="369.44000000000005"/>
    <n v="16065.109999999999"/>
    <n v="371.89000000000004"/>
    <n v="16411.299900000002"/>
    <n v="0"/>
    <n v="0"/>
    <n v="371.89000000000004"/>
    <n v="16411.299900000002"/>
    <n v="16065.109999999999"/>
    <n v="0"/>
    <n v="0"/>
    <n v="346.18990000000304"/>
    <n v="0"/>
    <n v="0"/>
    <n v="0"/>
    <n v="0"/>
    <n v="16065"/>
    <n v="0"/>
    <n v="0"/>
    <n v="0.10999999999876309"/>
  </r>
  <r>
    <s v="BMC Code :2001"/>
    <n v="20010034"/>
    <s v="GARGAON"/>
    <x v="1"/>
    <x v="1"/>
    <n v="537.98"/>
    <n v="20202.829999999998"/>
    <n v="0"/>
    <n v="0"/>
    <n v="0"/>
    <n v="0"/>
    <n v="0"/>
    <n v="0"/>
    <n v="20202.829999999998"/>
    <n v="0"/>
    <n v="0"/>
    <n v="0"/>
    <n v="0"/>
    <n v="0"/>
    <n v="0"/>
    <n v="0"/>
    <n v="0"/>
    <n v="0"/>
    <n v="20202.829999999998"/>
    <n v="0"/>
  </r>
  <r>
    <s v="BMC Code :2001"/>
    <n v="20010036"/>
    <s v="GHAGHRA"/>
    <x v="1"/>
    <x v="0"/>
    <n v="164.98999999999998"/>
    <n v="5973.4000000000005"/>
    <n v="138.11000000000001"/>
    <n v="5950.8842999999997"/>
    <n v="0"/>
    <n v="0"/>
    <n v="138.11000000000001"/>
    <n v="5950.8842999999997"/>
    <n v="5950.8842999999997"/>
    <n v="0"/>
    <n v="0"/>
    <n v="0"/>
    <n v="0"/>
    <n v="0"/>
    <n v="0"/>
    <n v="0"/>
    <n v="5951"/>
    <n v="0"/>
    <n v="0"/>
    <n v="22.400000000000546"/>
  </r>
  <r>
    <s v="BMC Code :2001"/>
    <n v="20010037"/>
    <s v="CHACHGURA"/>
    <x v="1"/>
    <x v="1"/>
    <n v="333.12"/>
    <n v="13031.099999999999"/>
    <n v="0"/>
    <n v="0"/>
    <n v="0"/>
    <n v="0"/>
    <n v="0"/>
    <n v="0"/>
    <n v="13031.099999999999"/>
    <n v="0"/>
    <n v="0"/>
    <n v="0"/>
    <n v="0"/>
    <n v="0"/>
    <n v="0"/>
    <n v="0"/>
    <n v="0"/>
    <n v="0"/>
    <n v="13031.099999999999"/>
    <n v="0"/>
  </r>
  <r>
    <s v="BMC Code :2001"/>
    <n v="20010038"/>
    <s v="TIKRA TOLI"/>
    <x v="1"/>
    <x v="0"/>
    <n v="397.3"/>
    <n v="15347.41"/>
    <n v="404.09"/>
    <n v="15682.5697"/>
    <n v="0"/>
    <n v="0"/>
    <n v="404.09"/>
    <n v="15682.5697"/>
    <n v="15347.41"/>
    <n v="0"/>
    <n v="0"/>
    <n v="335.15970000000016"/>
    <n v="0"/>
    <n v="0"/>
    <n v="0"/>
    <n v="0"/>
    <n v="15347"/>
    <n v="0"/>
    <n v="0"/>
    <n v="0.40999999999985448"/>
  </r>
  <r>
    <s v="BMC Code :2001"/>
    <n v="20010040"/>
    <s v="Gargaon2"/>
    <x v="1"/>
    <x v="0"/>
    <n v="828.42"/>
    <n v="34136.800000000003"/>
    <n v="838.25"/>
    <n v="34334.8655"/>
    <n v="0"/>
    <n v="0"/>
    <n v="838.25"/>
    <n v="34334.8655"/>
    <n v="34136.800000000003"/>
    <n v="0"/>
    <n v="0"/>
    <n v="198.06549999999697"/>
    <n v="0"/>
    <n v="0"/>
    <n v="0"/>
    <n v="0"/>
    <n v="34137"/>
    <n v="0"/>
    <n v="0"/>
    <n v="-0.19999999999708962"/>
  </r>
  <r>
    <s v="BMC Code :2001"/>
    <n v="20010041"/>
    <s v="TERO"/>
    <x v="1"/>
    <x v="0"/>
    <n v="325.38"/>
    <n v="14183.280000000002"/>
    <n v="303.38"/>
    <n v="14112.048199999999"/>
    <n v="0"/>
    <n v="0"/>
    <n v="303.38"/>
    <n v="14112.048199999999"/>
    <n v="14112.048199999999"/>
    <n v="0"/>
    <n v="0"/>
    <n v="0"/>
    <n v="0"/>
    <n v="0"/>
    <n v="0"/>
    <n v="0"/>
    <n v="14113"/>
    <n v="0"/>
    <n v="0"/>
    <n v="70.280000000002474"/>
  </r>
  <r>
    <s v="BMC Code :2001"/>
    <n v="20010042"/>
    <s v="RONHE"/>
    <x v="1"/>
    <x v="0"/>
    <n v="887.94"/>
    <n v="38571.58"/>
    <n v="867.93999999999994"/>
    <n v="38556.260899999994"/>
    <n v="0"/>
    <n v="0"/>
    <n v="867.93999999999994"/>
    <n v="38556.260899999994"/>
    <n v="38556.260899999994"/>
    <n v="0"/>
    <n v="0"/>
    <n v="0"/>
    <n v="0"/>
    <n v="0"/>
    <n v="0"/>
    <n v="0"/>
    <n v="38557"/>
    <n v="0"/>
    <n v="0"/>
    <n v="14.580000000001746"/>
  </r>
  <r>
    <s v="BMC Code :2001"/>
    <n v="20010043"/>
    <s v="DARKHANDREY"/>
    <x v="1"/>
    <x v="0"/>
    <n v="827.96"/>
    <n v="35245.390000000007"/>
    <n v="826.54"/>
    <n v="36474.346599999997"/>
    <n v="0"/>
    <n v="0"/>
    <n v="826.54"/>
    <n v="36474.346599999997"/>
    <n v="35245.390000000007"/>
    <n v="0"/>
    <n v="0"/>
    <n v="1228.9565999999904"/>
    <n v="0"/>
    <n v="0"/>
    <n v="0"/>
    <n v="0"/>
    <n v="0"/>
    <n v="0"/>
    <n v="0"/>
    <n v="35245.390000000007"/>
  </r>
  <r>
    <s v="BMC Code :2001"/>
    <n v="20010050"/>
    <s v="SARNA TOLI"/>
    <x v="2"/>
    <x v="0"/>
    <n v="54.179999999999993"/>
    <n v="2201.0500000000002"/>
    <n v="53"/>
    <n v="2186.25"/>
    <n v="0"/>
    <n v="0"/>
    <n v="53"/>
    <n v="2186.25"/>
    <n v="2186.25"/>
    <n v="0"/>
    <n v="0"/>
    <n v="0"/>
    <n v="0"/>
    <n v="0"/>
    <n v="0"/>
    <n v="0"/>
    <n v="2186"/>
    <n v="0"/>
    <n v="0"/>
    <n v="15.050000000000182"/>
  </r>
  <r>
    <s v="BMC Code :2001"/>
    <n v="20010052"/>
    <s v="Kumbatoli"/>
    <x v="1"/>
    <x v="0"/>
    <n v="1209.4199999999998"/>
    <n v="48843.030000000006"/>
    <n v="1217.6200000000001"/>
    <n v="49012.152600000001"/>
    <n v="0"/>
    <n v="0"/>
    <n v="1217.6200000000001"/>
    <n v="49012.152600000001"/>
    <n v="48843.030000000006"/>
    <n v="0"/>
    <n v="0"/>
    <n v="169.12259999999515"/>
    <n v="6350"/>
    <n v="0"/>
    <n v="0"/>
    <n v="0"/>
    <n v="42493"/>
    <n v="0"/>
    <n v="0"/>
    <n v="3.0000000006111804E-2"/>
  </r>
  <r>
    <s v="BMC Code :2009"/>
    <n v="20010054"/>
    <s v="NARKOPI"/>
    <x v="1"/>
    <x v="0"/>
    <n v="788.18"/>
    <n v="32184.85"/>
    <n v="754.1"/>
    <n v="31820.980000000007"/>
    <n v="0"/>
    <n v="0"/>
    <n v="754.1"/>
    <n v="31820.980000000007"/>
    <n v="31820.980000000007"/>
    <n v="0"/>
    <n v="0"/>
    <n v="0"/>
    <n v="0"/>
    <n v="0"/>
    <n v="0"/>
    <n v="0"/>
    <n v="31821"/>
    <n v="0"/>
    <n v="0"/>
    <n v="363.84999999999854"/>
  </r>
  <r>
    <s v="BMC Code :2001"/>
    <n v="20010055"/>
    <s v="MASU"/>
    <x v="1"/>
    <x v="0"/>
    <n v="613.90000000000009"/>
    <n v="26031.54"/>
    <n v="590.79999999999984"/>
    <n v="24985.893400000001"/>
    <n v="42.45"/>
    <n v="1740.5519999999999"/>
    <n v="633.24999999999989"/>
    <n v="26726.445400000001"/>
    <n v="26031.54"/>
    <n v="0"/>
    <n v="0"/>
    <n v="694.90539999999964"/>
    <n v="1270"/>
    <n v="0"/>
    <n v="0"/>
    <n v="0"/>
    <n v="24290"/>
    <n v="471"/>
    <n v="0"/>
    <n v="0.54000000000087311"/>
  </r>
  <r>
    <s v="BMC Code :2001"/>
    <n v="20010057"/>
    <s v="PANDEPARA"/>
    <x v="2"/>
    <x v="0"/>
    <n v="265.40000000000003"/>
    <n v="11065.02"/>
    <n v="276.99999999999994"/>
    <n v="10706.696400000001"/>
    <n v="5.0600000000000005"/>
    <n v="313.52199999999999"/>
    <n v="282.05999999999995"/>
    <n v="11020.218400000002"/>
    <n v="11020.218400000002"/>
    <n v="0"/>
    <n v="0"/>
    <n v="0"/>
    <n v="0"/>
    <n v="0"/>
    <n v="0"/>
    <n v="0"/>
    <n v="10706"/>
    <n v="314"/>
    <n v="0"/>
    <n v="45.020000000000437"/>
  </r>
  <r>
    <s v="BMC Code :2001"/>
    <n v="20010059"/>
    <s v="KARANJI 2"/>
    <x v="1"/>
    <x v="0"/>
    <n v="129.18"/>
    <n v="5059.0999999999995"/>
    <n v="130.61000000000001"/>
    <n v="5396.5654999999988"/>
    <n v="0"/>
    <n v="0"/>
    <n v="130.61000000000001"/>
    <n v="5396.5654999999988"/>
    <n v="5059.0999999999995"/>
    <n v="0"/>
    <n v="0"/>
    <n v="337.46549999999934"/>
    <n v="0"/>
    <n v="0"/>
    <n v="0"/>
    <n v="0"/>
    <n v="5059"/>
    <n v="0"/>
    <n v="0"/>
    <n v="9.9999999999454303E-2"/>
  </r>
  <r>
    <s v="BMC Code :2001"/>
    <n v="20010060"/>
    <s v="ITKI 2"/>
    <x v="2"/>
    <x v="1"/>
    <n v="68.760000000000005"/>
    <n v="2613.7900000000004"/>
    <n v="0"/>
    <n v="0"/>
    <n v="0"/>
    <n v="0"/>
    <n v="0"/>
    <n v="0"/>
    <n v="2613.7900000000004"/>
    <n v="0"/>
    <n v="0"/>
    <n v="0"/>
    <n v="0"/>
    <n v="0"/>
    <n v="0"/>
    <n v="0"/>
    <n v="0"/>
    <n v="0"/>
    <n v="2613.7900000000004"/>
    <n v="0"/>
  </r>
  <r>
    <s v="BMC Code :2001"/>
    <n v="20010061"/>
    <s v="SEMRA"/>
    <x v="1"/>
    <x v="0"/>
    <n v="524.12"/>
    <n v="21078.52"/>
    <n v="522.21"/>
    <n v="21217.406100000004"/>
    <n v="0"/>
    <n v="0"/>
    <n v="522.21"/>
    <n v="21217.406100000004"/>
    <n v="21078.52"/>
    <n v="0"/>
    <n v="0"/>
    <n v="138.88610000000335"/>
    <n v="0"/>
    <n v="0"/>
    <n v="0"/>
    <n v="0"/>
    <n v="21079"/>
    <n v="0"/>
    <n v="0"/>
    <n v="-0.47999999999956344"/>
  </r>
  <r>
    <s v="BMC Code :2001"/>
    <n v="20010062"/>
    <s v="PISKA"/>
    <x v="1"/>
    <x v="0"/>
    <n v="174.05999999999997"/>
    <n v="6904.76"/>
    <n v="174.24000000000004"/>
    <n v="6726.8369000000002"/>
    <n v="0"/>
    <n v="0"/>
    <n v="174.24000000000004"/>
    <n v="6726.8369000000002"/>
    <n v="6726.8369000000002"/>
    <n v="0"/>
    <n v="0"/>
    <n v="0"/>
    <n v="0"/>
    <n v="0"/>
    <n v="0"/>
    <n v="0"/>
    <n v="6727"/>
    <n v="0"/>
    <n v="0"/>
    <n v="177.76000000000022"/>
  </r>
  <r>
    <s v="BMC Code :2001"/>
    <n v="20010063"/>
    <s v="BANDHIYA "/>
    <x v="2"/>
    <x v="1"/>
    <n v="406.02000000000004"/>
    <n v="16734.900000000001"/>
    <n v="0"/>
    <n v="0"/>
    <n v="0"/>
    <n v="0"/>
    <n v="0"/>
    <n v="0"/>
    <n v="16734.900000000001"/>
    <n v="0"/>
    <n v="0"/>
    <n v="0"/>
    <n v="0"/>
    <n v="0"/>
    <n v="0"/>
    <n v="0"/>
    <n v="0"/>
    <n v="0"/>
    <n v="16734.900000000001"/>
    <n v="0"/>
  </r>
  <r>
    <s v="BMC Code :2002"/>
    <n v="20020001"/>
    <s v="Paali"/>
    <x v="0"/>
    <x v="0"/>
    <n v="4902.1000000000004"/>
    <n v="198731.52000000005"/>
    <n v="4902.1000000000004"/>
    <n v="198731.25100000005"/>
    <n v="0"/>
    <n v="0"/>
    <n v="4902.1000000000004"/>
    <n v="198731.25100000005"/>
    <n v="198731.25100000005"/>
    <n v="0"/>
    <n v="0"/>
    <n v="0"/>
    <n v="12051"/>
    <n v="0"/>
    <n v="0"/>
    <n v="0"/>
    <n v="0"/>
    <n v="0"/>
    <n v="0"/>
    <n v="186680.52000000005"/>
  </r>
  <r>
    <s v="BMC Code :2002"/>
    <n v="20020002"/>
    <s v="Jari"/>
    <x v="1"/>
    <x v="0"/>
    <n v="2123.77"/>
    <n v="85525.570000000022"/>
    <n v="2016.03"/>
    <n v="85435.300999999992"/>
    <n v="0"/>
    <n v="0"/>
    <n v="2016.03"/>
    <n v="85435.300999999992"/>
    <n v="85435.300999999992"/>
    <n v="0"/>
    <n v="0"/>
    <n v="0"/>
    <n v="0"/>
    <n v="0"/>
    <n v="0"/>
    <n v="0"/>
    <n v="85438"/>
    <n v="0"/>
    <n v="0"/>
    <n v="87.570000000021537"/>
  </r>
  <r>
    <s v="BMC Code :2002"/>
    <n v="20020003"/>
    <s v="Bijuliya"/>
    <x v="1"/>
    <x v="0"/>
    <n v="830.9"/>
    <n v="34337.67"/>
    <n v="828.31000000000006"/>
    <n v="34843.777799999996"/>
    <n v="0"/>
    <n v="0"/>
    <n v="828.31000000000006"/>
    <n v="34843.777799999996"/>
    <n v="34337.67"/>
    <n v="0"/>
    <n v="0"/>
    <n v="506.10779999999795"/>
    <n v="12700"/>
    <n v="0"/>
    <n v="0"/>
    <n v="0"/>
    <n v="21637"/>
    <n v="0"/>
    <n v="0"/>
    <n v="0.66999999999825377"/>
  </r>
  <r>
    <s v="BMC Code :2002"/>
    <n v="20020004"/>
    <s v="Pandra"/>
    <x v="1"/>
    <x v="0"/>
    <n v="357.31"/>
    <n v="14537.029999999999"/>
    <n v="350.64"/>
    <n v="14535.2093"/>
    <n v="0"/>
    <n v="0"/>
    <n v="350.64"/>
    <n v="14535.2093"/>
    <n v="14535.2093"/>
    <n v="0"/>
    <n v="0"/>
    <n v="0"/>
    <n v="0"/>
    <n v="0"/>
    <n v="0"/>
    <n v="0"/>
    <n v="14537"/>
    <n v="0"/>
    <n v="0"/>
    <n v="2.9999999998835847E-2"/>
  </r>
  <r>
    <s v="BMC Code :2002"/>
    <n v="20020005"/>
    <s v="BASKI"/>
    <x v="1"/>
    <x v="0"/>
    <n v="391"/>
    <n v="16584.010000000002"/>
    <n v="402.6"/>
    <n v="16554.225999999999"/>
    <n v="0"/>
    <n v="0"/>
    <n v="402.6"/>
    <n v="16554.225999999999"/>
    <n v="16554.225999999999"/>
    <n v="0"/>
    <n v="0"/>
    <n v="0"/>
    <n v="0"/>
    <n v="0"/>
    <n v="0"/>
    <n v="0"/>
    <n v="16553"/>
    <n v="0"/>
    <n v="0"/>
    <n v="31.010000000002037"/>
  </r>
  <r>
    <s v="BMC Code :2002"/>
    <n v="20020006"/>
    <s v="RANIKHATANGA"/>
    <x v="1"/>
    <x v="0"/>
    <n v="2471.7000000000003"/>
    <n v="95501.73000000001"/>
    <n v="2550.3399999999997"/>
    <n v="97786.112699999998"/>
    <n v="0"/>
    <n v="0"/>
    <n v="2550.3399999999997"/>
    <n v="97786.112699999998"/>
    <n v="95501.73000000001"/>
    <n v="0"/>
    <n v="0"/>
    <n v="2284.3826999999874"/>
    <n v="0"/>
    <n v="0"/>
    <n v="0"/>
    <n v="0"/>
    <n v="0"/>
    <n v="0"/>
    <n v="0"/>
    <n v="95501.73000000001"/>
  </r>
  <r>
    <s v="BMC Code :2002"/>
    <n v="20020007"/>
    <s v="SURSA"/>
    <x v="1"/>
    <x v="0"/>
    <n v="1549.16"/>
    <n v="64524.530000000006"/>
    <n v="1557.9699999999996"/>
    <n v="64503.423899999994"/>
    <n v="0"/>
    <n v="0"/>
    <n v="1557.9699999999996"/>
    <n v="64503.423899999994"/>
    <n v="64503.423899999994"/>
    <n v="0"/>
    <n v="0"/>
    <n v="0"/>
    <n v="0"/>
    <n v="0"/>
    <n v="0"/>
    <n v="0"/>
    <n v="64505"/>
    <n v="0"/>
    <n v="0"/>
    <n v="19.530000000006112"/>
  </r>
  <r>
    <s v="BMC Code :2002"/>
    <n v="20020011"/>
    <s v="DHONTHA TOLI"/>
    <x v="1"/>
    <x v="0"/>
    <n v="884.99999999999989"/>
    <n v="36636.909999999996"/>
    <n v="844.48000000000013"/>
    <n v="36933.027799999996"/>
    <n v="0"/>
    <n v="0"/>
    <n v="844.48000000000013"/>
    <n v="36933.027799999996"/>
    <n v="36636.909999999996"/>
    <n v="0"/>
    <n v="0"/>
    <n v="296.11779999999999"/>
    <n v="0"/>
    <n v="0"/>
    <n v="0"/>
    <n v="0"/>
    <n v="0"/>
    <n v="0"/>
    <n v="0"/>
    <n v="36636.909999999996"/>
  </r>
  <r>
    <s v="BMC Code :2002"/>
    <n v="20020013"/>
    <s v="BAJPUR"/>
    <x v="2"/>
    <x v="1"/>
    <n v="152.79999999999998"/>
    <n v="6032.26"/>
    <n v="0"/>
    <n v="0"/>
    <n v="0"/>
    <n v="0"/>
    <n v="0"/>
    <n v="0"/>
    <n v="6032.26"/>
    <n v="0"/>
    <n v="0"/>
    <n v="0"/>
    <n v="0"/>
    <n v="0"/>
    <n v="0"/>
    <n v="0"/>
    <n v="0"/>
    <n v="0"/>
    <n v="6032.26"/>
    <n v="0"/>
  </r>
  <r>
    <s v="BMC Code :2002"/>
    <n v="20020014"/>
    <s v="BARGARI"/>
    <x v="1"/>
    <x v="0"/>
    <n v="1231.2"/>
    <n v="49544.95"/>
    <n v="1223.9100000000005"/>
    <n v="49479.4948"/>
    <n v="0"/>
    <n v="0"/>
    <n v="1223.9100000000005"/>
    <n v="49479.4948"/>
    <n v="49479.4948"/>
    <n v="0"/>
    <n v="0"/>
    <n v="0"/>
    <n v="0"/>
    <n v="0"/>
    <n v="0"/>
    <n v="0"/>
    <n v="49478"/>
    <n v="0"/>
    <n v="0"/>
    <n v="66.94999999999709"/>
  </r>
  <r>
    <s v="BMC Code :2002"/>
    <n v="20020015"/>
    <s v="PATRATOLI"/>
    <x v="1"/>
    <x v="0"/>
    <n v="1902.6"/>
    <n v="75884.61"/>
    <n v="1956.3300000000004"/>
    <n v="75830.974399999992"/>
    <n v="0"/>
    <n v="0"/>
    <n v="1956.3300000000004"/>
    <n v="75830.974399999992"/>
    <n v="75830.974399999992"/>
    <n v="0"/>
    <n v="0"/>
    <n v="0"/>
    <n v="0"/>
    <n v="0"/>
    <n v="0"/>
    <n v="0"/>
    <n v="75831"/>
    <n v="0"/>
    <n v="0"/>
    <n v="53.610000000000582"/>
  </r>
  <r>
    <s v="BMC Code :2002"/>
    <n v="20020016"/>
    <s v="BANAPIRI"/>
    <x v="1"/>
    <x v="1"/>
    <n v="294.90000000000003"/>
    <n v="12294.220000000001"/>
    <n v="0"/>
    <n v="0"/>
    <n v="0"/>
    <n v="0"/>
    <n v="0"/>
    <n v="0"/>
    <n v="12294.220000000001"/>
    <n v="0"/>
    <n v="0"/>
    <n v="0"/>
    <n v="0"/>
    <n v="0"/>
    <n v="0"/>
    <n v="0"/>
    <n v="0"/>
    <n v="0"/>
    <n v="12294.220000000001"/>
    <n v="0"/>
  </r>
  <r>
    <s v="BMC Code :2002"/>
    <n v="20020020"/>
    <s v="TIKO TOLI"/>
    <x v="1"/>
    <x v="0"/>
    <n v="1397.3899999999999"/>
    <n v="56696.93"/>
    <n v="1387.3200000000002"/>
    <n v="56648.600799999993"/>
    <n v="0"/>
    <n v="0"/>
    <n v="1387.3200000000002"/>
    <n v="56648.600799999993"/>
    <n v="56648.600799999993"/>
    <n v="0"/>
    <n v="0"/>
    <n v="0"/>
    <n v="0"/>
    <n v="0"/>
    <n v="0"/>
    <n v="0"/>
    <n v="56650"/>
    <n v="0"/>
    <n v="0"/>
    <n v="46.930000000000291"/>
  </r>
  <r>
    <s v="BMC Code :2002"/>
    <n v="20020021"/>
    <s v="PUNGI"/>
    <x v="1"/>
    <x v="0"/>
    <n v="457.9"/>
    <n v="19641.390000000003"/>
    <n v="461.14000000000004"/>
    <n v="19605.734399999998"/>
    <n v="0"/>
    <n v="0"/>
    <n v="461.14000000000004"/>
    <n v="19605.734399999998"/>
    <n v="19605.734399999998"/>
    <n v="0"/>
    <n v="0"/>
    <n v="0"/>
    <n v="0"/>
    <n v="0"/>
    <n v="0"/>
    <n v="0"/>
    <n v="19607"/>
    <n v="0"/>
    <n v="0"/>
    <n v="34.390000000003056"/>
  </r>
  <r>
    <s v="BMC Code :2002"/>
    <n v="20020023"/>
    <s v="BARTOLI"/>
    <x v="1"/>
    <x v="0"/>
    <n v="794.7"/>
    <n v="30502.729999999992"/>
    <n v="747.94999999999993"/>
    <n v="30437.188399999999"/>
    <n v="0"/>
    <n v="0"/>
    <n v="747.94999999999993"/>
    <n v="30437.188399999999"/>
    <n v="30437.188399999999"/>
    <n v="0"/>
    <n v="0"/>
    <n v="0"/>
    <n v="0"/>
    <n v="0"/>
    <n v="0"/>
    <n v="0"/>
    <n v="30437"/>
    <n v="0"/>
    <n v="0"/>
    <n v="65.729999999992287"/>
  </r>
  <r>
    <s v="BMC Code :2002"/>
    <n v="20020025"/>
    <s v="AGRU"/>
    <x v="2"/>
    <x v="0"/>
    <n v="417.29999999999995"/>
    <n v="17218.63"/>
    <n v="419.51"/>
    <n v="17146.4267"/>
    <n v="0"/>
    <n v="0"/>
    <n v="419.51"/>
    <n v="17146.4267"/>
    <n v="17146.4267"/>
    <n v="0"/>
    <n v="0"/>
    <n v="0"/>
    <n v="0"/>
    <n v="0"/>
    <n v="0"/>
    <n v="0"/>
    <n v="17147"/>
    <n v="0"/>
    <n v="0"/>
    <n v="71.630000000001019"/>
  </r>
  <r>
    <s v="BMC Code :2002"/>
    <n v="20020026"/>
    <s v="TIGRA"/>
    <x v="1"/>
    <x v="0"/>
    <n v="3840.0999999999995"/>
    <n v="155719.02999999997"/>
    <n v="3752.9900000000011"/>
    <n v="155620.51590000003"/>
    <n v="0"/>
    <n v="0"/>
    <n v="3752.9900000000011"/>
    <n v="155620.51590000003"/>
    <n v="155620.51590000003"/>
    <n v="0"/>
    <n v="0"/>
    <n v="0"/>
    <n v="0"/>
    <n v="0"/>
    <n v="0"/>
    <n v="0"/>
    <n v="155617"/>
    <n v="0"/>
    <n v="0"/>
    <n v="102.02999999996973"/>
  </r>
  <r>
    <s v="BMC Code :2002"/>
    <n v="20020027"/>
    <s v="GARRI"/>
    <x v="2"/>
    <x v="0"/>
    <n v="483.89999999999992"/>
    <n v="20220.84"/>
    <n v="461.02"/>
    <n v="20183.354899999998"/>
    <n v="0"/>
    <n v="0"/>
    <n v="461.02"/>
    <n v="20183.354899999998"/>
    <n v="20183.354899999998"/>
    <n v="0"/>
    <n v="0"/>
    <n v="0"/>
    <n v="5515"/>
    <n v="0"/>
    <n v="0"/>
    <n v="0"/>
    <n v="14670"/>
    <n v="0"/>
    <n v="0"/>
    <n v="35.840000000000146"/>
  </r>
  <r>
    <s v="BMC Code :2002"/>
    <n v="20020028"/>
    <s v="HISRI "/>
    <x v="2"/>
    <x v="0"/>
    <n v="1334.3799999999999"/>
    <n v="56181.340000000004"/>
    <n v="1351.3400000000001"/>
    <n v="56173.931300000011"/>
    <n v="0"/>
    <n v="0"/>
    <n v="1351.3400000000001"/>
    <n v="56173.931300000011"/>
    <n v="56173.931300000011"/>
    <n v="0"/>
    <n v="0"/>
    <n v="0"/>
    <n v="0"/>
    <n v="0"/>
    <n v="0"/>
    <n v="0"/>
    <n v="56173"/>
    <n v="0"/>
    <n v="0"/>
    <n v="8.3400000000037835"/>
  </r>
  <r>
    <s v="BMC Code :2002"/>
    <n v="20020029"/>
    <s v="MURMA"/>
    <x v="2"/>
    <x v="0"/>
    <n v="794.5"/>
    <n v="32003.099999999995"/>
    <n v="793.19"/>
    <n v="31909.738999999998"/>
    <n v="0"/>
    <n v="0"/>
    <n v="793.19"/>
    <n v="31909.738999999998"/>
    <n v="31909.738999999998"/>
    <n v="0"/>
    <n v="0"/>
    <n v="0"/>
    <n v="6350"/>
    <n v="0"/>
    <n v="0"/>
    <n v="0"/>
    <n v="25561"/>
    <n v="0"/>
    <n v="0"/>
    <n v="92.099999999994907"/>
  </r>
  <r>
    <s v="BMC Code :2002"/>
    <n v="20020030"/>
    <s v="NAYASARIYA"/>
    <x v="2"/>
    <x v="1"/>
    <n v="557.29999999999995"/>
    <n v="22238.06"/>
    <n v="0"/>
    <n v="0"/>
    <n v="0"/>
    <n v="0"/>
    <n v="0"/>
    <n v="0"/>
    <n v="22238.06"/>
    <n v="0"/>
    <n v="0"/>
    <n v="0"/>
    <n v="7620"/>
    <n v="0"/>
    <n v="0"/>
    <n v="0"/>
    <n v="0"/>
    <n v="0"/>
    <n v="14618.060000000001"/>
    <n v="0"/>
  </r>
  <r>
    <s v="BMC Code :2003"/>
    <n v="20030001"/>
    <s v="Hisri Thakurgaon"/>
    <x v="0"/>
    <x v="0"/>
    <n v="3919.5599999999995"/>
    <n v="147183.69"/>
    <n v="3919.5599999999995"/>
    <n v="147109.13639999999"/>
    <n v="0"/>
    <n v="0"/>
    <n v="3919.5599999999995"/>
    <n v="147109.13639999999"/>
    <n v="147109.13639999999"/>
    <n v="1169"/>
    <n v="0"/>
    <n v="0"/>
    <n v="0"/>
    <n v="0"/>
    <n v="0"/>
    <n v="0"/>
    <n v="145939"/>
    <n v="0"/>
    <n v="0"/>
    <n v="75.690000000002328"/>
  </r>
  <r>
    <s v="BMC Code :2003"/>
    <n v="20030002"/>
    <s v="UMEDANDA"/>
    <x v="1"/>
    <x v="0"/>
    <n v="728.34999999999991"/>
    <n v="29799.210000000003"/>
    <n v="729.43999999999994"/>
    <n v="29683.687599999997"/>
    <n v="0"/>
    <n v="0"/>
    <n v="729.43999999999994"/>
    <n v="29683.687599999997"/>
    <n v="29683.687599999997"/>
    <n v="0"/>
    <n v="0"/>
    <n v="0"/>
    <n v="0"/>
    <n v="0"/>
    <n v="0"/>
    <n v="0"/>
    <n v="29684"/>
    <n v="0"/>
    <n v="0"/>
    <n v="115.21000000000276"/>
  </r>
  <r>
    <s v="BMC Code :2003"/>
    <n v="20030005"/>
    <s v="THAKURGAON"/>
    <x v="2"/>
    <x v="1"/>
    <n v="202.66000000000003"/>
    <n v="8054.1500000000005"/>
    <n v="0"/>
    <n v="0"/>
    <n v="0"/>
    <n v="0"/>
    <n v="0"/>
    <n v="0"/>
    <n v="8054.1500000000005"/>
    <n v="0"/>
    <n v="0"/>
    <n v="0"/>
    <n v="0"/>
    <n v="0"/>
    <n v="0"/>
    <n v="0"/>
    <n v="0"/>
    <n v="0"/>
    <n v="8054.1500000000005"/>
    <n v="0"/>
  </r>
  <r>
    <s v="BMC Code :2003"/>
    <n v="20030009"/>
    <s v="SURID"/>
    <x v="1"/>
    <x v="0"/>
    <n v="689.72"/>
    <n v="30875.929999999997"/>
    <n v="696.79000000000008"/>
    <n v="31031.446599999996"/>
    <n v="0"/>
    <n v="0"/>
    <n v="696.79000000000008"/>
    <n v="31031.446599999996"/>
    <n v="30875.929999999997"/>
    <n v="0"/>
    <n v="0"/>
    <n v="155.51659999999902"/>
    <n v="0"/>
    <n v="0"/>
    <n v="0"/>
    <n v="0"/>
    <n v="30876"/>
    <n v="0"/>
    <n v="0"/>
    <n v="-7.0000000003346941E-2"/>
  </r>
  <r>
    <s v="BMC Code :2003"/>
    <n v="20030012"/>
    <s v="URUGUTU"/>
    <x v="2"/>
    <x v="1"/>
    <n v="509.36"/>
    <n v="21256.729999999996"/>
    <n v="0"/>
    <n v="0"/>
    <n v="0"/>
    <n v="0"/>
    <n v="0"/>
    <n v="0"/>
    <n v="21256.729999999996"/>
    <n v="0"/>
    <n v="0"/>
    <n v="0"/>
    <n v="0"/>
    <n v="0"/>
    <n v="0"/>
    <n v="0"/>
    <n v="0"/>
    <n v="0"/>
    <n v="21256.729999999996"/>
    <n v="0"/>
  </r>
  <r>
    <s v="BMC Code :2004"/>
    <n v="20040001"/>
    <s v="CHOREYA"/>
    <x v="0"/>
    <x v="0"/>
    <n v="2627.79"/>
    <n v="95965.61"/>
    <n v="2627.79"/>
    <n v="95965.511299999955"/>
    <n v="0"/>
    <n v="0"/>
    <n v="2627.79"/>
    <n v="95965.511299999955"/>
    <n v="95965.511299999955"/>
    <n v="7468"/>
    <n v="0"/>
    <n v="0"/>
    <n v="3260"/>
    <n v="0"/>
    <n v="0"/>
    <n v="0"/>
    <n v="0"/>
    <n v="0"/>
    <n v="0"/>
    <n v="85237.61"/>
  </r>
  <r>
    <s v="BMC Code :2004"/>
    <n v="20040006"/>
    <s v="KADAM TOLI"/>
    <x v="1"/>
    <x v="0"/>
    <n v="610.19999999999993"/>
    <n v="24263.600000000002"/>
    <n v="566.81999999999982"/>
    <n v="24137.806800000002"/>
    <n v="0"/>
    <n v="0"/>
    <n v="566.81999999999982"/>
    <n v="24137.806800000002"/>
    <n v="24137.806800000002"/>
    <n v="0"/>
    <n v="0"/>
    <n v="0"/>
    <n v="3166"/>
    <n v="0"/>
    <n v="0"/>
    <n v="0"/>
    <n v="20972"/>
    <n v="0"/>
    <n v="0"/>
    <n v="125.60000000000218"/>
  </r>
  <r>
    <s v="BMC Code :2004"/>
    <n v="20040007"/>
    <s v="MADHUKAM"/>
    <x v="1"/>
    <x v="0"/>
    <n v="819.12"/>
    <n v="33770.29"/>
    <n v="787.11999999999978"/>
    <n v="33579.958100000003"/>
    <n v="0"/>
    <n v="0"/>
    <n v="787.11999999999978"/>
    <n v="33579.958100000003"/>
    <n v="33579.958100000003"/>
    <n v="0"/>
    <n v="0"/>
    <n v="0"/>
    <n v="0"/>
    <n v="0"/>
    <n v="0"/>
    <n v="0"/>
    <n v="33581"/>
    <n v="0"/>
    <n v="0"/>
    <n v="189.29000000000087"/>
  </r>
  <r>
    <s v="BMC Code :2002"/>
    <n v="20050001"/>
    <s v="Baski 2"/>
    <x v="0"/>
    <x v="0"/>
    <n v="946.6"/>
    <n v="38688.22"/>
    <n v="943.01"/>
    <n v="38626.397799999999"/>
    <n v="0"/>
    <n v="0"/>
    <n v="943.01"/>
    <n v="38626.397799999999"/>
    <n v="38626.397799999999"/>
    <n v="0"/>
    <n v="0"/>
    <n v="0"/>
    <n v="0"/>
    <n v="0"/>
    <n v="0"/>
    <n v="0"/>
    <n v="0"/>
    <n v="0"/>
    <n v="0"/>
    <n v="38688.22"/>
  </r>
  <r>
    <s v="BMC Code :2002"/>
    <n v="20050003"/>
    <s v="UCHARI"/>
    <x v="1"/>
    <x v="0"/>
    <n v="1835.1"/>
    <n v="74032.52"/>
    <n v="1832.3999999999996"/>
    <n v="73958.712999999974"/>
    <n v="0"/>
    <n v="0"/>
    <n v="1832.3999999999996"/>
    <n v="73958.712999999974"/>
    <n v="73958.712999999974"/>
    <n v="0"/>
    <n v="0"/>
    <n v="0"/>
    <n v="0"/>
    <n v="0"/>
    <n v="0"/>
    <n v="0"/>
    <n v="73958"/>
    <n v="0"/>
    <n v="0"/>
    <n v="74.520000000004075"/>
  </r>
  <r>
    <s v="BMC Code :2006"/>
    <n v="20060001"/>
    <s v="ORMANJHI"/>
    <x v="0"/>
    <x v="0"/>
    <n v="1529.69"/>
    <n v="61598.570000000014"/>
    <n v="1529.7"/>
    <n v="61707.880999999987"/>
    <n v="0"/>
    <n v="0"/>
    <n v="1529.7"/>
    <n v="61707.880999999987"/>
    <n v="61598.570000000014"/>
    <n v="0"/>
    <n v="0"/>
    <n v="109.31099999997241"/>
    <n v="0"/>
    <n v="0"/>
    <n v="0"/>
    <n v="0"/>
    <n v="61599"/>
    <n v="0"/>
    <n v="0"/>
    <n v="-0.42999999998573912"/>
  </r>
  <r>
    <s v="BMC Code :2006"/>
    <n v="20060002"/>
    <s v="MANDRO"/>
    <x v="1"/>
    <x v="0"/>
    <n v="336.09999999999991"/>
    <n v="14741.569999999998"/>
    <n v="337.82000000000005"/>
    <n v="14723.378000000002"/>
    <n v="0"/>
    <n v="0"/>
    <n v="337.82000000000005"/>
    <n v="14723.378000000002"/>
    <n v="14723.378000000002"/>
    <n v="0"/>
    <n v="0"/>
    <n v="0"/>
    <n v="0"/>
    <n v="0"/>
    <n v="0"/>
    <n v="0"/>
    <n v="14724"/>
    <n v="0"/>
    <n v="0"/>
    <n v="17.56999999999789"/>
  </r>
  <r>
    <s v="BMC Code :2006"/>
    <n v="20060003"/>
    <s v="DUMARDAGA"/>
    <x v="1"/>
    <x v="0"/>
    <n v="1532.1"/>
    <n v="53604.809999999983"/>
    <n v="1548.1799999999998"/>
    <n v="56015.186500000011"/>
    <n v="0"/>
    <n v="0"/>
    <n v="1548.1799999999998"/>
    <n v="56015.186500000011"/>
    <n v="53604.809999999983"/>
    <n v="0"/>
    <n v="0"/>
    <n v="2410.3765000000276"/>
    <n v="0"/>
    <n v="0"/>
    <n v="0"/>
    <n v="0"/>
    <n v="0"/>
    <n v="0"/>
    <n v="0"/>
    <n v="53604.809999999983"/>
  </r>
  <r>
    <s v="BMC Code :2006"/>
    <n v="20060004"/>
    <s v="CHUTTU"/>
    <x v="1"/>
    <x v="0"/>
    <n v="1237.5"/>
    <n v="52188.38"/>
    <n v="1250.2999999999997"/>
    <n v="52149.659199999995"/>
    <n v="0"/>
    <n v="0"/>
    <n v="1250.2999999999997"/>
    <n v="52149.659199999995"/>
    <n v="52149.659199999995"/>
    <n v="0"/>
    <n v="0"/>
    <n v="0"/>
    <n v="6350"/>
    <n v="0"/>
    <n v="0"/>
    <n v="0"/>
    <n v="45802"/>
    <n v="0"/>
    <n v="0"/>
    <n v="36.379999999997381"/>
  </r>
  <r>
    <s v="BMC Code :2006"/>
    <n v="20060005"/>
    <s v="JIRABAR"/>
    <x v="1"/>
    <x v="0"/>
    <n v="866.9"/>
    <n v="40526.79"/>
    <n v="844.88"/>
    <n v="40505.830799999989"/>
    <n v="0"/>
    <n v="0"/>
    <n v="844.88"/>
    <n v="40505.830799999989"/>
    <n v="40505.830799999989"/>
    <n v="0"/>
    <n v="0"/>
    <n v="0"/>
    <n v="0"/>
    <n v="0"/>
    <n v="0"/>
    <n v="0"/>
    <n v="40507"/>
    <n v="0"/>
    <n v="0"/>
    <n v="19.790000000000873"/>
  </r>
  <r>
    <s v="BMC Code :2006"/>
    <n v="20060007"/>
    <s v="HOCHAR"/>
    <x v="1"/>
    <x v="0"/>
    <n v="688.2"/>
    <n v="28601.91"/>
    <n v="684.29"/>
    <n v="28568.271400000001"/>
    <n v="0"/>
    <n v="0"/>
    <n v="684.29"/>
    <n v="28568.271400000001"/>
    <n v="28568.271400000001"/>
    <n v="0"/>
    <n v="0"/>
    <n v="0"/>
    <n v="0"/>
    <n v="0"/>
    <n v="0"/>
    <n v="0"/>
    <n v="28568"/>
    <n v="0"/>
    <n v="0"/>
    <n v="33.909999999999854"/>
  </r>
  <r>
    <s v="BMC Code :2006"/>
    <n v="20060008"/>
    <s v="ADELHATU"/>
    <x v="1"/>
    <x v="0"/>
    <n v="1139.4000000000001"/>
    <n v="46369.7"/>
    <n v="1041.6599999999999"/>
    <n v="41790.617699999995"/>
    <n v="0"/>
    <n v="0"/>
    <n v="1041.6599999999999"/>
    <n v="41790.617699999995"/>
    <n v="41790.617699999995"/>
    <n v="0"/>
    <n v="0"/>
    <n v="0"/>
    <n v="0"/>
    <n v="0"/>
    <n v="0"/>
    <n v="0"/>
    <n v="41791"/>
    <n v="0"/>
    <n v="0"/>
    <n v="4578.6999999999971"/>
  </r>
  <r>
    <s v="BMC Code :2006"/>
    <n v="20060009"/>
    <s v="KUCHU"/>
    <x v="1"/>
    <x v="0"/>
    <n v="524.00000000000011"/>
    <n v="20951.739999999998"/>
    <n v="511.65999999999997"/>
    <n v="20412.6708"/>
    <n v="12.820000000000002"/>
    <n v="529.57920000000001"/>
    <n v="524.48"/>
    <n v="20942.25"/>
    <n v="20942.25"/>
    <n v="0"/>
    <n v="0"/>
    <n v="0"/>
    <n v="0"/>
    <n v="0"/>
    <n v="0"/>
    <n v="0"/>
    <n v="20413"/>
    <n v="530"/>
    <n v="0"/>
    <n v="8.7399999999979627"/>
  </r>
  <r>
    <s v="BMC Code :2006"/>
    <n v="20060013"/>
    <s v="CHATAKPUR"/>
    <x v="2"/>
    <x v="1"/>
    <n v="414.5"/>
    <n v="16110.230000000001"/>
    <n v="0"/>
    <n v="0"/>
    <n v="0"/>
    <n v="0"/>
    <n v="0"/>
    <n v="0"/>
    <n v="16110.230000000001"/>
    <n v="0"/>
    <n v="0"/>
    <n v="0"/>
    <n v="0"/>
    <n v="0"/>
    <n v="0"/>
    <n v="0"/>
    <n v="0"/>
    <n v="0"/>
    <n v="16110.230000000001"/>
    <n v="0"/>
  </r>
  <r>
    <s v="BMC Code :2006"/>
    <n v="20060017"/>
    <s v="KUKUI"/>
    <x v="1"/>
    <x v="0"/>
    <n v="770.99999999999989"/>
    <n v="33479.869999999995"/>
    <n v="778.67999999999984"/>
    <n v="34086.4228"/>
    <n v="0"/>
    <n v="0"/>
    <n v="778.67999999999984"/>
    <n v="34086.4228"/>
    <n v="33479.869999999995"/>
    <n v="0"/>
    <n v="0"/>
    <n v="606.55280000000494"/>
    <n v="0"/>
    <n v="0"/>
    <n v="0"/>
    <n v="0"/>
    <n v="33480"/>
    <n v="0"/>
    <n v="0"/>
    <n v="-0.13000000000465661"/>
  </r>
  <r>
    <s v="BMC Code :2006"/>
    <n v="20060018"/>
    <s v="PANCHOLI"/>
    <x v="1"/>
    <x v="0"/>
    <n v="108.4"/>
    <n v="4146.49"/>
    <n v="100.61999999999999"/>
    <n v="4134.5658000000003"/>
    <n v="0"/>
    <n v="0"/>
    <n v="100.61999999999999"/>
    <n v="4134.5658000000003"/>
    <n v="4134.5658000000003"/>
    <n v="0"/>
    <n v="0"/>
    <n v="0"/>
    <n v="0"/>
    <n v="0"/>
    <n v="0"/>
    <n v="0"/>
    <n v="4135"/>
    <n v="0"/>
    <n v="0"/>
    <n v="11.489999999999782"/>
  </r>
  <r>
    <s v="BMC Code :2006"/>
    <n v="20060019"/>
    <s v="HOCHAR 2"/>
    <x v="1"/>
    <x v="0"/>
    <n v="1358.42"/>
    <n v="54617.33"/>
    <n v="1363.4"/>
    <n v="54518.499800000005"/>
    <n v="0"/>
    <n v="0"/>
    <n v="1363.4"/>
    <n v="54518.499800000005"/>
    <n v="54518.499800000005"/>
    <n v="0"/>
    <n v="0"/>
    <n v="0"/>
    <n v="0"/>
    <n v="0"/>
    <n v="0"/>
    <n v="0"/>
    <n v="54518"/>
    <n v="0"/>
    <n v="0"/>
    <n v="99.330000000001746"/>
  </r>
  <r>
    <s v="BMC Code :2006"/>
    <n v="20060022"/>
    <s v="MAHESHPUR"/>
    <x v="1"/>
    <x v="0"/>
    <n v="793"/>
    <n v="29641.759999999998"/>
    <n v="796.84"/>
    <n v="29520.595000000001"/>
    <n v="0"/>
    <n v="0"/>
    <n v="796.84"/>
    <n v="29520.595000000001"/>
    <n v="29520.595000000001"/>
    <n v="0"/>
    <n v="0"/>
    <n v="0"/>
    <n v="0"/>
    <n v="0"/>
    <n v="0"/>
    <n v="0"/>
    <n v="29520"/>
    <n v="0"/>
    <n v="0"/>
    <n v="121.7599999999984"/>
  </r>
  <r>
    <s v="BMC Code :2006"/>
    <n v="20060028"/>
    <s v="SANTI"/>
    <x v="2"/>
    <x v="0"/>
    <n v="379"/>
    <n v="16118.73"/>
    <n v="350.82999999999993"/>
    <n v="14949.1741"/>
    <n v="31.89"/>
    <n v="1406.3541"/>
    <n v="382.71999999999991"/>
    <n v="16355.528200000001"/>
    <n v="16118.73"/>
    <n v="0"/>
    <n v="0"/>
    <n v="236.79820000000109"/>
    <n v="0"/>
    <n v="0"/>
    <n v="0"/>
    <n v="0"/>
    <n v="14713"/>
    <n v="1406"/>
    <n v="0"/>
    <n v="-0.27000000000043656"/>
  </r>
  <r>
    <s v="BMC Code :2007"/>
    <n v="20070001"/>
    <s v="PIRAGUTU"/>
    <x v="0"/>
    <x v="0"/>
    <n v="1815.0300000000002"/>
    <n v="63253.049999999996"/>
    <n v="1812.2199999999998"/>
    <n v="63142.884600000005"/>
    <n v="0"/>
    <n v="0"/>
    <n v="1812.2199999999998"/>
    <n v="63142.884600000005"/>
    <n v="63142.884600000005"/>
    <n v="5370"/>
    <n v="0"/>
    <n v="0"/>
    <n v="0"/>
    <n v="0"/>
    <n v="0"/>
    <n v="0"/>
    <n v="57771"/>
    <n v="0"/>
    <n v="0"/>
    <n v="112.04999999999563"/>
  </r>
  <r>
    <s v="BMC Code :2007"/>
    <n v="20070002"/>
    <s v="SARAM"/>
    <x v="1"/>
    <x v="0"/>
    <n v="848.61999999999989"/>
    <n v="38145.599999999999"/>
    <n v="819.14"/>
    <n v="38134.246500000008"/>
    <n v="0"/>
    <n v="0"/>
    <n v="819.14"/>
    <n v="38134.246500000008"/>
    <n v="38134.246500000008"/>
    <n v="0"/>
    <n v="0"/>
    <n v="0"/>
    <n v="0"/>
    <n v="0"/>
    <n v="0"/>
    <n v="0"/>
    <n v="38135"/>
    <n v="0"/>
    <n v="0"/>
    <n v="10.599999999998545"/>
  </r>
  <r>
    <s v="BMC Code :2007"/>
    <n v="20070003"/>
    <s v="MURUPIRI"/>
    <x v="1"/>
    <x v="0"/>
    <n v="768.48"/>
    <n v="34805.71"/>
    <n v="791.44999999999982"/>
    <n v="34646.985500000003"/>
    <n v="0"/>
    <n v="0"/>
    <n v="791.44999999999982"/>
    <n v="34646.985500000003"/>
    <n v="34646.985500000003"/>
    <n v="0"/>
    <n v="0"/>
    <n v="0"/>
    <n v="0"/>
    <n v="0"/>
    <n v="0"/>
    <n v="0"/>
    <n v="34648"/>
    <n v="0"/>
    <n v="0"/>
    <n v="157.70999999999913"/>
  </r>
  <r>
    <s v="BMC Code :2007"/>
    <n v="20070004"/>
    <s v="KEDAL"/>
    <x v="1"/>
    <x v="0"/>
    <n v="854.54000000000008"/>
    <n v="36479.050000000003"/>
    <n v="857.89"/>
    <n v="36380.244100000004"/>
    <n v="0"/>
    <n v="0"/>
    <n v="857.89"/>
    <n v="36380.244100000004"/>
    <n v="36380.244100000004"/>
    <n v="0"/>
    <n v="0"/>
    <n v="0"/>
    <n v="0"/>
    <n v="0"/>
    <n v="0"/>
    <n v="0"/>
    <n v="36379"/>
    <n v="0"/>
    <n v="0"/>
    <n v="100.05000000000291"/>
  </r>
  <r>
    <s v="BMC Code :2007"/>
    <n v="20070006"/>
    <s v="SAHEDA"/>
    <x v="1"/>
    <x v="0"/>
    <n v="659.43999999999994"/>
    <n v="29383.770000000004"/>
    <n v="668.98"/>
    <n v="29222.535"/>
    <n v="0"/>
    <n v="0"/>
    <n v="668.98"/>
    <n v="29222.535"/>
    <n v="29222.535"/>
    <n v="0"/>
    <n v="0"/>
    <n v="0"/>
    <n v="0"/>
    <n v="0"/>
    <n v="0"/>
    <n v="0"/>
    <n v="29222"/>
    <n v="0"/>
    <n v="0"/>
    <n v="161.77000000000407"/>
  </r>
  <r>
    <s v="BMC Code :2007"/>
    <n v="20070007"/>
    <s v="NABATOLI"/>
    <x v="1"/>
    <x v="0"/>
    <n v="723.86"/>
    <n v="31095.590000000004"/>
    <n v="719.81999999999994"/>
    <n v="30505.872199999998"/>
    <n v="0"/>
    <n v="0"/>
    <n v="719.81999999999994"/>
    <n v="30505.872199999998"/>
    <n v="30505.872199999998"/>
    <n v="0"/>
    <n v="0"/>
    <n v="0"/>
    <n v="0"/>
    <n v="0"/>
    <n v="0"/>
    <n v="0"/>
    <n v="30507"/>
    <n v="0"/>
    <n v="0"/>
    <n v="588.59000000000378"/>
  </r>
  <r>
    <s v="BMC Code :2007"/>
    <n v="20070009"/>
    <s v="KARAMBA"/>
    <x v="1"/>
    <x v="0"/>
    <n v="393.19"/>
    <n v="17641.95"/>
    <n v="403.42"/>
    <n v="17196.168399999999"/>
    <n v="0"/>
    <n v="0"/>
    <n v="403.42"/>
    <n v="17196.168399999999"/>
    <n v="17196.168399999999"/>
    <n v="0"/>
    <n v="0"/>
    <n v="0"/>
    <n v="0"/>
    <n v="0"/>
    <n v="0"/>
    <n v="0"/>
    <n v="17196"/>
    <n v="0"/>
    <n v="0"/>
    <n v="445.95000000000073"/>
  </r>
  <r>
    <s v="BMC Code :2007"/>
    <n v="20070010"/>
    <s v="KURALU"/>
    <x v="1"/>
    <x v="0"/>
    <n v="479.40000000000009"/>
    <n v="19604.660000000003"/>
    <n v="481.38"/>
    <n v="20030.587900000002"/>
    <n v="0"/>
    <n v="0"/>
    <n v="481.38"/>
    <n v="20030.587900000002"/>
    <n v="19604.660000000003"/>
    <n v="0"/>
    <n v="0"/>
    <n v="425.92789999999877"/>
    <n v="0"/>
    <n v="0"/>
    <n v="0"/>
    <n v="0"/>
    <n v="19605"/>
    <n v="0"/>
    <n v="0"/>
    <n v="-0.33999999999650754"/>
  </r>
  <r>
    <s v="BMC Code :2007"/>
    <n v="20070018"/>
    <s v="MAKKA"/>
    <x v="1"/>
    <x v="0"/>
    <n v="563.33999999999992"/>
    <n v="24543.069999999996"/>
    <n v="635.54000000000008"/>
    <n v="25232.469399999998"/>
    <n v="0"/>
    <n v="0"/>
    <n v="635.54000000000008"/>
    <n v="25232.469399999998"/>
    <n v="24543.069999999996"/>
    <n v="0"/>
    <n v="0"/>
    <n v="689.39940000000206"/>
    <n v="0"/>
    <n v="0"/>
    <n v="0"/>
    <n v="0"/>
    <n v="24543"/>
    <n v="0"/>
    <n v="0"/>
    <n v="6.9999999996070983E-2"/>
  </r>
  <r>
    <s v="BMC Code :2007"/>
    <n v="20070019"/>
    <s v="CHORA"/>
    <x v="1"/>
    <x v="0"/>
    <n v="343.36"/>
    <n v="14281.210000000001"/>
    <n v="343.58"/>
    <n v="14066.639099999999"/>
    <n v="0"/>
    <n v="0"/>
    <n v="343.58"/>
    <n v="14066.639099999999"/>
    <n v="14066.639099999999"/>
    <n v="0"/>
    <n v="0"/>
    <n v="0"/>
    <n v="0"/>
    <n v="0"/>
    <n v="0"/>
    <n v="0"/>
    <n v="14067"/>
    <n v="0"/>
    <n v="0"/>
    <n v="214.21000000000095"/>
  </r>
  <r>
    <s v="BMC Code :2007"/>
    <n v="20070020"/>
    <s v="ULATU"/>
    <x v="1"/>
    <x v="0"/>
    <n v="1006.9599999999999"/>
    <n v="41209.229999999996"/>
    <n v="1109.3600000000001"/>
    <n v="45586.158200000005"/>
    <n v="0"/>
    <n v="0"/>
    <n v="1109.3600000000001"/>
    <n v="45586.158200000005"/>
    <n v="41209.229999999996"/>
    <n v="0"/>
    <n v="0"/>
    <n v="4376.9282000000094"/>
    <n v="0"/>
    <n v="0"/>
    <n v="0"/>
    <n v="0"/>
    <n v="41209"/>
    <n v="0"/>
    <n v="0"/>
    <n v="0.22999999999592546"/>
  </r>
  <r>
    <s v="BMC Code :2007"/>
    <n v="20070021"/>
    <s v="USKU"/>
    <x v="1"/>
    <x v="1"/>
    <n v="251.76000000000002"/>
    <n v="10594.28"/>
    <n v="0"/>
    <n v="0"/>
    <n v="0"/>
    <n v="0"/>
    <n v="0"/>
    <n v="0"/>
    <n v="10594.28"/>
    <n v="0"/>
    <n v="0"/>
    <n v="0"/>
    <n v="0"/>
    <n v="0"/>
    <n v="0"/>
    <n v="0"/>
    <n v="0"/>
    <n v="0"/>
    <n v="10594.28"/>
    <n v="0"/>
  </r>
  <r>
    <s v="BMC Code :2007"/>
    <n v="20070023"/>
    <s v="ICHAPIRI"/>
    <x v="1"/>
    <x v="0"/>
    <n v="300.74"/>
    <n v="12311.06"/>
    <n v="290.38"/>
    <n v="12277.833999999999"/>
    <n v="0"/>
    <n v="0"/>
    <n v="290.38"/>
    <n v="12277.833999999999"/>
    <n v="12277.833999999999"/>
    <n v="0"/>
    <n v="0"/>
    <n v="0"/>
    <n v="0"/>
    <n v="0"/>
    <n v="0"/>
    <n v="0"/>
    <n v="12278"/>
    <n v="0"/>
    <n v="0"/>
    <n v="33.059999999999491"/>
  </r>
  <r>
    <s v="BMC Code :2007"/>
    <n v="20070024"/>
    <s v="MURPA"/>
    <x v="1"/>
    <x v="0"/>
    <n v="783.26"/>
    <n v="34280.229999999996"/>
    <n v="774.85"/>
    <n v="34708.654600000002"/>
    <n v="0"/>
    <n v="0"/>
    <n v="774.85"/>
    <n v="34708.654600000002"/>
    <n v="34280.229999999996"/>
    <n v="0"/>
    <n v="0"/>
    <n v="428.42460000000574"/>
    <n v="0"/>
    <n v="0"/>
    <n v="0"/>
    <n v="0"/>
    <n v="34280"/>
    <n v="0"/>
    <n v="0"/>
    <n v="0.22999999999592546"/>
  </r>
  <r>
    <s v="BMC Code :2007"/>
    <n v="20070025"/>
    <s v="SUBHASH NAGAR"/>
    <x v="1"/>
    <x v="0"/>
    <n v="435.44"/>
    <n v="18199.269999999997"/>
    <n v="465.86"/>
    <n v="19382.860099999998"/>
    <n v="0"/>
    <n v="0"/>
    <n v="465.86"/>
    <n v="19382.860099999998"/>
    <n v="18199.269999999997"/>
    <n v="0"/>
    <n v="0"/>
    <n v="1183.5901000000013"/>
    <n v="0"/>
    <n v="0"/>
    <n v="0"/>
    <n v="0"/>
    <n v="18199"/>
    <n v="0"/>
    <n v="0"/>
    <n v="0.26999999999679858"/>
  </r>
  <r>
    <s v="BMC Code :2007"/>
    <n v="20070026"/>
    <s v="NINDRA"/>
    <x v="1"/>
    <x v="0"/>
    <n v="829.54000000000008"/>
    <n v="36843.56"/>
    <n v="832.69999999999982"/>
    <n v="36687.283899999995"/>
    <n v="0"/>
    <n v="0"/>
    <n v="832.69999999999982"/>
    <n v="36687.283899999995"/>
    <n v="36687.283899999995"/>
    <n v="0"/>
    <n v="0"/>
    <n v="0"/>
    <n v="0"/>
    <n v="0"/>
    <n v="0"/>
    <n v="0"/>
    <n v="36686"/>
    <n v="0"/>
    <n v="0"/>
    <n v="157.55999999999767"/>
  </r>
  <r>
    <s v="BMC Code :2007"/>
    <n v="20070027"/>
    <s v="BELGARA"/>
    <x v="2"/>
    <x v="1"/>
    <n v="230.06"/>
    <n v="9868.8700000000008"/>
    <n v="0"/>
    <n v="0"/>
    <n v="0"/>
    <n v="0"/>
    <n v="0"/>
    <n v="0"/>
    <n v="9868.8700000000008"/>
    <n v="0"/>
    <n v="0"/>
    <n v="0"/>
    <n v="0"/>
    <n v="0"/>
    <n v="0"/>
    <n v="0"/>
    <n v="0"/>
    <n v="0"/>
    <n v="9868.8700000000008"/>
    <n v="0"/>
  </r>
  <r>
    <s v="BMC Code :2008"/>
    <n v="20080001"/>
    <s v="CHATTI BHANDRA"/>
    <x v="0"/>
    <x v="0"/>
    <n v="2503.1399999999994"/>
    <n v="100877.37999999999"/>
    <n v="2503.14"/>
    <n v="100877.3484"/>
    <n v="0"/>
    <n v="0"/>
    <n v="2503.14"/>
    <n v="100877.3484"/>
    <n v="100877.3484"/>
    <n v="901"/>
    <n v="0"/>
    <n v="0"/>
    <n v="0"/>
    <n v="0"/>
    <n v="0"/>
    <n v="0"/>
    <n v="99976"/>
    <n v="0"/>
    <n v="0"/>
    <n v="0.3799999999901047"/>
  </r>
  <r>
    <s v="BMC Code :2008"/>
    <n v="20080004"/>
    <s v="Guri"/>
    <x v="1"/>
    <x v="1"/>
    <n v="45.62"/>
    <n v="1798.27"/>
    <n v="0"/>
    <n v="0"/>
    <n v="0"/>
    <n v="0"/>
    <n v="0"/>
    <n v="0"/>
    <n v="1798.27"/>
    <n v="0"/>
    <n v="0"/>
    <n v="0"/>
    <n v="0"/>
    <n v="0"/>
    <n v="0"/>
    <n v="0"/>
    <n v="0"/>
    <n v="0"/>
    <n v="1798.27"/>
    <n v="0"/>
  </r>
  <r>
    <s v="BMC Code :2008"/>
    <n v="20080006"/>
    <s v="Chitri Ambatoli"/>
    <x v="1"/>
    <x v="0"/>
    <n v="2003.3600000000004"/>
    <n v="75312.39"/>
    <n v="2008.7999999999997"/>
    <n v="75249.220100000006"/>
    <n v="0"/>
    <n v="0"/>
    <n v="2008.7999999999997"/>
    <n v="75249.220100000006"/>
    <n v="75249.220100000006"/>
    <n v="0"/>
    <n v="0"/>
    <n v="0"/>
    <n v="0"/>
    <n v="0"/>
    <n v="0"/>
    <n v="0"/>
    <n v="75249"/>
    <n v="0"/>
    <n v="0"/>
    <n v="63.389999999999418"/>
  </r>
  <r>
    <s v="BMC Code :2008"/>
    <n v="20080007"/>
    <s v="Rampur"/>
    <x v="1"/>
    <x v="0"/>
    <n v="3154.4199999999996"/>
    <n v="123034.57"/>
    <n v="3074.8799999999987"/>
    <n v="122970.43330000003"/>
    <n v="0"/>
    <n v="0"/>
    <n v="3074.8799999999987"/>
    <n v="122970.43330000003"/>
    <n v="122970.43330000003"/>
    <n v="0"/>
    <n v="0"/>
    <n v="0"/>
    <n v="0"/>
    <n v="0"/>
    <n v="0"/>
    <n v="0"/>
    <n v="122970"/>
    <n v="0"/>
    <n v="0"/>
    <n v="64.570000000006985"/>
  </r>
  <r>
    <s v="BMC Code :2008"/>
    <n v="20080008"/>
    <s v="Ningni"/>
    <x v="1"/>
    <x v="0"/>
    <n v="467.92000000000007"/>
    <n v="18207.3"/>
    <n v="469.5"/>
    <n v="18169.803"/>
    <n v="0"/>
    <n v="0"/>
    <n v="469.5"/>
    <n v="18169.803"/>
    <n v="18169.803"/>
    <n v="0"/>
    <n v="0"/>
    <n v="0"/>
    <n v="0"/>
    <n v="0"/>
    <n v="0"/>
    <n v="0"/>
    <n v="18170"/>
    <n v="0"/>
    <n v="0"/>
    <n v="37.299999999999272"/>
  </r>
  <r>
    <s v="BMC Code :2008"/>
    <n v="20080009"/>
    <s v="MASHMANO"/>
    <x v="1"/>
    <x v="0"/>
    <n v="566.78"/>
    <n v="22739.03"/>
    <n v="534.1"/>
    <n v="22639.358699999997"/>
    <n v="0"/>
    <n v="0"/>
    <n v="534.1"/>
    <n v="22639.358699999997"/>
    <n v="22639.358699999997"/>
    <n v="0"/>
    <n v="0"/>
    <n v="0"/>
    <n v="0"/>
    <n v="0"/>
    <n v="0"/>
    <n v="0"/>
    <n v="22639"/>
    <n v="0"/>
    <n v="0"/>
    <n v="100.02999999999884"/>
  </r>
  <r>
    <s v="BMC Code :2008"/>
    <n v="20080010"/>
    <s v="PAHARKESA"/>
    <x v="1"/>
    <x v="0"/>
    <n v="892.41999999999985"/>
    <n v="42369.599999999999"/>
    <n v="883.63000000000022"/>
    <n v="42766.346500000014"/>
    <n v="0"/>
    <n v="0"/>
    <n v="883.63000000000022"/>
    <n v="42766.346500000014"/>
    <n v="42369.599999999999"/>
    <n v="0"/>
    <n v="0"/>
    <n v="396.74650000001566"/>
    <n v="0"/>
    <n v="0"/>
    <n v="0"/>
    <n v="0"/>
    <n v="42369"/>
    <n v="0"/>
    <n v="0"/>
    <n v="0.59999999999854481"/>
  </r>
  <r>
    <s v="BMC Code :2008"/>
    <n v="20080014"/>
    <s v="BHUJANIYA"/>
    <x v="1"/>
    <x v="1"/>
    <n v="777.42000000000007"/>
    <n v="30679.94"/>
    <n v="0"/>
    <n v="0"/>
    <n v="0"/>
    <n v="0"/>
    <n v="0"/>
    <n v="0"/>
    <n v="30679.94"/>
    <n v="0"/>
    <n v="0"/>
    <n v="0"/>
    <n v="0"/>
    <n v="0"/>
    <n v="0"/>
    <n v="0"/>
    <n v="0"/>
    <n v="0"/>
    <n v="30679.94"/>
    <n v="0"/>
  </r>
  <r>
    <s v="BMC Code :2008"/>
    <n v="20080018"/>
    <s v="SITHIO"/>
    <x v="2"/>
    <x v="1"/>
    <n v="64.72"/>
    <n v="2539.9899999999998"/>
    <n v="0"/>
    <n v="0"/>
    <n v="0"/>
    <n v="0"/>
    <n v="0"/>
    <n v="0"/>
    <n v="2539.9899999999998"/>
    <n v="0"/>
    <n v="0"/>
    <n v="0"/>
    <n v="0"/>
    <n v="0"/>
    <n v="0"/>
    <n v="0"/>
    <n v="0"/>
    <n v="0"/>
    <n v="2539.9899999999998"/>
    <n v="0"/>
  </r>
  <r>
    <s v="BMC Code :2008"/>
    <n v="20080026"/>
    <s v="CHHARDA"/>
    <x v="1"/>
    <x v="0"/>
    <n v="558.71999999999991"/>
    <n v="24646.04"/>
    <n v="689.58999999999992"/>
    <n v="30100.973600000005"/>
    <n v="0"/>
    <n v="0"/>
    <n v="689.58999999999992"/>
    <n v="30100.973600000005"/>
    <n v="24646.04"/>
    <n v="0"/>
    <n v="0"/>
    <n v="5454.9336000000039"/>
    <n v="0"/>
    <n v="0"/>
    <n v="0"/>
    <n v="0"/>
    <n v="24646"/>
    <n v="0"/>
    <n v="0"/>
    <n v="4.0000000000873115E-2"/>
  </r>
  <r>
    <s v="BMC Code :2008"/>
    <n v="20080027"/>
    <s v="NADI NAGRA 2"/>
    <x v="1"/>
    <x v="0"/>
    <n v="488.32"/>
    <n v="20067.23"/>
    <n v="472.17999999999995"/>
    <n v="19837.897200000003"/>
    <n v="0"/>
    <n v="0"/>
    <n v="472.17999999999995"/>
    <n v="19837.897200000003"/>
    <n v="19837.897200000003"/>
    <n v="0"/>
    <n v="0"/>
    <n v="0"/>
    <n v="0"/>
    <n v="0"/>
    <n v="0"/>
    <n v="0"/>
    <n v="19838"/>
    <n v="0"/>
    <n v="0"/>
    <n v="229.22999999999956"/>
  </r>
  <r>
    <s v="BMC Code :2008"/>
    <n v="20080028"/>
    <s v="BASRI NAGRA"/>
    <x v="1"/>
    <x v="0"/>
    <n v="381.74"/>
    <n v="14917.829999999998"/>
    <n v="389.85"/>
    <n v="14882.119999999999"/>
    <n v="0"/>
    <n v="0"/>
    <n v="389.85"/>
    <n v="14882.119999999999"/>
    <n v="14882.119999999999"/>
    <n v="0"/>
    <n v="0"/>
    <n v="0"/>
    <n v="0"/>
    <n v="0"/>
    <n v="0"/>
    <n v="0"/>
    <n v="14881"/>
    <n v="0"/>
    <n v="0"/>
    <n v="36.829999999998108"/>
  </r>
  <r>
    <s v="BMC Code :2008"/>
    <n v="20080030"/>
    <s v="SORANDA"/>
    <x v="1"/>
    <x v="0"/>
    <n v="402.17999999999995"/>
    <n v="16616.5"/>
    <n v="399.36"/>
    <n v="15540.093800000001"/>
    <n v="4.03"/>
    <n v="155.45050000000001"/>
    <n v="403.39"/>
    <n v="15695.544300000001"/>
    <n v="15695.544300000001"/>
    <n v="0"/>
    <n v="0"/>
    <n v="0"/>
    <n v="0"/>
    <n v="0"/>
    <n v="0"/>
    <n v="0"/>
    <n v="15540"/>
    <n v="155"/>
    <n v="0"/>
    <n v="921.5"/>
  </r>
  <r>
    <s v="BMC Code :2008"/>
    <n v="20080034"/>
    <s v="ITTA BARHI CHOWK"/>
    <x v="1"/>
    <x v="1"/>
    <n v="1119.04"/>
    <n v="46560.660000000011"/>
    <n v="0"/>
    <n v="0"/>
    <n v="0"/>
    <n v="0"/>
    <n v="0"/>
    <n v="0"/>
    <n v="46560.660000000011"/>
    <n v="0"/>
    <n v="0"/>
    <n v="0"/>
    <n v="0"/>
    <n v="0"/>
    <n v="0"/>
    <n v="0"/>
    <n v="0"/>
    <n v="0"/>
    <n v="46560.660000000011"/>
    <n v="0"/>
  </r>
  <r>
    <s v="BMC Code :2008"/>
    <n v="20080035"/>
    <s v="KUNDO"/>
    <x v="2"/>
    <x v="1"/>
    <n v="48.06"/>
    <n v="1879.4500000000003"/>
    <n v="0"/>
    <n v="0"/>
    <n v="0"/>
    <n v="0"/>
    <n v="0"/>
    <n v="0"/>
    <n v="1879.4500000000003"/>
    <n v="0"/>
    <n v="0"/>
    <n v="0"/>
    <n v="0"/>
    <n v="0"/>
    <n v="0"/>
    <n v="0"/>
    <n v="0"/>
    <n v="0"/>
    <n v="0"/>
    <n v="0"/>
  </r>
  <r>
    <s v="BMC Code :2008"/>
    <n v="20080036"/>
    <s v="MUNDO 2"/>
    <x v="2"/>
    <x v="1"/>
    <n v="59.22"/>
    <n v="2610.7799999999997"/>
    <n v="0"/>
    <n v="0"/>
    <n v="0"/>
    <n v="0"/>
    <n v="0"/>
    <n v="0"/>
    <n v="2610.7799999999997"/>
    <n v="0"/>
    <n v="0"/>
    <n v="0"/>
    <n v="0"/>
    <n v="0"/>
    <n v="0"/>
    <n v="0"/>
    <n v="0"/>
    <n v="0"/>
    <n v="2610.7799999999997"/>
    <n v="0"/>
  </r>
  <r>
    <s v="BMC Code :2008"/>
    <n v="20080039"/>
    <s v="LONGA"/>
    <x v="1"/>
    <x v="0"/>
    <n v="494.26"/>
    <n v="20417.57"/>
    <n v="462.67"/>
    <n v="20384.764599999999"/>
    <n v="0"/>
    <n v="0"/>
    <n v="462.67"/>
    <n v="20384.764599999999"/>
    <n v="20384.764599999999"/>
    <n v="0"/>
    <n v="0"/>
    <n v="0"/>
    <n v="0"/>
    <n v="0"/>
    <n v="0"/>
    <n v="0"/>
    <n v="20385"/>
    <n v="0"/>
    <n v="0"/>
    <n v="32.569999999999709"/>
  </r>
  <r>
    <s v="BMC Code :2008"/>
    <n v="20080041"/>
    <s v="KACHMACHI"/>
    <x v="1"/>
    <x v="0"/>
    <n v="391.18"/>
    <n v="16228.52"/>
    <n v="669.12999999999988"/>
    <n v="27224.166599999997"/>
    <n v="0"/>
    <n v="0"/>
    <n v="669.12999999999988"/>
    <n v="27224.166599999997"/>
    <n v="16228.52"/>
    <n v="0"/>
    <n v="0"/>
    <n v="10995.646599999996"/>
    <n v="0"/>
    <n v="0"/>
    <n v="0"/>
    <n v="0"/>
    <n v="16229"/>
    <n v="0"/>
    <n v="0"/>
    <n v="-0.47999999999956344"/>
  </r>
  <r>
    <s v="BMC Code :2008"/>
    <n v="20080043"/>
    <s v="JATARGARI"/>
    <x v="1"/>
    <x v="0"/>
    <n v="521.37999999999988"/>
    <n v="22441.489999999998"/>
    <n v="521.1"/>
    <n v="22147.106"/>
    <n v="0"/>
    <n v="0"/>
    <n v="521.1"/>
    <n v="22147.106"/>
    <n v="22147.106"/>
    <n v="0"/>
    <n v="0"/>
    <n v="0"/>
    <n v="0"/>
    <n v="0"/>
    <n v="0"/>
    <n v="0"/>
    <n v="22147"/>
    <n v="0"/>
    <n v="0"/>
    <n v="294.48999999999796"/>
  </r>
  <r>
    <s v="BMC Code :2008"/>
    <n v="20080047"/>
    <s v="PAHARKESHA 2"/>
    <x v="2"/>
    <x v="1"/>
    <n v="291.38"/>
    <n v="12255.81"/>
    <n v="0"/>
    <n v="0"/>
    <n v="0"/>
    <n v="0"/>
    <n v="0"/>
    <n v="0"/>
    <n v="12255.81"/>
    <n v="0"/>
    <n v="0"/>
    <n v="0"/>
    <n v="0"/>
    <n v="0"/>
    <n v="0"/>
    <n v="0"/>
    <n v="0"/>
    <n v="0"/>
    <n v="12255.81"/>
    <n v="0"/>
  </r>
  <r>
    <s v="BMC Code :2008"/>
    <n v="20080050"/>
    <s v="KACHMACHI 2"/>
    <x v="1"/>
    <x v="0"/>
    <n v="195.72"/>
    <n v="7886.67"/>
    <n v="200.62"/>
    <n v="7866.5224000000007"/>
    <n v="0"/>
    <n v="0"/>
    <n v="200.62"/>
    <n v="7866.5224000000007"/>
    <n v="7866.5224000000007"/>
    <n v="0"/>
    <n v="0"/>
    <n v="0"/>
    <n v="0"/>
    <n v="0"/>
    <n v="0"/>
    <n v="0"/>
    <n v="7866"/>
    <n v="0"/>
    <n v="0"/>
    <n v="20.670000000000073"/>
  </r>
  <r>
    <s v="BMC Code :2009"/>
    <n v="20090001"/>
    <s v="Chanho"/>
    <x v="0"/>
    <x v="0"/>
    <n v="730"/>
    <n v="29241.539999999997"/>
    <n v="730.00000000000011"/>
    <n v="29241.509600000001"/>
    <n v="0"/>
    <n v="0"/>
    <n v="730.00000000000011"/>
    <n v="29241.509600000001"/>
    <n v="29241.509600000001"/>
    <n v="0"/>
    <n v="0"/>
    <n v="0"/>
    <n v="0"/>
    <n v="0"/>
    <n v="0"/>
    <n v="0"/>
    <n v="29241"/>
    <n v="0"/>
    <n v="0"/>
    <n v="0.53999999999723514"/>
  </r>
  <r>
    <s v="BMC Code :2009"/>
    <n v="20090004"/>
    <s v="DUMRI"/>
    <x v="1"/>
    <x v="0"/>
    <n v="564.55999999999995"/>
    <n v="24096.11"/>
    <n v="558.04999999999995"/>
    <n v="23999.621200000001"/>
    <n v="0"/>
    <n v="0"/>
    <n v="558.04999999999995"/>
    <n v="23999.621200000001"/>
    <n v="23999.621200000001"/>
    <n v="0"/>
    <n v="0"/>
    <n v="0"/>
    <n v="0"/>
    <n v="0"/>
    <n v="0"/>
    <n v="0"/>
    <n v="24000"/>
    <n v="0"/>
    <n v="0"/>
    <n v="96.110000000000582"/>
  </r>
  <r>
    <s v="BMC Code :2009"/>
    <n v="20090008"/>
    <s v="GANESHPUR"/>
    <x v="1"/>
    <x v="0"/>
    <n v="1355.7"/>
    <n v="61433.98"/>
    <n v="1358.1499999999999"/>
    <n v="61383.162399999987"/>
    <n v="0"/>
    <n v="0"/>
    <n v="1358.1499999999999"/>
    <n v="61383.162399999987"/>
    <n v="61383.162399999987"/>
    <n v="0"/>
    <n v="0"/>
    <n v="0"/>
    <n v="635"/>
    <n v="0"/>
    <n v="0"/>
    <n v="0"/>
    <n v="60748"/>
    <n v="0"/>
    <n v="0"/>
    <n v="50.980000000003201"/>
  </r>
  <r>
    <s v="BMC Code :2009"/>
    <n v="20090010"/>
    <s v="CHATWAL"/>
    <x v="2"/>
    <x v="1"/>
    <n v="422.69999999999993"/>
    <n v="16810.16"/>
    <n v="0"/>
    <n v="0"/>
    <n v="0"/>
    <n v="0"/>
    <n v="0"/>
    <n v="0"/>
    <n v="16810.16"/>
    <n v="0"/>
    <n v="0"/>
    <n v="0"/>
    <n v="0"/>
    <n v="0"/>
    <n v="0"/>
    <n v="0"/>
    <n v="0"/>
    <n v="0"/>
    <n v="16810.16"/>
    <n v="0"/>
  </r>
  <r>
    <s v="BMC Code :2009"/>
    <n v="20090012"/>
    <s v="LUNDRI 2"/>
    <x v="1"/>
    <x v="1"/>
    <n v="262.06"/>
    <n v="10817.940000000002"/>
    <n v="0"/>
    <n v="0"/>
    <n v="0"/>
    <n v="0"/>
    <n v="0"/>
    <n v="0"/>
    <n v="10817.940000000002"/>
    <n v="0"/>
    <n v="0"/>
    <n v="0"/>
    <n v="0"/>
    <n v="0"/>
    <n v="0"/>
    <n v="0"/>
    <n v="0"/>
    <n v="0"/>
    <n v="10817.940000000002"/>
    <n v="0"/>
  </r>
  <r>
    <s v="BMC Code :2009"/>
    <n v="20090013"/>
    <s v="LUNDRI 1"/>
    <x v="1"/>
    <x v="0"/>
    <n v="684.30000000000007"/>
    <n v="28792.499999999996"/>
    <n v="698.88"/>
    <n v="29241.660200000002"/>
    <n v="0"/>
    <n v="0"/>
    <n v="698.88"/>
    <n v="29241.660200000002"/>
    <n v="28792.499999999996"/>
    <n v="0"/>
    <n v="0"/>
    <n v="449.16020000000572"/>
    <n v="0"/>
    <n v="0"/>
    <n v="0"/>
    <n v="0"/>
    <n v="28792"/>
    <n v="0"/>
    <n v="0"/>
    <n v="0.49999999999636202"/>
  </r>
  <r>
    <s v="BMC Code :2009"/>
    <n v="20090014"/>
    <s v="HUTAR"/>
    <x v="1"/>
    <x v="0"/>
    <n v="1989.6399999999999"/>
    <n v="82168.39"/>
    <n v="1979.1200000000001"/>
    <n v="82075.671900000016"/>
    <n v="0"/>
    <n v="0"/>
    <n v="1979.1200000000001"/>
    <n v="82075.671900000016"/>
    <n v="82075.671900000016"/>
    <n v="0"/>
    <n v="0"/>
    <n v="0"/>
    <n v="6350"/>
    <n v="0"/>
    <n v="0"/>
    <n v="0"/>
    <n v="75725"/>
    <n v="0"/>
    <n v="0"/>
    <n v="93.389999999999418"/>
  </r>
  <r>
    <s v="BMC Code :2009"/>
    <n v="20090015"/>
    <s v="PAKARIYO"/>
    <x v="1"/>
    <x v="0"/>
    <n v="827.54000000000008"/>
    <n v="33533.460000000006"/>
    <n v="833.39"/>
    <n v="33524.502199999995"/>
    <n v="0"/>
    <n v="0"/>
    <n v="833.39"/>
    <n v="33524.502199999995"/>
    <n v="33524.502199999995"/>
    <n v="0"/>
    <n v="0"/>
    <n v="0"/>
    <n v="0"/>
    <n v="0"/>
    <n v="0"/>
    <n v="0"/>
    <n v="33524"/>
    <n v="0"/>
    <n v="0"/>
    <n v="9.4600000000064028"/>
  </r>
  <r>
    <s v="BMC Code :2009"/>
    <n v="20090017"/>
    <s v="NAWATAND"/>
    <x v="1"/>
    <x v="0"/>
    <n v="905.3599999999999"/>
    <n v="38260.15"/>
    <n v="905.2600000000001"/>
    <n v="38274.618199999997"/>
    <n v="0"/>
    <n v="0"/>
    <n v="905.2600000000001"/>
    <n v="38274.618199999997"/>
    <n v="38260.15"/>
    <n v="0"/>
    <n v="0"/>
    <n v="14.468199999995704"/>
    <n v="0"/>
    <n v="0"/>
    <n v="0"/>
    <n v="0"/>
    <n v="38260"/>
    <n v="0"/>
    <n v="0"/>
    <n v="0.15000000000145519"/>
  </r>
  <r>
    <s v="BMC Code :2009"/>
    <n v="20090020"/>
    <s v="PAKARIYO 2"/>
    <x v="1"/>
    <x v="0"/>
    <n v="1010.4"/>
    <n v="40970.790000000008"/>
    <n v="1049.9100000000001"/>
    <n v="40932.133800000003"/>
    <n v="0"/>
    <n v="0"/>
    <n v="1049.9100000000001"/>
    <n v="40932.133800000003"/>
    <n v="40932.133800000003"/>
    <n v="0"/>
    <n v="0"/>
    <n v="0"/>
    <n v="635"/>
    <n v="0"/>
    <n v="0"/>
    <n v="0"/>
    <n v="40297"/>
    <n v="0"/>
    <n v="0"/>
    <n v="38.790000000008149"/>
  </r>
  <r>
    <s v="BMC Code :2009"/>
    <n v="20090022"/>
    <s v="KATAIYA 2"/>
    <x v="1"/>
    <x v="1"/>
    <n v="625.79999999999984"/>
    <n v="25667.35"/>
    <n v="0"/>
    <n v="0"/>
    <n v="0"/>
    <n v="0"/>
    <n v="0"/>
    <n v="0"/>
    <n v="25667.35"/>
    <n v="0"/>
    <n v="0"/>
    <n v="0"/>
    <n v="0"/>
    <n v="0"/>
    <n v="0"/>
    <n v="0"/>
    <n v="0"/>
    <n v="0"/>
    <n v="25667.35"/>
    <n v="0"/>
  </r>
  <r>
    <s v="BMC Code :2009"/>
    <n v="20090023"/>
    <s v="KOKAR"/>
    <x v="1"/>
    <x v="0"/>
    <n v="771.43999999999994"/>
    <n v="34413.11"/>
    <n v="776.56999999999982"/>
    <n v="34382.798899999994"/>
    <n v="0"/>
    <n v="0"/>
    <n v="776.56999999999982"/>
    <n v="34382.798899999994"/>
    <n v="34382.798899999994"/>
    <n v="0"/>
    <n v="0"/>
    <n v="0"/>
    <n v="0"/>
    <n v="0"/>
    <n v="0"/>
    <n v="0"/>
    <n v="34385"/>
    <n v="0"/>
    <n v="0"/>
    <n v="28.110000000000582"/>
  </r>
  <r>
    <s v="BMC Code :2009"/>
    <n v="20090025"/>
    <s v="KULLU"/>
    <x v="2"/>
    <x v="1"/>
    <n v="278.21999999999997"/>
    <n v="12157.5"/>
    <n v="0"/>
    <n v="0"/>
    <n v="0"/>
    <n v="0"/>
    <n v="0"/>
    <n v="0"/>
    <n v="12157.5"/>
    <n v="0"/>
    <n v="0"/>
    <n v="0"/>
    <n v="0"/>
    <n v="0"/>
    <n v="0"/>
    <n v="0"/>
    <n v="0"/>
    <n v="0"/>
    <n v="12157.5"/>
    <n v="0"/>
  </r>
  <r>
    <s v="BMC Code :2009"/>
    <n v="20090028"/>
    <s v="FULDIH 2"/>
    <x v="2"/>
    <x v="1"/>
    <n v="533.9"/>
    <n v="21540.42"/>
    <n v="0"/>
    <n v="0"/>
    <n v="0"/>
    <n v="0"/>
    <n v="0"/>
    <n v="0"/>
    <n v="21540.42"/>
    <n v="0"/>
    <n v="0"/>
    <n v="0"/>
    <n v="0"/>
    <n v="0"/>
    <n v="0"/>
    <n v="0"/>
    <n v="0"/>
    <n v="0"/>
    <n v="21540.42"/>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1">
  <r>
    <s v="200100010002"/>
    <x v="0"/>
    <s v="Itki"/>
    <x v="0"/>
    <x v="0"/>
    <n v="8"/>
    <n v="9769"/>
    <n v="417636.15"/>
    <n v="14964"/>
    <n v="0"/>
    <n v="0"/>
    <n v="0"/>
    <n v="0"/>
    <n v="0"/>
    <n v="402672"/>
    <x v="0"/>
    <x v="0"/>
    <x v="0"/>
    <x v="0"/>
    <s v="Indian bank"/>
    <s v="27/03/2024"/>
    <n v="1"/>
    <x v="0"/>
    <s v="23.28-03 Aug"/>
  </r>
  <r>
    <s v="200100010004"/>
    <x v="0"/>
    <s v="Itki"/>
    <x v="0"/>
    <x v="1"/>
    <n v="6"/>
    <n v="21.58"/>
    <n v="1026.4585999999999"/>
    <n v="0"/>
    <n v="0"/>
    <n v="0"/>
    <n v="0"/>
    <n v="0"/>
    <n v="0"/>
    <n v="1026"/>
    <x v="0"/>
    <x v="1"/>
    <x v="1"/>
    <x v="1"/>
    <s v="UNION BANK OF INDIA"/>
    <d v="2023-09-14T00:00:00"/>
    <n v="1"/>
    <x v="0"/>
    <s v="23.28-03 Aug"/>
  </r>
  <r>
    <s v="200100010010"/>
    <x v="0"/>
    <s v="Itki"/>
    <x v="0"/>
    <x v="2"/>
    <n v="14"/>
    <n v="58.760000000000005"/>
    <n v="2666.0376000000001"/>
    <n v="0"/>
    <n v="0"/>
    <n v="0"/>
    <n v="0"/>
    <n v="0"/>
    <n v="0"/>
    <n v="2666"/>
    <x v="0"/>
    <x v="2"/>
    <x v="2"/>
    <x v="0"/>
    <s v="Indian bank"/>
    <d v="2023-10-07T00:00:00"/>
    <n v="1"/>
    <x v="0"/>
    <s v="23.28-03 Aug"/>
  </r>
  <r>
    <s v="200100010016"/>
    <x v="0"/>
    <s v="Itki"/>
    <x v="0"/>
    <x v="3"/>
    <n v="13"/>
    <n v="27.04"/>
    <n v="1148.0662"/>
    <n v="0"/>
    <n v="0"/>
    <n v="0"/>
    <n v="0"/>
    <n v="0"/>
    <n v="0"/>
    <n v="1148"/>
    <x v="0"/>
    <x v="3"/>
    <x v="3"/>
    <x v="0"/>
    <s v="Indian bank"/>
    <d v="2023-11-18T00:00:00"/>
    <n v="1"/>
    <x v="0"/>
    <s v="23.28-03 Aug"/>
  </r>
  <r>
    <s v="200100010017"/>
    <x v="0"/>
    <s v="Itki"/>
    <x v="0"/>
    <x v="4"/>
    <n v="6"/>
    <n v="17.98"/>
    <n v="769.60519999999997"/>
    <n v="0"/>
    <n v="0"/>
    <n v="0"/>
    <n v="0"/>
    <n v="0"/>
    <n v="0"/>
    <n v="770"/>
    <x v="0"/>
    <x v="4"/>
    <x v="4"/>
    <x v="1"/>
    <s v="UNION BANK OF INDIA"/>
    <d v="2023-11-25T00:00:00"/>
    <n v="1"/>
    <x v="0"/>
    <s v="23.28-03 Aug"/>
  </r>
  <r>
    <s v="200100010019"/>
    <x v="0"/>
    <s v="Itki"/>
    <x v="0"/>
    <x v="5"/>
    <n v="7"/>
    <n v="37.299999999999997"/>
    <n v="1471.0452"/>
    <n v="0"/>
    <n v="0"/>
    <n v="0"/>
    <n v="0"/>
    <n v="0"/>
    <n v="0"/>
    <n v="1471"/>
    <x v="0"/>
    <x v="5"/>
    <x v="5"/>
    <x v="2"/>
    <s v="BANK OF INDIA"/>
    <d v="2023-12-02T00:00:00"/>
    <n v="1"/>
    <x v="0"/>
    <s v="23.28-03 Aug"/>
  </r>
  <r>
    <s v="200100010046"/>
    <x v="0"/>
    <s v="Itki"/>
    <x v="0"/>
    <x v="6"/>
    <n v="14"/>
    <n v="53.26"/>
    <n v="2076.4025999999999"/>
    <n v="0"/>
    <n v="0"/>
    <n v="0"/>
    <n v="0"/>
    <n v="0"/>
    <n v="0"/>
    <n v="2076"/>
    <x v="0"/>
    <x v="6"/>
    <x v="6"/>
    <x v="1"/>
    <s v="UNION BANK OF INDIA"/>
    <d v="2024-09-30T00:00:00"/>
    <n v="1"/>
    <x v="0"/>
    <s v="23.28-03 Aug"/>
  </r>
  <r>
    <s v="200100010047"/>
    <x v="0"/>
    <s v="Itki"/>
    <x v="0"/>
    <x v="7"/>
    <n v="10"/>
    <n v="27.6"/>
    <n v="1065.9121999999998"/>
    <n v="0"/>
    <n v="0"/>
    <n v="0"/>
    <n v="0"/>
    <n v="0"/>
    <n v="0"/>
    <n v="1066"/>
    <x v="0"/>
    <x v="7"/>
    <x v="7"/>
    <x v="0"/>
    <s v="Indian Bank "/>
    <d v="2024-09-07T00:00:00"/>
    <n v="1"/>
    <x v="0"/>
    <s v="23.28-03 Aug"/>
  </r>
  <r>
    <s v="200100010048"/>
    <x v="0"/>
    <s v="Itki"/>
    <x v="0"/>
    <x v="8"/>
    <n v="14"/>
    <n v="37.54"/>
    <n v="1563.1549999999997"/>
    <n v="0"/>
    <n v="0"/>
    <n v="0"/>
    <n v="0"/>
    <n v="0"/>
    <n v="0"/>
    <n v="1563"/>
    <x v="0"/>
    <x v="8"/>
    <x v="8"/>
    <x v="1"/>
    <s v="UNION BANK OF INDIA"/>
    <d v="2024-09-07T00:00:00"/>
    <n v="1"/>
    <x v="0"/>
    <s v="23.28-03 Aug"/>
  </r>
  <r>
    <s v="200100010050"/>
    <x v="0"/>
    <s v="Itki"/>
    <x v="0"/>
    <x v="9"/>
    <n v="7"/>
    <n v="140"/>
    <n v="5681.6"/>
    <n v="0"/>
    <n v="0"/>
    <n v="0"/>
    <n v="0"/>
    <n v="0"/>
    <n v="0"/>
    <n v="5682"/>
    <x v="0"/>
    <x v="9"/>
    <x v="9"/>
    <x v="3"/>
    <s v="ICICI BANK "/>
    <d v="2024-11-04T00:00:00"/>
    <n v="1"/>
    <x v="0"/>
    <s v="23.28-03 Aug"/>
  </r>
  <r>
    <s v="200100010051"/>
    <x v="0"/>
    <s v="Itki"/>
    <x v="0"/>
    <x v="10"/>
    <n v="7"/>
    <n v="72"/>
    <n v="2923.55"/>
    <n v="0"/>
    <n v="0"/>
    <n v="0"/>
    <n v="0"/>
    <n v="0"/>
    <n v="0"/>
    <n v="2924"/>
    <x v="0"/>
    <x v="10"/>
    <x v="10"/>
    <x v="4"/>
    <s v="STATE BANK OF INDIA"/>
    <d v="2024-11-04T00:00:00"/>
    <n v="1"/>
    <x v="0"/>
    <s v="23.28-03 Aug"/>
  </r>
  <r>
    <s v="200100010064"/>
    <x v="0"/>
    <s v="Itki"/>
    <x v="0"/>
    <x v="11"/>
    <n v="14"/>
    <n v="54.8"/>
    <n v="2449.2939999999999"/>
    <n v="0"/>
    <n v="0"/>
    <n v="0"/>
    <n v="0"/>
    <n v="0"/>
    <n v="0"/>
    <n v="2449"/>
    <x v="0"/>
    <x v="11"/>
    <x v="11"/>
    <x v="1"/>
    <n v="0"/>
    <d v="2025-07-15T00:00:00"/>
    <n v="1"/>
    <x v="0"/>
    <s v="23.28-03 Aug"/>
  </r>
  <r>
    <s v="200100010066"/>
    <x v="0"/>
    <s v="Itki"/>
    <x v="0"/>
    <x v="12"/>
    <n v="7"/>
    <n v="63"/>
    <n v="2556.7199999999998"/>
    <n v="0"/>
    <n v="0"/>
    <n v="0"/>
    <n v="0"/>
    <n v="0"/>
    <n v="0"/>
    <n v="2557"/>
    <x v="0"/>
    <x v="12"/>
    <x v="12"/>
    <x v="5"/>
    <n v="0"/>
    <d v="2025-08-12T00:00:00"/>
    <n v="1"/>
    <x v="0"/>
    <s v="23.28-03 Aug"/>
  </r>
  <r>
    <s v="200100010067"/>
    <x v="0"/>
    <s v="Itki"/>
    <x v="0"/>
    <x v="13"/>
    <n v="7"/>
    <n v="38.44"/>
    <n v="1819.2588000000001"/>
    <n v="0"/>
    <n v="0"/>
    <n v="0"/>
    <n v="0"/>
    <n v="0"/>
    <n v="0"/>
    <n v="1819"/>
    <x v="0"/>
    <x v="13"/>
    <x v="13"/>
    <x v="1"/>
    <n v="0"/>
    <d v="2025-08-12T00:00:00"/>
    <n v="1"/>
    <x v="0"/>
    <s v="23.28-03 Aug"/>
  </r>
  <r>
    <s v="200100010077"/>
    <x v="0"/>
    <s v="Itki"/>
    <x v="0"/>
    <x v="14"/>
    <n v="7"/>
    <n v="15.059999999999999"/>
    <n v="742.76960000000008"/>
    <n v="0"/>
    <n v="0"/>
    <n v="0"/>
    <n v="0"/>
    <n v="0"/>
    <n v="0"/>
    <n v="743"/>
    <x v="0"/>
    <x v="14"/>
    <x v="14"/>
    <x v="1"/>
    <n v="0"/>
    <d v="2025-12-22T00:00:00"/>
    <n v="1"/>
    <x v="0"/>
    <s v="23.28-03 Aug"/>
  </r>
  <r>
    <s v="200100010081"/>
    <x v="0"/>
    <s v="Itki"/>
    <x v="0"/>
    <x v="15"/>
    <n v="7"/>
    <n v="20.92"/>
    <n v="845.17960000000016"/>
    <n v="0"/>
    <n v="0"/>
    <n v="0"/>
    <n v="0"/>
    <n v="0"/>
    <n v="0"/>
    <n v="845"/>
    <x v="0"/>
    <x v="15"/>
    <x v="15"/>
    <x v="0"/>
    <n v="0"/>
    <d v="2026-04-28T00:00:00"/>
    <n v="1"/>
    <x v="0"/>
    <s v="23.28-03 Aug"/>
  </r>
  <r>
    <s v="200100010082"/>
    <x v="0"/>
    <s v="Itki"/>
    <x v="0"/>
    <x v="16"/>
    <n v="12"/>
    <n v="804.94"/>
    <n v="32214.236400000002"/>
    <n v="0"/>
    <n v="0"/>
    <n v="0"/>
    <n v="0"/>
    <n v="0"/>
    <n v="0"/>
    <n v="32214"/>
    <x v="0"/>
    <x v="16"/>
    <x v="16"/>
    <x v="6"/>
    <n v="0"/>
    <d v="2026-04-28T00:00:00"/>
    <n v="1"/>
    <x v="0"/>
    <s v="23.28-03 Aug"/>
  </r>
  <r>
    <s v="200100010083"/>
    <x v="0"/>
    <s v="Itki"/>
    <x v="0"/>
    <x v="17"/>
    <n v="3"/>
    <n v="10.6"/>
    <n v="415.41480000000001"/>
    <n v="0"/>
    <n v="0"/>
    <n v="0"/>
    <n v="0"/>
    <n v="0"/>
    <n v="0"/>
    <n v="415"/>
    <x v="0"/>
    <x v="17"/>
    <x v="17"/>
    <x v="1"/>
    <n v="0"/>
    <d v="2026-05-11T00:00:00"/>
    <n v="1"/>
    <x v="0"/>
    <s v="23.28-03 Aug"/>
  </r>
  <r>
    <s v="200100010084"/>
    <x v="0"/>
    <s v="Itki"/>
    <x v="0"/>
    <x v="18"/>
    <n v="11"/>
    <n v="40.06"/>
    <n v="1928.5016000000001"/>
    <n v="0"/>
    <n v="0"/>
    <n v="0"/>
    <n v="0"/>
    <n v="0"/>
    <n v="0"/>
    <n v="1929"/>
    <x v="0"/>
    <x v="18"/>
    <x v="18"/>
    <x v="7"/>
    <n v="0"/>
    <d v="2026-06-09T00:00:00"/>
    <n v="1"/>
    <x v="0"/>
    <s v="23.28-03 Aug"/>
  </r>
  <r>
    <s v="200100010089"/>
    <x v="0"/>
    <s v="Itki"/>
    <x v="0"/>
    <x v="19"/>
    <n v="14"/>
    <n v="85.14"/>
    <n v="3538.2818000000002"/>
    <n v="0"/>
    <n v="0"/>
    <n v="0"/>
    <n v="0"/>
    <n v="0"/>
    <n v="0"/>
    <n v="3538"/>
    <x v="0"/>
    <x v="19"/>
    <x v="19"/>
    <x v="8"/>
    <n v="0"/>
    <d v="2026-08-03T00:00:00"/>
    <n v="1"/>
    <x v="0"/>
    <s v="23.28-03 Aug"/>
  </r>
  <r>
    <s v="200100010090"/>
    <x v="0"/>
    <s v="Itki"/>
    <x v="0"/>
    <x v="20"/>
    <n v="7"/>
    <n v="133"/>
    <n v="5406.83"/>
    <n v="0"/>
    <n v="0"/>
    <n v="0"/>
    <n v="0"/>
    <n v="0"/>
    <n v="0"/>
    <n v="5407"/>
    <x v="0"/>
    <x v="20"/>
    <x v="20"/>
    <x v="8"/>
    <n v="0"/>
    <d v="2026-08-10T00:00:00"/>
    <n v="1"/>
    <x v="0"/>
    <s v="23.28-03 Aug"/>
  </r>
  <r>
    <s v="200100020003"/>
    <x v="0"/>
    <s v="Jamtoli"/>
    <x v="1"/>
    <x v="21"/>
    <n v="1"/>
    <n v="12"/>
    <n v="495"/>
    <n v="0"/>
    <n v="0"/>
    <n v="0"/>
    <n v="0"/>
    <n v="0"/>
    <n v="0"/>
    <n v="495"/>
    <x v="0"/>
    <x v="21"/>
    <x v="21"/>
    <x v="9"/>
    <s v="PUNJAB NATIONAL BANK "/>
    <d v="2023-09-25T00:00:00"/>
    <n v="1"/>
    <x v="0"/>
    <s v="23.28-03 Aug"/>
  </r>
  <r>
    <s v="200100030003"/>
    <x v="0"/>
    <s v="Bero"/>
    <x v="2"/>
    <x v="21"/>
    <n v="11"/>
    <n v="1183.71"/>
    <n v="47883.821900000003"/>
    <n v="0"/>
    <n v="0"/>
    <n v="20"/>
    <n v="7620"/>
    <n v="0"/>
    <s v="Release1"/>
    <n v="40244"/>
    <x v="0"/>
    <x v="22"/>
    <x v="22"/>
    <x v="10"/>
    <n v="0"/>
    <d v="2025-07-29T00:00:00"/>
    <n v="1"/>
    <x v="0"/>
    <s v="23.28-03 Aug"/>
  </r>
  <r>
    <s v="200100030013"/>
    <x v="0"/>
    <s v="Bero"/>
    <x v="2"/>
    <x v="22"/>
    <n v="6"/>
    <n v="38.900000000000006"/>
    <n v="1877.9920000000002"/>
    <n v="0"/>
    <n v="0"/>
    <n v="500"/>
    <n v="0"/>
    <n v="0"/>
    <s v="Release1"/>
    <n v="1378"/>
    <x v="0"/>
    <x v="23"/>
    <x v="23"/>
    <x v="11"/>
    <s v="BANK OF INDIA"/>
    <d v="2023-10-14T00:00:00"/>
    <n v="1"/>
    <x v="0"/>
    <s v="23.28-03 Aug"/>
  </r>
  <r>
    <s v="200100030026"/>
    <x v="0"/>
    <s v="Bero"/>
    <x v="2"/>
    <x v="23"/>
    <n v="5"/>
    <n v="31.959999999999997"/>
    <n v="1303.1576"/>
    <n v="0"/>
    <n v="0"/>
    <n v="33"/>
    <n v="1270"/>
    <n v="0"/>
    <s v="Release1"/>
    <n v="0"/>
    <x v="0"/>
    <x v="24"/>
    <x v="24"/>
    <x v="12"/>
    <s v="STATE BANK OF INDIA"/>
    <d v="1899-12-30T00:00:00"/>
    <n v="1"/>
    <x v="0"/>
    <s v="23.28-03 Aug"/>
  </r>
  <r>
    <s v="200100030044"/>
    <x v="0"/>
    <s v="Bero"/>
    <x v="2"/>
    <x v="24"/>
    <n v="6"/>
    <n v="23.450000000000003"/>
    <n v="1011.0627000000001"/>
    <n v="0"/>
    <n v="0"/>
    <n v="200"/>
    <n v="0"/>
    <n v="0"/>
    <s v="Release1"/>
    <n v="811"/>
    <x v="0"/>
    <x v="25"/>
    <x v="25"/>
    <x v="13"/>
    <s v="UCO BANK "/>
    <d v="2024-08-05T00:00:00"/>
    <n v="1"/>
    <x v="0"/>
    <s v="23.28-03 Aug"/>
  </r>
  <r>
    <s v="200100030077"/>
    <x v="0"/>
    <s v="Bero"/>
    <x v="2"/>
    <x v="14"/>
    <n v="3"/>
    <n v="5.3500000000000005"/>
    <n v="242.20300000000003"/>
    <n v="0"/>
    <n v="0"/>
    <n v="0"/>
    <n v="0"/>
    <n v="0"/>
    <s v="Release1"/>
    <n v="242"/>
    <x v="0"/>
    <x v="26"/>
    <x v="26"/>
    <x v="11"/>
    <s v="BANK OF INDIA"/>
    <d v="2024-12-23T00:00:00"/>
    <n v="1"/>
    <x v="0"/>
    <s v="23.28-03 Aug"/>
  </r>
  <r>
    <s v="200100030080"/>
    <x v="0"/>
    <s v="Bero"/>
    <x v="2"/>
    <x v="25"/>
    <n v="4"/>
    <n v="8.2200000000000006"/>
    <n v="447.5265"/>
    <n v="0"/>
    <n v="0"/>
    <n v="0"/>
    <n v="0"/>
    <n v="0"/>
    <s v="Release1"/>
    <n v="448"/>
    <x v="0"/>
    <x v="27"/>
    <x v="27"/>
    <x v="13"/>
    <n v="0"/>
    <d v="2025-09-23T00:00:00"/>
    <n v="1"/>
    <x v="0"/>
    <s v="23.28-03 Aug"/>
  </r>
  <r>
    <s v="200100030105"/>
    <x v="0"/>
    <s v="Bero"/>
    <x v="2"/>
    <x v="26"/>
    <n v="5"/>
    <n v="11.73"/>
    <n v="569.27869999999996"/>
    <n v="0"/>
    <n v="0"/>
    <n v="426"/>
    <n v="0"/>
    <n v="0"/>
    <s v="Release1"/>
    <n v="143"/>
    <x v="0"/>
    <x v="28"/>
    <x v="28"/>
    <x v="13"/>
    <n v="0"/>
    <d v="2025-10-06T00:00:00"/>
    <n v="1"/>
    <x v="0"/>
    <s v="23.28-03 Aug"/>
  </r>
  <r>
    <s v="200100030112"/>
    <x v="0"/>
    <s v="Bero"/>
    <x v="2"/>
    <x v="27"/>
    <n v="6"/>
    <n v="40.629999999999995"/>
    <n v="2002.2368999999999"/>
    <n v="0"/>
    <n v="0"/>
    <n v="300"/>
    <n v="0"/>
    <n v="0"/>
    <s v="Release1"/>
    <n v="1702"/>
    <x v="0"/>
    <x v="29"/>
    <x v="29"/>
    <x v="11"/>
    <n v="0"/>
    <d v="2026-02-09T00:00:00"/>
    <n v="1"/>
    <x v="0"/>
    <s v="23.28-03 Aug"/>
  </r>
  <r>
    <s v="200100030115"/>
    <x v="0"/>
    <s v="Bero"/>
    <x v="2"/>
    <x v="28"/>
    <n v="6"/>
    <n v="15.77"/>
    <n v="717.93419999999992"/>
    <n v="0"/>
    <n v="0"/>
    <n v="0"/>
    <n v="0"/>
    <n v="0"/>
    <s v="Release1"/>
    <n v="718"/>
    <x v="0"/>
    <x v="30"/>
    <x v="30"/>
    <x v="10"/>
    <n v="0"/>
    <d v="2026-06-09T00:00:00"/>
    <n v="1"/>
    <x v="0"/>
    <s v="23.28-03 Aug"/>
  </r>
  <r>
    <s v="200100030116"/>
    <x v="0"/>
    <s v="Bero"/>
    <x v="2"/>
    <x v="29"/>
    <n v="8"/>
    <n v="37.32"/>
    <n v="1602.0911999999998"/>
    <n v="0"/>
    <n v="0"/>
    <n v="0"/>
    <n v="1270"/>
    <n v="0"/>
    <s v="Release1"/>
    <n v="332"/>
    <x v="0"/>
    <x v="31"/>
    <x v="31"/>
    <x v="11"/>
    <n v="0"/>
    <d v="2026-08-17T00:00:00"/>
    <n v="1"/>
    <x v="0"/>
    <s v="23.28-03 Aug"/>
  </r>
  <r>
    <s v="200100050002"/>
    <x v="0"/>
    <s v="Basila"/>
    <x v="3"/>
    <x v="0"/>
    <n v="1"/>
    <n v="89.5"/>
    <n v="3691.875"/>
    <n v="0"/>
    <n v="0"/>
    <n v="0"/>
    <n v="0"/>
    <n v="0"/>
    <n v="0"/>
    <n v="3692"/>
    <x v="0"/>
    <x v="13"/>
    <x v="32"/>
    <x v="14"/>
    <s v="STATE BANK OF INDIA"/>
    <d v="2023-09-14T00:00:00"/>
    <n v="1"/>
    <x v="0"/>
    <s v="23.28-03 Aug"/>
  </r>
  <r>
    <s v="200100050005"/>
    <x v="0"/>
    <s v="Basila"/>
    <x v="3"/>
    <x v="30"/>
    <n v="13"/>
    <n v="47.37"/>
    <n v="1864.3849"/>
    <n v="0"/>
    <n v="0"/>
    <n v="0"/>
    <n v="0"/>
    <n v="0"/>
    <n v="0"/>
    <n v="1864"/>
    <x v="0"/>
    <x v="32"/>
    <x v="33"/>
    <x v="2"/>
    <s v="BANK OF INDIA"/>
    <d v="2023-12-02T00:00:00"/>
    <n v="1"/>
    <x v="0"/>
    <s v="23.28-03 Aug"/>
  </r>
  <r>
    <s v="200100050008"/>
    <x v="0"/>
    <s v="Basila"/>
    <x v="3"/>
    <x v="31"/>
    <n v="9"/>
    <n v="35.21"/>
    <n v="1504.7456999999999"/>
    <n v="0"/>
    <n v="0"/>
    <n v="0"/>
    <n v="0"/>
    <n v="0"/>
    <n v="0"/>
    <n v="1505"/>
    <x v="0"/>
    <x v="33"/>
    <x v="34"/>
    <x v="15"/>
    <s v="Allahabad Bank "/>
    <d v="2023-10-07T00:00:00"/>
    <n v="1"/>
    <x v="0"/>
    <s v="23.28-03 Aug"/>
  </r>
  <r>
    <s v="200100050009"/>
    <x v="0"/>
    <s v="Basila"/>
    <x v="3"/>
    <x v="32"/>
    <n v="13"/>
    <n v="51.190000000000005"/>
    <n v="2129.8845000000001"/>
    <n v="0"/>
    <n v="0"/>
    <n v="0"/>
    <n v="0"/>
    <n v="0"/>
    <n v="0"/>
    <n v="2130"/>
    <x v="0"/>
    <x v="34"/>
    <x v="35"/>
    <x v="2"/>
    <s v="BANK OF INDIA"/>
    <d v="2023-09-14T00:00:00"/>
    <n v="1"/>
    <x v="0"/>
    <s v="23.28-03 Aug"/>
  </r>
  <r>
    <s v="200100050011"/>
    <x v="0"/>
    <s v="Basila"/>
    <x v="3"/>
    <x v="33"/>
    <n v="5"/>
    <n v="42.230000000000004"/>
    <n v="2046.4712"/>
    <n v="0"/>
    <n v="0"/>
    <n v="0"/>
    <n v="0"/>
    <n v="0"/>
    <n v="0"/>
    <n v="2046"/>
    <x v="0"/>
    <x v="35"/>
    <x v="36"/>
    <x v="15"/>
    <s v="Indian bank"/>
    <d v="2023-09-14T00:00:00"/>
    <n v="1"/>
    <x v="0"/>
    <s v="23.28-03 Aug"/>
  </r>
  <r>
    <s v="200100050012"/>
    <x v="0"/>
    <s v="Basila"/>
    <x v="3"/>
    <x v="34"/>
    <n v="6"/>
    <n v="10.77"/>
    <n v="513.24199999999996"/>
    <n v="0"/>
    <n v="0"/>
    <n v="0"/>
    <n v="0"/>
    <n v="0"/>
    <n v="0"/>
    <n v="513"/>
    <x v="0"/>
    <x v="36"/>
    <x v="37"/>
    <x v="16"/>
    <s v="INDIAN OVERSEAS BANK"/>
    <d v="2023-09-14T00:00:00"/>
    <n v="1"/>
    <x v="0"/>
    <s v="23.28-03 Aug"/>
  </r>
  <r>
    <s v="200100050014"/>
    <x v="0"/>
    <s v="Basila"/>
    <x v="3"/>
    <x v="35"/>
    <n v="13"/>
    <n v="52.810000000000009"/>
    <n v="2472.5713000000001"/>
    <n v="0"/>
    <n v="0"/>
    <n v="0"/>
    <n v="0"/>
    <n v="0"/>
    <n v="0"/>
    <n v="2473"/>
    <x v="0"/>
    <x v="37"/>
    <x v="38"/>
    <x v="2"/>
    <s v="BANK OF INDIA"/>
    <d v="2023-09-14T00:00:00"/>
    <n v="1"/>
    <x v="0"/>
    <s v="23.28-03 Aug"/>
  </r>
  <r>
    <s v="200100050016"/>
    <x v="0"/>
    <s v="Basila"/>
    <x v="3"/>
    <x v="3"/>
    <n v="2"/>
    <n v="1.63"/>
    <n v="64.539700000000011"/>
    <n v="0"/>
    <n v="0"/>
    <n v="0"/>
    <n v="0"/>
    <n v="0"/>
    <n v="0"/>
    <n v="65"/>
    <x v="0"/>
    <x v="38"/>
    <x v="39"/>
    <x v="2"/>
    <s v="BANK OF INDIA"/>
    <d v="2023-09-14T00:00:00"/>
    <n v="1"/>
    <x v="0"/>
    <s v="23.28-03 Aug"/>
  </r>
  <r>
    <s v="200100050022"/>
    <x v="0"/>
    <s v="Basila"/>
    <x v="3"/>
    <x v="36"/>
    <n v="6"/>
    <n v="7.6400000000000006"/>
    <n v="278.26089999999999"/>
    <n v="0"/>
    <n v="0"/>
    <n v="0"/>
    <n v="0"/>
    <n v="0"/>
    <n v="0"/>
    <n v="278"/>
    <x v="0"/>
    <x v="39"/>
    <x v="40"/>
    <x v="2"/>
    <s v="BANK OF INDIA"/>
    <d v="2023-09-30T00:00:00"/>
    <n v="1"/>
    <x v="0"/>
    <s v="23.28-03 Aug"/>
  </r>
  <r>
    <s v="200100050023"/>
    <x v="0"/>
    <s v="Basila"/>
    <x v="3"/>
    <x v="37"/>
    <n v="13"/>
    <n v="24.88"/>
    <n v="1007.5235999999999"/>
    <n v="0"/>
    <n v="0"/>
    <n v="0"/>
    <n v="0"/>
    <n v="0"/>
    <n v="0"/>
    <n v="1008"/>
    <x v="0"/>
    <x v="40"/>
    <x v="41"/>
    <x v="15"/>
    <s v="Allahabad Bank "/>
    <d v="2023-09-30T00:00:00"/>
    <n v="1"/>
    <x v="0"/>
    <s v="23.28-03 Aug"/>
  </r>
  <r>
    <s v="200100050029"/>
    <x v="0"/>
    <s v="Basila"/>
    <x v="3"/>
    <x v="38"/>
    <n v="6"/>
    <n v="19.349999999999998"/>
    <n v="795.65489999999988"/>
    <n v="0"/>
    <n v="0"/>
    <n v="0"/>
    <n v="0"/>
    <n v="0"/>
    <n v="0"/>
    <n v="796"/>
    <x v="0"/>
    <x v="41"/>
    <x v="42"/>
    <x v="2"/>
    <s v="BANK OF INDIA"/>
    <d v="2023-11-04T00:00:00"/>
    <n v="1"/>
    <x v="0"/>
    <s v="23.28-03 Aug"/>
  </r>
  <r>
    <s v="200100050033"/>
    <x v="0"/>
    <s v="Basila"/>
    <x v="3"/>
    <x v="39"/>
    <n v="6"/>
    <n v="22.140000000000004"/>
    <n v="820.10149999999999"/>
    <n v="0"/>
    <n v="0"/>
    <n v="0"/>
    <n v="0"/>
    <n v="0"/>
    <n v="0"/>
    <n v="820"/>
    <x v="0"/>
    <x v="42"/>
    <x v="43"/>
    <x v="14"/>
    <s v="STATE BANK OF INDIA"/>
    <d v="2024-01-13T00:00:00"/>
    <n v="1"/>
    <x v="0"/>
    <s v="23.28-03 Aug"/>
  </r>
  <r>
    <s v="200100050042"/>
    <x v="0"/>
    <s v="Basila"/>
    <x v="3"/>
    <x v="40"/>
    <n v="13"/>
    <n v="140.56"/>
    <n v="5412.5109999999995"/>
    <n v="0"/>
    <n v="0"/>
    <n v="0"/>
    <n v="0"/>
    <n v="0"/>
    <n v="0"/>
    <n v="5413"/>
    <x v="0"/>
    <x v="43"/>
    <x v="44"/>
    <x v="2"/>
    <s v="BANK OF INDIA"/>
    <d v="2024-09-30T00:00:00"/>
    <n v="1"/>
    <x v="0"/>
    <s v="23.28-03 Aug"/>
  </r>
  <r>
    <s v="200100050045"/>
    <x v="0"/>
    <s v="Basila"/>
    <x v="3"/>
    <x v="41"/>
    <n v="13"/>
    <n v="58.220000000000006"/>
    <n v="2294.7278999999999"/>
    <n v="0"/>
    <n v="0"/>
    <n v="0"/>
    <n v="0"/>
    <n v="0"/>
    <n v="0"/>
    <n v="2295"/>
    <x v="0"/>
    <x v="44"/>
    <x v="45"/>
    <x v="2"/>
    <n v="0"/>
    <d v="1899-12-30T00:00:00"/>
    <n v="1"/>
    <x v="0"/>
    <s v="23.28-03 Aug"/>
  </r>
  <r>
    <s v="200100050046"/>
    <x v="0"/>
    <s v="Basila"/>
    <x v="3"/>
    <x v="6"/>
    <n v="13"/>
    <n v="119.33000000000001"/>
    <n v="4966.8607999999995"/>
    <n v="0"/>
    <n v="0"/>
    <n v="0"/>
    <n v="0"/>
    <n v="0"/>
    <n v="0"/>
    <n v="4967"/>
    <x v="0"/>
    <x v="45"/>
    <x v="46"/>
    <x v="17"/>
    <n v="0"/>
    <d v="1899-12-30T00:00:00"/>
    <n v="1"/>
    <x v="0"/>
    <s v="23.28-03 Aug"/>
  </r>
  <r>
    <s v="200100050047"/>
    <x v="0"/>
    <s v="Basila"/>
    <x v="3"/>
    <x v="7"/>
    <n v="1"/>
    <n v="8.08"/>
    <n v="375.15440000000001"/>
    <n v="0"/>
    <n v="0"/>
    <n v="0"/>
    <n v="0"/>
    <n v="0"/>
    <n v="0"/>
    <n v="375"/>
    <x v="0"/>
    <x v="46"/>
    <x v="47"/>
    <x v="2"/>
    <n v="0"/>
    <d v="2025-07-08T00:00:00"/>
    <n v="1"/>
    <x v="0"/>
    <s v="23.28-03 Aug"/>
  </r>
  <r>
    <s v="200100050048"/>
    <x v="0"/>
    <s v="Basila"/>
    <x v="3"/>
    <x v="8"/>
    <n v="13"/>
    <n v="66.650000000000006"/>
    <n v="2881.5416"/>
    <n v="0"/>
    <n v="0"/>
    <n v="0"/>
    <n v="0"/>
    <n v="0"/>
    <n v="0"/>
    <n v="2882"/>
    <x v="0"/>
    <x v="47"/>
    <x v="48"/>
    <x v="2"/>
    <n v="0"/>
    <d v="2025-07-08T00:00:00"/>
    <n v="1"/>
    <x v="0"/>
    <s v="23.28-03 Aug"/>
  </r>
  <r>
    <s v="200100050050"/>
    <x v="0"/>
    <s v="Basila"/>
    <x v="3"/>
    <x v="9"/>
    <n v="13"/>
    <n v="104.9"/>
    <n v="4120.9567999999999"/>
    <n v="0"/>
    <n v="0"/>
    <n v="0"/>
    <n v="0"/>
    <n v="0"/>
    <n v="0"/>
    <n v="4121"/>
    <x v="0"/>
    <x v="48"/>
    <x v="49"/>
    <x v="14"/>
    <n v="0"/>
    <d v="2025-12-01T00:00:00"/>
    <n v="1"/>
    <x v="0"/>
    <s v="23.28-03 Aug"/>
  </r>
  <r>
    <s v="200100050052"/>
    <x v="0"/>
    <s v="Basila"/>
    <x v="3"/>
    <x v="42"/>
    <n v="13"/>
    <n v="58.93"/>
    <n v="2314.1832999999997"/>
    <n v="0"/>
    <n v="0"/>
    <n v="0"/>
    <n v="0"/>
    <n v="0"/>
    <n v="0"/>
    <n v="2314"/>
    <x v="0"/>
    <x v="49"/>
    <x v="50"/>
    <x v="18"/>
    <n v="0"/>
    <d v="2026-05-18T00:00:00"/>
    <n v="1"/>
    <x v="0"/>
    <s v="23.28-03 Aug"/>
  </r>
  <r>
    <s v="200100050053"/>
    <x v="0"/>
    <s v="Basila"/>
    <x v="3"/>
    <x v="43"/>
    <n v="13"/>
    <n v="152.25"/>
    <n v="5890.2125999999989"/>
    <n v="0"/>
    <n v="0"/>
    <n v="0"/>
    <n v="0"/>
    <n v="0"/>
    <n v="0"/>
    <n v="5890"/>
    <x v="0"/>
    <x v="50"/>
    <x v="51"/>
    <x v="19"/>
    <n v="0"/>
    <d v="2026-06-22T00:00:00"/>
    <n v="1"/>
    <x v="0"/>
    <s v="23.28-03 Aug"/>
  </r>
  <r>
    <s v="200100050054"/>
    <x v="0"/>
    <s v="Basila"/>
    <x v="3"/>
    <x v="44"/>
    <n v="13"/>
    <n v="39.629999999999995"/>
    <n v="1717.2184"/>
    <n v="0"/>
    <n v="0"/>
    <n v="0"/>
    <n v="0"/>
    <n v="0"/>
    <n v="0"/>
    <n v="1717"/>
    <x v="0"/>
    <x v="51"/>
    <x v="52"/>
    <x v="1"/>
    <n v="0"/>
    <d v="2026-07-13T00:00:00"/>
    <n v="1"/>
    <x v="0"/>
    <s v="23.28-03 Aug"/>
  </r>
  <r>
    <s v="200100050055"/>
    <x v="0"/>
    <s v="Basila"/>
    <x v="3"/>
    <x v="45"/>
    <n v="13"/>
    <n v="126.80999999999999"/>
    <n v="5058.7558000000008"/>
    <n v="0"/>
    <n v="0"/>
    <n v="0"/>
    <n v="0"/>
    <n v="0"/>
    <n v="0"/>
    <n v="5059"/>
    <x v="0"/>
    <x v="52"/>
    <x v="53"/>
    <x v="16"/>
    <n v="0"/>
    <d v="2026-07-13T00:00:00"/>
    <n v="1"/>
    <x v="0"/>
    <s v="23.28-03 Aug"/>
  </r>
  <r>
    <s v="200100050056"/>
    <x v="0"/>
    <s v="Basila"/>
    <x v="3"/>
    <x v="46"/>
    <n v="13"/>
    <n v="71.970000000000013"/>
    <n v="2735.4468000000002"/>
    <n v="0"/>
    <n v="0"/>
    <n v="0"/>
    <n v="0"/>
    <n v="0"/>
    <n v="0"/>
    <n v="2735"/>
    <x v="0"/>
    <x v="53"/>
    <x v="54"/>
    <x v="20"/>
    <n v="0"/>
    <d v="2026-07-13T00:00:00"/>
    <n v="1"/>
    <x v="0"/>
    <s v="23.28-03 Aug"/>
  </r>
  <r>
    <s v="200100080005"/>
    <x v="0"/>
    <s v="Erchoro"/>
    <x v="4"/>
    <x v="30"/>
    <n v="12"/>
    <n v="29.63"/>
    <n v="1247.2893000000001"/>
    <n v="0"/>
    <n v="0"/>
    <n v="0"/>
    <n v="0"/>
    <n v="0"/>
    <n v="0"/>
    <n v="1247"/>
    <x v="0"/>
    <x v="54"/>
    <x v="55"/>
    <x v="2"/>
    <s v="BANK OF INDIA"/>
    <d v="2023-09-25T00:00:00"/>
    <n v="1"/>
    <x v="0"/>
    <s v="23.28-03 Aug"/>
  </r>
  <r>
    <s v="200100080010"/>
    <x v="0"/>
    <s v="Erchoro"/>
    <x v="4"/>
    <x v="2"/>
    <n v="4"/>
    <n v="12.84"/>
    <n v="445.01869999999997"/>
    <n v="0"/>
    <n v="0"/>
    <n v="0"/>
    <n v="0"/>
    <n v="0"/>
    <n v="0"/>
    <n v="445"/>
    <x v="0"/>
    <x v="55"/>
    <x v="56"/>
    <x v="16"/>
    <s v="INDIAN OVERSEAS BANK"/>
    <d v="2023-09-25T00:00:00"/>
    <n v="1"/>
    <x v="0"/>
    <s v="23.28-03 Aug"/>
  </r>
  <r>
    <s v="200100080017"/>
    <x v="0"/>
    <s v="Erchoro"/>
    <x v="4"/>
    <x v="4"/>
    <n v="5"/>
    <n v="74.11"/>
    <n v="2762.9766"/>
    <n v="0"/>
    <n v="0"/>
    <n v="0"/>
    <n v="0"/>
    <n v="0"/>
    <n v="0"/>
    <n v="2763"/>
    <x v="0"/>
    <x v="56"/>
    <x v="57"/>
    <x v="19"/>
    <s v="STATE BANK OF INDIA"/>
    <d v="2023-09-25T00:00:00"/>
    <n v="1"/>
    <x v="0"/>
    <s v="23.28-03 Aug"/>
  </r>
  <r>
    <s v="200100080024"/>
    <x v="0"/>
    <s v="Erchoro"/>
    <x v="4"/>
    <x v="47"/>
    <n v="14"/>
    <n v="44.14"/>
    <n v="2007.8532999999998"/>
    <n v="0"/>
    <n v="0"/>
    <n v="0"/>
    <n v="0"/>
    <n v="0"/>
    <n v="0"/>
    <n v="2008"/>
    <x v="0"/>
    <x v="57"/>
    <x v="58"/>
    <x v="2"/>
    <s v="BANK OF INDIA"/>
    <d v="2024-01-06T00:00:00"/>
    <n v="1"/>
    <x v="0"/>
    <s v="23.28-03 Aug"/>
  </r>
  <r>
    <s v="200100080035"/>
    <x v="0"/>
    <s v="Erchoro"/>
    <x v="4"/>
    <x v="48"/>
    <n v="14"/>
    <n v="472.35"/>
    <n v="19721.3923"/>
    <n v="0"/>
    <n v="0"/>
    <n v="0"/>
    <n v="0"/>
    <n v="0"/>
    <n v="0"/>
    <n v="19721"/>
    <x v="0"/>
    <x v="58"/>
    <x v="59"/>
    <x v="19"/>
    <s v="STATE BANK OF INDIA"/>
    <d v="2023-12-04T00:00:00"/>
    <n v="1"/>
    <x v="0"/>
    <s v="23.28-03 Aug"/>
  </r>
  <r>
    <s v="200100080040"/>
    <x v="0"/>
    <s v="Erchoro"/>
    <x v="4"/>
    <x v="49"/>
    <n v="5"/>
    <n v="9.3099999999999987"/>
    <n v="474.60599999999999"/>
    <n v="0"/>
    <n v="0"/>
    <n v="0"/>
    <n v="0"/>
    <n v="0"/>
    <n v="0"/>
    <n v="475"/>
    <x v="0"/>
    <x v="59"/>
    <x v="60"/>
    <x v="16"/>
    <s v="INDIAN OVERSEAS BANK"/>
    <s v="19/03/2024"/>
    <n v="1"/>
    <x v="0"/>
    <s v="23.28-03 Aug"/>
  </r>
  <r>
    <s v="200100080041"/>
    <x v="0"/>
    <s v="Erchoro"/>
    <x v="4"/>
    <x v="50"/>
    <n v="9"/>
    <n v="31.3"/>
    <n v="1369.0594999999998"/>
    <n v="0"/>
    <n v="0"/>
    <n v="0"/>
    <n v="0"/>
    <n v="0"/>
    <n v="0"/>
    <n v="1369"/>
    <x v="0"/>
    <x v="60"/>
    <x v="61"/>
    <x v="14"/>
    <s v="STATE BANK OF INDIA"/>
    <s v="19/03/2024"/>
    <n v="1"/>
    <x v="0"/>
    <s v="23.28-03 Aug"/>
  </r>
  <r>
    <s v="200100080045"/>
    <x v="0"/>
    <s v="Erchoro"/>
    <x v="4"/>
    <x v="41"/>
    <n v="6"/>
    <n v="9.0399999999999991"/>
    <n v="380.4024"/>
    <n v="0"/>
    <n v="0"/>
    <n v="0"/>
    <n v="0"/>
    <n v="0"/>
    <n v="0"/>
    <n v="380"/>
    <x v="0"/>
    <x v="61"/>
    <x v="62"/>
    <x v="14"/>
    <s v="STATE BANK OF INDIA"/>
    <d v="2024-12-09T00:00:00"/>
    <n v="1"/>
    <x v="0"/>
    <s v="23.28-03 Aug"/>
  </r>
  <r>
    <s v="200100080050"/>
    <x v="0"/>
    <s v="Erchoro"/>
    <x v="4"/>
    <x v="9"/>
    <n v="7"/>
    <n v="26.51"/>
    <n v="1230.6473000000001"/>
    <n v="0"/>
    <n v="0"/>
    <n v="0"/>
    <n v="0"/>
    <n v="0"/>
    <n v="0"/>
    <n v="1231"/>
    <x v="0"/>
    <x v="62"/>
    <x v="63"/>
    <x v="2"/>
    <n v="0"/>
    <d v="2025-06-17T00:00:00"/>
    <n v="1"/>
    <x v="0"/>
    <s v="23.28-03 Aug"/>
  </r>
  <r>
    <s v="200100080053"/>
    <x v="0"/>
    <s v="Erchoro"/>
    <x v="4"/>
    <x v="43"/>
    <n v="6"/>
    <n v="13.3"/>
    <n v="696.58859999999993"/>
    <n v="0"/>
    <n v="0"/>
    <n v="0"/>
    <n v="0"/>
    <n v="0"/>
    <n v="0"/>
    <n v="697"/>
    <x v="0"/>
    <x v="63"/>
    <x v="64"/>
    <x v="2"/>
    <n v="0"/>
    <d v="2025-08-12T00:00:00"/>
    <n v="1"/>
    <x v="0"/>
    <s v="23.28-03 Aug"/>
  </r>
  <r>
    <s v="200100080055"/>
    <x v="0"/>
    <s v="Erchoro"/>
    <x v="4"/>
    <x v="45"/>
    <n v="12"/>
    <n v="43.22"/>
    <n v="1650.6030999999998"/>
    <n v="0"/>
    <n v="0"/>
    <n v="0"/>
    <n v="0"/>
    <n v="0"/>
    <n v="0"/>
    <n v="1651"/>
    <x v="0"/>
    <x v="64"/>
    <x v="65"/>
    <x v="18"/>
    <n v="0"/>
    <d v="2025-09-23T00:00:00"/>
    <n v="1"/>
    <x v="0"/>
    <s v="23.28-03 Aug"/>
  </r>
  <r>
    <s v="200100080059"/>
    <x v="0"/>
    <s v="Erchoro"/>
    <x v="4"/>
    <x v="51"/>
    <n v="14"/>
    <n v="230.60000000000005"/>
    <n v="9022.2713000000003"/>
    <n v="0"/>
    <n v="0"/>
    <n v="0"/>
    <n v="0"/>
    <n v="0"/>
    <n v="0"/>
    <n v="9022"/>
    <x v="0"/>
    <x v="65"/>
    <x v="66"/>
    <x v="19"/>
    <n v="0"/>
    <d v="1899-12-30T00:00:00"/>
    <n v="1"/>
    <x v="0"/>
    <s v="23.28-03 Aug"/>
  </r>
  <r>
    <s v="200100080060"/>
    <x v="0"/>
    <s v="Erchoro"/>
    <x v="4"/>
    <x v="52"/>
    <n v="14"/>
    <n v="93.72999999999999"/>
    <n v="3988.3792000000003"/>
    <n v="0"/>
    <n v="0"/>
    <n v="0"/>
    <n v="0"/>
    <n v="0"/>
    <n v="0"/>
    <n v="3988"/>
    <x v="0"/>
    <x v="66"/>
    <x v="67"/>
    <x v="19"/>
    <n v="0"/>
    <d v="2026-04-04T00:00:00"/>
    <n v="1"/>
    <x v="0"/>
    <s v="23.28-03 Aug"/>
  </r>
  <r>
    <s v="200100080061"/>
    <x v="0"/>
    <s v="Erchoro"/>
    <x v="4"/>
    <x v="53"/>
    <n v="6"/>
    <n v="95.35"/>
    <n v="3574.2592999999997"/>
    <n v="0"/>
    <n v="0"/>
    <n v="0"/>
    <n v="0"/>
    <n v="0"/>
    <n v="0"/>
    <n v="3574"/>
    <x v="0"/>
    <x v="2"/>
    <x v="68"/>
    <x v="14"/>
    <n v="0"/>
    <d v="2026-09-07T00:00:00"/>
    <n v="1"/>
    <x v="0"/>
    <s v="23.28-03 Aug"/>
  </r>
  <r>
    <s v="200100090002"/>
    <x v="0"/>
    <s v="Makunda"/>
    <x v="5"/>
    <x v="0"/>
    <n v="7"/>
    <n v="56.879999999999995"/>
    <n v="2277.0153999999998"/>
    <n v="0"/>
    <n v="0"/>
    <n v="0"/>
    <n v="0"/>
    <n v="0"/>
    <n v="0"/>
    <n v="2277"/>
    <x v="0"/>
    <x v="67"/>
    <x v="69"/>
    <x v="1"/>
    <s v="UNION BANK OF INDIA"/>
    <d v="2023-09-14T00:00:00"/>
    <n v="1"/>
    <x v="0"/>
    <s v="23.28-03 Aug"/>
  </r>
  <r>
    <s v="200100090016"/>
    <x v="0"/>
    <s v="Makunda"/>
    <x v="5"/>
    <x v="3"/>
    <n v="14"/>
    <n v="182.28000000000003"/>
    <n v="7741.1212000000005"/>
    <n v="0"/>
    <n v="0"/>
    <n v="0"/>
    <n v="0"/>
    <n v="0"/>
    <n v="0"/>
    <n v="7741"/>
    <x v="0"/>
    <x v="68"/>
    <x v="70"/>
    <x v="1"/>
    <s v="UNION BANK OF INDIA"/>
    <d v="2023-09-14T00:00:00"/>
    <n v="1"/>
    <x v="0"/>
    <s v="23.28-03 Aug"/>
  </r>
  <r>
    <s v="200100090017"/>
    <x v="0"/>
    <s v="Makunda"/>
    <x v="5"/>
    <x v="4"/>
    <n v="8"/>
    <n v="96.04"/>
    <n v="3950.1016999999997"/>
    <n v="0"/>
    <n v="0"/>
    <n v="0"/>
    <n v="0"/>
    <n v="0"/>
    <n v="0"/>
    <n v="3950"/>
    <x v="0"/>
    <x v="69"/>
    <x v="71"/>
    <x v="21"/>
    <s v="HDFC BANK"/>
    <d v="2023-09-14T00:00:00"/>
    <n v="1"/>
    <x v="0"/>
    <s v="23.28-03 Aug"/>
  </r>
  <r>
    <s v="200100090030"/>
    <x v="0"/>
    <s v="Makunda"/>
    <x v="5"/>
    <x v="54"/>
    <n v="14"/>
    <n v="188.99"/>
    <n v="7923.5784000000003"/>
    <n v="0"/>
    <n v="0"/>
    <n v="0"/>
    <n v="0"/>
    <n v="0"/>
    <n v="0"/>
    <n v="7924"/>
    <x v="0"/>
    <x v="70"/>
    <x v="72"/>
    <x v="0"/>
    <s v="Indian Bank "/>
    <d v="2024-11-04T00:00:00"/>
    <n v="1"/>
    <x v="0"/>
    <s v="23.28-03 Aug"/>
  </r>
  <r>
    <s v="200100090031"/>
    <x v="0"/>
    <s v="Makunda"/>
    <x v="5"/>
    <x v="55"/>
    <n v="7"/>
    <n v="56.539999999999992"/>
    <n v="2361.2820999999999"/>
    <n v="0"/>
    <n v="0"/>
    <n v="0"/>
    <n v="0"/>
    <n v="0"/>
    <n v="0"/>
    <n v="2361"/>
    <x v="0"/>
    <x v="71"/>
    <x v="73"/>
    <x v="22"/>
    <s v="BANK OF INDIA"/>
    <d v="2024-12-23T00:00:00"/>
    <n v="1"/>
    <x v="0"/>
    <s v="23.28-03 Aug"/>
  </r>
  <r>
    <s v="200100090032"/>
    <x v="0"/>
    <s v="Makunda"/>
    <x v="5"/>
    <x v="56"/>
    <n v="14"/>
    <n v="45.63"/>
    <n v="1905.6502000000003"/>
    <n v="0"/>
    <n v="0"/>
    <n v="0"/>
    <n v="0"/>
    <n v="0"/>
    <n v="0"/>
    <n v="1906"/>
    <x v="0"/>
    <x v="72"/>
    <x v="74"/>
    <x v="23"/>
    <n v="0"/>
    <d v="2026-06-02T00:00:00"/>
    <n v="1"/>
    <x v="0"/>
    <s v="23.28-03 Aug"/>
  </r>
  <r>
    <s v="200100090034"/>
    <x v="0"/>
    <s v="Makunda"/>
    <x v="5"/>
    <x v="57"/>
    <n v="7"/>
    <n v="25.119999999999994"/>
    <n v="1019.5984999999998"/>
    <n v="0"/>
    <n v="0"/>
    <n v="0"/>
    <n v="0"/>
    <n v="0"/>
    <n v="0"/>
    <n v="1020"/>
    <x v="0"/>
    <x v="73"/>
    <x v="75"/>
    <x v="1"/>
    <n v="0"/>
    <d v="2026-06-22T00:00:00"/>
    <n v="1"/>
    <x v="0"/>
    <s v="23.28-03 Aug"/>
  </r>
  <r>
    <s v="200100150003"/>
    <x v="0"/>
    <s v="BOREYA"/>
    <x v="6"/>
    <x v="21"/>
    <n v="1"/>
    <n v="4"/>
    <n v="165.56"/>
    <n v="0"/>
    <n v="0"/>
    <n v="0"/>
    <n v="0"/>
    <n v="0"/>
    <n v="0"/>
    <n v="166"/>
    <x v="0"/>
    <x v="74"/>
    <x v="76"/>
    <x v="1"/>
    <s v="UNION BANK OF INDIA"/>
    <d v="2023-12-02T00:00:00"/>
    <n v="1"/>
    <x v="0"/>
    <s v="23.28-03 Aug"/>
  </r>
  <r>
    <s v="200100150006"/>
    <x v="0"/>
    <s v="BOREYA"/>
    <x v="6"/>
    <x v="58"/>
    <n v="5"/>
    <n v="20.479999999999997"/>
    <n v="825.4914"/>
    <n v="0"/>
    <n v="0"/>
    <n v="0"/>
    <n v="0"/>
    <n v="0"/>
    <n v="0"/>
    <n v="825"/>
    <x v="0"/>
    <x v="75"/>
    <x v="77"/>
    <x v="1"/>
    <s v="UNION BANK OF INDIA"/>
    <d v="2023-12-02T00:00:00"/>
    <n v="1"/>
    <x v="0"/>
    <s v="23.28-03 Aug"/>
  </r>
  <r>
    <s v="200100150013"/>
    <x v="0"/>
    <s v="BOREYA"/>
    <x v="6"/>
    <x v="22"/>
    <n v="14"/>
    <n v="64.809999999999988"/>
    <n v="2723.6595000000002"/>
    <n v="0"/>
    <n v="0"/>
    <n v="0"/>
    <n v="0"/>
    <n v="0"/>
    <n v="0"/>
    <n v="2724"/>
    <x v="0"/>
    <x v="76"/>
    <x v="78"/>
    <x v="0"/>
    <s v="Allahabad Bank "/>
    <d v="2023-12-30T00:00:00"/>
    <n v="1"/>
    <x v="0"/>
    <s v="23.28-03 Aug"/>
  </r>
  <r>
    <s v="200100150014"/>
    <x v="0"/>
    <s v="BOREYA"/>
    <x v="6"/>
    <x v="35"/>
    <n v="12"/>
    <n v="70.14"/>
    <n v="3043.5703000000003"/>
    <n v="0"/>
    <n v="0"/>
    <n v="0"/>
    <n v="0"/>
    <n v="0"/>
    <n v="0"/>
    <n v="3044"/>
    <x v="0"/>
    <x v="77"/>
    <x v="79"/>
    <x v="1"/>
    <s v="UNION BANK OF INDIA"/>
    <d v="2024-01-13T00:00:00"/>
    <n v="1"/>
    <x v="0"/>
    <s v="23.28-03 Aug"/>
  </r>
  <r>
    <s v="200100150016"/>
    <x v="0"/>
    <s v="BOREYA"/>
    <x v="6"/>
    <x v="3"/>
    <n v="13"/>
    <n v="42.680000000000007"/>
    <n v="1927.1325000000002"/>
    <n v="0"/>
    <n v="0"/>
    <n v="0"/>
    <n v="0"/>
    <n v="0"/>
    <n v="0"/>
    <n v="1927"/>
    <x v="0"/>
    <x v="78"/>
    <x v="80"/>
    <x v="1"/>
    <s v="UNION BANK OF INDIA"/>
    <d v="2024-01-13T00:00:00"/>
    <n v="1"/>
    <x v="0"/>
    <s v="23.28-03 Aug"/>
  </r>
  <r>
    <s v="200100150017"/>
    <x v="0"/>
    <s v="BOREYA"/>
    <x v="6"/>
    <x v="4"/>
    <n v="14"/>
    <n v="53.02"/>
    <n v="2175.221"/>
    <n v="0"/>
    <n v="0"/>
    <n v="0"/>
    <n v="0"/>
    <n v="0"/>
    <n v="0"/>
    <n v="2175"/>
    <x v="0"/>
    <x v="79"/>
    <x v="81"/>
    <x v="8"/>
    <s v="STATE BANK OF INDIA"/>
    <d v="2024-01-27T00:00:00"/>
    <n v="1"/>
    <x v="0"/>
    <s v="23.28-03 Aug"/>
  </r>
  <r>
    <s v="200100150021"/>
    <x v="0"/>
    <s v="BOREYA"/>
    <x v="6"/>
    <x v="59"/>
    <n v="14"/>
    <n v="50.379999999999995"/>
    <n v="2046.3229000000001"/>
    <n v="0"/>
    <n v="0"/>
    <n v="0"/>
    <n v="0"/>
    <n v="0"/>
    <n v="0"/>
    <n v="2046"/>
    <x v="0"/>
    <x v="80"/>
    <x v="82"/>
    <x v="0"/>
    <s v="Indian bank"/>
    <d v="2024-02-26T00:00:00"/>
    <n v="1"/>
    <x v="0"/>
    <s v="23.28-03 Aug"/>
  </r>
  <r>
    <s v="200100150022"/>
    <x v="0"/>
    <s v="BOREYA"/>
    <x v="6"/>
    <x v="36"/>
    <n v="7"/>
    <n v="13.89"/>
    <n v="562.93459999999993"/>
    <n v="0"/>
    <n v="0"/>
    <n v="0"/>
    <n v="0"/>
    <n v="0"/>
    <n v="0"/>
    <n v="563"/>
    <x v="0"/>
    <x v="81"/>
    <x v="83"/>
    <x v="1"/>
    <s v="UNION BANK OF INDIA"/>
    <d v="2024-03-04T00:00:00"/>
    <n v="1"/>
    <x v="0"/>
    <s v="23.28-03 Aug"/>
  </r>
  <r>
    <s v="200100150024"/>
    <x v="0"/>
    <s v="BOREYA"/>
    <x v="6"/>
    <x v="47"/>
    <n v="3"/>
    <n v="5.76"/>
    <n v="234.12900000000002"/>
    <n v="0"/>
    <n v="0"/>
    <n v="0"/>
    <n v="0"/>
    <n v="0"/>
    <n v="0"/>
    <n v="234"/>
    <x v="0"/>
    <x v="82"/>
    <x v="84"/>
    <x v="1"/>
    <s v="UNION BANK OF INDIA"/>
    <d v="2024-03-09T00:00:00"/>
    <n v="1"/>
    <x v="0"/>
    <s v="23.28-03 Aug"/>
  </r>
  <r>
    <s v="200100150026"/>
    <x v="0"/>
    <s v="BOREYA"/>
    <x v="6"/>
    <x v="23"/>
    <n v="10"/>
    <n v="36.15"/>
    <n v="1509.5488999999998"/>
    <n v="0"/>
    <n v="0"/>
    <n v="0"/>
    <n v="0"/>
    <n v="0"/>
    <n v="0"/>
    <n v="1510"/>
    <x v="0"/>
    <x v="83"/>
    <x v="85"/>
    <x v="8"/>
    <s v="STATE BANK OF INDIA"/>
    <d v="2024-04-05T00:00:00"/>
    <n v="1"/>
    <x v="0"/>
    <s v="23.28-03 Aug"/>
  </r>
  <r>
    <s v="200100150027"/>
    <x v="0"/>
    <s v="BOREYA"/>
    <x v="6"/>
    <x v="60"/>
    <n v="9"/>
    <n v="73.3"/>
    <n v="3022.2857000000004"/>
    <n v="0"/>
    <n v="0"/>
    <n v="0"/>
    <n v="0"/>
    <n v="0"/>
    <n v="0"/>
    <n v="3022"/>
    <x v="0"/>
    <x v="84"/>
    <x v="86"/>
    <x v="0"/>
    <s v="Indian bank"/>
    <d v="2024-04-05T00:00:00"/>
    <n v="1"/>
    <x v="0"/>
    <s v="23.28-03 Aug"/>
  </r>
  <r>
    <s v="200100150028"/>
    <x v="0"/>
    <s v="BOREYA"/>
    <x v="6"/>
    <x v="61"/>
    <n v="13"/>
    <n v="46.61999999999999"/>
    <n v="1898.4255000000001"/>
    <n v="0"/>
    <n v="0"/>
    <n v="0"/>
    <n v="0"/>
    <n v="0"/>
    <n v="0"/>
    <n v="1898"/>
    <x v="0"/>
    <x v="85"/>
    <x v="87"/>
    <x v="1"/>
    <s v="UNION BANK OF INDIA"/>
    <d v="2024-04-15T00:00:00"/>
    <n v="1"/>
    <x v="0"/>
    <s v="23.28-03 Aug"/>
  </r>
  <r>
    <s v="200100150034"/>
    <x v="0"/>
    <s v="BOREYA"/>
    <x v="6"/>
    <x v="57"/>
    <n v="14"/>
    <n v="45.120000000000005"/>
    <n v="1836.4542000000004"/>
    <n v="0"/>
    <n v="0"/>
    <n v="0"/>
    <n v="0"/>
    <n v="0"/>
    <n v="0"/>
    <n v="1836"/>
    <x v="0"/>
    <x v="86"/>
    <x v="88"/>
    <x v="1"/>
    <s v="UNION BANK OF INDIA"/>
    <d v="2024-05-11T00:00:00"/>
    <n v="1"/>
    <x v="0"/>
    <s v="23.28-03 Aug"/>
  </r>
  <r>
    <s v="200100150035"/>
    <x v="0"/>
    <s v="BOREYA"/>
    <x v="6"/>
    <x v="48"/>
    <n v="4"/>
    <n v="10.72"/>
    <n v="474.20499999999998"/>
    <n v="0"/>
    <n v="0"/>
    <n v="0"/>
    <n v="0"/>
    <n v="0"/>
    <n v="0"/>
    <n v="474"/>
    <x v="0"/>
    <x v="87"/>
    <x v="89"/>
    <x v="1"/>
    <s v="UNION BANK OF INDIA"/>
    <d v="2024-05-11T00:00:00"/>
    <n v="1"/>
    <x v="0"/>
    <s v="23.28-03 Aug"/>
  </r>
  <r>
    <s v="200100150041"/>
    <x v="0"/>
    <s v="BOREYA"/>
    <x v="6"/>
    <x v="50"/>
    <n v="7"/>
    <n v="33.840000000000003"/>
    <n v="1391.55"/>
    <n v="0"/>
    <n v="0"/>
    <n v="0"/>
    <n v="0"/>
    <n v="0"/>
    <n v="0"/>
    <n v="1392"/>
    <x v="0"/>
    <x v="88"/>
    <x v="90"/>
    <x v="17"/>
    <s v="CANARA BANK"/>
    <d v="2024-06-29T00:00:00"/>
    <n v="1"/>
    <x v="0"/>
    <s v="23.28-03 Aug"/>
  </r>
  <r>
    <s v="200100150043"/>
    <x v="0"/>
    <s v="BOREYA"/>
    <x v="6"/>
    <x v="62"/>
    <n v="13"/>
    <n v="44.36"/>
    <n v="1772.9894999999999"/>
    <n v="0"/>
    <n v="0"/>
    <n v="0"/>
    <n v="0"/>
    <n v="0"/>
    <n v="0"/>
    <n v="1773"/>
    <x v="0"/>
    <x v="89"/>
    <x v="91"/>
    <x v="1"/>
    <s v="UNION BANK OF INDIA"/>
    <d v="2024-07-29T00:00:00"/>
    <n v="1"/>
    <x v="0"/>
    <s v="23.28-03 Aug"/>
  </r>
  <r>
    <s v="200100150045"/>
    <x v="0"/>
    <s v="BOREYA"/>
    <x v="6"/>
    <x v="41"/>
    <n v="14"/>
    <n v="43.11999999999999"/>
    <n v="1701.1735999999999"/>
    <n v="0"/>
    <n v="0"/>
    <n v="0"/>
    <n v="0"/>
    <n v="0"/>
    <n v="0"/>
    <n v="1701"/>
    <x v="0"/>
    <x v="90"/>
    <x v="92"/>
    <x v="1"/>
    <s v="UNION BANK OF INDIA"/>
    <d v="2024-07-29T00:00:00"/>
    <n v="1"/>
    <x v="0"/>
    <s v="23.28-03 Aug"/>
  </r>
  <r>
    <s v="200100150046"/>
    <x v="0"/>
    <s v="BOREYA"/>
    <x v="6"/>
    <x v="6"/>
    <n v="7"/>
    <n v="23.36"/>
    <n v="1040.1370000000002"/>
    <n v="0"/>
    <n v="0"/>
    <n v="0"/>
    <n v="0"/>
    <n v="0"/>
    <n v="0"/>
    <n v="1040"/>
    <x v="0"/>
    <x v="91"/>
    <x v="93"/>
    <x v="1"/>
    <s v="UNION BANK OF INDIA"/>
    <d v="2024-08-10T00:00:00"/>
    <n v="1"/>
    <x v="0"/>
    <s v="23.28-03 Aug"/>
  </r>
  <r>
    <s v="200100150051"/>
    <x v="0"/>
    <s v="BOREYA"/>
    <x v="6"/>
    <x v="10"/>
    <n v="7"/>
    <n v="28.419999999999998"/>
    <n v="1244.3101000000001"/>
    <n v="0"/>
    <n v="0"/>
    <n v="0"/>
    <n v="0"/>
    <n v="0"/>
    <n v="0"/>
    <n v="1244"/>
    <x v="0"/>
    <x v="92"/>
    <x v="94"/>
    <x v="1"/>
    <s v="UNION BANK OF INDIA"/>
    <d v="2024-09-16T00:00:00"/>
    <n v="1"/>
    <x v="0"/>
    <s v="23.28-03 Aug"/>
  </r>
  <r>
    <s v="200100150054"/>
    <x v="0"/>
    <s v="BOREYA"/>
    <x v="6"/>
    <x v="44"/>
    <n v="7"/>
    <n v="25.97"/>
    <n v="1220.5839000000001"/>
    <n v="0"/>
    <n v="0"/>
    <n v="0"/>
    <n v="0"/>
    <n v="0"/>
    <n v="0"/>
    <n v="1221"/>
    <x v="0"/>
    <x v="93"/>
    <x v="95"/>
    <x v="1"/>
    <s v="UNION BANK OF INDIA"/>
    <d v="2024-10-21T00:00:00"/>
    <n v="1"/>
    <x v="0"/>
    <s v="23.28-03 Aug"/>
  </r>
  <r>
    <s v="200100150055"/>
    <x v="0"/>
    <s v="BOREYA"/>
    <x v="6"/>
    <x v="45"/>
    <n v="12"/>
    <n v="165.79999999999998"/>
    <n v="7254.4920999999995"/>
    <n v="0"/>
    <n v="0"/>
    <n v="0"/>
    <n v="0"/>
    <n v="0"/>
    <n v="0"/>
    <n v="7254"/>
    <x v="0"/>
    <x v="94"/>
    <x v="96"/>
    <x v="1"/>
    <s v="UNION BANK OF INDIA"/>
    <d v="2024-10-21T00:00:00"/>
    <n v="1"/>
    <x v="0"/>
    <s v="23.28-03 Aug"/>
  </r>
  <r>
    <s v="200100150062"/>
    <x v="0"/>
    <s v="BOREYA"/>
    <x v="6"/>
    <x v="63"/>
    <n v="6"/>
    <n v="10.37"/>
    <n v="432.63660000000004"/>
    <n v="0"/>
    <n v="0"/>
    <n v="0"/>
    <n v="0"/>
    <n v="0"/>
    <n v="0"/>
    <n v="433"/>
    <x v="0"/>
    <x v="95"/>
    <x v="97"/>
    <x v="19"/>
    <s v="STATE BANK OF INDIA"/>
    <d v="2024-12-09T00:00:00"/>
    <n v="1"/>
    <x v="0"/>
    <s v="23.28-03 Aug"/>
  </r>
  <r>
    <s v="200100150066"/>
    <x v="0"/>
    <s v="BOREYA"/>
    <x v="6"/>
    <x v="12"/>
    <n v="4"/>
    <n v="10.28"/>
    <n v="406.31469999999996"/>
    <n v="0"/>
    <n v="0"/>
    <n v="0"/>
    <n v="0"/>
    <n v="0"/>
    <n v="0"/>
    <n v="406"/>
    <x v="0"/>
    <x v="96"/>
    <x v="98"/>
    <x v="0"/>
    <n v="0"/>
    <d v="1899-12-30T00:00:00"/>
    <n v="1"/>
    <x v="0"/>
    <s v="23.28-03 Aug"/>
  </r>
  <r>
    <s v="200100150075"/>
    <x v="0"/>
    <s v="BOREYA"/>
    <x v="6"/>
    <x v="64"/>
    <n v="3"/>
    <n v="8.73"/>
    <n v="356.92589999999996"/>
    <n v="0"/>
    <n v="0"/>
    <n v="0"/>
    <n v="0"/>
    <n v="0"/>
    <n v="0"/>
    <n v="357"/>
    <x v="0"/>
    <x v="97"/>
    <x v="99"/>
    <x v="0"/>
    <n v="0"/>
    <d v="2025-06-04T00:00:00"/>
    <n v="1"/>
    <x v="0"/>
    <s v="23.28-03 Aug"/>
  </r>
  <r>
    <s v="200100150077"/>
    <x v="0"/>
    <s v="BOREYA"/>
    <x v="6"/>
    <x v="14"/>
    <n v="14"/>
    <n v="70.3"/>
    <n v="2926.9247"/>
    <n v="0"/>
    <n v="0"/>
    <n v="0"/>
    <n v="0"/>
    <n v="0"/>
    <n v="0"/>
    <n v="2927"/>
    <x v="0"/>
    <x v="98"/>
    <x v="100"/>
    <x v="1"/>
    <n v="0"/>
    <d v="2025-07-21T00:00:00"/>
    <n v="1"/>
    <x v="0"/>
    <s v="23.28-03 Aug"/>
  </r>
  <r>
    <s v="200100150078"/>
    <x v="0"/>
    <s v="BOREYA"/>
    <x v="6"/>
    <x v="65"/>
    <n v="14"/>
    <n v="72.230000000000018"/>
    <n v="2904.9581000000007"/>
    <n v="0"/>
    <n v="0"/>
    <n v="0"/>
    <n v="0"/>
    <n v="0"/>
    <n v="0"/>
    <n v="2905"/>
    <x v="0"/>
    <x v="99"/>
    <x v="101"/>
    <x v="1"/>
    <n v="0"/>
    <d v="2025-08-12T00:00:00"/>
    <n v="1"/>
    <x v="0"/>
    <s v="23.28-03 Aug"/>
  </r>
  <r>
    <s v="200100150081"/>
    <x v="0"/>
    <s v="BOREYA"/>
    <x v="6"/>
    <x v="15"/>
    <n v="6"/>
    <n v="30.33"/>
    <n v="1256.3984"/>
    <n v="0"/>
    <n v="0"/>
    <n v="0"/>
    <n v="0"/>
    <n v="0"/>
    <n v="0"/>
    <n v="1256"/>
    <x v="0"/>
    <x v="100"/>
    <x v="102"/>
    <x v="1"/>
    <n v="0"/>
    <d v="2025-09-08T00:00:00"/>
    <n v="1"/>
    <x v="0"/>
    <s v="23.28-03 Aug"/>
  </r>
  <r>
    <s v="200100150084"/>
    <x v="0"/>
    <s v="BOREYA"/>
    <x v="6"/>
    <x v="18"/>
    <n v="14"/>
    <n v="30.269999999999992"/>
    <n v="1410.6907000000001"/>
    <n v="0"/>
    <n v="0"/>
    <n v="0"/>
    <n v="0"/>
    <n v="0"/>
    <n v="0"/>
    <n v="1411"/>
    <x v="0"/>
    <x v="101"/>
    <x v="103"/>
    <x v="0"/>
    <n v="0"/>
    <d v="2025-09-16T00:00:00"/>
    <n v="1"/>
    <x v="0"/>
    <s v="23.28-03 Aug"/>
  </r>
  <r>
    <s v="200100150088"/>
    <x v="0"/>
    <s v="BOREYA"/>
    <x v="6"/>
    <x v="66"/>
    <n v="4"/>
    <n v="8.9700000000000006"/>
    <n v="369.95400000000006"/>
    <n v="0"/>
    <n v="0"/>
    <n v="0"/>
    <n v="0"/>
    <n v="0"/>
    <n v="0"/>
    <n v="370"/>
    <x v="0"/>
    <x v="102"/>
    <x v="104"/>
    <x v="19"/>
    <n v="0"/>
    <d v="2025-10-19T00:00:00"/>
    <n v="1"/>
    <x v="0"/>
    <s v="23.28-03 Aug"/>
  </r>
  <r>
    <s v="200100150090"/>
    <x v="0"/>
    <s v="BOREYA"/>
    <x v="6"/>
    <x v="20"/>
    <n v="12"/>
    <n v="63.789999999999992"/>
    <n v="2710.7539000000002"/>
    <n v="0"/>
    <n v="0"/>
    <n v="0"/>
    <n v="0"/>
    <n v="0"/>
    <n v="0"/>
    <n v="2711"/>
    <x v="0"/>
    <x v="103"/>
    <x v="105"/>
    <x v="1"/>
    <n v="0"/>
    <d v="2025-11-04T00:00:00"/>
    <n v="1"/>
    <x v="0"/>
    <s v="23.28-03 Aug"/>
  </r>
  <r>
    <s v="200100150091"/>
    <x v="0"/>
    <s v="BOREYA"/>
    <x v="6"/>
    <x v="67"/>
    <n v="14"/>
    <n v="116.40999999999998"/>
    <n v="4703.2145"/>
    <n v="0"/>
    <n v="0"/>
    <n v="0"/>
    <n v="0"/>
    <n v="0"/>
    <n v="0"/>
    <n v="4703"/>
    <x v="0"/>
    <x v="104"/>
    <x v="106"/>
    <x v="0"/>
    <n v="0"/>
    <d v="2025-11-04T00:00:00"/>
    <n v="1"/>
    <x v="0"/>
    <s v="23.28-03 Aug"/>
  </r>
  <r>
    <s v="200100150094"/>
    <x v="0"/>
    <s v="BOREYA"/>
    <x v="6"/>
    <x v="68"/>
    <n v="7"/>
    <n v="20.100000000000001"/>
    <n v="930.36580000000004"/>
    <n v="0"/>
    <n v="0"/>
    <n v="0"/>
    <n v="0"/>
    <n v="0"/>
    <n v="0"/>
    <n v="930"/>
    <x v="0"/>
    <x v="105"/>
    <x v="107"/>
    <x v="1"/>
    <n v="0"/>
    <d v="2025-12-15T00:00:00"/>
    <n v="1"/>
    <x v="0"/>
    <s v="23.28-03 Aug"/>
  </r>
  <r>
    <s v="200100150095"/>
    <x v="0"/>
    <s v="BOREYA"/>
    <x v="6"/>
    <x v="69"/>
    <n v="7"/>
    <n v="33.309999999999995"/>
    <n v="1434.7404999999999"/>
    <n v="0"/>
    <n v="0"/>
    <n v="0"/>
    <n v="0"/>
    <n v="0"/>
    <n v="0"/>
    <n v="1435"/>
    <x v="0"/>
    <x v="106"/>
    <x v="108"/>
    <x v="0"/>
    <n v="0"/>
    <d v="2025-12-15T00:00:00"/>
    <n v="1"/>
    <x v="0"/>
    <s v="23.28-03 Aug"/>
  </r>
  <r>
    <s v="200100150096"/>
    <x v="0"/>
    <s v="BOREYA"/>
    <x v="6"/>
    <x v="70"/>
    <n v="14"/>
    <n v="43.529999999999994"/>
    <n v="1983.2057999999997"/>
    <n v="0"/>
    <n v="0"/>
    <n v="0"/>
    <n v="0"/>
    <n v="0"/>
    <n v="0"/>
    <n v="1983"/>
    <x v="0"/>
    <x v="107"/>
    <x v="109"/>
    <x v="1"/>
    <n v="0"/>
    <d v="2025-12-22T00:00:00"/>
    <n v="1"/>
    <x v="0"/>
    <s v="23.28-03 Aug"/>
  </r>
  <r>
    <s v="200100150097"/>
    <x v="0"/>
    <s v="BOREYA"/>
    <x v="6"/>
    <x v="71"/>
    <n v="7"/>
    <n v="14.39"/>
    <n v="633.94949999999994"/>
    <n v="0"/>
    <n v="0"/>
    <n v="0"/>
    <n v="0"/>
    <n v="0"/>
    <n v="0"/>
    <n v="634"/>
    <x v="0"/>
    <x v="108"/>
    <x v="110"/>
    <x v="1"/>
    <n v="0"/>
    <d v="2025-12-22T00:00:00"/>
    <n v="1"/>
    <x v="0"/>
    <s v="23.28-03 Aug"/>
  </r>
  <r>
    <s v="200100150098"/>
    <x v="0"/>
    <s v="BOREYA"/>
    <x v="6"/>
    <x v="72"/>
    <n v="14"/>
    <n v="73.100000000000009"/>
    <n v="3044.2396999999996"/>
    <n v="0"/>
    <n v="0"/>
    <n v="0"/>
    <n v="0"/>
    <n v="0"/>
    <n v="0"/>
    <n v="3044"/>
    <x v="0"/>
    <x v="109"/>
    <x v="111"/>
    <x v="24"/>
    <n v="0"/>
    <d v="2025-12-29T00:00:00"/>
    <n v="1"/>
    <x v="0"/>
    <s v="23.28-03 Aug"/>
  </r>
  <r>
    <s v="200100150099"/>
    <x v="0"/>
    <s v="BOREYA"/>
    <x v="6"/>
    <x v="73"/>
    <n v="7"/>
    <n v="18.79"/>
    <n v="834.66429999999991"/>
    <n v="0"/>
    <n v="0"/>
    <n v="0"/>
    <n v="0"/>
    <n v="0"/>
    <n v="0"/>
    <n v="835"/>
    <x v="0"/>
    <x v="110"/>
    <x v="112"/>
    <x v="25"/>
    <n v="0"/>
    <d v="2026-01-12T00:00:00"/>
    <n v="1"/>
    <x v="0"/>
    <s v="23.28-03 Aug"/>
  </r>
  <r>
    <s v="200100150100"/>
    <x v="0"/>
    <s v="BOREYA"/>
    <x v="6"/>
    <x v="74"/>
    <n v="13"/>
    <n v="96.329999999999984"/>
    <n v="3896.6685000000007"/>
    <n v="0"/>
    <n v="0"/>
    <n v="0"/>
    <n v="0"/>
    <n v="0"/>
    <n v="0"/>
    <n v="3897"/>
    <x v="0"/>
    <x v="111"/>
    <x v="113"/>
    <x v="26"/>
    <n v="0"/>
    <d v="2026-01-27T00:00:00"/>
    <n v="1"/>
    <x v="0"/>
    <s v="23.28-03 Aug"/>
  </r>
  <r>
    <s v="200100150101"/>
    <x v="0"/>
    <s v="BOREYA"/>
    <x v="6"/>
    <x v="75"/>
    <n v="14"/>
    <n v="86.36999999999999"/>
    <n v="3470.1225999999992"/>
    <n v="0"/>
    <n v="0"/>
    <n v="0"/>
    <n v="0"/>
    <n v="0"/>
    <n v="0"/>
    <n v="3470"/>
    <x v="0"/>
    <x v="112"/>
    <x v="114"/>
    <x v="0"/>
    <n v="0"/>
    <d v="2026-02-16T00:00:00"/>
    <n v="1"/>
    <x v="0"/>
    <s v="23.28-03 Aug"/>
  </r>
  <r>
    <s v="200100150102"/>
    <x v="0"/>
    <s v="BOREYA"/>
    <x v="6"/>
    <x v="76"/>
    <n v="14"/>
    <n v="73.62"/>
    <n v="3120.3371000000002"/>
    <n v="0"/>
    <n v="0"/>
    <n v="0"/>
    <n v="0"/>
    <n v="0"/>
    <n v="0"/>
    <n v="3120"/>
    <x v="0"/>
    <x v="113"/>
    <x v="115"/>
    <x v="0"/>
    <n v="0"/>
    <d v="2026-02-16T00:00:00"/>
    <n v="1"/>
    <x v="0"/>
    <s v="23.28-03 Aug"/>
  </r>
  <r>
    <s v="200100150104"/>
    <x v="0"/>
    <s v="BOREYA"/>
    <x v="6"/>
    <x v="77"/>
    <n v="13"/>
    <n v="47.550000000000011"/>
    <n v="1976.2054000000003"/>
    <n v="0"/>
    <n v="0"/>
    <n v="0"/>
    <n v="0"/>
    <n v="0"/>
    <n v="0"/>
    <n v="1976"/>
    <x v="0"/>
    <x v="114"/>
    <x v="116"/>
    <x v="0"/>
    <n v="0"/>
    <d v="2026-02-23T00:00:00"/>
    <n v="1"/>
    <x v="0"/>
    <s v="23.28-03 Aug"/>
  </r>
  <r>
    <s v="200100150107"/>
    <x v="0"/>
    <s v="BOREYA"/>
    <x v="6"/>
    <x v="78"/>
    <n v="13"/>
    <n v="30.860000000000003"/>
    <n v="1254.5368999999998"/>
    <n v="0"/>
    <n v="0"/>
    <n v="0"/>
    <n v="0"/>
    <n v="0"/>
    <n v="0"/>
    <n v="1255"/>
    <x v="0"/>
    <x v="115"/>
    <x v="117"/>
    <x v="1"/>
    <n v="0"/>
    <d v="2026-03-30T00:00:00"/>
    <n v="1"/>
    <x v="0"/>
    <s v="23.28-03 Aug"/>
  </r>
  <r>
    <s v="200100150108"/>
    <x v="0"/>
    <s v="BOREYA"/>
    <x v="6"/>
    <x v="79"/>
    <n v="12"/>
    <n v="42.22"/>
    <n v="1802.1509000000003"/>
    <n v="0"/>
    <n v="0"/>
    <n v="0"/>
    <n v="0"/>
    <n v="0"/>
    <n v="0"/>
    <n v="1802"/>
    <x v="0"/>
    <x v="116"/>
    <x v="118"/>
    <x v="1"/>
    <n v="0"/>
    <d v="2026-04-04T00:00:00"/>
    <n v="1"/>
    <x v="0"/>
    <s v="23.28-03 Aug"/>
  </r>
  <r>
    <s v="200100150109"/>
    <x v="0"/>
    <s v="BOREYA"/>
    <x v="6"/>
    <x v="80"/>
    <n v="7"/>
    <n v="49.74"/>
    <n v="2052.8285999999998"/>
    <n v="0"/>
    <n v="0"/>
    <n v="0"/>
    <n v="0"/>
    <n v="0"/>
    <n v="0"/>
    <n v="2053"/>
    <x v="0"/>
    <x v="98"/>
    <x v="119"/>
    <x v="24"/>
    <n v="0"/>
    <d v="2026-04-04T00:00:00"/>
    <n v="1"/>
    <x v="0"/>
    <s v="23.28-03 Aug"/>
  </r>
  <r>
    <s v="200100150110"/>
    <x v="0"/>
    <s v="BOREYA"/>
    <x v="6"/>
    <x v="81"/>
    <n v="14"/>
    <n v="108.16999999999997"/>
    <n v="4383.5647000000008"/>
    <n v="0"/>
    <n v="0"/>
    <n v="0"/>
    <n v="0"/>
    <n v="0"/>
    <n v="0"/>
    <n v="4384"/>
    <x v="0"/>
    <x v="117"/>
    <x v="120"/>
    <x v="8"/>
    <n v="0"/>
    <d v="2026-06-02T00:00:00"/>
    <n v="1"/>
    <x v="0"/>
    <s v="23.28-03 Aug"/>
  </r>
  <r>
    <s v="200100150111"/>
    <x v="0"/>
    <s v="BOREYA"/>
    <x v="6"/>
    <x v="82"/>
    <n v="14"/>
    <n v="54.019999999999996"/>
    <n v="2198.6309999999999"/>
    <n v="0"/>
    <n v="0"/>
    <n v="0"/>
    <n v="0"/>
    <n v="0"/>
    <n v="0"/>
    <n v="2199"/>
    <x v="0"/>
    <x v="118"/>
    <x v="121"/>
    <x v="1"/>
    <n v="0"/>
    <d v="2026-06-02T00:00:00"/>
    <n v="1"/>
    <x v="0"/>
    <s v="23.28-03 Aug"/>
  </r>
  <r>
    <s v="200100150112"/>
    <x v="0"/>
    <s v="BOREYA"/>
    <x v="6"/>
    <x v="27"/>
    <n v="13"/>
    <n v="50.34"/>
    <n v="2027.0146"/>
    <n v="0"/>
    <n v="0"/>
    <n v="0"/>
    <n v="0"/>
    <n v="0"/>
    <n v="0"/>
    <n v="2027"/>
    <x v="0"/>
    <x v="119"/>
    <x v="122"/>
    <x v="27"/>
    <n v="0"/>
    <d v="2026-06-30T00:00:00"/>
    <n v="1"/>
    <x v="0"/>
    <s v="23.28-03 Aug"/>
  </r>
  <r>
    <s v="200100150113"/>
    <x v="0"/>
    <s v="BOREYA"/>
    <x v="6"/>
    <x v="83"/>
    <n v="11"/>
    <n v="46.650000000000006"/>
    <n v="1896.8068000000001"/>
    <n v="0"/>
    <n v="0"/>
    <n v="0"/>
    <n v="0"/>
    <n v="0"/>
    <n v="0"/>
    <n v="1897"/>
    <x v="0"/>
    <x v="120"/>
    <x v="123"/>
    <x v="1"/>
    <n v="0"/>
    <d v="2026-06-30T00:00:00"/>
    <n v="1"/>
    <x v="0"/>
    <s v="23.28-03 Aug"/>
  </r>
  <r>
    <s v="200100150114"/>
    <x v="0"/>
    <s v="BOREYA"/>
    <x v="6"/>
    <x v="84"/>
    <n v="13"/>
    <n v="42.089999999999996"/>
    <n v="1781.5653"/>
    <n v="0"/>
    <n v="0"/>
    <n v="0"/>
    <n v="0"/>
    <n v="0"/>
    <n v="0"/>
    <n v="1782"/>
    <x v="0"/>
    <x v="121"/>
    <x v="124"/>
    <x v="1"/>
    <n v="0"/>
    <d v="2026-07-06T00:00:00"/>
    <n v="1"/>
    <x v="0"/>
    <s v="23.28-03 Aug"/>
  </r>
  <r>
    <s v="200100150116"/>
    <x v="0"/>
    <s v="BOREYA"/>
    <x v="6"/>
    <x v="29"/>
    <n v="13"/>
    <n v="44.63000000000001"/>
    <n v="1821.6297"/>
    <n v="0"/>
    <n v="0"/>
    <n v="0"/>
    <n v="0"/>
    <n v="0"/>
    <n v="0"/>
    <n v="1822"/>
    <x v="0"/>
    <x v="122"/>
    <x v="125"/>
    <x v="1"/>
    <n v="0"/>
    <d v="2026-07-28T00:00:00"/>
    <n v="1"/>
    <x v="0"/>
    <s v="23.28-03 Aug"/>
  </r>
  <r>
    <s v="200100150118"/>
    <x v="0"/>
    <s v="BOREYA"/>
    <x v="6"/>
    <x v="85"/>
    <n v="9"/>
    <n v="197.13"/>
    <n v="8493.1473999999998"/>
    <n v="0"/>
    <n v="0"/>
    <n v="0"/>
    <n v="0"/>
    <n v="0"/>
    <n v="0"/>
    <n v="8493"/>
    <x v="0"/>
    <x v="123"/>
    <x v="126"/>
    <x v="28"/>
    <n v="0"/>
    <d v="2026-08-17T00:00:00"/>
    <n v="1"/>
    <x v="0"/>
    <s v="23.28-03 Aug"/>
  </r>
  <r>
    <s v="200100150119"/>
    <x v="0"/>
    <s v="BOREYA"/>
    <x v="6"/>
    <x v="86"/>
    <n v="14"/>
    <n v="76.719999999999985"/>
    <n v="3014.8567000000003"/>
    <n v="0"/>
    <n v="0"/>
    <n v="0"/>
    <n v="0"/>
    <n v="0"/>
    <n v="0"/>
    <n v="3015"/>
    <x v="0"/>
    <x v="124"/>
    <x v="127"/>
    <x v="19"/>
    <n v="0"/>
    <d v="2026-09-07T00:00:00"/>
    <n v="1"/>
    <x v="0"/>
    <s v="23.28-03 Aug"/>
  </r>
  <r>
    <s v="200100150120"/>
    <x v="0"/>
    <s v="BOREYA"/>
    <x v="6"/>
    <x v="87"/>
    <n v="3"/>
    <n v="6.1"/>
    <n v="251.78300000000002"/>
    <n v="0"/>
    <n v="0"/>
    <n v="0"/>
    <n v="0"/>
    <n v="0"/>
    <n v="0"/>
    <n v="252"/>
    <x v="0"/>
    <x v="125"/>
    <x v="128"/>
    <x v="0"/>
    <n v="0"/>
    <d v="2026-09-07T00:00:00"/>
    <n v="1"/>
    <x v="0"/>
    <s v="23.28-03 Aug"/>
  </r>
  <r>
    <s v="200100170002"/>
    <x v="0"/>
    <s v="DIGHIYA"/>
    <x v="7"/>
    <x v="0"/>
    <n v="12"/>
    <n v="169.03999999999996"/>
    <n v="7490.8292000000001"/>
    <n v="0"/>
    <n v="0"/>
    <n v="395.27999999999884"/>
    <n v="0"/>
    <n v="0"/>
    <n v="0"/>
    <n v="7096"/>
    <x v="0"/>
    <x v="126"/>
    <x v="129"/>
    <x v="9"/>
    <s v="PUNJAB NATIONAL BANK "/>
    <d v="2023-12-02T00:00:00"/>
    <n v="1"/>
    <x v="0"/>
    <s v="23.28-03 Aug"/>
  </r>
  <r>
    <s v="200100170010"/>
    <x v="0"/>
    <s v="DIGHIYA"/>
    <x v="7"/>
    <x v="2"/>
    <n v="6"/>
    <n v="16.329999999999998"/>
    <n v="841.52419999999995"/>
    <n v="0"/>
    <n v="0"/>
    <n v="0"/>
    <n v="0"/>
    <n v="0"/>
    <n v="0"/>
    <n v="842"/>
    <x v="0"/>
    <x v="127"/>
    <x v="130"/>
    <x v="9"/>
    <s v="PUNJAB NATIONAL BANK "/>
    <d v="2023-12-30T00:00:00"/>
    <n v="1"/>
    <x v="0"/>
    <s v="23.28-03 Aug"/>
  </r>
  <r>
    <s v="200100170018"/>
    <x v="0"/>
    <s v="DIGHIYA"/>
    <x v="7"/>
    <x v="88"/>
    <n v="6"/>
    <n v="18.809999999999995"/>
    <n v="857.65710000000013"/>
    <n v="0"/>
    <n v="0"/>
    <n v="0"/>
    <n v="0"/>
    <n v="0"/>
    <n v="0"/>
    <n v="858"/>
    <x v="0"/>
    <x v="31"/>
    <x v="131"/>
    <x v="11"/>
    <s v="BANK OF INDIA"/>
    <d v="2024-03-09T00:00:00"/>
    <n v="1"/>
    <x v="0"/>
    <s v="23.28-03 Aug"/>
  </r>
  <r>
    <s v="200100170020"/>
    <x v="0"/>
    <s v="DIGHIYA"/>
    <x v="7"/>
    <x v="89"/>
    <n v="3"/>
    <n v="6.8199999999999994"/>
    <n v="310.83920000000001"/>
    <n v="0"/>
    <n v="0"/>
    <n v="0"/>
    <n v="0"/>
    <n v="0"/>
    <n v="0"/>
    <n v="311"/>
    <x v="0"/>
    <x v="128"/>
    <x v="132"/>
    <x v="11"/>
    <s v="BANK OF INDIA"/>
    <d v="2024-07-08T00:00:00"/>
    <n v="1"/>
    <x v="0"/>
    <s v="23.28-03 Aug"/>
  </r>
  <r>
    <s v="200100170025"/>
    <x v="0"/>
    <s v="DIGHIYA"/>
    <x v="7"/>
    <x v="90"/>
    <n v="6"/>
    <n v="37.54"/>
    <n v="1403.0563999999999"/>
    <n v="0"/>
    <n v="0"/>
    <n v="0"/>
    <n v="0"/>
    <n v="0"/>
    <n v="0"/>
    <n v="1403"/>
    <x v="0"/>
    <x v="31"/>
    <x v="133"/>
    <x v="11"/>
    <n v="0"/>
    <d v="1899-12-30T00:00:00"/>
    <n v="1"/>
    <x v="0"/>
    <s v="23.28-03 Aug"/>
  </r>
  <r>
    <s v="200100170026"/>
    <x v="0"/>
    <s v="DIGHIYA"/>
    <x v="7"/>
    <x v="23"/>
    <n v="10"/>
    <n v="26.270000000000003"/>
    <n v="1308.8733999999999"/>
    <n v="0"/>
    <n v="0"/>
    <n v="0"/>
    <n v="0"/>
    <n v="0"/>
    <n v="0"/>
    <n v="1309"/>
    <x v="0"/>
    <x v="129"/>
    <x v="134"/>
    <x v="13"/>
    <n v="0"/>
    <d v="2025-05-27T00:00:00"/>
    <n v="1"/>
    <x v="0"/>
    <s v="23.28-03 Aug"/>
  </r>
  <r>
    <s v="200100170027"/>
    <x v="0"/>
    <s v="DIGHIYA"/>
    <x v="7"/>
    <x v="60"/>
    <n v="5"/>
    <n v="10.77"/>
    <n v="662.23800000000006"/>
    <n v="0"/>
    <n v="0"/>
    <n v="0"/>
    <n v="0"/>
    <n v="0"/>
    <n v="0"/>
    <n v="662"/>
    <x v="0"/>
    <x v="130"/>
    <x v="135"/>
    <x v="11"/>
    <n v="0"/>
    <d v="2025-09-02T00:00:00"/>
    <n v="1"/>
    <x v="0"/>
    <s v="23.28-03 Aug"/>
  </r>
  <r>
    <s v="200100170029"/>
    <x v="0"/>
    <s v="DIGHIYA"/>
    <x v="7"/>
    <x v="38"/>
    <n v="5"/>
    <n v="11.6"/>
    <n v="565.24559999999997"/>
    <n v="0"/>
    <n v="0"/>
    <n v="0"/>
    <n v="0"/>
    <n v="0"/>
    <n v="0"/>
    <n v="565"/>
    <x v="0"/>
    <x v="131"/>
    <x v="136"/>
    <x v="9"/>
    <n v="0"/>
    <d v="2025-09-02T00:00:00"/>
    <n v="1"/>
    <x v="0"/>
    <s v="23.28-03 Aug"/>
  </r>
  <r>
    <s v="200100170030"/>
    <x v="0"/>
    <s v="DIGHIYA"/>
    <x v="7"/>
    <x v="54"/>
    <n v="6"/>
    <n v="17.36"/>
    <n v="675.09780000000001"/>
    <n v="0"/>
    <n v="0"/>
    <n v="0"/>
    <n v="0"/>
    <n v="0"/>
    <n v="0"/>
    <n v="675"/>
    <x v="0"/>
    <x v="132"/>
    <x v="137"/>
    <x v="11"/>
    <n v="0"/>
    <d v="2025-09-02T00:00:00"/>
    <n v="1"/>
    <x v="0"/>
    <s v="23.28-03 Aug"/>
  </r>
  <r>
    <s v="200100230004"/>
    <x v="0"/>
    <s v="KATARPA"/>
    <x v="8"/>
    <x v="1"/>
    <n v="14"/>
    <n v="54.20000000000001"/>
    <n v="2706.3362000000002"/>
    <n v="0"/>
    <n v="0"/>
    <n v="0"/>
    <n v="0"/>
    <n v="0"/>
    <n v="0"/>
    <n v="2706"/>
    <x v="0"/>
    <x v="133"/>
    <x v="138"/>
    <x v="16"/>
    <s v="INDIAN OVERSEAS BANK"/>
    <d v="2024-03-09T00:00:00"/>
    <n v="1"/>
    <x v="0"/>
    <s v="23.28-03 Aug"/>
  </r>
  <r>
    <s v="200100230008"/>
    <x v="0"/>
    <s v="KATARPA"/>
    <x v="8"/>
    <x v="31"/>
    <n v="7"/>
    <n v="31.82"/>
    <n v="1667.7180000000001"/>
    <n v="0"/>
    <n v="0"/>
    <n v="0"/>
    <n v="0"/>
    <n v="0"/>
    <n v="0"/>
    <n v="1668"/>
    <x v="0"/>
    <x v="134"/>
    <x v="139"/>
    <x v="19"/>
    <s v="STATE BANK OF INDIA"/>
    <d v="2024-03-09T00:00:00"/>
    <n v="1"/>
    <x v="0"/>
    <s v="23.28-03 Aug"/>
  </r>
  <r>
    <s v="200100230010"/>
    <x v="0"/>
    <s v="KATARPA"/>
    <x v="8"/>
    <x v="2"/>
    <n v="6"/>
    <n v="8.2199999999999989"/>
    <n v="329.46340000000004"/>
    <n v="0"/>
    <n v="0"/>
    <n v="0"/>
    <n v="0"/>
    <n v="0"/>
    <n v="0"/>
    <n v="329"/>
    <x v="0"/>
    <x v="135"/>
    <x v="140"/>
    <x v="16"/>
    <s v="INDIAN OVERSEAS BANK"/>
    <d v="2024-03-09T00:00:00"/>
    <n v="1"/>
    <x v="0"/>
    <s v="23.28-03 Aug"/>
  </r>
  <r>
    <s v="200100230011"/>
    <x v="0"/>
    <s v="KATARPA"/>
    <x v="8"/>
    <x v="33"/>
    <n v="14"/>
    <n v="47.600000000000009"/>
    <n v="1959.6806000000004"/>
    <n v="0"/>
    <n v="0"/>
    <n v="0"/>
    <n v="0"/>
    <n v="0"/>
    <n v="0"/>
    <n v="1960"/>
    <x v="0"/>
    <x v="136"/>
    <x v="141"/>
    <x v="19"/>
    <s v="STATE BANK OF INDIA"/>
    <d v="2024-03-09T00:00:00"/>
    <n v="1"/>
    <x v="0"/>
    <s v="23.28-03 Aug"/>
  </r>
  <r>
    <s v="200100230015"/>
    <x v="0"/>
    <s v="KATARPA"/>
    <x v="8"/>
    <x v="91"/>
    <n v="7"/>
    <n v="39.07"/>
    <n v="1781.7679000000003"/>
    <n v="0"/>
    <n v="0"/>
    <n v="0"/>
    <n v="0"/>
    <n v="0"/>
    <n v="0"/>
    <n v="1782"/>
    <x v="0"/>
    <x v="137"/>
    <x v="142"/>
    <x v="2"/>
    <s v="BANK OF INDIA"/>
    <d v="2024-02-12T00:00:00"/>
    <n v="1"/>
    <x v="0"/>
    <s v="23.28-03 Aug"/>
  </r>
  <r>
    <s v="200100230016"/>
    <x v="0"/>
    <s v="KATARPA"/>
    <x v="8"/>
    <x v="3"/>
    <n v="13"/>
    <n v="54.51"/>
    <n v="2282.3885999999998"/>
    <n v="0"/>
    <n v="0"/>
    <n v="0"/>
    <n v="0"/>
    <n v="0"/>
    <n v="0"/>
    <n v="2282"/>
    <x v="0"/>
    <x v="138"/>
    <x v="143"/>
    <x v="2"/>
    <s v="BANK OF INDIA"/>
    <d v="2024-02-12T00:00:00"/>
    <n v="1"/>
    <x v="0"/>
    <s v="23.28-03 Aug"/>
  </r>
  <r>
    <s v="200100230021"/>
    <x v="0"/>
    <s v="KATARPA"/>
    <x v="8"/>
    <x v="59"/>
    <n v="14"/>
    <n v="75.650000000000006"/>
    <n v="3098.7116000000005"/>
    <n v="0"/>
    <n v="0"/>
    <n v="0"/>
    <n v="0"/>
    <n v="0"/>
    <n v="0"/>
    <n v="3099"/>
    <x v="0"/>
    <x v="139"/>
    <x v="144"/>
    <x v="2"/>
    <s v="BANK OF INDIA"/>
    <d v="2024-03-09T00:00:00"/>
    <n v="1"/>
    <x v="0"/>
    <s v="23.28-03 Aug"/>
  </r>
  <r>
    <s v="200100230023"/>
    <x v="0"/>
    <s v="KATARPA"/>
    <x v="8"/>
    <x v="37"/>
    <n v="7"/>
    <n v="61.760000000000005"/>
    <n v="2653.8508000000002"/>
    <n v="0"/>
    <n v="0"/>
    <n v="0"/>
    <n v="0"/>
    <n v="0"/>
    <n v="0"/>
    <n v="2654"/>
    <x v="0"/>
    <x v="140"/>
    <x v="145"/>
    <x v="15"/>
    <s v="Indian bank"/>
    <d v="2024-03-09T00:00:00"/>
    <n v="1"/>
    <x v="0"/>
    <s v="23.28-03 Aug"/>
  </r>
  <r>
    <s v="200100230024"/>
    <x v="0"/>
    <s v="KATARPA"/>
    <x v="8"/>
    <x v="47"/>
    <n v="13"/>
    <n v="33.930000000000007"/>
    <n v="1371.7775999999997"/>
    <n v="0"/>
    <n v="0"/>
    <n v="0"/>
    <n v="0"/>
    <n v="0"/>
    <n v="0"/>
    <n v="1372"/>
    <x v="0"/>
    <x v="141"/>
    <x v="146"/>
    <x v="2"/>
    <s v="BANK OF INDIA"/>
    <d v="2024-03-09T00:00:00"/>
    <n v="1"/>
    <x v="0"/>
    <s v="23.28-03 Aug"/>
  </r>
  <r>
    <s v="200100230026"/>
    <x v="0"/>
    <s v="KATARPA"/>
    <x v="8"/>
    <x v="23"/>
    <n v="11"/>
    <n v="68.47"/>
    <n v="3983.4398000000001"/>
    <n v="0"/>
    <n v="0"/>
    <n v="0"/>
    <n v="0"/>
    <n v="0"/>
    <n v="0"/>
    <n v="3983"/>
    <x v="0"/>
    <x v="142"/>
    <x v="147"/>
    <x v="2"/>
    <s v="BANK OF INDIA"/>
    <d v="2024-03-09T00:00:00"/>
    <n v="1"/>
    <x v="0"/>
    <s v="23.28-03 Aug"/>
  </r>
  <r>
    <s v="200100230027"/>
    <x v="0"/>
    <s v="KATARPA"/>
    <x v="8"/>
    <x v="60"/>
    <n v="7"/>
    <n v="14.7"/>
    <n v="604.20960000000002"/>
    <n v="0"/>
    <n v="0"/>
    <n v="0"/>
    <n v="0"/>
    <n v="0"/>
    <n v="0"/>
    <n v="604"/>
    <x v="0"/>
    <x v="143"/>
    <x v="148"/>
    <x v="16"/>
    <s v="INDIAN OVERSEAS BANK"/>
    <s v="19/03/2024"/>
    <n v="1"/>
    <x v="0"/>
    <s v="23.28-03 Aug"/>
  </r>
  <r>
    <s v="200100230030"/>
    <x v="0"/>
    <s v="KATARPA"/>
    <x v="8"/>
    <x v="54"/>
    <n v="6"/>
    <n v="16.5"/>
    <n v="669.03200000000004"/>
    <n v="0"/>
    <n v="0"/>
    <n v="0"/>
    <n v="0"/>
    <n v="0"/>
    <n v="0"/>
    <n v="669"/>
    <x v="0"/>
    <x v="58"/>
    <x v="149"/>
    <x v="14"/>
    <s v="STATE BANK OF INDIA"/>
    <d v="2024-04-15T00:00:00"/>
    <n v="1"/>
    <x v="0"/>
    <s v="23.28-03 Aug"/>
  </r>
  <r>
    <s v="200100230032"/>
    <x v="0"/>
    <s v="KATARPA"/>
    <x v="8"/>
    <x v="56"/>
    <n v="14"/>
    <n v="29.15"/>
    <n v="1256.6570000000002"/>
    <n v="0"/>
    <n v="0"/>
    <n v="0"/>
    <n v="0"/>
    <n v="0"/>
    <n v="0"/>
    <n v="1257"/>
    <x v="0"/>
    <x v="144"/>
    <x v="150"/>
    <x v="14"/>
    <s v="STATE BANK OF INDIA"/>
    <d v="2024-05-11T00:00:00"/>
    <n v="1"/>
    <x v="0"/>
    <s v="23.28-03 Aug"/>
  </r>
  <r>
    <s v="200100230033"/>
    <x v="0"/>
    <s v="KATARPA"/>
    <x v="8"/>
    <x v="39"/>
    <n v="14"/>
    <n v="77.189999999999984"/>
    <n v="3154.5288999999993"/>
    <n v="0"/>
    <n v="0"/>
    <n v="0"/>
    <n v="0"/>
    <n v="0"/>
    <n v="0"/>
    <n v="3155"/>
    <x v="0"/>
    <x v="58"/>
    <x v="151"/>
    <x v="2"/>
    <s v="BANK OF INDIA"/>
    <d v="2024-05-27T00:00:00"/>
    <n v="1"/>
    <x v="0"/>
    <s v="23.28-03 Aug"/>
  </r>
  <r>
    <s v="200100230041"/>
    <x v="0"/>
    <s v="KATARPA"/>
    <x v="8"/>
    <x v="50"/>
    <n v="1"/>
    <n v="0.77"/>
    <n v="35.466200000000001"/>
    <n v="0"/>
    <n v="0"/>
    <n v="0"/>
    <n v="0"/>
    <n v="0"/>
    <n v="0"/>
    <n v="35"/>
    <x v="0"/>
    <x v="145"/>
    <x v="152"/>
    <x v="16"/>
    <s v="INDIAN OVERSEAS BANK"/>
    <d v="2024-08-10T00:00:00"/>
    <n v="1"/>
    <x v="0"/>
    <s v="23.28-03 Aug"/>
  </r>
  <r>
    <s v="200100230046"/>
    <x v="0"/>
    <s v="KATARPA"/>
    <x v="8"/>
    <x v="6"/>
    <n v="14"/>
    <n v="33.529999999999994"/>
    <n v="1365.164"/>
    <n v="0"/>
    <n v="0"/>
    <n v="0"/>
    <n v="0"/>
    <n v="0"/>
    <n v="0"/>
    <n v="1365"/>
    <x v="0"/>
    <x v="146"/>
    <x v="153"/>
    <x v="16"/>
    <s v="INDIAN OVERSEAS BANK"/>
    <d v="2024-09-21T00:00:00"/>
    <n v="1"/>
    <x v="0"/>
    <s v="23.28-03 Aug"/>
  </r>
  <r>
    <s v="200100230048"/>
    <x v="0"/>
    <s v="KATARPA"/>
    <x v="8"/>
    <x v="8"/>
    <n v="13"/>
    <n v="71.320000000000007"/>
    <n v="3055.7206000000001"/>
    <n v="0"/>
    <n v="0"/>
    <n v="0"/>
    <n v="0"/>
    <n v="0"/>
    <n v="0"/>
    <n v="3056"/>
    <x v="0"/>
    <x v="147"/>
    <x v="154"/>
    <x v="14"/>
    <s v="STATE BANK OF INDIA"/>
    <d v="2024-09-21T00:00:00"/>
    <n v="1"/>
    <x v="0"/>
    <s v="23.28-03 Aug"/>
  </r>
  <r>
    <s v="200100230051"/>
    <x v="0"/>
    <s v="KATARPA"/>
    <x v="8"/>
    <x v="10"/>
    <n v="12"/>
    <n v="28.43"/>
    <n v="1161.2894999999999"/>
    <n v="0"/>
    <n v="0"/>
    <n v="0"/>
    <n v="0"/>
    <n v="0"/>
    <n v="0"/>
    <n v="1161"/>
    <x v="0"/>
    <x v="148"/>
    <x v="155"/>
    <x v="19"/>
    <s v="STATE BANK OF INDIA"/>
    <d v="1899-12-30T00:00:00"/>
    <n v="1"/>
    <x v="0"/>
    <s v="23.28-03 Aug"/>
  </r>
  <r>
    <s v="200100230056"/>
    <x v="0"/>
    <s v="KATARPA"/>
    <x v="8"/>
    <x v="46"/>
    <n v="14"/>
    <n v="29.559999999999995"/>
    <n v="1330.0241999999998"/>
    <n v="0"/>
    <n v="0"/>
    <n v="0"/>
    <n v="0"/>
    <n v="0"/>
    <n v="0"/>
    <n v="1330"/>
    <x v="0"/>
    <x v="149"/>
    <x v="156"/>
    <x v="29"/>
    <n v="0"/>
    <d v="1899-12-30T00:00:00"/>
    <n v="1"/>
    <x v="0"/>
    <s v="23.28-03 Aug"/>
  </r>
  <r>
    <s v="200100230065"/>
    <x v="0"/>
    <s v="KATARPA"/>
    <x v="8"/>
    <x v="92"/>
    <n v="14"/>
    <n v="41.589999999999996"/>
    <n v="1686.6014"/>
    <n v="0"/>
    <n v="0"/>
    <n v="0"/>
    <n v="0"/>
    <n v="0"/>
    <n v="0"/>
    <n v="1687"/>
    <x v="0"/>
    <x v="150"/>
    <x v="157"/>
    <x v="2"/>
    <n v="0"/>
    <d v="2026-01-12T00:00:00"/>
    <n v="1"/>
    <x v="0"/>
    <s v="23.28-03 Aug"/>
  </r>
  <r>
    <s v="200100230066"/>
    <x v="0"/>
    <s v="KATARPA"/>
    <x v="8"/>
    <x v="12"/>
    <n v="5"/>
    <n v="5.0699999999999994"/>
    <n v="215.59810000000002"/>
    <n v="0"/>
    <n v="0"/>
    <n v="0"/>
    <n v="0"/>
    <n v="0"/>
    <n v="0"/>
    <n v="216"/>
    <x v="0"/>
    <x v="151"/>
    <x v="158"/>
    <x v="16"/>
    <n v="0"/>
    <d v="2026-02-09T00:00:00"/>
    <n v="1"/>
    <x v="0"/>
    <s v="23.28-03 Aug"/>
  </r>
  <r>
    <s v="200100230070"/>
    <x v="0"/>
    <s v="KATARPA"/>
    <x v="8"/>
    <x v="93"/>
    <n v="5"/>
    <n v="10.61"/>
    <n v="427.10180000000003"/>
    <n v="0"/>
    <n v="0"/>
    <n v="0"/>
    <n v="0"/>
    <n v="0"/>
    <n v="0"/>
    <n v="427"/>
    <x v="0"/>
    <x v="152"/>
    <x v="159"/>
    <x v="30"/>
    <n v="0"/>
    <d v="2026-04-20T00:00:00"/>
    <n v="1"/>
    <x v="0"/>
    <s v="23.28-03 Aug"/>
  </r>
  <r>
    <s v="200100270004"/>
    <x v="0"/>
    <s v="MURTO"/>
    <x v="9"/>
    <x v="1"/>
    <n v="7"/>
    <n v="16.860000000000003"/>
    <n v="784.76570000000004"/>
    <n v="0"/>
    <n v="0"/>
    <n v="0"/>
    <n v="0"/>
    <n v="0"/>
    <n v="0"/>
    <n v="785"/>
    <x v="0"/>
    <x v="153"/>
    <x v="160"/>
    <x v="10"/>
    <s v="CANARA BANK"/>
    <d v="2024-03-09T00:00:00"/>
    <n v="1"/>
    <x v="0"/>
    <s v="23.28-03 Aug"/>
  </r>
  <r>
    <s v="200100270023"/>
    <x v="0"/>
    <s v="MURTO"/>
    <x v="9"/>
    <x v="37"/>
    <n v="14"/>
    <n v="52.61999999999999"/>
    <n v="1977.8035"/>
    <n v="0"/>
    <n v="0"/>
    <n v="0"/>
    <n v="0"/>
    <n v="0"/>
    <n v="0"/>
    <n v="1978"/>
    <x v="0"/>
    <x v="154"/>
    <x v="161"/>
    <x v="10"/>
    <s v="CANARA BANK"/>
    <d v="2024-06-22T00:00:00"/>
    <n v="1"/>
    <x v="0"/>
    <s v="23.28-03 Aug"/>
  </r>
  <r>
    <s v="200100270026"/>
    <x v="0"/>
    <s v="MURTO"/>
    <x v="9"/>
    <x v="23"/>
    <n v="14"/>
    <n v="62.92"/>
    <n v="2530.6404999999995"/>
    <n v="0"/>
    <n v="0"/>
    <n v="0"/>
    <n v="0"/>
    <n v="0"/>
    <n v="0"/>
    <n v="2531"/>
    <x v="0"/>
    <x v="155"/>
    <x v="162"/>
    <x v="19"/>
    <s v="STATE BANK OF INDIA"/>
    <d v="2024-07-22T00:00:00"/>
    <n v="1"/>
    <x v="0"/>
    <s v="23.28-03 Aug"/>
  </r>
  <r>
    <s v="200100270030"/>
    <x v="0"/>
    <s v="MURTO"/>
    <x v="9"/>
    <x v="54"/>
    <n v="4"/>
    <n v="7.47"/>
    <n v="369.66300000000001"/>
    <n v="0"/>
    <n v="0"/>
    <n v="0"/>
    <n v="0"/>
    <n v="0"/>
    <n v="0"/>
    <n v="370"/>
    <x v="0"/>
    <x v="156"/>
    <x v="163"/>
    <x v="19"/>
    <s v="STATE BANK OF INDIA"/>
    <d v="2024-08-27T00:00:00"/>
    <n v="1"/>
    <x v="0"/>
    <s v="23.28-03 Aug"/>
  </r>
  <r>
    <s v="200100270036"/>
    <x v="0"/>
    <s v="MURTO"/>
    <x v="9"/>
    <x v="94"/>
    <n v="1"/>
    <n v="0.83"/>
    <n v="32.967599999999997"/>
    <n v="0"/>
    <n v="0"/>
    <n v="0"/>
    <n v="0"/>
    <n v="0"/>
    <n v="0"/>
    <n v="33"/>
    <x v="0"/>
    <x v="157"/>
    <x v="164"/>
    <x v="13"/>
    <s v="UCO BANK "/>
    <d v="2024-11-23T00:00:00"/>
    <n v="1"/>
    <x v="0"/>
    <s v="23.28-03 Aug"/>
  </r>
  <r>
    <s v="200100270037"/>
    <x v="0"/>
    <s v="MURTO"/>
    <x v="9"/>
    <x v="95"/>
    <n v="13"/>
    <n v="41.87"/>
    <n v="1762.5925"/>
    <n v="0"/>
    <n v="0"/>
    <n v="0"/>
    <n v="0"/>
    <n v="0"/>
    <n v="0"/>
    <n v="1763"/>
    <x v="0"/>
    <x v="158"/>
    <x v="165"/>
    <x v="10"/>
    <n v="0"/>
    <d v="1899-12-30T00:00:00"/>
    <n v="1"/>
    <x v="0"/>
    <s v="23.28-03 Aug"/>
  </r>
  <r>
    <s v="200100270047"/>
    <x v="0"/>
    <s v="MURTO"/>
    <x v="9"/>
    <x v="7"/>
    <n v="14"/>
    <n v="63.219999999999992"/>
    <n v="2580.3861999999999"/>
    <n v="0"/>
    <n v="0"/>
    <n v="0"/>
    <n v="0"/>
    <n v="0"/>
    <n v="0"/>
    <n v="2580"/>
    <x v="0"/>
    <x v="159"/>
    <x v="166"/>
    <x v="10"/>
    <n v="0"/>
    <d v="1899-12-30T00:00:00"/>
    <n v="1"/>
    <x v="0"/>
    <s v="23.28-03 Aug"/>
  </r>
  <r>
    <s v="200100270075"/>
    <x v="0"/>
    <s v="MURTO"/>
    <x v="9"/>
    <x v="64"/>
    <n v="7"/>
    <n v="19.950000000000003"/>
    <n v="947.16489999999999"/>
    <n v="0"/>
    <n v="0"/>
    <n v="0"/>
    <n v="0"/>
    <n v="0"/>
    <n v="0"/>
    <n v="947"/>
    <x v="0"/>
    <x v="160"/>
    <x v="167"/>
    <x v="10"/>
    <n v="0"/>
    <d v="2025-07-21T00:00:00"/>
    <n v="1"/>
    <x v="0"/>
    <s v="23.28-03 Aug"/>
  </r>
  <r>
    <s v="200100270085"/>
    <x v="0"/>
    <s v="MURTO"/>
    <x v="9"/>
    <x v="96"/>
    <n v="7"/>
    <n v="27.709999999999997"/>
    <n v="1190.2987000000001"/>
    <n v="0"/>
    <n v="0"/>
    <n v="0"/>
    <n v="0"/>
    <n v="0"/>
    <n v="0"/>
    <n v="1190"/>
    <x v="0"/>
    <x v="161"/>
    <x v="168"/>
    <x v="31"/>
    <n v="0"/>
    <d v="2026-04-20T00:00:00"/>
    <n v="1"/>
    <x v="0"/>
    <s v="23.28-03 Aug"/>
  </r>
  <r>
    <s v="200100270092"/>
    <x v="0"/>
    <s v="MURTO"/>
    <x v="9"/>
    <x v="97"/>
    <n v="7"/>
    <n v="15.930000000000001"/>
    <n v="732.7242"/>
    <n v="0"/>
    <n v="0"/>
    <n v="0"/>
    <n v="0"/>
    <n v="0"/>
    <n v="0"/>
    <n v="733"/>
    <x v="0"/>
    <x v="162"/>
    <x v="169"/>
    <x v="9"/>
    <n v="0"/>
    <d v="2026-09-07T00:00:00"/>
    <n v="1"/>
    <x v="0"/>
    <s v="23.28-03 Aug"/>
  </r>
  <r>
    <s v="200100330002"/>
    <x v="0"/>
    <s v="KHATRIKHATANGA"/>
    <x v="10"/>
    <x v="0"/>
    <n v="14"/>
    <n v="348.82000000000005"/>
    <n v="15137.722600000001"/>
    <n v="0"/>
    <n v="0"/>
    <n v="346.89000000000124"/>
    <n v="0"/>
    <n v="0"/>
    <n v="0"/>
    <n v="14791"/>
    <x v="0"/>
    <x v="163"/>
    <x v="170"/>
    <x v="11"/>
    <s v="BOI"/>
    <s v="25/04/2024"/>
    <n v="1"/>
    <x v="0"/>
    <s v="23.28-03 Aug"/>
  </r>
  <r>
    <s v="200100330014"/>
    <x v="0"/>
    <s v="KHATRIKHATANGA"/>
    <x v="10"/>
    <x v="35"/>
    <n v="13"/>
    <n v="23.07"/>
    <n v="1273.5772999999999"/>
    <n v="0"/>
    <n v="0"/>
    <n v="0"/>
    <n v="0"/>
    <n v="0"/>
    <n v="0"/>
    <n v="1274"/>
    <x v="0"/>
    <x v="164"/>
    <x v="171"/>
    <x v="19"/>
    <n v="0"/>
    <d v="2026-02-09T00:00:00"/>
    <n v="1"/>
    <x v="0"/>
    <s v="23.28-03 Aug"/>
  </r>
  <r>
    <s v="200100360002"/>
    <x v="0"/>
    <s v="GHAGHRA"/>
    <x v="11"/>
    <x v="0"/>
    <n v="1"/>
    <n v="25.5"/>
    <n v="1099.8150000000001"/>
    <n v="0"/>
    <n v="0"/>
    <n v="0"/>
    <n v="0"/>
    <n v="0"/>
    <n v="0"/>
    <n v="1100"/>
    <x v="0"/>
    <x v="165"/>
    <x v="172"/>
    <x v="10"/>
    <s v="CANARA BANK"/>
    <d v="2024-06-01T00:00:00"/>
    <n v="1"/>
    <x v="0"/>
    <s v="23.28-03 Aug"/>
  </r>
  <r>
    <s v="200100360011"/>
    <x v="0"/>
    <s v="GHAGHRA"/>
    <x v="11"/>
    <x v="33"/>
    <n v="7"/>
    <n v="103.17"/>
    <n v="4448.9907999999996"/>
    <n v="0"/>
    <n v="0"/>
    <n v="0"/>
    <n v="0"/>
    <n v="0"/>
    <n v="0"/>
    <n v="4449"/>
    <x v="0"/>
    <x v="166"/>
    <x v="173"/>
    <x v="13"/>
    <n v="0"/>
    <d v="2025-09-16T00:00:00"/>
    <n v="1"/>
    <x v="0"/>
    <s v="23.28-03 Aug"/>
  </r>
  <r>
    <s v="200100360012"/>
    <x v="0"/>
    <s v="GHAGHRA"/>
    <x v="11"/>
    <x v="34"/>
    <n v="5"/>
    <n v="9.4400000000000013"/>
    <n v="402.07849999999996"/>
    <n v="0"/>
    <n v="0"/>
    <n v="0"/>
    <n v="0"/>
    <n v="0"/>
    <n v="0"/>
    <n v="402"/>
    <x v="0"/>
    <x v="167"/>
    <x v="174"/>
    <x v="13"/>
    <n v="0"/>
    <d v="2025-11-17T00:00:00"/>
    <n v="1"/>
    <x v="0"/>
    <s v="23.28-03 Aug"/>
  </r>
  <r>
    <s v="200100380002"/>
    <x v="0"/>
    <s v="TIKRA TOLI"/>
    <x v="12"/>
    <x v="0"/>
    <n v="13"/>
    <n v="341.46999999999997"/>
    <n v="13284.572699999999"/>
    <n v="0"/>
    <n v="0"/>
    <n v="335.59000000000015"/>
    <n v="0"/>
    <n v="0"/>
    <n v="0"/>
    <n v="12949"/>
    <x v="0"/>
    <x v="168"/>
    <x v="175"/>
    <x v="11"/>
    <s v="BANK OF INDIA"/>
    <d v="2024-05-11T00:00:00"/>
    <n v="1"/>
    <x v="0"/>
    <s v="23.28-03 Aug"/>
  </r>
  <r>
    <s v="200100380003"/>
    <x v="0"/>
    <s v="TIKRA TOLI"/>
    <x v="12"/>
    <x v="21"/>
    <n v="4"/>
    <n v="28.48"/>
    <n v="1154.1508999999999"/>
    <n v="0"/>
    <n v="0"/>
    <n v="0"/>
    <n v="0"/>
    <n v="0"/>
    <n v="0"/>
    <n v="1154"/>
    <x v="0"/>
    <x v="169"/>
    <x v="176"/>
    <x v="19"/>
    <n v="0"/>
    <d v="2026-09-07T00:00:00"/>
    <n v="1"/>
    <x v="0"/>
    <s v="23.28-03 Aug"/>
  </r>
  <r>
    <s v="200100380008"/>
    <x v="0"/>
    <s v="TIKRA TOLI"/>
    <x v="12"/>
    <x v="31"/>
    <n v="4"/>
    <n v="34.14"/>
    <n v="1243.8461000000002"/>
    <n v="0"/>
    <n v="0"/>
    <n v="0"/>
    <n v="0"/>
    <n v="0"/>
    <n v="0"/>
    <n v="1244"/>
    <x v="0"/>
    <x v="170"/>
    <x v="177"/>
    <x v="11"/>
    <n v="0"/>
    <d v="2026-09-07T00:00:00"/>
    <n v="1"/>
    <x v="0"/>
    <s v="23.28-03 Aug"/>
  </r>
  <r>
    <s v="200100400002"/>
    <x v="0"/>
    <s v="Gargaon2"/>
    <x v="13"/>
    <x v="0"/>
    <n v="13"/>
    <n v="196.54999999999995"/>
    <n v="8045.1248999999998"/>
    <n v="0"/>
    <n v="0"/>
    <n v="197.19999999999709"/>
    <n v="0"/>
    <n v="0"/>
    <n v="0"/>
    <n v="7848"/>
    <x v="0"/>
    <x v="171"/>
    <x v="178"/>
    <x v="9"/>
    <s v="PUNJAB NATIONAL BANK "/>
    <d v="2024-08-21T00:00:00"/>
    <n v="1"/>
    <x v="0"/>
    <s v="23.28-03 Aug"/>
  </r>
  <r>
    <s v="200100400003"/>
    <x v="0"/>
    <s v="Gargaon2"/>
    <x v="13"/>
    <x v="21"/>
    <n v="14"/>
    <n v="224.51"/>
    <n v="9165.9042999999983"/>
    <n v="0"/>
    <n v="0"/>
    <n v="0"/>
    <n v="0"/>
    <n v="0"/>
    <n v="0"/>
    <n v="9166"/>
    <x v="0"/>
    <x v="172"/>
    <x v="179"/>
    <x v="19"/>
    <s v="STATE BANK OF INDIA"/>
    <d v="2024-08-10T00:00:00"/>
    <n v="1"/>
    <x v="0"/>
    <s v="23.28-03 Aug"/>
  </r>
  <r>
    <s v="200100400004"/>
    <x v="0"/>
    <s v="Gargaon2"/>
    <x v="13"/>
    <x v="1"/>
    <n v="11"/>
    <n v="201.4"/>
    <n v="8338.3340000000007"/>
    <n v="0"/>
    <n v="0"/>
    <n v="0"/>
    <n v="0"/>
    <n v="0"/>
    <n v="0"/>
    <n v="8338"/>
    <x v="0"/>
    <x v="173"/>
    <x v="180"/>
    <x v="9"/>
    <s v="PUNJAB NATIONAL BANK "/>
    <d v="2024-11-12T00:00:00"/>
    <n v="1"/>
    <x v="0"/>
    <s v="23.28-03 Aug"/>
  </r>
  <r>
    <s v="200100400007"/>
    <x v="0"/>
    <s v="Gargaon2"/>
    <x v="13"/>
    <x v="98"/>
    <n v="14"/>
    <n v="91.49"/>
    <n v="3874"/>
    <n v="0"/>
    <n v="0"/>
    <n v="0"/>
    <n v="0"/>
    <n v="0"/>
    <n v="0"/>
    <n v="3874"/>
    <x v="0"/>
    <x v="1"/>
    <x v="181"/>
    <x v="12"/>
    <s v="STATE BANK OF INDIA"/>
    <d v="2024-10-07T00:00:00"/>
    <n v="1"/>
    <x v="0"/>
    <s v="23.28-03 Aug"/>
  </r>
  <r>
    <s v="200100400014"/>
    <x v="0"/>
    <s v="Gargaon2"/>
    <x v="13"/>
    <x v="35"/>
    <n v="12"/>
    <n v="37.07"/>
    <n v="1310.2253000000001"/>
    <n v="0"/>
    <n v="0"/>
    <n v="0"/>
    <n v="0"/>
    <n v="0"/>
    <n v="0"/>
    <n v="1310"/>
    <x v="0"/>
    <x v="174"/>
    <x v="182"/>
    <x v="32"/>
    <n v="0"/>
    <d v="2025-06-04T00:00:00"/>
    <n v="1"/>
    <x v="0"/>
    <s v="23.28-03 Aug"/>
  </r>
  <r>
    <s v="200100400017"/>
    <x v="0"/>
    <s v="Gargaon2"/>
    <x v="13"/>
    <x v="4"/>
    <n v="7"/>
    <n v="31.369999999999994"/>
    <n v="1134.432"/>
    <n v="0"/>
    <n v="0"/>
    <n v="0"/>
    <n v="0"/>
    <n v="0"/>
    <n v="0"/>
    <n v="1134"/>
    <x v="0"/>
    <x v="175"/>
    <x v="183"/>
    <x v="19"/>
    <n v="0"/>
    <d v="2025-11-25T00:00:00"/>
    <n v="1"/>
    <x v="0"/>
    <s v="23.28-03 Aug"/>
  </r>
  <r>
    <s v="200100400018"/>
    <x v="0"/>
    <s v="Gargaon2"/>
    <x v="13"/>
    <x v="88"/>
    <n v="7"/>
    <n v="17.34"/>
    <n v="916.26980000000003"/>
    <n v="0"/>
    <n v="0"/>
    <n v="0"/>
    <n v="0"/>
    <n v="0"/>
    <n v="0"/>
    <n v="916"/>
    <x v="0"/>
    <x v="176"/>
    <x v="184"/>
    <x v="12"/>
    <n v="0"/>
    <d v="2025-12-22T00:00:00"/>
    <n v="1"/>
    <x v="0"/>
    <s v="23.28-03 Aug"/>
  </r>
  <r>
    <s v="200100400019"/>
    <x v="0"/>
    <s v="Gargaon2"/>
    <x v="13"/>
    <x v="5"/>
    <n v="7"/>
    <n v="38.520000000000003"/>
    <n v="1550.5751999999998"/>
    <n v="0"/>
    <n v="0"/>
    <n v="0"/>
    <n v="0"/>
    <n v="0"/>
    <n v="0"/>
    <n v="1551"/>
    <x v="0"/>
    <x v="177"/>
    <x v="185"/>
    <x v="9"/>
    <n v="0"/>
    <d v="2026-02-02T00:00:00"/>
    <n v="1"/>
    <x v="0"/>
    <s v="23.28-03 Aug"/>
  </r>
  <r>
    <s v="200100410007"/>
    <x v="0"/>
    <s v="TERO"/>
    <x v="14"/>
    <x v="98"/>
    <n v="11"/>
    <n v="20.720000000000002"/>
    <n v="925.50160000000005"/>
    <n v="0"/>
    <n v="0"/>
    <n v="0"/>
    <n v="0"/>
    <n v="0"/>
    <n v="0"/>
    <n v="926"/>
    <x v="0"/>
    <x v="178"/>
    <x v="186"/>
    <x v="19"/>
    <s v="STATE BANK OF INDIA"/>
    <d v="2024-08-31T00:00:00"/>
    <n v="1"/>
    <x v="0"/>
    <s v="23.28-03 Aug"/>
  </r>
  <r>
    <s v="200100410026"/>
    <x v="0"/>
    <s v="TERO"/>
    <x v="14"/>
    <x v="23"/>
    <n v="8"/>
    <n v="23.86"/>
    <n v="979.56540000000007"/>
    <n v="0"/>
    <n v="0"/>
    <n v="0"/>
    <n v="0"/>
    <n v="0"/>
    <n v="0"/>
    <n v="980"/>
    <x v="0"/>
    <x v="179"/>
    <x v="187"/>
    <x v="11"/>
    <s v="BANK OF INDIA"/>
    <d v="2024-09-30T00:00:00"/>
    <n v="1"/>
    <x v="0"/>
    <s v="23.28-03 Aug"/>
  </r>
  <r>
    <s v="200100410055"/>
    <x v="0"/>
    <s v="TERO"/>
    <x v="14"/>
    <x v="45"/>
    <n v="13"/>
    <n v="54.320000000000007"/>
    <n v="3230.7064"/>
    <n v="0"/>
    <n v="0"/>
    <n v="0"/>
    <n v="0"/>
    <n v="0"/>
    <n v="0"/>
    <n v="3231"/>
    <x v="0"/>
    <x v="180"/>
    <x v="188"/>
    <x v="10"/>
    <n v="0"/>
    <d v="2025-08-04T00:00:00"/>
    <n v="1"/>
    <x v="0"/>
    <s v="23.28-03 Aug"/>
  </r>
  <r>
    <s v="200100410057"/>
    <x v="0"/>
    <s v="TERO"/>
    <x v="14"/>
    <x v="99"/>
    <n v="13"/>
    <n v="34"/>
    <n v="1494.8593999999998"/>
    <n v="0"/>
    <n v="0"/>
    <n v="0"/>
    <n v="0"/>
    <n v="0"/>
    <n v="0"/>
    <n v="1495"/>
    <x v="0"/>
    <x v="181"/>
    <x v="189"/>
    <x v="33"/>
    <n v="0"/>
    <d v="2025-08-26T00:00:00"/>
    <n v="1"/>
    <x v="0"/>
    <s v="23.28-03 Aug"/>
  </r>
  <r>
    <s v="200100410058"/>
    <x v="0"/>
    <s v="TERO"/>
    <x v="14"/>
    <x v="100"/>
    <n v="12"/>
    <n v="39.24"/>
    <n v="1752.4407999999999"/>
    <n v="0"/>
    <n v="0"/>
    <n v="0"/>
    <n v="0"/>
    <n v="0"/>
    <n v="0"/>
    <n v="1752"/>
    <x v="0"/>
    <x v="182"/>
    <x v="190"/>
    <x v="32"/>
    <n v="0"/>
    <d v="2025-11-17T00:00:00"/>
    <n v="1"/>
    <x v="0"/>
    <s v="23.28-03 Aug"/>
  </r>
  <r>
    <s v="200100410064"/>
    <x v="0"/>
    <s v="TERO"/>
    <x v="14"/>
    <x v="11"/>
    <n v="6"/>
    <n v="10.32"/>
    <n v="450.85140000000007"/>
    <n v="0"/>
    <n v="0"/>
    <n v="0"/>
    <n v="0"/>
    <n v="0"/>
    <n v="0"/>
    <n v="451"/>
    <x v="0"/>
    <x v="183"/>
    <x v="191"/>
    <x v="19"/>
    <n v="0"/>
    <d v="2026-01-19T00:00:00"/>
    <n v="1"/>
    <x v="0"/>
    <s v="23.28-03 Aug"/>
  </r>
  <r>
    <s v="200100410066"/>
    <x v="0"/>
    <s v="TERO"/>
    <x v="14"/>
    <x v="12"/>
    <n v="6"/>
    <n v="16.420000000000002"/>
    <n v="837.9556"/>
    <n v="0"/>
    <n v="0"/>
    <n v="0"/>
    <n v="0"/>
    <n v="0"/>
    <n v="0"/>
    <n v="838"/>
    <x v="0"/>
    <x v="184"/>
    <x v="192"/>
    <x v="19"/>
    <n v="0"/>
    <d v="2026-01-27T00:00:00"/>
    <n v="1"/>
    <x v="0"/>
    <s v="23.28-03 Aug"/>
  </r>
  <r>
    <s v="200100410069"/>
    <x v="0"/>
    <s v="TERO"/>
    <x v="14"/>
    <x v="101"/>
    <n v="11"/>
    <n v="19.340000000000003"/>
    <n v="990.28620000000001"/>
    <n v="0"/>
    <n v="0"/>
    <n v="0"/>
    <n v="0"/>
    <n v="0"/>
    <n v="0"/>
    <n v="990"/>
    <x v="0"/>
    <x v="185"/>
    <x v="193"/>
    <x v="19"/>
    <n v="0"/>
    <d v="2026-06-09T00:00:00"/>
    <n v="1"/>
    <x v="0"/>
    <s v="23.28-03 Aug"/>
  </r>
  <r>
    <s v="200100410071"/>
    <x v="0"/>
    <s v="TERO"/>
    <x v="14"/>
    <x v="102"/>
    <n v="14"/>
    <n v="39.97999999999999"/>
    <n v="1656.1738"/>
    <n v="0"/>
    <n v="0"/>
    <n v="0"/>
    <n v="0"/>
    <n v="0"/>
    <n v="0"/>
    <n v="1656"/>
    <x v="0"/>
    <x v="186"/>
    <x v="194"/>
    <x v="19"/>
    <n v="0"/>
    <d v="2026-06-22T00:00:00"/>
    <n v="1"/>
    <x v="0"/>
    <s v="23.28-03 Aug"/>
  </r>
  <r>
    <s v="200100410072"/>
    <x v="0"/>
    <s v="TERO"/>
    <x v="14"/>
    <x v="103"/>
    <n v="14"/>
    <n v="45.18"/>
    <n v="1793.7076000000002"/>
    <n v="0"/>
    <n v="0"/>
    <n v="0"/>
    <n v="0"/>
    <n v="0"/>
    <n v="0"/>
    <n v="1794"/>
    <x v="0"/>
    <x v="187"/>
    <x v="195"/>
    <x v="10"/>
    <n v="0"/>
    <d v="2026-07-06T00:00:00"/>
    <n v="1"/>
    <x v="0"/>
    <s v="23.28-03 Aug"/>
  </r>
  <r>
    <s v="200100420002"/>
    <x v="0"/>
    <s v="RONHE"/>
    <x v="15"/>
    <x v="0"/>
    <n v="1"/>
    <n v="13.5"/>
    <n v="556.875"/>
    <n v="0"/>
    <n v="0"/>
    <n v="0"/>
    <n v="0"/>
    <n v="0"/>
    <n v="0"/>
    <n v="557"/>
    <x v="0"/>
    <x v="188"/>
    <x v="196"/>
    <x v="34"/>
    <s v="STATE BANK OF INDIA"/>
    <d v="2024-08-31T00:00:00"/>
    <n v="1"/>
    <x v="0"/>
    <s v="23.28-03 Aug"/>
  </r>
  <r>
    <s v="200100420004"/>
    <x v="0"/>
    <s v="RONHE"/>
    <x v="15"/>
    <x v="1"/>
    <n v="7"/>
    <n v="11.47"/>
    <n v="419.43010000000004"/>
    <n v="0"/>
    <n v="0"/>
    <n v="0"/>
    <n v="0"/>
    <n v="0"/>
    <n v="0"/>
    <n v="419"/>
    <x v="0"/>
    <x v="189"/>
    <x v="197"/>
    <x v="2"/>
    <s v="BANK OF INDIA"/>
    <d v="2024-09-30T00:00:00"/>
    <n v="1"/>
    <x v="0"/>
    <s v="23.28-03 Aug"/>
  </r>
  <r>
    <s v="200100420005"/>
    <x v="0"/>
    <s v="RONHE"/>
    <x v="15"/>
    <x v="30"/>
    <n v="7"/>
    <n v="31.380000000000003"/>
    <n v="2142.1442000000002"/>
    <n v="0"/>
    <n v="0"/>
    <n v="0"/>
    <n v="0"/>
    <n v="0"/>
    <n v="0"/>
    <n v="2142"/>
    <x v="0"/>
    <x v="190"/>
    <x v="198"/>
    <x v="2"/>
    <s v="BANK OF INDIA"/>
    <d v="2024-09-07T00:00:00"/>
    <n v="1"/>
    <x v="0"/>
    <s v="23.28-03 Aug"/>
  </r>
  <r>
    <s v="200100420008"/>
    <x v="0"/>
    <s v="RONHE"/>
    <x v="15"/>
    <x v="31"/>
    <n v="3"/>
    <n v="4.0999999999999996"/>
    <n v="173.4118"/>
    <n v="0"/>
    <n v="0"/>
    <n v="0"/>
    <n v="0"/>
    <n v="0"/>
    <n v="0"/>
    <n v="173"/>
    <x v="0"/>
    <x v="191"/>
    <x v="199"/>
    <x v="35"/>
    <s v="BANK OF INDIA"/>
    <d v="2024-09-07T00:00:00"/>
    <n v="1"/>
    <x v="0"/>
    <s v="23.28-03 Aug"/>
  </r>
  <r>
    <s v="200100420009"/>
    <x v="0"/>
    <s v="RONHE"/>
    <x v="15"/>
    <x v="32"/>
    <n v="13"/>
    <n v="46.53"/>
    <n v="1841.3181"/>
    <n v="0"/>
    <n v="0"/>
    <n v="0"/>
    <n v="0"/>
    <n v="0"/>
    <n v="0"/>
    <n v="1841"/>
    <x v="0"/>
    <x v="192"/>
    <x v="200"/>
    <x v="16"/>
    <s v="INDIAN OVERSEAS BANK"/>
    <d v="2024-10-07T00:00:00"/>
    <n v="1"/>
    <x v="0"/>
    <s v="23.28-03 Aug"/>
  </r>
  <r>
    <s v="200100420011"/>
    <x v="0"/>
    <s v="RONHE"/>
    <x v="15"/>
    <x v="33"/>
    <n v="13"/>
    <n v="32.31"/>
    <n v="1230.1653999999999"/>
    <n v="0"/>
    <n v="0"/>
    <n v="0"/>
    <n v="0"/>
    <n v="0"/>
    <n v="0"/>
    <n v="1230"/>
    <x v="0"/>
    <x v="193"/>
    <x v="201"/>
    <x v="35"/>
    <s v="BANK OF INDIA"/>
    <d v="2024-09-07T00:00:00"/>
    <n v="1"/>
    <x v="0"/>
    <s v="23.28-03 Aug"/>
  </r>
  <r>
    <s v="200100420013"/>
    <x v="0"/>
    <s v="RONHE"/>
    <x v="15"/>
    <x v="22"/>
    <n v="7"/>
    <n v="17.21"/>
    <n v="699.35930000000008"/>
    <n v="0"/>
    <n v="0"/>
    <n v="0"/>
    <n v="0"/>
    <n v="0"/>
    <n v="0"/>
    <n v="699"/>
    <x v="0"/>
    <x v="194"/>
    <x v="202"/>
    <x v="35"/>
    <s v="BANK OF INDIA"/>
    <d v="2024-09-07T00:00:00"/>
    <n v="1"/>
    <x v="0"/>
    <s v="23.28-03 Aug"/>
  </r>
  <r>
    <s v="200100420014"/>
    <x v="0"/>
    <s v="RONHE"/>
    <x v="15"/>
    <x v="35"/>
    <n v="10"/>
    <n v="19.499999999999996"/>
    <n v="712.82410000000004"/>
    <n v="0"/>
    <n v="0"/>
    <n v="0"/>
    <n v="0"/>
    <n v="0"/>
    <n v="0"/>
    <n v="713"/>
    <x v="0"/>
    <x v="144"/>
    <x v="203"/>
    <x v="35"/>
    <s v="BANK OF INDIA"/>
    <d v="2024-09-07T00:00:00"/>
    <n v="1"/>
    <x v="0"/>
    <s v="23.28-03 Aug"/>
  </r>
  <r>
    <s v="200100420015"/>
    <x v="0"/>
    <s v="RONHE"/>
    <x v="15"/>
    <x v="91"/>
    <n v="13"/>
    <n v="90.06"/>
    <n v="4050.5187999999998"/>
    <n v="0"/>
    <n v="0"/>
    <n v="0"/>
    <n v="0"/>
    <n v="0"/>
    <n v="0"/>
    <n v="4051"/>
    <x v="0"/>
    <x v="195"/>
    <x v="204"/>
    <x v="11"/>
    <s v="BANK OF INDIA"/>
    <d v="2024-09-07T00:00:00"/>
    <n v="1"/>
    <x v="0"/>
    <s v="23.28-03 Aug"/>
  </r>
  <r>
    <s v="200100420017"/>
    <x v="0"/>
    <s v="RONHE"/>
    <x v="15"/>
    <x v="4"/>
    <n v="6"/>
    <n v="10.81"/>
    <n v="499.13349999999997"/>
    <n v="0"/>
    <n v="0"/>
    <n v="0"/>
    <n v="0"/>
    <n v="0"/>
    <n v="0"/>
    <n v="499"/>
    <x v="0"/>
    <x v="196"/>
    <x v="205"/>
    <x v="36"/>
    <s v="Indian Bank "/>
    <d v="2024-09-30T00:00:00"/>
    <n v="1"/>
    <x v="0"/>
    <s v="23.28-03 Aug"/>
  </r>
  <r>
    <s v="200100420019"/>
    <x v="0"/>
    <s v="RONHE"/>
    <x v="15"/>
    <x v="5"/>
    <n v="11"/>
    <n v="13.930000000000001"/>
    <n v="607.5453"/>
    <n v="0"/>
    <n v="0"/>
    <n v="0"/>
    <n v="0"/>
    <n v="0"/>
    <n v="0"/>
    <n v="608"/>
    <x v="0"/>
    <x v="197"/>
    <x v="206"/>
    <x v="34"/>
    <s v="STATE BANK OF INDIA"/>
    <d v="2024-09-30T00:00:00"/>
    <n v="1"/>
    <x v="0"/>
    <s v="23.28-03 Aug"/>
  </r>
  <r>
    <s v="200100420021"/>
    <x v="0"/>
    <s v="RONHE"/>
    <x v="15"/>
    <x v="59"/>
    <n v="7"/>
    <n v="12.879999999999999"/>
    <n v="576.98119999999994"/>
    <n v="0"/>
    <n v="0"/>
    <n v="0"/>
    <n v="0"/>
    <n v="0"/>
    <n v="0"/>
    <n v="577"/>
    <x v="0"/>
    <x v="198"/>
    <x v="207"/>
    <x v="35"/>
    <s v="BANK OF INDIA"/>
    <d v="2024-10-14T00:00:00"/>
    <n v="1"/>
    <x v="0"/>
    <s v="23.28-03 Aug"/>
  </r>
  <r>
    <s v="200100420026"/>
    <x v="0"/>
    <s v="RONHE"/>
    <x v="15"/>
    <x v="23"/>
    <n v="13"/>
    <n v="114.28"/>
    <n v="4927.8739999999998"/>
    <n v="0"/>
    <n v="0"/>
    <n v="0"/>
    <n v="0"/>
    <n v="0"/>
    <n v="0"/>
    <n v="4928"/>
    <x v="0"/>
    <x v="199"/>
    <x v="208"/>
    <x v="34"/>
    <s v="STATE BANK OF INDIA"/>
    <d v="1899-12-30T00:00:00"/>
    <n v="1"/>
    <x v="0"/>
    <s v="23.28-03 Aug"/>
  </r>
  <r>
    <s v="200100420027"/>
    <x v="0"/>
    <s v="RONHE"/>
    <x v="15"/>
    <x v="60"/>
    <n v="13"/>
    <n v="33.04"/>
    <n v="1811.5788"/>
    <n v="0"/>
    <n v="0"/>
    <n v="0"/>
    <n v="0"/>
    <n v="0"/>
    <n v="0"/>
    <n v="1812"/>
    <x v="0"/>
    <x v="200"/>
    <x v="209"/>
    <x v="35"/>
    <n v="0"/>
    <d v="1899-12-30T00:00:00"/>
    <n v="1"/>
    <x v="0"/>
    <s v="23.28-03 Aug"/>
  </r>
  <r>
    <s v="200100420028"/>
    <x v="0"/>
    <s v="RONHE"/>
    <x v="15"/>
    <x v="61"/>
    <n v="7"/>
    <n v="30.97"/>
    <n v="1628.8754000000001"/>
    <n v="0"/>
    <n v="0"/>
    <n v="0"/>
    <n v="0"/>
    <n v="0"/>
    <n v="0"/>
    <n v="1629"/>
    <x v="0"/>
    <x v="201"/>
    <x v="210"/>
    <x v="2"/>
    <n v="0"/>
    <d v="1899-12-30T00:00:00"/>
    <n v="1"/>
    <x v="0"/>
    <s v="23.28-03 Aug"/>
  </r>
  <r>
    <s v="200100420030"/>
    <x v="0"/>
    <s v="RONHE"/>
    <x v="15"/>
    <x v="54"/>
    <n v="7"/>
    <n v="32.07"/>
    <n v="1168.7161000000001"/>
    <n v="0"/>
    <n v="0"/>
    <n v="0"/>
    <n v="0"/>
    <n v="0"/>
    <n v="0"/>
    <n v="1169"/>
    <x v="0"/>
    <x v="202"/>
    <x v="211"/>
    <x v="2"/>
    <n v="0"/>
    <d v="1899-12-30T00:00:00"/>
    <n v="1"/>
    <x v="0"/>
    <s v="23.28-03 Aug"/>
  </r>
  <r>
    <s v="200100420031"/>
    <x v="0"/>
    <s v="RONHE"/>
    <x v="15"/>
    <x v="55"/>
    <n v="13"/>
    <n v="18.669999999999998"/>
    <n v="839.70499999999981"/>
    <n v="0"/>
    <n v="0"/>
    <n v="0"/>
    <n v="0"/>
    <n v="0"/>
    <n v="0"/>
    <n v="840"/>
    <x v="0"/>
    <x v="203"/>
    <x v="212"/>
    <x v="2"/>
    <n v="0"/>
    <d v="2025-06-23T00:00:00"/>
    <n v="1"/>
    <x v="0"/>
    <s v="23.28-03 Aug"/>
  </r>
  <r>
    <s v="200100420032"/>
    <x v="0"/>
    <s v="RONHE"/>
    <x v="15"/>
    <x v="56"/>
    <n v="13"/>
    <n v="76.94"/>
    <n v="3206.7888999999996"/>
    <n v="0"/>
    <n v="0"/>
    <n v="0"/>
    <n v="0"/>
    <n v="0"/>
    <n v="0"/>
    <n v="3207"/>
    <x v="0"/>
    <x v="204"/>
    <x v="213"/>
    <x v="2"/>
    <n v="0"/>
    <d v="2025-07-15T00:00:00"/>
    <n v="1"/>
    <x v="0"/>
    <s v="23.28-03 Aug"/>
  </r>
  <r>
    <s v="200100420033"/>
    <x v="0"/>
    <s v="RONHE"/>
    <x v="15"/>
    <x v="39"/>
    <n v="6"/>
    <n v="9.5300000000000011"/>
    <n v="492.68729999999999"/>
    <n v="0"/>
    <n v="0"/>
    <n v="0"/>
    <n v="0"/>
    <n v="0"/>
    <n v="0"/>
    <n v="493"/>
    <x v="0"/>
    <x v="205"/>
    <x v="214"/>
    <x v="1"/>
    <n v="0"/>
    <d v="2025-09-08T00:00:00"/>
    <n v="1"/>
    <x v="0"/>
    <s v="23.28-03 Aug"/>
  </r>
  <r>
    <s v="200100420034"/>
    <x v="0"/>
    <s v="RONHE"/>
    <x v="15"/>
    <x v="57"/>
    <n v="6"/>
    <n v="56.370000000000005"/>
    <n v="2243.4492999999998"/>
    <n v="0"/>
    <n v="0"/>
    <n v="0"/>
    <n v="0"/>
    <n v="0"/>
    <n v="0"/>
    <n v="2243"/>
    <x v="0"/>
    <x v="206"/>
    <x v="215"/>
    <x v="17"/>
    <n v="0"/>
    <d v="2025-09-08T00:00:00"/>
    <n v="1"/>
    <x v="0"/>
    <s v="23.28-03 Aug"/>
  </r>
  <r>
    <s v="200100420035"/>
    <x v="0"/>
    <s v="RONHE"/>
    <x v="15"/>
    <x v="48"/>
    <n v="10"/>
    <n v="20.439999999999998"/>
    <n v="847.01299999999992"/>
    <n v="0"/>
    <n v="0"/>
    <n v="0"/>
    <n v="0"/>
    <n v="0"/>
    <n v="0"/>
    <n v="847"/>
    <x v="0"/>
    <x v="192"/>
    <x v="216"/>
    <x v="17"/>
    <n v="0"/>
    <d v="2025-09-08T00:00:00"/>
    <n v="1"/>
    <x v="0"/>
    <s v="23.28-03 Aug"/>
  </r>
  <r>
    <s v="200100420036"/>
    <x v="0"/>
    <s v="RONHE"/>
    <x v="15"/>
    <x v="94"/>
    <n v="7"/>
    <n v="23.3"/>
    <n v="1150.5853"/>
    <n v="0"/>
    <n v="0"/>
    <n v="0"/>
    <n v="0"/>
    <n v="0"/>
    <n v="0"/>
    <n v="1151"/>
    <x v="0"/>
    <x v="207"/>
    <x v="217"/>
    <x v="34"/>
    <n v="0"/>
    <d v="2025-09-23T00:00:00"/>
    <n v="1"/>
    <x v="0"/>
    <s v="23.28-03 Aug"/>
  </r>
  <r>
    <s v="200100420038"/>
    <x v="0"/>
    <s v="RONHE"/>
    <x v="15"/>
    <x v="104"/>
    <n v="6"/>
    <n v="18.91"/>
    <n v="776.21440000000007"/>
    <n v="0"/>
    <n v="0"/>
    <n v="0"/>
    <n v="0"/>
    <n v="0"/>
    <n v="0"/>
    <n v="776"/>
    <x v="0"/>
    <x v="162"/>
    <x v="218"/>
    <x v="17"/>
    <n v="0"/>
    <d v="2025-10-19T00:00:00"/>
    <n v="1"/>
    <x v="0"/>
    <s v="23.28-03 Aug"/>
  </r>
  <r>
    <s v="200100420039"/>
    <x v="0"/>
    <s v="RONHE"/>
    <x v="15"/>
    <x v="105"/>
    <n v="13"/>
    <n v="58.239999999999995"/>
    <n v="3156.1527999999998"/>
    <n v="0"/>
    <n v="0"/>
    <n v="0"/>
    <n v="0"/>
    <n v="0"/>
    <n v="0"/>
    <n v="3156"/>
    <x v="0"/>
    <x v="208"/>
    <x v="219"/>
    <x v="34"/>
    <n v="0"/>
    <d v="2025-11-10T00:00:00"/>
    <n v="1"/>
    <x v="0"/>
    <s v="23.28-03 Aug"/>
  </r>
  <r>
    <s v="200100420041"/>
    <x v="0"/>
    <s v="RONHE"/>
    <x v="15"/>
    <x v="50"/>
    <n v="13"/>
    <n v="43.300000000000004"/>
    <n v="1763.6205"/>
    <n v="0"/>
    <n v="0"/>
    <n v="0"/>
    <n v="0"/>
    <n v="0"/>
    <n v="0"/>
    <n v="1764"/>
    <x v="0"/>
    <x v="209"/>
    <x v="220"/>
    <x v="21"/>
    <n v="0"/>
    <d v="2026-03-30T00:00:00"/>
    <n v="1"/>
    <x v="0"/>
    <s v="23.28-03 Aug"/>
  </r>
  <r>
    <s v="200100420044"/>
    <x v="0"/>
    <s v="RONHE"/>
    <x v="15"/>
    <x v="24"/>
    <n v="13"/>
    <n v="28.200000000000003"/>
    <n v="1033.2933"/>
    <n v="0"/>
    <n v="0"/>
    <n v="0"/>
    <n v="0"/>
    <n v="0"/>
    <n v="0"/>
    <n v="1033"/>
    <x v="0"/>
    <x v="210"/>
    <x v="221"/>
    <x v="34"/>
    <n v="0"/>
    <d v="2026-04-28T00:00:00"/>
    <n v="1"/>
    <x v="0"/>
    <s v="23.28-03 Aug"/>
  </r>
  <r>
    <s v="200100430003"/>
    <x v="0"/>
    <s v="DARKHANDREY"/>
    <x v="16"/>
    <x v="21"/>
    <n v="13"/>
    <n v="25.12"/>
    <n v="1232.4793"/>
    <n v="0"/>
    <n v="0"/>
    <n v="50"/>
    <n v="0"/>
    <n v="0"/>
    <s v="Release1"/>
    <n v="1182"/>
    <x v="0"/>
    <x v="211"/>
    <x v="222"/>
    <x v="12"/>
    <s v="STATE BANK OF INDIA"/>
    <d v="2024-12-23T00:00:00"/>
    <n v="1"/>
    <x v="0"/>
    <s v="23.28-03 Aug"/>
  </r>
  <r>
    <s v="200100430004"/>
    <x v="0"/>
    <s v="DARKHANDREY"/>
    <x v="16"/>
    <x v="1"/>
    <n v="14"/>
    <n v="40.570000000000007"/>
    <n v="1815.2091"/>
    <n v="0"/>
    <n v="0"/>
    <n v="100"/>
    <n v="0"/>
    <n v="0"/>
    <s v="Release1"/>
    <n v="1715"/>
    <x v="0"/>
    <x v="212"/>
    <x v="223"/>
    <x v="12"/>
    <s v="STATE BANK OF INDIA"/>
    <d v="2024-12-23T00:00:00"/>
    <n v="1"/>
    <x v="0"/>
    <s v="23.28-03 Aug"/>
  </r>
  <r>
    <s v="200100430007"/>
    <x v="0"/>
    <s v="DARKHANDREY"/>
    <x v="16"/>
    <x v="98"/>
    <n v="7"/>
    <n v="13.62"/>
    <n v="737.62390000000005"/>
    <n v="0"/>
    <n v="0"/>
    <n v="0"/>
    <n v="0"/>
    <n v="0"/>
    <s v="Release1"/>
    <n v="738"/>
    <x v="0"/>
    <x v="213"/>
    <x v="224"/>
    <x v="19"/>
    <s v="STATE BANK OF INDIA"/>
    <d v="2025-01-06T00:00:00"/>
    <n v="1"/>
    <x v="0"/>
    <s v="23.28-03 Aug"/>
  </r>
  <r>
    <s v="200100430008"/>
    <x v="0"/>
    <s v="DARKHANDREY"/>
    <x v="16"/>
    <x v="31"/>
    <n v="14"/>
    <n v="42.550000000000004"/>
    <n v="1707.0249999999999"/>
    <n v="0"/>
    <n v="0"/>
    <n v="100"/>
    <n v="0"/>
    <n v="0"/>
    <s v="Release1"/>
    <n v="1607"/>
    <x v="0"/>
    <x v="214"/>
    <x v="225"/>
    <x v="10"/>
    <s v="CANARA BANK"/>
    <d v="2025-01-06T00:00:00"/>
    <n v="1"/>
    <x v="0"/>
    <s v="23.28-03 Aug"/>
  </r>
  <r>
    <s v="200100430012"/>
    <x v="0"/>
    <s v="DARKHANDREY"/>
    <x v="16"/>
    <x v="34"/>
    <n v="13"/>
    <n v="42.269999999999996"/>
    <n v="1658.8811000000001"/>
    <n v="0"/>
    <n v="0"/>
    <n v="100"/>
    <n v="0"/>
    <n v="0"/>
    <s v="Release1"/>
    <n v="1559"/>
    <x v="0"/>
    <x v="215"/>
    <x v="226"/>
    <x v="11"/>
    <s v="BANK OF INDIA"/>
    <d v="2025-01-06T00:00:00"/>
    <n v="1"/>
    <x v="0"/>
    <s v="23.28-03 Aug"/>
  </r>
  <r>
    <s v="200100430014"/>
    <x v="0"/>
    <s v="DARKHANDREY"/>
    <x v="16"/>
    <x v="35"/>
    <n v="14"/>
    <n v="50.13"/>
    <n v="2351.3764999999999"/>
    <n v="0"/>
    <n v="0"/>
    <n v="200"/>
    <n v="0"/>
    <n v="0"/>
    <s v="Release1"/>
    <n v="2151"/>
    <x v="0"/>
    <x v="216"/>
    <x v="227"/>
    <x v="32"/>
    <s v="BANK OF BARODA"/>
    <d v="1899-12-30T00:00:00"/>
    <n v="1"/>
    <x v="0"/>
    <s v="23.28-03 Aug"/>
  </r>
  <r>
    <s v="200100430015"/>
    <x v="0"/>
    <s v="DARKHANDREY"/>
    <x v="16"/>
    <x v="91"/>
    <n v="10"/>
    <n v="47.190000000000005"/>
    <n v="2614.5752000000002"/>
    <n v="0"/>
    <n v="0"/>
    <n v="150"/>
    <n v="0"/>
    <n v="0"/>
    <s v="Release1"/>
    <n v="2465"/>
    <x v="0"/>
    <x v="217"/>
    <x v="228"/>
    <x v="32"/>
    <n v="0"/>
    <d v="1899-12-30T00:00:00"/>
    <n v="1"/>
    <x v="0"/>
    <s v="23.28-03 Aug"/>
  </r>
  <r>
    <s v="200100430018"/>
    <x v="0"/>
    <s v="DARKHANDREY"/>
    <x v="16"/>
    <x v="88"/>
    <n v="10"/>
    <n v="24.529999999999998"/>
    <n v="1183.3960999999999"/>
    <n v="0"/>
    <n v="0"/>
    <n v="50"/>
    <n v="0"/>
    <n v="0"/>
    <s v="Release1"/>
    <n v="1133"/>
    <x v="0"/>
    <x v="218"/>
    <x v="229"/>
    <x v="10"/>
    <n v="0"/>
    <d v="1899-12-30T00:00:00"/>
    <n v="1"/>
    <x v="0"/>
    <s v="23.28-03 Aug"/>
  </r>
  <r>
    <s v="200100430021"/>
    <x v="0"/>
    <s v="DARKHANDREY"/>
    <x v="16"/>
    <x v="59"/>
    <n v="14"/>
    <n v="38.44"/>
    <n v="1733.2577000000001"/>
    <n v="0"/>
    <n v="0"/>
    <n v="100"/>
    <n v="0"/>
    <n v="0"/>
    <s v="Release1"/>
    <n v="1633"/>
    <x v="0"/>
    <x v="219"/>
    <x v="230"/>
    <x v="32"/>
    <n v="0"/>
    <d v="2025-07-15T00:00:00"/>
    <n v="1"/>
    <x v="0"/>
    <s v="23.28-03 Aug"/>
  </r>
  <r>
    <s v="200100430022"/>
    <x v="0"/>
    <s v="DARKHANDREY"/>
    <x v="16"/>
    <x v="36"/>
    <n v="7"/>
    <n v="29.17"/>
    <n v="1329.0880000000002"/>
    <n v="0"/>
    <n v="0"/>
    <n v="100"/>
    <n v="0"/>
    <n v="0"/>
    <s v="Release1"/>
    <n v="1229"/>
    <x v="0"/>
    <x v="220"/>
    <x v="231"/>
    <x v="10"/>
    <n v="0"/>
    <d v="2025-07-15T00:00:00"/>
    <n v="1"/>
    <x v="0"/>
    <s v="23.28-03 Aug"/>
  </r>
  <r>
    <s v="200100430023"/>
    <x v="0"/>
    <s v="DARKHANDREY"/>
    <x v="16"/>
    <x v="37"/>
    <n v="7"/>
    <n v="13.08"/>
    <n v="781.33879999999999"/>
    <n v="0"/>
    <n v="0"/>
    <n v="0"/>
    <n v="0"/>
    <n v="0"/>
    <s v="Release1"/>
    <n v="781"/>
    <x v="0"/>
    <x v="221"/>
    <x v="232"/>
    <x v="32"/>
    <n v="0"/>
    <d v="2025-07-15T00:00:00"/>
    <n v="1"/>
    <x v="0"/>
    <s v="23.28-03 Aug"/>
  </r>
  <r>
    <s v="200100430025"/>
    <x v="0"/>
    <s v="DARKHANDREY"/>
    <x v="16"/>
    <x v="90"/>
    <n v="13"/>
    <n v="64.069999999999993"/>
    <n v="2917.1799000000005"/>
    <n v="0"/>
    <n v="0"/>
    <n v="0"/>
    <n v="0"/>
    <n v="0"/>
    <s v="Release1"/>
    <n v="2917"/>
    <x v="0"/>
    <x v="222"/>
    <x v="233"/>
    <x v="12"/>
    <n v="0"/>
    <d v="2025-08-19T00:00:00"/>
    <n v="1"/>
    <x v="0"/>
    <s v="23.28-03 Aug"/>
  </r>
  <r>
    <s v="200100430027"/>
    <x v="0"/>
    <s v="DARKHANDREY"/>
    <x v="16"/>
    <x v="60"/>
    <n v="8"/>
    <n v="23.01"/>
    <n v="1249.2488999999998"/>
    <n v="0"/>
    <n v="0"/>
    <n v="50"/>
    <n v="0"/>
    <n v="0"/>
    <s v="Release1"/>
    <n v="1199"/>
    <x v="0"/>
    <x v="223"/>
    <x v="234"/>
    <x v="13"/>
    <n v="0"/>
    <d v="2026-01-19T00:00:00"/>
    <n v="1"/>
    <x v="0"/>
    <s v="23.28-03 Aug"/>
  </r>
  <r>
    <s v="200100430028"/>
    <x v="0"/>
    <s v="DARKHANDREY"/>
    <x v="16"/>
    <x v="61"/>
    <n v="13"/>
    <n v="19.75"/>
    <n v="893.49170000000004"/>
    <n v="0"/>
    <n v="0"/>
    <n v="50"/>
    <n v="0"/>
    <n v="0"/>
    <s v="Release1"/>
    <n v="843"/>
    <x v="0"/>
    <x v="224"/>
    <x v="235"/>
    <x v="19"/>
    <n v="0"/>
    <d v="2026-03-16T00:00:00"/>
    <n v="1"/>
    <x v="0"/>
    <s v="23.28-03 Aug"/>
  </r>
  <r>
    <s v="200100430029"/>
    <x v="0"/>
    <s v="DARKHANDREY"/>
    <x v="16"/>
    <x v="38"/>
    <n v="7"/>
    <n v="20.010000000000002"/>
    <n v="916.46950000000004"/>
    <n v="0"/>
    <n v="0"/>
    <n v="0"/>
    <n v="0"/>
    <n v="0"/>
    <s v="Release1"/>
    <n v="916"/>
    <x v="0"/>
    <x v="225"/>
    <x v="236"/>
    <x v="12"/>
    <n v="0"/>
    <d v="2026-03-16T00:00:00"/>
    <n v="1"/>
    <x v="0"/>
    <s v="23.28-03 Aug"/>
  </r>
  <r>
    <s v="200100430031"/>
    <x v="0"/>
    <s v="DARKHANDREY"/>
    <x v="16"/>
    <x v="55"/>
    <n v="14"/>
    <n v="26.810000000000002"/>
    <n v="1069.3434999999999"/>
    <n v="0"/>
    <n v="0"/>
    <n v="50"/>
    <n v="0"/>
    <n v="0"/>
    <s v="Release1"/>
    <n v="1019"/>
    <x v="0"/>
    <x v="226"/>
    <x v="237"/>
    <x v="11"/>
    <n v="0"/>
    <d v="2026-04-04T00:00:00"/>
    <n v="1"/>
    <x v="0"/>
    <s v="23.28-03 Aug"/>
  </r>
  <r>
    <s v="200100430032"/>
    <x v="0"/>
    <s v="DARKHANDREY"/>
    <x v="16"/>
    <x v="56"/>
    <n v="14"/>
    <n v="35.94"/>
    <n v="1460.5178000000001"/>
    <n v="0"/>
    <n v="0"/>
    <n v="26"/>
    <n v="0"/>
    <n v="0"/>
    <s v="Release1"/>
    <n v="1435"/>
    <x v="0"/>
    <x v="227"/>
    <x v="238"/>
    <x v="10"/>
    <n v="0"/>
    <d v="2026-04-04T00:00:00"/>
    <n v="1"/>
    <x v="0"/>
    <s v="23.28-03 Aug"/>
  </r>
  <r>
    <s v="200100430035"/>
    <x v="0"/>
    <s v="DARKHANDREY"/>
    <x v="16"/>
    <x v="48"/>
    <n v="14"/>
    <n v="39.57"/>
    <n v="1580.1316000000002"/>
    <n v="0"/>
    <n v="0"/>
    <n v="0"/>
    <n v="0"/>
    <n v="0"/>
    <s v="Release1"/>
    <n v="1580"/>
    <x v="0"/>
    <x v="228"/>
    <x v="239"/>
    <x v="13"/>
    <n v="0"/>
    <d v="2026-04-04T00:00:00"/>
    <n v="1"/>
    <x v="0"/>
    <s v="23.28-03 Aug"/>
  </r>
  <r>
    <s v="200100430036"/>
    <x v="0"/>
    <s v="DARKHANDREY"/>
    <x v="16"/>
    <x v="94"/>
    <n v="9"/>
    <n v="32.71"/>
    <n v="1389.0589"/>
    <n v="0"/>
    <n v="0"/>
    <n v="100"/>
    <n v="0"/>
    <n v="0"/>
    <s v="Release1"/>
    <n v="1289"/>
    <x v="0"/>
    <x v="229"/>
    <x v="240"/>
    <x v="10"/>
    <n v="0"/>
    <d v="2026-06-30T00:00:00"/>
    <n v="1"/>
    <x v="0"/>
    <s v="23.28-03 Aug"/>
  </r>
  <r>
    <s v="200100430038"/>
    <x v="0"/>
    <s v="DARKHANDREY"/>
    <x v="16"/>
    <x v="104"/>
    <n v="7"/>
    <n v="6.5799999999999992"/>
    <n v="438.37510000000003"/>
    <n v="0"/>
    <n v="0"/>
    <n v="0"/>
    <n v="0"/>
    <n v="0"/>
    <s v="Release1"/>
    <n v="438"/>
    <x v="0"/>
    <x v="230"/>
    <x v="241"/>
    <x v="10"/>
    <n v="0"/>
    <d v="2026-06-30T00:00:00"/>
    <n v="1"/>
    <x v="0"/>
    <s v="23.28-03 Aug"/>
  </r>
  <r>
    <s v="200100430039"/>
    <x v="0"/>
    <s v="DARKHANDREY"/>
    <x v="16"/>
    <x v="105"/>
    <n v="14"/>
    <n v="69.069999999999993"/>
    <n v="2615.2464"/>
    <n v="0"/>
    <n v="0"/>
    <n v="0"/>
    <n v="0"/>
    <n v="0"/>
    <s v="Release1"/>
    <n v="2615"/>
    <x v="0"/>
    <x v="231"/>
    <x v="242"/>
    <x v="19"/>
    <n v="0"/>
    <d v="2026-07-13T00:00:00"/>
    <n v="1"/>
    <x v="0"/>
    <s v="23.28-03 Aug"/>
  </r>
  <r>
    <s v="200100430040"/>
    <x v="0"/>
    <s v="DARKHANDREY"/>
    <x v="16"/>
    <x v="49"/>
    <n v="14"/>
    <n v="73.8"/>
    <n v="2888.8562999999999"/>
    <n v="0"/>
    <n v="0"/>
    <n v="0"/>
    <n v="0"/>
    <n v="0"/>
    <s v="Release1"/>
    <n v="2889"/>
    <x v="0"/>
    <x v="232"/>
    <x v="243"/>
    <x v="11"/>
    <n v="0"/>
    <d v="2026-08-24T00:00:00"/>
    <n v="1"/>
    <x v="0"/>
    <s v="23.28-03 Aug"/>
  </r>
  <r>
    <s v="200100430041"/>
    <x v="0"/>
    <s v="DARKHANDREY"/>
    <x v="16"/>
    <x v="50"/>
    <n v="11"/>
    <n v="48.55"/>
    <n v="1912.1762999999999"/>
    <n v="0"/>
    <n v="0"/>
    <n v="0"/>
    <n v="0"/>
    <n v="0"/>
    <s v="Release1"/>
    <n v="1912"/>
    <x v="0"/>
    <x v="233"/>
    <x v="244"/>
    <x v="13"/>
    <n v="0"/>
    <d v="2026-09-07T00:00:00"/>
    <n v="1"/>
    <x v="0"/>
    <s v="23.28-03 Aug"/>
  </r>
  <r>
    <s v="200100500004"/>
    <x v="0"/>
    <s v="SARNA TOLI"/>
    <x v="17"/>
    <x v="1"/>
    <n v="1"/>
    <n v="53"/>
    <n v="2186.25"/>
    <n v="0"/>
    <n v="0"/>
    <n v="0"/>
    <n v="0"/>
    <n v="0"/>
    <n v="0"/>
    <n v="2186"/>
    <x v="0"/>
    <x v="234"/>
    <x v="245"/>
    <x v="15"/>
    <n v="0"/>
    <d v="2025-06-23T00:00:00"/>
    <n v="1"/>
    <x v="0"/>
    <s v="23.28-03 Aug"/>
  </r>
  <r>
    <s v="200100520002"/>
    <x v="0"/>
    <s v="Kumbatoli"/>
    <x v="18"/>
    <x v="0"/>
    <n v="14"/>
    <n v="321.21000000000004"/>
    <n v="13117.966100000001"/>
    <n v="0"/>
    <n v="0"/>
    <n v="167.96999999999389"/>
    <n v="6350"/>
    <n v="0"/>
    <n v="0"/>
    <n v="6600"/>
    <x v="0"/>
    <x v="235"/>
    <x v="246"/>
    <x v="2"/>
    <n v="0"/>
    <d v="2025-07-05T00:00:00"/>
    <n v="1"/>
    <x v="0"/>
    <s v="23.28-03 Aug"/>
  </r>
  <r>
    <s v="200100520004"/>
    <x v="0"/>
    <s v="Kumbatoli"/>
    <x v="18"/>
    <x v="1"/>
    <n v="8"/>
    <n v="112.26999999999998"/>
    <n v="4607.7871999999998"/>
    <n v="0"/>
    <n v="0"/>
    <n v="0"/>
    <n v="0"/>
    <n v="0"/>
    <n v="0"/>
    <n v="4608"/>
    <x v="0"/>
    <x v="236"/>
    <x v="247"/>
    <x v="16"/>
    <n v="0"/>
    <d v="2025-06-04T00:00:00"/>
    <n v="1"/>
    <x v="0"/>
    <s v="23.28-03 Aug"/>
  </r>
  <r>
    <s v="200100520005"/>
    <x v="0"/>
    <s v="Kumbatoli"/>
    <x v="18"/>
    <x v="30"/>
    <n v="7"/>
    <n v="47.980000000000004"/>
    <n v="1716.8881999999999"/>
    <n v="0"/>
    <n v="0"/>
    <n v="0"/>
    <n v="0"/>
    <n v="0"/>
    <n v="0"/>
    <n v="1717"/>
    <x v="0"/>
    <x v="237"/>
    <x v="248"/>
    <x v="0"/>
    <n v="0"/>
    <d v="2025-06-04T00:00:00"/>
    <n v="1"/>
    <x v="0"/>
    <s v="23.28-03 Aug"/>
  </r>
  <r>
    <s v="200100520006"/>
    <x v="0"/>
    <s v="Kumbatoli"/>
    <x v="18"/>
    <x v="58"/>
    <n v="7"/>
    <n v="60.070000000000007"/>
    <n v="2296.1005"/>
    <n v="0"/>
    <n v="0"/>
    <n v="0"/>
    <n v="0"/>
    <n v="0"/>
    <n v="0"/>
    <n v="2296"/>
    <x v="0"/>
    <x v="238"/>
    <x v="249"/>
    <x v="19"/>
    <n v="0"/>
    <d v="2025-06-04T00:00:00"/>
    <n v="1"/>
    <x v="0"/>
    <s v="23.28-03 Aug"/>
  </r>
  <r>
    <s v="200100520007"/>
    <x v="0"/>
    <s v="Kumbatoli"/>
    <x v="18"/>
    <x v="98"/>
    <n v="7"/>
    <n v="42.039999999999992"/>
    <n v="1596.4299000000001"/>
    <n v="0"/>
    <n v="0"/>
    <n v="0"/>
    <n v="0"/>
    <n v="0"/>
    <n v="0"/>
    <n v="1596"/>
    <x v="0"/>
    <x v="239"/>
    <x v="250"/>
    <x v="0"/>
    <n v="0"/>
    <d v="2025-06-04T00:00:00"/>
    <n v="1"/>
    <x v="0"/>
    <s v="23.28-03 Aug"/>
  </r>
  <r>
    <s v="200100520008"/>
    <x v="0"/>
    <s v="Kumbatoli"/>
    <x v="18"/>
    <x v="31"/>
    <n v="14"/>
    <n v="60.629999999999995"/>
    <n v="2534.2644999999998"/>
    <n v="0"/>
    <n v="0"/>
    <n v="0"/>
    <n v="0"/>
    <n v="0"/>
    <n v="0"/>
    <n v="2534"/>
    <x v="0"/>
    <x v="240"/>
    <x v="251"/>
    <x v="19"/>
    <n v="0"/>
    <d v="2025-06-04T00:00:00"/>
    <n v="1"/>
    <x v="0"/>
    <s v="23.28-03 Aug"/>
  </r>
  <r>
    <s v="200100520009"/>
    <x v="0"/>
    <s v="Kumbatoli"/>
    <x v="18"/>
    <x v="32"/>
    <n v="6"/>
    <n v="14.49"/>
    <n v="559.24299999999994"/>
    <n v="0"/>
    <n v="0"/>
    <n v="0"/>
    <n v="0"/>
    <n v="0"/>
    <n v="0"/>
    <n v="559"/>
    <x v="0"/>
    <x v="241"/>
    <x v="252"/>
    <x v="19"/>
    <n v="0"/>
    <d v="2025-06-04T00:00:00"/>
    <n v="1"/>
    <x v="0"/>
    <s v="23.28-03 Aug"/>
  </r>
  <r>
    <s v="200100520011"/>
    <x v="0"/>
    <s v="Kumbatoli"/>
    <x v="18"/>
    <x v="33"/>
    <n v="13"/>
    <n v="71.36"/>
    <n v="2891.6456999999996"/>
    <n v="0"/>
    <n v="0"/>
    <n v="0"/>
    <n v="0"/>
    <n v="0"/>
    <n v="0"/>
    <n v="2892"/>
    <x v="0"/>
    <x v="242"/>
    <x v="253"/>
    <x v="19"/>
    <n v="0"/>
    <d v="2026-06-02T00:00:00"/>
    <n v="1"/>
    <x v="0"/>
    <s v="23.28-03 Aug"/>
  </r>
  <r>
    <s v="200100520014"/>
    <x v="0"/>
    <s v="Kumbatoli"/>
    <x v="18"/>
    <x v="35"/>
    <n v="14"/>
    <n v="143.09"/>
    <n v="5939.2616000000007"/>
    <n v="0"/>
    <n v="0"/>
    <n v="0"/>
    <n v="0"/>
    <n v="0"/>
    <n v="0"/>
    <n v="5939"/>
    <x v="0"/>
    <x v="243"/>
    <x v="254"/>
    <x v="1"/>
    <n v="0"/>
    <d v="2025-06-10T00:00:00"/>
    <n v="1"/>
    <x v="0"/>
    <s v="23.28-03 Aug"/>
  </r>
  <r>
    <s v="200100520016"/>
    <x v="0"/>
    <s v="Kumbatoli"/>
    <x v="18"/>
    <x v="3"/>
    <n v="6"/>
    <n v="12.950000000000001"/>
    <n v="644.38980000000004"/>
    <n v="0"/>
    <n v="0"/>
    <n v="0"/>
    <n v="0"/>
    <n v="0"/>
    <n v="0"/>
    <n v="644"/>
    <x v="0"/>
    <x v="244"/>
    <x v="255"/>
    <x v="19"/>
    <n v="0"/>
    <d v="2025-07-08T00:00:00"/>
    <n v="1"/>
    <x v="0"/>
    <s v="23.28-03 Aug"/>
  </r>
  <r>
    <s v="200100520020"/>
    <x v="0"/>
    <s v="Kumbatoli"/>
    <x v="18"/>
    <x v="89"/>
    <n v="7"/>
    <n v="7.81"/>
    <n v="459.07909999999998"/>
    <n v="0"/>
    <n v="0"/>
    <n v="0"/>
    <n v="0"/>
    <n v="0"/>
    <n v="0"/>
    <n v="459"/>
    <x v="0"/>
    <x v="245"/>
    <x v="256"/>
    <x v="19"/>
    <n v="0"/>
    <d v="2025-08-26T00:00:00"/>
    <n v="1"/>
    <x v="0"/>
    <s v="23.28-03 Aug"/>
  </r>
  <r>
    <s v="200100520023"/>
    <x v="0"/>
    <s v="Kumbatoli"/>
    <x v="18"/>
    <x v="37"/>
    <n v="8"/>
    <n v="17.54"/>
    <n v="680.50080000000014"/>
    <n v="0"/>
    <n v="0"/>
    <n v="0"/>
    <n v="0"/>
    <n v="0"/>
    <n v="0"/>
    <n v="681"/>
    <x v="0"/>
    <x v="246"/>
    <x v="257"/>
    <x v="19"/>
    <n v="0"/>
    <d v="2025-10-13T00:00:00"/>
    <n v="1"/>
    <x v="0"/>
    <s v="23.28-03 Aug"/>
  </r>
  <r>
    <s v="200100520026"/>
    <x v="0"/>
    <s v="Kumbatoli"/>
    <x v="18"/>
    <x v="23"/>
    <n v="1"/>
    <n v="2.61"/>
    <n v="101.99879999999999"/>
    <n v="0"/>
    <n v="0"/>
    <n v="0"/>
    <n v="0"/>
    <n v="0"/>
    <n v="0"/>
    <n v="102"/>
    <x v="0"/>
    <x v="247"/>
    <x v="258"/>
    <x v="19"/>
    <n v="0"/>
    <d v="2026-02-16T00:00:00"/>
    <n v="1"/>
    <x v="0"/>
    <s v="23.28-03 Aug"/>
  </r>
  <r>
    <s v="200100520027"/>
    <x v="0"/>
    <s v="Kumbatoli"/>
    <x v="18"/>
    <x v="60"/>
    <n v="14"/>
    <n v="61.749999999999993"/>
    <n v="2418.1692000000003"/>
    <n v="0"/>
    <n v="0"/>
    <n v="0"/>
    <n v="0"/>
    <n v="0"/>
    <n v="0"/>
    <n v="2418"/>
    <x v="0"/>
    <x v="248"/>
    <x v="259"/>
    <x v="19"/>
    <n v="0"/>
    <d v="2026-04-28T00:00:00"/>
    <n v="1"/>
    <x v="0"/>
    <s v="23.28-03 Aug"/>
  </r>
  <r>
    <s v="200100520028"/>
    <x v="0"/>
    <s v="Kumbatoli"/>
    <x v="18"/>
    <x v="61"/>
    <n v="12"/>
    <n v="58.490000000000009"/>
    <n v="2452.5413999999996"/>
    <n v="0"/>
    <n v="0"/>
    <n v="0"/>
    <n v="0"/>
    <n v="0"/>
    <n v="0"/>
    <n v="2453"/>
    <x v="0"/>
    <x v="249"/>
    <x v="260"/>
    <x v="1"/>
    <n v="0"/>
    <d v="2026-06-22T00:00:00"/>
    <n v="1"/>
    <x v="0"/>
    <s v="23.28-03 Aug"/>
  </r>
  <r>
    <s v="200100520029"/>
    <x v="0"/>
    <s v="Kumbatoli"/>
    <x v="18"/>
    <x v="38"/>
    <n v="14"/>
    <n v="69.25"/>
    <n v="2580.8001999999997"/>
    <n v="0"/>
    <n v="0"/>
    <n v="0"/>
    <n v="0"/>
    <n v="0"/>
    <n v="0"/>
    <n v="2581"/>
    <x v="0"/>
    <x v="250"/>
    <x v="261"/>
    <x v="19"/>
    <n v="0"/>
    <d v="2026-06-22T00:00:00"/>
    <n v="1"/>
    <x v="0"/>
    <s v="23.28-03 Aug"/>
  </r>
  <r>
    <s v="200100520030"/>
    <x v="0"/>
    <s v="Kumbatoli"/>
    <x v="18"/>
    <x v="54"/>
    <n v="11"/>
    <n v="35.269999999999996"/>
    <n v="1362.1074999999998"/>
    <n v="0"/>
    <n v="0"/>
    <n v="0"/>
    <n v="0"/>
    <n v="0"/>
    <n v="0"/>
    <n v="1362"/>
    <x v="0"/>
    <x v="251"/>
    <x v="262"/>
    <x v="1"/>
    <n v="0"/>
    <d v="2026-06-22T00:00:00"/>
    <n v="1"/>
    <x v="0"/>
    <s v="23.28-03 Aug"/>
  </r>
  <r>
    <s v="200100520031"/>
    <x v="0"/>
    <s v="Kumbatoli"/>
    <x v="18"/>
    <x v="55"/>
    <n v="6"/>
    <n v="11.16"/>
    <n v="485.41410000000008"/>
    <n v="0"/>
    <n v="0"/>
    <n v="0"/>
    <n v="0"/>
    <n v="0"/>
    <n v="0"/>
    <n v="485"/>
    <x v="0"/>
    <x v="252"/>
    <x v="263"/>
    <x v="1"/>
    <n v="0"/>
    <d v="2026-08-03T00:00:00"/>
    <n v="1"/>
    <x v="0"/>
    <s v="23.28-03 Aug"/>
  </r>
  <r>
    <s v="200100520032"/>
    <x v="0"/>
    <s v="Kumbatoli"/>
    <x v="18"/>
    <x v="56"/>
    <n v="8"/>
    <n v="21.13"/>
    <n v="853.11559999999997"/>
    <n v="0"/>
    <n v="0"/>
    <n v="0"/>
    <n v="0"/>
    <n v="0"/>
    <n v="0"/>
    <n v="853"/>
    <x v="0"/>
    <x v="253"/>
    <x v="264"/>
    <x v="37"/>
    <n v="0"/>
    <d v="2026-09-07T00:00:00"/>
    <n v="1"/>
    <x v="0"/>
    <s v="23.28-03 Aug"/>
  </r>
  <r>
    <s v="200100520033"/>
    <x v="0"/>
    <s v="Kumbatoli"/>
    <x v="18"/>
    <x v="39"/>
    <n v="12"/>
    <n v="46.52"/>
    <n v="1714.4494"/>
    <n v="0"/>
    <n v="0"/>
    <n v="0"/>
    <n v="0"/>
    <n v="0"/>
    <n v="0"/>
    <n v="1714"/>
    <x v="0"/>
    <x v="254"/>
    <x v="265"/>
    <x v="1"/>
    <n v="0"/>
    <d v="2026-09-07T00:00:00"/>
    <n v="1"/>
    <x v="0"/>
    <s v="23.28-03 Aug"/>
  </r>
  <r>
    <s v="200100540008"/>
    <x v="1"/>
    <s v="NARKOPI"/>
    <x v="19"/>
    <x v="31"/>
    <n v="7"/>
    <n v="34.050000000000004"/>
    <n v="1641.8669"/>
    <n v="0"/>
    <n v="0"/>
    <n v="0"/>
    <n v="0"/>
    <n v="0"/>
    <n v="0"/>
    <n v="1642"/>
    <x v="0"/>
    <x v="255"/>
    <x v="266"/>
    <x v="38"/>
    <n v="0"/>
    <d v="2025-07-21T00:00:00"/>
    <n v="1"/>
    <x v="0"/>
    <s v="23.28-03 Aug"/>
  </r>
  <r>
    <s v="200100540012"/>
    <x v="1"/>
    <s v="NARKOPI"/>
    <x v="19"/>
    <x v="34"/>
    <n v="8"/>
    <n v="298.42000000000007"/>
    <n v="12337.011"/>
    <n v="0"/>
    <n v="0"/>
    <n v="0"/>
    <n v="0"/>
    <n v="0"/>
    <n v="0"/>
    <n v="12337"/>
    <x v="0"/>
    <x v="99"/>
    <x v="267"/>
    <x v="19"/>
    <n v="0"/>
    <d v="2025-10-29T00:00:00"/>
    <n v="1"/>
    <x v="0"/>
    <s v="23.28-03 Aug"/>
  </r>
  <r>
    <s v="200100540014"/>
    <x v="1"/>
    <s v="NARKOPI"/>
    <x v="19"/>
    <x v="35"/>
    <n v="8"/>
    <n v="16.639999999999997"/>
    <n v="850.24770000000001"/>
    <n v="0"/>
    <n v="0"/>
    <n v="0"/>
    <n v="0"/>
    <n v="0"/>
    <n v="0"/>
    <n v="850"/>
    <x v="0"/>
    <x v="256"/>
    <x v="268"/>
    <x v="31"/>
    <n v="0"/>
    <d v="2025-12-22T00:00:00"/>
    <n v="1"/>
    <x v="0"/>
    <s v="23.28-03 Aug"/>
  </r>
  <r>
    <s v="200100540015"/>
    <x v="1"/>
    <s v="NARKOPI"/>
    <x v="19"/>
    <x v="91"/>
    <n v="6"/>
    <n v="11.239999999999998"/>
    <n v="462.94100000000003"/>
    <n v="0"/>
    <n v="0"/>
    <n v="0"/>
    <n v="0"/>
    <n v="0"/>
    <n v="0"/>
    <n v="463"/>
    <x v="0"/>
    <x v="257"/>
    <x v="269"/>
    <x v="7"/>
    <n v="0"/>
    <d v="2025-12-29T00:00:00"/>
    <n v="1"/>
    <x v="0"/>
    <s v="23.28-03 Aug"/>
  </r>
  <r>
    <s v="200100540019"/>
    <x v="1"/>
    <s v="NARKOPI"/>
    <x v="19"/>
    <x v="5"/>
    <n v="14"/>
    <n v="27.1"/>
    <n v="1258.4301000000003"/>
    <n v="0"/>
    <n v="0"/>
    <n v="0"/>
    <n v="0"/>
    <n v="0"/>
    <n v="0"/>
    <n v="1258"/>
    <x v="0"/>
    <x v="258"/>
    <x v="270"/>
    <x v="11"/>
    <n v="0"/>
    <d v="1899-12-30T00:00:00"/>
    <n v="1"/>
    <x v="0"/>
    <s v="23.28-03 Aug"/>
  </r>
  <r>
    <s v="200100540021"/>
    <x v="1"/>
    <s v="NARKOPI"/>
    <x v="19"/>
    <x v="59"/>
    <n v="14"/>
    <n v="64.97"/>
    <n v="2617.6228999999998"/>
    <n v="0"/>
    <n v="0"/>
    <n v="0"/>
    <n v="0"/>
    <n v="0"/>
    <n v="0"/>
    <n v="2618"/>
    <x v="0"/>
    <x v="259"/>
    <x v="271"/>
    <x v="19"/>
    <n v="0"/>
    <d v="2026-03-16T00:00:00"/>
    <n v="1"/>
    <x v="0"/>
    <s v="23.28-03 Aug"/>
  </r>
  <r>
    <s v="200100540024"/>
    <x v="1"/>
    <s v="NARKOPI"/>
    <x v="19"/>
    <x v="47"/>
    <n v="6"/>
    <n v="9.25"/>
    <n v="332.69909999999999"/>
    <n v="0"/>
    <n v="0"/>
    <n v="0"/>
    <n v="0"/>
    <n v="0"/>
    <n v="0"/>
    <n v="333"/>
    <x v="0"/>
    <x v="260"/>
    <x v="272"/>
    <x v="19"/>
    <n v="0"/>
    <d v="2026-07-13T00:00:00"/>
    <n v="1"/>
    <x v="0"/>
    <s v="23.28-03 Aug"/>
  </r>
  <r>
    <s v="200100540025"/>
    <x v="1"/>
    <s v="NARKOPI"/>
    <x v="19"/>
    <x v="90"/>
    <n v="13"/>
    <n v="53.720000000000006"/>
    <n v="2231.1515999999997"/>
    <n v="0"/>
    <n v="0"/>
    <n v="0"/>
    <n v="0"/>
    <n v="0"/>
    <n v="0"/>
    <n v="2231"/>
    <x v="0"/>
    <x v="261"/>
    <x v="273"/>
    <x v="9"/>
    <n v="0"/>
    <d v="2026-06-30T00:00:00"/>
    <n v="1"/>
    <x v="0"/>
    <s v="23.28-03 Aug"/>
  </r>
  <r>
    <s v="200100540028"/>
    <x v="1"/>
    <s v="NARKOPI"/>
    <x v="19"/>
    <x v="61"/>
    <n v="14"/>
    <n v="48.91"/>
    <n v="2068.5436000000004"/>
    <n v="0"/>
    <n v="0"/>
    <n v="0"/>
    <n v="0"/>
    <n v="0"/>
    <n v="0"/>
    <n v="2069"/>
    <x v="0"/>
    <x v="262"/>
    <x v="274"/>
    <x v="32"/>
    <n v="0"/>
    <d v="2026-06-30T00:00:00"/>
    <n v="1"/>
    <x v="0"/>
    <s v="23.28-03 Aug"/>
  </r>
  <r>
    <s v="200100540029"/>
    <x v="1"/>
    <s v="NARKOPI"/>
    <x v="19"/>
    <x v="38"/>
    <n v="14"/>
    <n v="25.54"/>
    <n v="1133.1054999999999"/>
    <n v="0"/>
    <n v="0"/>
    <n v="0"/>
    <n v="0"/>
    <n v="0"/>
    <n v="0"/>
    <n v="1133"/>
    <x v="0"/>
    <x v="263"/>
    <x v="275"/>
    <x v="19"/>
    <n v="0"/>
    <d v="2026-06-30T00:00:00"/>
    <n v="1"/>
    <x v="0"/>
    <s v="23.28-03 Aug"/>
  </r>
  <r>
    <s v="200100540030"/>
    <x v="1"/>
    <s v="NARKOPI"/>
    <x v="19"/>
    <x v="54"/>
    <n v="12"/>
    <n v="28.129999999999995"/>
    <n v="1251.6279999999999"/>
    <n v="0"/>
    <n v="0"/>
    <n v="0"/>
    <n v="0"/>
    <n v="0"/>
    <n v="0"/>
    <n v="1252"/>
    <x v="0"/>
    <x v="264"/>
    <x v="276"/>
    <x v="19"/>
    <n v="0"/>
    <d v="2026-09-07T00:00:00"/>
    <n v="1"/>
    <x v="0"/>
    <s v="23.28-03 Aug"/>
  </r>
  <r>
    <s v="200100540032"/>
    <x v="1"/>
    <s v="NARKOPI"/>
    <x v="19"/>
    <x v="56"/>
    <n v="10"/>
    <n v="38.379999999999995"/>
    <n v="1481.4112999999998"/>
    <n v="0"/>
    <n v="0"/>
    <n v="0"/>
    <n v="0"/>
    <n v="0"/>
    <n v="0"/>
    <n v="1481"/>
    <x v="0"/>
    <x v="265"/>
    <x v="277"/>
    <x v="31"/>
    <n v="0"/>
    <d v="2026-08-03T00:00:00"/>
    <n v="1"/>
    <x v="0"/>
    <s v="23.28-03 Aug"/>
  </r>
  <r>
    <s v="200100540033"/>
    <x v="1"/>
    <s v="NARKOPI"/>
    <x v="19"/>
    <x v="39"/>
    <n v="9"/>
    <n v="22.78"/>
    <n v="875.41290000000004"/>
    <n v="0"/>
    <n v="0"/>
    <n v="0"/>
    <n v="0"/>
    <n v="0"/>
    <n v="0"/>
    <n v="875"/>
    <x v="0"/>
    <x v="266"/>
    <x v="278"/>
    <x v="19"/>
    <n v="0"/>
    <d v="2026-08-03T00:00:00"/>
    <n v="1"/>
    <x v="0"/>
    <s v="23.28-03 Aug"/>
  </r>
  <r>
    <s v="200100540035"/>
    <x v="1"/>
    <s v="NARKOPI"/>
    <x v="19"/>
    <x v="48"/>
    <n v="13"/>
    <n v="40.989999999999995"/>
    <n v="1738.6271000000004"/>
    <n v="0"/>
    <n v="0"/>
    <n v="0"/>
    <n v="0"/>
    <n v="0"/>
    <n v="0"/>
    <n v="1739"/>
    <x v="0"/>
    <x v="267"/>
    <x v="279"/>
    <x v="19"/>
    <n v="0"/>
    <d v="2026-08-03T00:00:00"/>
    <n v="1"/>
    <x v="0"/>
    <s v="23.28-03 Aug"/>
  </r>
  <r>
    <s v="200100540036"/>
    <x v="1"/>
    <s v="NARKOPI"/>
    <x v="19"/>
    <x v="94"/>
    <n v="5"/>
    <n v="10.74"/>
    <n v="488.97749999999996"/>
    <n v="0"/>
    <n v="0"/>
    <n v="0"/>
    <n v="0"/>
    <n v="0"/>
    <n v="0"/>
    <n v="489"/>
    <x v="0"/>
    <x v="268"/>
    <x v="280"/>
    <x v="19"/>
    <n v="0"/>
    <d v="2026-09-07T00:00:00"/>
    <n v="1"/>
    <x v="0"/>
    <s v="23.28-03 Aug"/>
  </r>
  <r>
    <s v="200100540037"/>
    <x v="1"/>
    <s v="NARKOPI"/>
    <x v="19"/>
    <x v="95"/>
    <n v="6"/>
    <n v="23.24"/>
    <n v="1051.3038000000001"/>
    <n v="0"/>
    <n v="0"/>
    <n v="0"/>
    <n v="0"/>
    <n v="0"/>
    <n v="0"/>
    <n v="1051"/>
    <x v="0"/>
    <x v="269"/>
    <x v="281"/>
    <x v="39"/>
    <n v="0"/>
    <d v="2026-09-07T00:00:00"/>
    <n v="1"/>
    <x v="0"/>
    <s v="23.28-03 Aug"/>
  </r>
  <r>
    <s v="200100550002"/>
    <x v="0"/>
    <s v="MASU"/>
    <x v="20"/>
    <x v="0"/>
    <n v="6"/>
    <n v="22.880000000000003"/>
    <n v="950.57599999999991"/>
    <n v="0"/>
    <n v="0"/>
    <n v="695.45999999999913"/>
    <n v="0"/>
    <n v="0"/>
    <n v="0"/>
    <n v="255"/>
    <x v="0"/>
    <x v="270"/>
    <x v="282"/>
    <x v="32"/>
    <n v="0"/>
    <d v="2025-10-29T00:00:00"/>
    <n v="1"/>
    <x v="0"/>
    <s v="23.28-03 Aug"/>
  </r>
  <r>
    <s v="200100550004"/>
    <x v="0"/>
    <s v="MASU"/>
    <x v="20"/>
    <x v="1"/>
    <n v="10"/>
    <n v="20.139999999999997"/>
    <n v="970.2681"/>
    <n v="0"/>
    <n v="0"/>
    <n v="0"/>
    <n v="0"/>
    <n v="0"/>
    <n v="0"/>
    <n v="970"/>
    <x v="0"/>
    <x v="271"/>
    <x v="283"/>
    <x v="32"/>
    <n v="0"/>
    <d v="2025-11-04T00:00:00"/>
    <n v="1"/>
    <x v="0"/>
    <s v="23.28-03 Aug"/>
  </r>
  <r>
    <s v="200100550005"/>
    <x v="0"/>
    <s v="MASU"/>
    <x v="20"/>
    <x v="30"/>
    <n v="7"/>
    <n v="10.259999999999998"/>
    <n v="752.83860000000004"/>
    <n v="0"/>
    <n v="0"/>
    <n v="0"/>
    <n v="0"/>
    <n v="0"/>
    <n v="0"/>
    <n v="753"/>
    <x v="0"/>
    <x v="272"/>
    <x v="284"/>
    <x v="13"/>
    <n v="0"/>
    <d v="2025-11-04T00:00:00"/>
    <n v="1"/>
    <x v="0"/>
    <s v="23.28-03 Aug"/>
  </r>
  <r>
    <s v="200100550007"/>
    <x v="0"/>
    <s v="MASU"/>
    <x v="20"/>
    <x v="98"/>
    <n v="13"/>
    <n v="40.18"/>
    <n v="1614.4937"/>
    <n v="0"/>
    <n v="0"/>
    <n v="0"/>
    <n v="0"/>
    <n v="0"/>
    <n v="0"/>
    <n v="1614"/>
    <x v="0"/>
    <x v="273"/>
    <x v="285"/>
    <x v="40"/>
    <n v="0"/>
    <d v="2025-12-01T00:00:00"/>
    <n v="1"/>
    <x v="0"/>
    <s v="23.28-03 Aug"/>
  </r>
  <r>
    <s v="200100550009"/>
    <x v="0"/>
    <s v="MASU"/>
    <x v="20"/>
    <x v="32"/>
    <n v="14"/>
    <n v="184.60000000000002"/>
    <n v="6971.6106999999993"/>
    <n v="0"/>
    <n v="0"/>
    <n v="0"/>
    <n v="0"/>
    <n v="0"/>
    <n v="0"/>
    <n v="6972"/>
    <x v="0"/>
    <x v="274"/>
    <x v="286"/>
    <x v="19"/>
    <n v="0"/>
    <d v="2025-12-01T00:00:00"/>
    <n v="1"/>
    <x v="0"/>
    <s v="23.28-03 Aug"/>
  </r>
  <r>
    <s v="200100550010"/>
    <x v="0"/>
    <s v="MASU"/>
    <x v="20"/>
    <x v="2"/>
    <n v="14"/>
    <n v="73.339999999999989"/>
    <n v="3162.9291000000003"/>
    <n v="0"/>
    <n v="0"/>
    <n v="0"/>
    <n v="0"/>
    <n v="0"/>
    <n v="0"/>
    <n v="3163"/>
    <x v="0"/>
    <x v="275"/>
    <x v="287"/>
    <x v="19"/>
    <n v="0"/>
    <d v="2025-12-01T00:00:00"/>
    <n v="1"/>
    <x v="0"/>
    <s v="23.28-03 Aug"/>
  </r>
  <r>
    <s v="200100550012"/>
    <x v="0"/>
    <s v="MASU"/>
    <x v="20"/>
    <x v="34"/>
    <n v="14"/>
    <n v="81.290000000000006"/>
    <n v="3565.8691000000003"/>
    <n v="0"/>
    <n v="0"/>
    <n v="0"/>
    <n v="0"/>
    <n v="0"/>
    <n v="0"/>
    <n v="3566"/>
    <x v="0"/>
    <x v="276"/>
    <x v="288"/>
    <x v="19"/>
    <n v="0"/>
    <d v="2026-01-27T00:00:00"/>
    <n v="1"/>
    <x v="0"/>
    <s v="23.28-03 Aug"/>
  </r>
  <r>
    <s v="200100550014"/>
    <x v="0"/>
    <s v="MASU"/>
    <x v="20"/>
    <x v="35"/>
    <n v="6"/>
    <n v="6.12"/>
    <n v="372.15189999999996"/>
    <n v="0"/>
    <n v="0"/>
    <n v="0"/>
    <n v="0"/>
    <n v="0"/>
    <n v="0"/>
    <n v="372"/>
    <x v="0"/>
    <x v="277"/>
    <x v="289"/>
    <x v="9"/>
    <n v="0"/>
    <d v="2025-11-25T00:00:00"/>
    <n v="1"/>
    <x v="0"/>
    <s v="23.28-03 Aug"/>
  </r>
  <r>
    <s v="200100550019"/>
    <x v="0"/>
    <s v="MASU"/>
    <x v="20"/>
    <x v="5"/>
    <n v="14"/>
    <n v="22.47"/>
    <n v="971.45869999999991"/>
    <n v="0"/>
    <n v="0"/>
    <n v="0"/>
    <n v="0"/>
    <n v="0"/>
    <n v="0"/>
    <n v="971"/>
    <x v="0"/>
    <x v="278"/>
    <x v="290"/>
    <x v="19"/>
    <n v="0"/>
    <d v="2026-01-12T00:00:00"/>
    <n v="1"/>
    <x v="0"/>
    <s v="23.28-03 Aug"/>
  </r>
  <r>
    <s v="200100550021"/>
    <x v="0"/>
    <s v="MASU"/>
    <x v="20"/>
    <x v="59"/>
    <n v="1"/>
    <n v="4.01"/>
    <n v="166.49520000000001"/>
    <n v="0"/>
    <n v="0"/>
    <n v="0"/>
    <n v="0"/>
    <n v="0"/>
    <n v="0"/>
    <n v="166"/>
    <x v="0"/>
    <x v="279"/>
    <x v="291"/>
    <x v="32"/>
    <n v="0"/>
    <d v="2026-03-16T00:00:00"/>
    <n v="1"/>
    <x v="0"/>
    <s v="23.28-03 Aug"/>
  </r>
  <r>
    <s v="200100550022"/>
    <x v="0"/>
    <s v="MASU"/>
    <x v="20"/>
    <x v="36"/>
    <n v="13"/>
    <n v="32.739999999999995"/>
    <n v="1214.0139999999999"/>
    <n v="0"/>
    <n v="0"/>
    <n v="0"/>
    <n v="0"/>
    <n v="0"/>
    <n v="0"/>
    <n v="1214"/>
    <x v="0"/>
    <x v="280"/>
    <x v="292"/>
    <x v="32"/>
    <n v="0"/>
    <d v="2026-04-04T00:00:00"/>
    <n v="1"/>
    <x v="0"/>
    <s v="23.28-03 Aug"/>
  </r>
  <r>
    <s v="200100550023"/>
    <x v="0"/>
    <s v="MASU"/>
    <x v="20"/>
    <x v="37"/>
    <n v="4"/>
    <n v="5.8900000000000006"/>
    <n v="266.7088"/>
    <n v="0"/>
    <n v="0"/>
    <n v="0"/>
    <n v="0"/>
    <n v="0"/>
    <n v="0"/>
    <n v="267"/>
    <x v="0"/>
    <x v="281"/>
    <x v="293"/>
    <x v="16"/>
    <n v="0"/>
    <d v="2026-04-20T00:00:00"/>
    <n v="1"/>
    <x v="0"/>
    <s v="23.28-03 Aug"/>
  </r>
  <r>
    <s v="200100550024"/>
    <x v="0"/>
    <s v="MASU"/>
    <x v="20"/>
    <x v="47"/>
    <n v="6"/>
    <n v="8.49"/>
    <n v="405.7269"/>
    <n v="0"/>
    <n v="0"/>
    <n v="0"/>
    <n v="0"/>
    <n v="0"/>
    <n v="0"/>
    <n v="406"/>
    <x v="0"/>
    <x v="282"/>
    <x v="294"/>
    <x v="32"/>
    <n v="0"/>
    <d v="2026-04-13T00:00:00"/>
    <n v="1"/>
    <x v="0"/>
    <s v="23.28-03 Aug"/>
  </r>
  <r>
    <s v="200100550025"/>
    <x v="0"/>
    <s v="MASU"/>
    <x v="20"/>
    <x v="90"/>
    <n v="7"/>
    <n v="24.15"/>
    <n v="1135.4996000000001"/>
    <n v="0"/>
    <n v="0"/>
    <n v="0"/>
    <n v="0"/>
    <n v="0"/>
    <n v="0"/>
    <n v="1135"/>
    <x v="0"/>
    <x v="283"/>
    <x v="295"/>
    <x v="11"/>
    <n v="0"/>
    <d v="2026-04-13T00:00:00"/>
    <n v="1"/>
    <x v="0"/>
    <s v="23.28-03 Aug"/>
  </r>
  <r>
    <s v="200100550026"/>
    <x v="0"/>
    <s v="MASU"/>
    <x v="20"/>
    <x v="23"/>
    <n v="5"/>
    <n v="13.159999999999998"/>
    <n v="696.31189999999992"/>
    <n v="0"/>
    <n v="0"/>
    <n v="0"/>
    <n v="0"/>
    <n v="0"/>
    <n v="0"/>
    <n v="696"/>
    <x v="0"/>
    <x v="284"/>
    <x v="296"/>
    <x v="32"/>
    <n v="0"/>
    <d v="2026-04-20T00:00:00"/>
    <n v="1"/>
    <x v="0"/>
    <s v="23.28-03 Aug"/>
  </r>
  <r>
    <s v="200100550027"/>
    <x v="0"/>
    <s v="MASU"/>
    <x v="20"/>
    <x v="60"/>
    <n v="10"/>
    <n v="9.2800000000000011"/>
    <n v="425.71600000000001"/>
    <n v="0"/>
    <n v="0"/>
    <n v="0"/>
    <n v="0"/>
    <n v="0"/>
    <n v="0"/>
    <n v="426"/>
    <x v="0"/>
    <x v="285"/>
    <x v="297"/>
    <x v="9"/>
    <n v="0"/>
    <d v="2026-05-18T00:00:00"/>
    <n v="1"/>
    <x v="0"/>
    <s v="23.28-03 Aug"/>
  </r>
  <r>
    <s v="200100550028"/>
    <x v="0"/>
    <s v="MASU"/>
    <x v="20"/>
    <x v="61"/>
    <n v="5"/>
    <n v="11.989999999999998"/>
    <n v="461.59590000000003"/>
    <n v="0"/>
    <n v="0"/>
    <n v="0"/>
    <n v="0"/>
    <n v="0"/>
    <n v="0"/>
    <n v="462"/>
    <x v="0"/>
    <x v="286"/>
    <x v="298"/>
    <x v="11"/>
    <n v="0"/>
    <d v="2026-09-07T00:00:00"/>
    <n v="1"/>
    <x v="0"/>
    <s v="23.28-03 Aug"/>
  </r>
  <r>
    <s v="200100550029"/>
    <x v="0"/>
    <s v="MASU"/>
    <x v="20"/>
    <x v="38"/>
    <n v="7"/>
    <n v="19.809999999999999"/>
    <n v="881.62920000000008"/>
    <n v="0"/>
    <n v="0"/>
    <n v="0"/>
    <n v="0"/>
    <n v="0"/>
    <n v="0"/>
    <n v="882"/>
    <x v="0"/>
    <x v="287"/>
    <x v="299"/>
    <x v="18"/>
    <n v="0"/>
    <d v="2026-09-07T00:00:00"/>
    <n v="1"/>
    <x v="0"/>
    <s v="23.28-03 Aug"/>
  </r>
  <r>
    <s v="200100550030"/>
    <x v="0"/>
    <s v="MASU"/>
    <x v="20"/>
    <x v="54"/>
    <n v="13"/>
    <n v="42.45"/>
    <n v="1740.5519999999999"/>
    <n v="0"/>
    <n v="0"/>
    <n v="0"/>
    <n v="1270"/>
    <n v="0"/>
    <n v="0"/>
    <n v="471"/>
    <x v="0"/>
    <x v="288"/>
    <x v="300"/>
    <x v="41"/>
    <n v="0"/>
    <d v="1899-12-30T00:00:00"/>
    <n v="1"/>
    <x v="1"/>
    <s v="23.28-03 Aug"/>
  </r>
  <r>
    <s v="200100570002"/>
    <x v="0"/>
    <s v="PANDEPARA"/>
    <x v="21"/>
    <x v="0"/>
    <n v="4"/>
    <n v="222.42"/>
    <n v="8370.3685999999998"/>
    <n v="0"/>
    <n v="0"/>
    <n v="0"/>
    <n v="0"/>
    <n v="0"/>
    <n v="0"/>
    <n v="8370"/>
    <x v="0"/>
    <x v="289"/>
    <x v="301"/>
    <x v="11"/>
    <n v="0"/>
    <d v="1899-12-30T00:00:00"/>
    <n v="1"/>
    <x v="0"/>
    <s v="23.28-03 Aug"/>
  </r>
  <r>
    <s v="200100570003"/>
    <x v="0"/>
    <s v="PANDEPARA"/>
    <x v="21"/>
    <x v="21"/>
    <n v="2"/>
    <n v="5.0600000000000005"/>
    <n v="313.52199999999999"/>
    <n v="0"/>
    <n v="0"/>
    <n v="0"/>
    <n v="0"/>
    <n v="0"/>
    <n v="0"/>
    <n v="314"/>
    <x v="0"/>
    <x v="288"/>
    <x v="300"/>
    <x v="41"/>
    <n v="0"/>
    <d v="1899-12-30T00:00:00"/>
    <n v="1"/>
    <x v="1"/>
    <s v="23.28-03 Aug"/>
  </r>
  <r>
    <s v="200100570004"/>
    <x v="0"/>
    <s v="PANDEPARA"/>
    <x v="21"/>
    <x v="1"/>
    <n v="4"/>
    <n v="30.28"/>
    <n v="1352.2438"/>
    <n v="0"/>
    <n v="0"/>
    <n v="0"/>
    <n v="0"/>
    <n v="0"/>
    <n v="0"/>
    <n v="1352"/>
    <x v="0"/>
    <x v="290"/>
    <x v="302"/>
    <x v="11"/>
    <n v="0"/>
    <d v="2026-09-07T00:00:00"/>
    <n v="1"/>
    <x v="0"/>
    <s v="23.28-03 Aug"/>
  </r>
  <r>
    <s v="200100570005"/>
    <x v="0"/>
    <s v="PANDEPARA"/>
    <x v="21"/>
    <x v="30"/>
    <n v="2"/>
    <n v="16.97"/>
    <n v="696.16449999999998"/>
    <n v="0"/>
    <n v="0"/>
    <n v="0"/>
    <n v="0"/>
    <n v="0"/>
    <n v="0"/>
    <n v="696"/>
    <x v="0"/>
    <x v="291"/>
    <x v="303"/>
    <x v="9"/>
    <n v="0"/>
    <d v="2026-09-07T00:00:00"/>
    <n v="1"/>
    <x v="0"/>
    <s v="23.28-03 Aug"/>
  </r>
  <r>
    <s v="200100570006"/>
    <x v="0"/>
    <s v="PANDEPARA"/>
    <x v="21"/>
    <x v="58"/>
    <n v="4"/>
    <n v="7.33"/>
    <n v="287.91950000000003"/>
    <n v="0"/>
    <n v="0"/>
    <n v="0"/>
    <n v="0"/>
    <n v="0"/>
    <n v="0"/>
    <n v="288"/>
    <x v="0"/>
    <x v="292"/>
    <x v="304"/>
    <x v="11"/>
    <n v="0"/>
    <d v="2026-09-07T00:00:00"/>
    <n v="1"/>
    <x v="0"/>
    <s v="23.28-03 Aug"/>
  </r>
  <r>
    <s v="200100590002"/>
    <x v="0"/>
    <s v="KARANJI 2"/>
    <x v="22"/>
    <x v="0"/>
    <n v="14"/>
    <n v="109.68"/>
    <n v="4432.7944999999991"/>
    <n v="0"/>
    <n v="0"/>
    <n v="337.90000000000055"/>
    <n v="0"/>
    <n v="0"/>
    <n v="0"/>
    <n v="4095"/>
    <x v="0"/>
    <x v="293"/>
    <x v="305"/>
    <x v="9"/>
    <n v="0"/>
    <d v="2025-12-15T00:00:00"/>
    <n v="1"/>
    <x v="0"/>
    <s v="23.28-03 Aug"/>
  </r>
  <r>
    <s v="200100590003"/>
    <x v="0"/>
    <s v="KARANJI 2"/>
    <x v="22"/>
    <x v="21"/>
    <n v="7"/>
    <n v="20.929999999999996"/>
    <n v="963.77099999999996"/>
    <n v="0"/>
    <n v="0"/>
    <n v="0"/>
    <n v="0"/>
    <n v="0"/>
    <n v="0"/>
    <n v="964"/>
    <x v="0"/>
    <x v="294"/>
    <x v="306"/>
    <x v="10"/>
    <n v="0"/>
    <d v="2025-12-22T00:00:00"/>
    <n v="1"/>
    <x v="0"/>
    <s v="23.28-03 Aug"/>
  </r>
  <r>
    <s v="200100610002"/>
    <x v="0"/>
    <s v="SEMRA"/>
    <x v="23"/>
    <x v="0"/>
    <n v="14"/>
    <n v="181.35999999999999"/>
    <n v="7352.4434000000001"/>
    <n v="0"/>
    <n v="0"/>
    <n v="138.47999999999956"/>
    <n v="0"/>
    <n v="0"/>
    <n v="0"/>
    <n v="7214"/>
    <x v="0"/>
    <x v="295"/>
    <x v="307"/>
    <x v="26"/>
    <n v="0"/>
    <d v="2026-02-02T00:00:00"/>
    <n v="1"/>
    <x v="0"/>
    <s v="23.28-03 Aug"/>
  </r>
  <r>
    <s v="200100610003"/>
    <x v="0"/>
    <s v="SEMRA"/>
    <x v="23"/>
    <x v="21"/>
    <n v="14"/>
    <n v="67.08"/>
    <n v="2686.7922000000003"/>
    <n v="0"/>
    <n v="0"/>
    <n v="0"/>
    <n v="0"/>
    <n v="0"/>
    <n v="0"/>
    <n v="2687"/>
    <x v="0"/>
    <x v="296"/>
    <x v="308"/>
    <x v="19"/>
    <n v="0"/>
    <d v="2026-04-28T00:00:00"/>
    <n v="1"/>
    <x v="0"/>
    <s v="23.28-03 Aug"/>
  </r>
  <r>
    <s v="200100610004"/>
    <x v="0"/>
    <s v="SEMRA"/>
    <x v="23"/>
    <x v="1"/>
    <n v="14"/>
    <n v="146.39000000000004"/>
    <n v="6242.4148000000014"/>
    <n v="0"/>
    <n v="0"/>
    <n v="0"/>
    <n v="0"/>
    <n v="0"/>
    <n v="0"/>
    <n v="6242"/>
    <x v="0"/>
    <x v="297"/>
    <x v="309"/>
    <x v="19"/>
    <n v="0"/>
    <d v="2026-04-28T00:00:00"/>
    <n v="1"/>
    <x v="0"/>
    <s v="23.28-03 Aug"/>
  </r>
  <r>
    <s v="200100610006"/>
    <x v="0"/>
    <s v="SEMRA"/>
    <x v="23"/>
    <x v="58"/>
    <n v="14"/>
    <n v="43.809999999999988"/>
    <n v="1717.1722"/>
    <n v="0"/>
    <n v="0"/>
    <n v="0"/>
    <n v="0"/>
    <n v="0"/>
    <n v="0"/>
    <n v="1717"/>
    <x v="0"/>
    <x v="298"/>
    <x v="310"/>
    <x v="1"/>
    <n v="0"/>
    <d v="2026-05-18T00:00:00"/>
    <n v="1"/>
    <x v="0"/>
    <s v="23.28-03 Aug"/>
  </r>
  <r>
    <s v="200100610009"/>
    <x v="0"/>
    <s v="SEMRA"/>
    <x v="23"/>
    <x v="32"/>
    <n v="14"/>
    <n v="83.570000000000007"/>
    <n v="3218.5834999999997"/>
    <n v="0"/>
    <n v="0"/>
    <n v="0"/>
    <n v="0"/>
    <n v="0"/>
    <n v="0"/>
    <n v="3219"/>
    <x v="0"/>
    <x v="299"/>
    <x v="311"/>
    <x v="1"/>
    <n v="0"/>
    <d v="2026-07-20T00:00:00"/>
    <n v="1"/>
    <x v="0"/>
    <s v="23.28-03 Aug"/>
  </r>
  <r>
    <s v="200100620003"/>
    <x v="0"/>
    <s v="PISKA"/>
    <x v="24"/>
    <x v="21"/>
    <n v="2"/>
    <n v="6.2200000000000006"/>
    <n v="281.77350000000001"/>
    <n v="0"/>
    <n v="0"/>
    <n v="0"/>
    <n v="0"/>
    <n v="0"/>
    <n v="0"/>
    <n v="282"/>
    <x v="0"/>
    <x v="300"/>
    <x v="312"/>
    <x v="16"/>
    <n v="0"/>
    <d v="1899-12-30T00:00:00"/>
    <n v="1"/>
    <x v="0"/>
    <s v="23.28-03 Aug"/>
  </r>
  <r>
    <s v="200100620004"/>
    <x v="0"/>
    <s v="PISKA"/>
    <x v="24"/>
    <x v="1"/>
    <n v="4"/>
    <n v="37.760000000000005"/>
    <n v="1570.1655000000001"/>
    <n v="0"/>
    <n v="0"/>
    <n v="0"/>
    <n v="0"/>
    <n v="0"/>
    <n v="0"/>
    <n v="1570"/>
    <x v="0"/>
    <x v="301"/>
    <x v="313"/>
    <x v="42"/>
    <n v="0"/>
    <d v="1899-12-30T00:00:00"/>
    <n v="1"/>
    <x v="0"/>
    <s v="23.28-03 Aug"/>
  </r>
  <r>
    <s v="200100620012"/>
    <x v="0"/>
    <s v="PISKA"/>
    <x v="24"/>
    <x v="34"/>
    <n v="13"/>
    <n v="59.260000000000005"/>
    <n v="2126.9153999999999"/>
    <n v="0"/>
    <n v="0"/>
    <n v="0"/>
    <n v="0"/>
    <n v="0"/>
    <n v="0"/>
    <n v="2127"/>
    <x v="0"/>
    <x v="302"/>
    <x v="314"/>
    <x v="16"/>
    <n v="0"/>
    <d v="2026-04-28T00:00:00"/>
    <n v="1"/>
    <x v="0"/>
    <s v="23.28-03 Aug"/>
  </r>
  <r>
    <s v="200100620016"/>
    <x v="0"/>
    <s v="PISKA"/>
    <x v="24"/>
    <x v="3"/>
    <n v="7"/>
    <n v="22.119999999999997"/>
    <n v="836.01799999999992"/>
    <n v="0"/>
    <n v="0"/>
    <n v="0"/>
    <n v="0"/>
    <n v="0"/>
    <n v="0"/>
    <n v="836"/>
    <x v="0"/>
    <x v="303"/>
    <x v="315"/>
    <x v="17"/>
    <n v="0"/>
    <d v="2026-06-09T00:00:00"/>
    <n v="1"/>
    <x v="0"/>
    <s v="23.28-03 Aug"/>
  </r>
  <r>
    <s v="200100620020"/>
    <x v="0"/>
    <s v="PISKA"/>
    <x v="24"/>
    <x v="89"/>
    <n v="7"/>
    <n v="28.8"/>
    <n v="1027.5652"/>
    <n v="0"/>
    <n v="0"/>
    <n v="0"/>
    <n v="0"/>
    <n v="0"/>
    <n v="0"/>
    <n v="1028"/>
    <x v="0"/>
    <x v="304"/>
    <x v="316"/>
    <x v="2"/>
    <n v="0"/>
    <d v="2026-08-10T00:00:00"/>
    <n v="1"/>
    <x v="0"/>
    <s v="23.28-03 Aug"/>
  </r>
  <r>
    <s v="200100620021"/>
    <x v="0"/>
    <s v="PISKA"/>
    <x v="24"/>
    <x v="59"/>
    <n v="7"/>
    <n v="20.080000000000002"/>
    <n v="884.39929999999993"/>
    <n v="0"/>
    <n v="0"/>
    <n v="0"/>
    <n v="0"/>
    <n v="0"/>
    <n v="0"/>
    <n v="884"/>
    <x v="0"/>
    <x v="305"/>
    <x v="317"/>
    <x v="43"/>
    <n v="0"/>
    <d v="2026-08-24T00:00:00"/>
    <n v="1"/>
    <x v="0"/>
    <s v="23.28-03 Aug"/>
  </r>
  <r>
    <s v="200200010003"/>
    <x v="2"/>
    <s v="Paali"/>
    <x v="25"/>
    <x v="21"/>
    <n v="14"/>
    <n v="152.19999999999999"/>
    <n v="5816.6840000000002"/>
    <n v="0"/>
    <n v="0"/>
    <n v="0"/>
    <n v="0"/>
    <n v="0"/>
    <s v="Release1"/>
    <n v="5817"/>
    <x v="0"/>
    <x v="306"/>
    <x v="318"/>
    <x v="21"/>
    <s v="HDFC BANK"/>
    <d v="2023-09-30T00:00:00"/>
    <n v="1"/>
    <x v="0"/>
    <s v="23.28-03 Aug"/>
  </r>
  <r>
    <s v="200200010005"/>
    <x v="2"/>
    <s v="Paali"/>
    <x v="25"/>
    <x v="30"/>
    <n v="1"/>
    <n v="4.3"/>
    <n v="170.452"/>
    <n v="0"/>
    <n v="0"/>
    <n v="0"/>
    <n v="0"/>
    <n v="0"/>
    <s v="Release1"/>
    <n v="170"/>
    <x v="0"/>
    <x v="58"/>
    <x v="319"/>
    <x v="19"/>
    <s v="STATE BANK OF INDIA"/>
    <d v="2023-09-30T00:00:00"/>
    <n v="1"/>
    <x v="0"/>
    <s v="23.28-03 Aug"/>
  </r>
  <r>
    <s v="200200010006"/>
    <x v="2"/>
    <s v="Paali"/>
    <x v="25"/>
    <x v="58"/>
    <n v="13"/>
    <n v="42.4"/>
    <n v="1624.876"/>
    <n v="0"/>
    <n v="0"/>
    <n v="0"/>
    <n v="1270"/>
    <n v="0"/>
    <s v="Release1"/>
    <n v="355"/>
    <x v="0"/>
    <x v="307"/>
    <x v="320"/>
    <x v="28"/>
    <s v="CANARA BANK"/>
    <d v="2023-09-14T00:00:00"/>
    <n v="1"/>
    <x v="0"/>
    <s v="23.28-03 Aug"/>
  </r>
  <r>
    <s v="200200010007"/>
    <x v="2"/>
    <s v="Paali"/>
    <x v="25"/>
    <x v="98"/>
    <n v="5"/>
    <n v="13.4"/>
    <n v="595.52900000000011"/>
    <n v="0"/>
    <n v="0"/>
    <n v="0"/>
    <n v="0"/>
    <n v="0"/>
    <s v="Release1"/>
    <n v="596"/>
    <x v="0"/>
    <x v="308"/>
    <x v="321"/>
    <x v="19"/>
    <s v="STATE BANK OF INDIA"/>
    <d v="2023-09-14T00:00:00"/>
    <n v="1"/>
    <x v="0"/>
    <s v="23.28-03 Aug"/>
  </r>
  <r>
    <s v="200200010010"/>
    <x v="2"/>
    <s v="Paali"/>
    <x v="25"/>
    <x v="2"/>
    <n v="7"/>
    <n v="27.200000000000003"/>
    <n v="1115.8509999999999"/>
    <n v="0"/>
    <n v="0"/>
    <n v="0"/>
    <n v="0"/>
    <n v="0"/>
    <s v="Release1"/>
    <n v="1116"/>
    <x v="0"/>
    <x v="47"/>
    <x v="322"/>
    <x v="37"/>
    <s v="BANK OF INDIA"/>
    <d v="2023-09-14T00:00:00"/>
    <n v="1"/>
    <x v="0"/>
    <s v="23.28-03 Aug"/>
  </r>
  <r>
    <s v="200200010011"/>
    <x v="2"/>
    <s v="Paali"/>
    <x v="25"/>
    <x v="33"/>
    <n v="14"/>
    <n v="131.4"/>
    <n v="5367.0479999999998"/>
    <n v="0"/>
    <n v="0"/>
    <n v="0"/>
    <n v="0"/>
    <n v="0"/>
    <s v="Release1"/>
    <n v="5367"/>
    <x v="0"/>
    <x v="309"/>
    <x v="323"/>
    <x v="19"/>
    <s v="STATE BANK OF INDIA"/>
    <d v="2023-09-30T00:00:00"/>
    <n v="1"/>
    <x v="0"/>
    <s v="23.28-03 Aug"/>
  </r>
  <r>
    <s v="200200010012"/>
    <x v="2"/>
    <s v="Paali"/>
    <x v="25"/>
    <x v="34"/>
    <n v="7"/>
    <n v="20.3"/>
    <n v="963.12800000000004"/>
    <n v="0"/>
    <n v="0"/>
    <n v="0"/>
    <n v="0"/>
    <n v="0"/>
    <s v="Release1"/>
    <n v="963"/>
    <x v="0"/>
    <x v="310"/>
    <x v="324"/>
    <x v="44"/>
    <s v="BANK OF INDIA"/>
    <d v="2023-09-14T00:00:00"/>
    <n v="1"/>
    <x v="0"/>
    <s v="23.28-03 Aug"/>
  </r>
  <r>
    <s v="200200010016"/>
    <x v="2"/>
    <s v="Paali"/>
    <x v="25"/>
    <x v="3"/>
    <n v="12"/>
    <n v="49.7"/>
    <n v="1914.069"/>
    <n v="0"/>
    <n v="0"/>
    <n v="0"/>
    <n v="0"/>
    <n v="0"/>
    <s v="Release1"/>
    <n v="1914"/>
    <x v="0"/>
    <x v="311"/>
    <x v="325"/>
    <x v="19"/>
    <s v="STATE BANK OF INDIA"/>
    <d v="2023-09-30T00:00:00"/>
    <n v="1"/>
    <x v="0"/>
    <s v="23.28-03 Aug"/>
  </r>
  <r>
    <s v="200200010018"/>
    <x v="2"/>
    <s v="Paali"/>
    <x v="25"/>
    <x v="88"/>
    <n v="14"/>
    <n v="128.79999999999998"/>
    <n v="5086.8100000000004"/>
    <n v="0"/>
    <n v="0"/>
    <n v="0"/>
    <n v="0"/>
    <n v="0"/>
    <s v="Release1"/>
    <n v="5087"/>
    <x v="0"/>
    <x v="246"/>
    <x v="326"/>
    <x v="28"/>
    <s v="CANARA BANK"/>
    <d v="2023-09-14T00:00:00"/>
    <n v="1"/>
    <x v="0"/>
    <s v="23.28-03 Aug"/>
  </r>
  <r>
    <s v="200200010020"/>
    <x v="2"/>
    <s v="Paali"/>
    <x v="25"/>
    <x v="89"/>
    <n v="4"/>
    <n v="11.4"/>
    <n v="513.82400000000007"/>
    <n v="0"/>
    <n v="0"/>
    <n v="0"/>
    <n v="0"/>
    <n v="0"/>
    <s v="Release1"/>
    <n v="514"/>
    <x v="0"/>
    <x v="312"/>
    <x v="327"/>
    <x v="28"/>
    <s v="CANARA BANK"/>
    <d v="2023-09-14T00:00:00"/>
    <n v="1"/>
    <x v="0"/>
    <s v="23.28-03 Aug"/>
  </r>
  <r>
    <s v="200200010023"/>
    <x v="2"/>
    <s v="Paali"/>
    <x v="25"/>
    <x v="37"/>
    <n v="7"/>
    <n v="25.8"/>
    <n v="1176.2289999999998"/>
    <n v="0"/>
    <n v="0"/>
    <n v="0"/>
    <n v="0"/>
    <n v="0"/>
    <s v="Release1"/>
    <n v="1176"/>
    <x v="0"/>
    <x v="313"/>
    <x v="328"/>
    <x v="28"/>
    <s v="CANARA BANK"/>
    <d v="2023-09-30T00:00:00"/>
    <n v="1"/>
    <x v="0"/>
    <s v="23.28-03 Aug"/>
  </r>
  <r>
    <s v="200200010025"/>
    <x v="2"/>
    <s v="Paali"/>
    <x v="25"/>
    <x v="90"/>
    <n v="14"/>
    <n v="68.699999999999989"/>
    <n v="2611.2250000000004"/>
    <n v="0"/>
    <n v="0"/>
    <n v="0"/>
    <n v="0"/>
    <n v="0"/>
    <s v="Release1"/>
    <n v="2611"/>
    <x v="0"/>
    <x v="314"/>
    <x v="329"/>
    <x v="19"/>
    <s v="STATE BANK OF INDIA"/>
    <d v="2023-09-14T00:00:00"/>
    <n v="1"/>
    <x v="0"/>
    <s v="23.28-03 Aug"/>
  </r>
  <r>
    <s v="200200010026"/>
    <x v="2"/>
    <s v="Paali"/>
    <x v="25"/>
    <x v="23"/>
    <n v="7"/>
    <n v="102"/>
    <n v="3967.4830000000002"/>
    <n v="0"/>
    <n v="0"/>
    <n v="0"/>
    <n v="0"/>
    <n v="0"/>
    <s v="Release1"/>
    <n v="3967"/>
    <x v="0"/>
    <x v="315"/>
    <x v="330"/>
    <x v="37"/>
    <s v="BANK OF INDIA"/>
    <d v="2023-09-30T00:00:00"/>
    <n v="1"/>
    <x v="0"/>
    <s v="23.28-03 Aug"/>
  </r>
  <r>
    <s v="200200010027"/>
    <x v="2"/>
    <s v="Paali"/>
    <x v="25"/>
    <x v="60"/>
    <n v="14"/>
    <n v="96.399999999999991"/>
    <n v="3675.2670000000003"/>
    <n v="0"/>
    <n v="0"/>
    <n v="0"/>
    <n v="0"/>
    <n v="0"/>
    <s v="Release1"/>
    <n v="3675"/>
    <x v="0"/>
    <x v="316"/>
    <x v="331"/>
    <x v="37"/>
    <s v="BANK OF INDIA"/>
    <d v="2023-09-30T00:00:00"/>
    <n v="1"/>
    <x v="0"/>
    <s v="23.28-03 Aug"/>
  </r>
  <r>
    <s v="200200010029"/>
    <x v="2"/>
    <s v="Paali"/>
    <x v="25"/>
    <x v="38"/>
    <n v="14"/>
    <n v="57.6"/>
    <n v="2256.37"/>
    <n v="0"/>
    <n v="0"/>
    <n v="0"/>
    <n v="0"/>
    <n v="0"/>
    <s v="Release1"/>
    <n v="2256"/>
    <x v="0"/>
    <x v="317"/>
    <x v="332"/>
    <x v="28"/>
    <s v="CANARA BANK"/>
    <d v="2023-09-30T00:00:00"/>
    <n v="1"/>
    <x v="0"/>
    <s v="23.28-03 Aug"/>
  </r>
  <r>
    <s v="200200010033"/>
    <x v="2"/>
    <s v="Paali"/>
    <x v="25"/>
    <x v="39"/>
    <n v="13"/>
    <n v="36.700000000000003"/>
    <n v="1550.2929999999999"/>
    <n v="0"/>
    <n v="0"/>
    <n v="0"/>
    <n v="0"/>
    <n v="0"/>
    <s v="Release1"/>
    <n v="1550"/>
    <x v="0"/>
    <x v="318"/>
    <x v="333"/>
    <x v="19"/>
    <s v="STATE BANK OF INDIA"/>
    <d v="2023-11-18T00:00:00"/>
    <n v="1"/>
    <x v="0"/>
    <s v="23.28-03 Aug"/>
  </r>
  <r>
    <s v="200200010037"/>
    <x v="2"/>
    <s v="Paali"/>
    <x v="25"/>
    <x v="95"/>
    <n v="5"/>
    <n v="13.899999999999999"/>
    <n v="585.73700000000008"/>
    <n v="0"/>
    <n v="0"/>
    <n v="0"/>
    <n v="0"/>
    <n v="0"/>
    <s v="Release1"/>
    <n v="586"/>
    <x v="0"/>
    <x v="319"/>
    <x v="334"/>
    <x v="19"/>
    <s v="STATE BANK OF INDIA"/>
    <d v="2023-11-18T00:00:00"/>
    <n v="1"/>
    <x v="0"/>
    <s v="23.28-03 Aug"/>
  </r>
  <r>
    <s v="200200010038"/>
    <x v="2"/>
    <s v="Paali"/>
    <x v="25"/>
    <x v="104"/>
    <n v="14"/>
    <n v="83.699999999999989"/>
    <n v="3271.1619999999998"/>
    <n v="0"/>
    <n v="0"/>
    <n v="0"/>
    <n v="0"/>
    <n v="0"/>
    <s v="Release1"/>
    <n v="3271"/>
    <x v="0"/>
    <x v="320"/>
    <x v="335"/>
    <x v="37"/>
    <s v="BANK OF INDIA"/>
    <d v="2023-09-14T00:00:00"/>
    <n v="1"/>
    <x v="0"/>
    <s v="23.28-03 Aug"/>
  </r>
  <r>
    <s v="200200010040"/>
    <x v="2"/>
    <s v="Paali"/>
    <x v="25"/>
    <x v="49"/>
    <n v="6"/>
    <n v="12.5"/>
    <n v="577.04300000000001"/>
    <n v="0"/>
    <n v="0"/>
    <n v="0"/>
    <n v="0"/>
    <n v="0"/>
    <s v="Release1"/>
    <n v="577"/>
    <x v="0"/>
    <x v="321"/>
    <x v="336"/>
    <x v="19"/>
    <s v="STATE BANK OF INDIA"/>
    <d v="2023-09-14T00:00:00"/>
    <n v="1"/>
    <x v="0"/>
    <s v="23.28-03 Aug"/>
  </r>
  <r>
    <s v="200200010041"/>
    <x v="2"/>
    <s v="Paali"/>
    <x v="25"/>
    <x v="50"/>
    <n v="12"/>
    <n v="70"/>
    <n v="2873.6399999999994"/>
    <n v="0"/>
    <n v="0"/>
    <n v="0"/>
    <n v="0"/>
    <n v="0"/>
    <s v="Release1"/>
    <n v="2874"/>
    <x v="0"/>
    <x v="322"/>
    <x v="337"/>
    <x v="37"/>
    <s v="BANK OF INDIA"/>
    <d v="2023-09-14T00:00:00"/>
    <n v="1"/>
    <x v="0"/>
    <s v="23.28-03 Aug"/>
  </r>
  <r>
    <s v="200200010044"/>
    <x v="2"/>
    <s v="Paali"/>
    <x v="25"/>
    <x v="24"/>
    <n v="13"/>
    <n v="72.899999999999991"/>
    <n v="2991.3220000000006"/>
    <n v="0"/>
    <n v="0"/>
    <n v="0"/>
    <n v="0"/>
    <n v="0"/>
    <s v="Release1"/>
    <n v="2991"/>
    <x v="0"/>
    <x v="323"/>
    <x v="338"/>
    <x v="37"/>
    <s v="BANK OF INDIA"/>
    <d v="2023-09-30T00:00:00"/>
    <n v="1"/>
    <x v="0"/>
    <s v="23.28-03 Aug"/>
  </r>
  <r>
    <s v="200200010046"/>
    <x v="2"/>
    <s v="Paali"/>
    <x v="25"/>
    <x v="6"/>
    <n v="7"/>
    <n v="11.599999999999998"/>
    <n v="743.20999999999992"/>
    <n v="0"/>
    <n v="0"/>
    <n v="0"/>
    <n v="0"/>
    <n v="0"/>
    <s v="Release1"/>
    <n v="743"/>
    <x v="0"/>
    <x v="324"/>
    <x v="339"/>
    <x v="21"/>
    <s v="HDFC BANK"/>
    <d v="2023-09-14T00:00:00"/>
    <n v="1"/>
    <x v="0"/>
    <s v="23.28-03 Aug"/>
  </r>
  <r>
    <s v="200200010047"/>
    <x v="2"/>
    <s v="Paali"/>
    <x v="25"/>
    <x v="7"/>
    <n v="8"/>
    <n v="18.400000000000002"/>
    <n v="726.95900000000006"/>
    <n v="0"/>
    <n v="0"/>
    <n v="0"/>
    <n v="0"/>
    <n v="0"/>
    <s v="Release1"/>
    <n v="727"/>
    <x v="0"/>
    <x v="325"/>
    <x v="340"/>
    <x v="45"/>
    <s v="BANK OF BARODA"/>
    <d v="2023-09-30T00:00:00"/>
    <n v="1"/>
    <x v="0"/>
    <s v="23.28-03 Aug"/>
  </r>
  <r>
    <s v="200200010052"/>
    <x v="2"/>
    <s v="Paali"/>
    <x v="25"/>
    <x v="42"/>
    <n v="13"/>
    <n v="55.300000000000004"/>
    <n v="2167.5650000000005"/>
    <n v="0"/>
    <n v="0"/>
    <n v="0"/>
    <n v="0"/>
    <n v="0"/>
    <s v="Release1"/>
    <n v="2168"/>
    <x v="0"/>
    <x v="326"/>
    <x v="341"/>
    <x v="37"/>
    <s v="BANK OF INDIA"/>
    <d v="2023-09-30T00:00:00"/>
    <n v="1"/>
    <x v="0"/>
    <s v="23.28-03 Aug"/>
  </r>
  <r>
    <s v="200200010053"/>
    <x v="2"/>
    <s v="Paali"/>
    <x v="25"/>
    <x v="43"/>
    <n v="7"/>
    <n v="26.4"/>
    <n v="1054.45"/>
    <n v="0"/>
    <n v="0"/>
    <n v="0"/>
    <n v="0"/>
    <n v="0"/>
    <s v="Release1"/>
    <n v="1054"/>
    <x v="0"/>
    <x v="327"/>
    <x v="342"/>
    <x v="37"/>
    <s v="BANK OF INDIA"/>
    <d v="2023-09-14T00:00:00"/>
    <n v="1"/>
    <x v="0"/>
    <s v="23.28-03 Aug"/>
  </r>
  <r>
    <s v="200200010054"/>
    <x v="2"/>
    <s v="Paali"/>
    <x v="25"/>
    <x v="44"/>
    <n v="7"/>
    <n v="31.2"/>
    <n v="1187.4409999999998"/>
    <n v="0"/>
    <n v="0"/>
    <n v="0"/>
    <n v="0"/>
    <n v="0"/>
    <s v="Release1"/>
    <n v="1187"/>
    <x v="0"/>
    <x v="328"/>
    <x v="343"/>
    <x v="19"/>
    <s v="STATE BANK OF INDIA"/>
    <d v="2023-10-07T00:00:00"/>
    <n v="1"/>
    <x v="0"/>
    <s v="23.28-03 Aug"/>
  </r>
  <r>
    <s v="200200010056"/>
    <x v="2"/>
    <s v="Paali"/>
    <x v="25"/>
    <x v="46"/>
    <n v="7"/>
    <n v="42.300000000000004"/>
    <n v="1784.425"/>
    <n v="0"/>
    <n v="0"/>
    <n v="0"/>
    <n v="0"/>
    <n v="0"/>
    <s v="Release1"/>
    <n v="1784"/>
    <x v="0"/>
    <x v="329"/>
    <x v="344"/>
    <x v="45"/>
    <s v="BANK OF BARODA"/>
    <d v="2023-10-07T00:00:00"/>
    <n v="1"/>
    <x v="0"/>
    <s v="23.28-03 Aug"/>
  </r>
  <r>
    <s v="200200010057"/>
    <x v="2"/>
    <s v="Paali"/>
    <x v="25"/>
    <x v="99"/>
    <n v="7"/>
    <n v="16.7"/>
    <n v="699.048"/>
    <n v="0"/>
    <n v="0"/>
    <n v="0"/>
    <n v="0"/>
    <n v="0"/>
    <s v="Release1"/>
    <n v="699"/>
    <x v="0"/>
    <x v="31"/>
    <x v="345"/>
    <x v="37"/>
    <s v="BANK OF INDIA"/>
    <d v="2023-10-07T00:00:00"/>
    <n v="1"/>
    <x v="0"/>
    <s v="23.28-03 Aug"/>
  </r>
  <r>
    <s v="200200010063"/>
    <x v="2"/>
    <s v="Paali"/>
    <x v="25"/>
    <x v="106"/>
    <n v="12"/>
    <n v="59.900000000000006"/>
    <n v="2399.9930000000004"/>
    <n v="0"/>
    <n v="0"/>
    <n v="0"/>
    <n v="0"/>
    <n v="0"/>
    <s v="Release1"/>
    <n v="2400"/>
    <x v="0"/>
    <x v="330"/>
    <x v="346"/>
    <x v="37"/>
    <s v="BANK OF INDIA"/>
    <d v="2023-11-04T00:00:00"/>
    <n v="1"/>
    <x v="0"/>
    <s v="23.28-03 Aug"/>
  </r>
  <r>
    <s v="200200010066"/>
    <x v="2"/>
    <s v="Paali"/>
    <x v="25"/>
    <x v="12"/>
    <n v="14"/>
    <n v="75.600000000000009"/>
    <n v="3341.9389999999999"/>
    <n v="0"/>
    <n v="0"/>
    <n v="0"/>
    <n v="0"/>
    <n v="0"/>
    <s v="Release1"/>
    <n v="3342"/>
    <x v="0"/>
    <x v="331"/>
    <x v="347"/>
    <x v="37"/>
    <s v="BANK OF INDIA"/>
    <d v="2023-11-14T00:00:00"/>
    <n v="1"/>
    <x v="0"/>
    <s v="23.28-03 Aug"/>
  </r>
  <r>
    <s v="200200010075"/>
    <x v="2"/>
    <s v="Paali"/>
    <x v="25"/>
    <x v="64"/>
    <n v="6"/>
    <n v="11.5"/>
    <n v="494.18799999999999"/>
    <n v="0"/>
    <n v="0"/>
    <n v="0"/>
    <n v="0"/>
    <n v="0"/>
    <s v="Release1"/>
    <n v="494"/>
    <x v="0"/>
    <x v="332"/>
    <x v="348"/>
    <x v="37"/>
    <s v="BANK OF INDIA"/>
    <d v="2024-03-09T00:00:00"/>
    <n v="1"/>
    <x v="0"/>
    <s v="23.28-03 Aug"/>
  </r>
  <r>
    <s v="200200010076"/>
    <x v="2"/>
    <s v="Paali"/>
    <x v="25"/>
    <x v="107"/>
    <n v="13"/>
    <n v="74.199999999999989"/>
    <n v="2836.2049999999999"/>
    <n v="0"/>
    <n v="0"/>
    <n v="0"/>
    <n v="0"/>
    <n v="0"/>
    <s v="Release1"/>
    <n v="2836"/>
    <x v="0"/>
    <x v="333"/>
    <x v="349"/>
    <x v="37"/>
    <s v="BANK OF INDIA"/>
    <d v="2024-04-05T00:00:00"/>
    <n v="1"/>
    <x v="0"/>
    <s v="23.28-03 Aug"/>
  </r>
  <r>
    <s v="200200010077"/>
    <x v="2"/>
    <s v="Paali"/>
    <x v="25"/>
    <x v="14"/>
    <n v="7"/>
    <n v="23.299999999999997"/>
    <n v="1037.203"/>
    <n v="0"/>
    <n v="0"/>
    <n v="0"/>
    <n v="1037"/>
    <n v="0"/>
    <s v="Release1"/>
    <n v="0"/>
    <x v="0"/>
    <x v="334"/>
    <x v="350"/>
    <x v="19"/>
    <s v="STATE BANK OF INDIA"/>
    <d v="2024-04-05T00:00:00"/>
    <n v="1"/>
    <x v="0"/>
    <s v="23.28-03 Aug"/>
  </r>
  <r>
    <s v="200200010081"/>
    <x v="2"/>
    <s v="Paali"/>
    <x v="25"/>
    <x v="15"/>
    <n v="6"/>
    <n v="12.000000000000002"/>
    <n v="474.78999999999996"/>
    <n v="0"/>
    <n v="0"/>
    <n v="0"/>
    <n v="0"/>
    <n v="0"/>
    <s v="Release1"/>
    <n v="475"/>
    <x v="0"/>
    <x v="335"/>
    <x v="351"/>
    <x v="28"/>
    <s v="CANARA BANK"/>
    <d v="2024-05-11T00:00:00"/>
    <n v="1"/>
    <x v="0"/>
    <s v="23.28-03 Aug"/>
  </r>
  <r>
    <s v="200200010083"/>
    <x v="2"/>
    <s v="Paali"/>
    <x v="25"/>
    <x v="17"/>
    <n v="12"/>
    <n v="385.5"/>
    <n v="15157.951999999999"/>
    <n v="0"/>
    <n v="0"/>
    <n v="0"/>
    <n v="0"/>
    <n v="0"/>
    <s v="Release1"/>
    <n v="15158"/>
    <x v="0"/>
    <x v="336"/>
    <x v="352"/>
    <x v="19"/>
    <s v="STATE BANK OF INDIA"/>
    <d v="2024-05-20T00:00:00"/>
    <n v="1"/>
    <x v="0"/>
    <s v="23.28-03 Aug"/>
  </r>
  <r>
    <s v="200200010088"/>
    <x v="2"/>
    <s v="Paali"/>
    <x v="25"/>
    <x v="66"/>
    <n v="6"/>
    <n v="13.200000000000001"/>
    <n v="528.49300000000005"/>
    <n v="0"/>
    <n v="0"/>
    <n v="0"/>
    <n v="0"/>
    <n v="0"/>
    <s v="Release1"/>
    <n v="528"/>
    <x v="0"/>
    <x v="337"/>
    <x v="353"/>
    <x v="37"/>
    <s v="BANK OF INDIA"/>
    <d v="2024-05-27T00:00:00"/>
    <n v="1"/>
    <x v="0"/>
    <s v="23.28-03 Aug"/>
  </r>
  <r>
    <s v="200200010090"/>
    <x v="2"/>
    <s v="Paali"/>
    <x v="25"/>
    <x v="20"/>
    <n v="13"/>
    <n v="62.699999999999996"/>
    <n v="2432.0859999999993"/>
    <n v="0"/>
    <n v="0"/>
    <n v="0"/>
    <n v="0"/>
    <n v="0"/>
    <s v="Release1"/>
    <n v="2432"/>
    <x v="0"/>
    <x v="338"/>
    <x v="354"/>
    <x v="37"/>
    <s v="BANK OF INDIA"/>
    <d v="2024-06-08T00:00:00"/>
    <n v="1"/>
    <x v="0"/>
    <s v="23.28-03 Aug"/>
  </r>
  <r>
    <s v="200200010091"/>
    <x v="2"/>
    <s v="Paali"/>
    <x v="25"/>
    <x v="67"/>
    <n v="5"/>
    <n v="11.6"/>
    <n v="492.62100000000004"/>
    <n v="0"/>
    <n v="0"/>
    <n v="0"/>
    <n v="0"/>
    <n v="0"/>
    <s v="Release1"/>
    <n v="493"/>
    <x v="0"/>
    <x v="339"/>
    <x v="355"/>
    <x v="37"/>
    <s v="BANK OF INDIA"/>
    <d v="2024-06-15T00:00:00"/>
    <n v="1"/>
    <x v="0"/>
    <s v="23.28-03 Aug"/>
  </r>
  <r>
    <s v="200200010096"/>
    <x v="2"/>
    <s v="Paali"/>
    <x v="25"/>
    <x v="70"/>
    <n v="4"/>
    <n v="9.1"/>
    <n v="438.899"/>
    <n v="0"/>
    <n v="0"/>
    <n v="0"/>
    <n v="0"/>
    <n v="0"/>
    <s v="Release1"/>
    <n v="439"/>
    <x v="0"/>
    <x v="340"/>
    <x v="356"/>
    <x v="19"/>
    <s v="STATE BANK OF INDIA"/>
    <d v="2024-07-08T00:00:00"/>
    <n v="1"/>
    <x v="0"/>
    <s v="23.28-03 Aug"/>
  </r>
  <r>
    <s v="200200010100"/>
    <x v="2"/>
    <s v="Paali"/>
    <x v="25"/>
    <x v="74"/>
    <n v="2"/>
    <n v="1.5"/>
    <n v="88.115000000000009"/>
    <n v="0"/>
    <n v="0"/>
    <n v="0"/>
    <n v="0"/>
    <n v="0"/>
    <s v="Release1"/>
    <n v="88"/>
    <x v="0"/>
    <x v="341"/>
    <x v="357"/>
    <x v="19"/>
    <s v="STATE BANK OF INDIA"/>
    <d v="2024-08-20T00:00:00"/>
    <n v="1"/>
    <x v="0"/>
    <s v="23.28-03 Aug"/>
  </r>
  <r>
    <s v="200200010103"/>
    <x v="2"/>
    <s v="Paali"/>
    <x v="25"/>
    <x v="108"/>
    <n v="7"/>
    <n v="39.9"/>
    <n v="1620.9319999999998"/>
    <n v="0"/>
    <n v="0"/>
    <n v="0"/>
    <n v="0"/>
    <n v="0"/>
    <s v="Release1"/>
    <n v="1621"/>
    <x v="0"/>
    <x v="342"/>
    <x v="358"/>
    <x v="28"/>
    <s v="CANARA BANK"/>
    <d v="2024-09-21T00:00:00"/>
    <n v="1"/>
    <x v="0"/>
    <s v="23.28-03 Aug"/>
  </r>
  <r>
    <s v="200200010104"/>
    <x v="2"/>
    <s v="Paali"/>
    <x v="25"/>
    <x v="77"/>
    <n v="6"/>
    <n v="22.6"/>
    <n v="960.21100000000001"/>
    <n v="0"/>
    <n v="0"/>
    <n v="0"/>
    <n v="0"/>
    <n v="0"/>
    <s v="Release1"/>
    <n v="960"/>
    <x v="0"/>
    <x v="343"/>
    <x v="359"/>
    <x v="19"/>
    <s v="STATE BANK OF INDIA"/>
    <d v="2024-09-30T00:00:00"/>
    <n v="1"/>
    <x v="0"/>
    <s v="23.28-03 Aug"/>
  </r>
  <r>
    <s v="200200010106"/>
    <x v="2"/>
    <s v="Paali"/>
    <x v="25"/>
    <x v="109"/>
    <n v="7"/>
    <n v="25.400000000000002"/>
    <n v="977.20799999999997"/>
    <n v="0"/>
    <n v="0"/>
    <n v="0"/>
    <n v="0"/>
    <n v="0"/>
    <s v="Release1"/>
    <n v="977"/>
    <x v="0"/>
    <x v="344"/>
    <x v="360"/>
    <x v="37"/>
    <s v="BANK OF INDIA"/>
    <d v="2024-09-30T00:00:00"/>
    <n v="1"/>
    <x v="0"/>
    <s v="23.28-03 Aug"/>
  </r>
  <r>
    <s v="200200010108"/>
    <x v="2"/>
    <s v="Paali"/>
    <x v="25"/>
    <x v="79"/>
    <n v="14"/>
    <n v="44.9"/>
    <n v="1830.4779999999998"/>
    <n v="0"/>
    <n v="0"/>
    <n v="0"/>
    <n v="0"/>
    <n v="0"/>
    <s v="Release1"/>
    <n v="1830"/>
    <x v="0"/>
    <x v="345"/>
    <x v="361"/>
    <x v="21"/>
    <s v="HDFC BANK"/>
    <d v="2024-09-30T00:00:00"/>
    <n v="1"/>
    <x v="0"/>
    <s v="23.28-03 Aug"/>
  </r>
  <r>
    <s v="200200010109"/>
    <x v="2"/>
    <s v="Paali"/>
    <x v="25"/>
    <x v="80"/>
    <n v="10"/>
    <n v="35.799999999999997"/>
    <n v="2153.7980000000002"/>
    <n v="0"/>
    <n v="0"/>
    <n v="0"/>
    <n v="0"/>
    <n v="0"/>
    <s v="Release1"/>
    <n v="2154"/>
    <x v="0"/>
    <x v="346"/>
    <x v="362"/>
    <x v="19"/>
    <s v="STATE BANK OF INDIA"/>
    <d v="2024-10-07T00:00:00"/>
    <n v="1"/>
    <x v="0"/>
    <s v="23.28-03 Aug"/>
  </r>
  <r>
    <s v="200200010110"/>
    <x v="2"/>
    <s v="Paali"/>
    <x v="25"/>
    <x v="81"/>
    <n v="5"/>
    <n v="774.7"/>
    <n v="31946.350999999999"/>
    <n v="1292"/>
    <n v="0"/>
    <n v="0"/>
    <n v="3810"/>
    <n v="0"/>
    <s v="Release1"/>
    <n v="26844"/>
    <x v="0"/>
    <x v="347"/>
    <x v="363"/>
    <x v="28"/>
    <s v="CANARA BANK"/>
    <d v="2024-10-07T00:00:00"/>
    <n v="1"/>
    <x v="0"/>
    <s v="23.28-03 Aug"/>
  </r>
  <r>
    <s v="200200010115"/>
    <x v="2"/>
    <s v="Paali"/>
    <x v="25"/>
    <x v="28"/>
    <n v="14"/>
    <n v="45.300000000000011"/>
    <n v="1830.2000000000003"/>
    <n v="0"/>
    <n v="0"/>
    <n v="0"/>
    <n v="0"/>
    <n v="0"/>
    <s v="Release1"/>
    <n v="1830"/>
    <x v="0"/>
    <x v="348"/>
    <x v="364"/>
    <x v="19"/>
    <s v="STATE BANK OF INDIA"/>
    <d v="2024-12-16T00:00:00"/>
    <n v="1"/>
    <x v="0"/>
    <s v="23.28-03 Aug"/>
  </r>
  <r>
    <s v="200200010117"/>
    <x v="2"/>
    <s v="Paali"/>
    <x v="25"/>
    <x v="110"/>
    <n v="7"/>
    <n v="31.9"/>
    <n v="1269.7339999999999"/>
    <n v="0"/>
    <n v="0"/>
    <n v="0"/>
    <n v="0"/>
    <n v="0"/>
    <s v="Release1"/>
    <n v="1270"/>
    <x v="0"/>
    <x v="349"/>
    <x v="365"/>
    <x v="37"/>
    <s v="BANK OF INDIA"/>
    <d v="1899-12-30T00:00:00"/>
    <n v="1"/>
    <x v="0"/>
    <s v="23.28-03 Aug"/>
  </r>
  <r>
    <s v="200200010121"/>
    <x v="2"/>
    <s v="Paali"/>
    <x v="25"/>
    <x v="111"/>
    <n v="4"/>
    <n v="47.5"/>
    <n v="2998.2799999999997"/>
    <n v="0"/>
    <n v="0"/>
    <n v="0"/>
    <n v="2540"/>
    <n v="0"/>
    <s v="Release1"/>
    <n v="458"/>
    <x v="0"/>
    <x v="350"/>
    <x v="366"/>
    <x v="46"/>
    <n v="0"/>
    <d v="1899-12-30T00:00:00"/>
    <n v="1"/>
    <x v="0"/>
    <s v="23.28-03 Aug"/>
  </r>
  <r>
    <s v="200200010123"/>
    <x v="2"/>
    <s v="Paali"/>
    <x v="25"/>
    <x v="112"/>
    <n v="7"/>
    <n v="23.8"/>
    <n v="853.80700000000002"/>
    <n v="0"/>
    <n v="0"/>
    <n v="0"/>
    <n v="854"/>
    <n v="0"/>
    <s v="Release1"/>
    <n v="0"/>
    <x v="0"/>
    <x v="351"/>
    <x v="367"/>
    <x v="47"/>
    <n v="0"/>
    <d v="1899-12-30T00:00:00"/>
    <n v="1"/>
    <x v="0"/>
    <s v="23.28-03 Aug"/>
  </r>
  <r>
    <s v="200200010128"/>
    <x v="2"/>
    <s v="Paali"/>
    <x v="25"/>
    <x v="113"/>
    <n v="14"/>
    <n v="97.8"/>
    <n v="3850.3989999999999"/>
    <n v="0"/>
    <n v="0"/>
    <n v="0"/>
    <n v="2540"/>
    <n v="0"/>
    <s v="Release1"/>
    <n v="1310"/>
    <x v="0"/>
    <x v="352"/>
    <x v="368"/>
    <x v="37"/>
    <n v="0"/>
    <d v="1899-12-30T00:00:00"/>
    <n v="1"/>
    <x v="0"/>
    <s v="23.28-03 Aug"/>
  </r>
  <r>
    <s v="200200010130"/>
    <x v="2"/>
    <s v="Paali"/>
    <x v="25"/>
    <x v="114"/>
    <n v="6"/>
    <n v="38.700000000000003"/>
    <n v="1509.8809999999999"/>
    <n v="0"/>
    <n v="0"/>
    <n v="0"/>
    <n v="0"/>
    <n v="0"/>
    <s v="Release1"/>
    <n v="1510"/>
    <x v="0"/>
    <x v="353"/>
    <x v="369"/>
    <x v="37"/>
    <n v="0"/>
    <d v="1899-12-30T00:00:00"/>
    <n v="1"/>
    <x v="0"/>
    <s v="23.28-03 Aug"/>
  </r>
  <r>
    <s v="200200010131"/>
    <x v="2"/>
    <s v="Paali"/>
    <x v="25"/>
    <x v="115"/>
    <n v="14"/>
    <n v="66.400000000000006"/>
    <n v="2650.837"/>
    <n v="0"/>
    <n v="0"/>
    <n v="0"/>
    <n v="0"/>
    <n v="0"/>
    <s v="Release1"/>
    <n v="2651"/>
    <x v="0"/>
    <x v="354"/>
    <x v="370"/>
    <x v="28"/>
    <s v="CANARA BANK"/>
    <d v="1899-12-30T00:00:00"/>
    <n v="1"/>
    <x v="0"/>
    <s v="23.28-03 Aug"/>
  </r>
  <r>
    <s v="200200010134"/>
    <x v="2"/>
    <s v="Paali"/>
    <x v="25"/>
    <x v="116"/>
    <n v="7"/>
    <n v="42.3"/>
    <n v="1874.4939999999999"/>
    <n v="0"/>
    <n v="0"/>
    <n v="0"/>
    <n v="0"/>
    <n v="0"/>
    <s v="Release1"/>
    <n v="1874"/>
    <x v="0"/>
    <x v="355"/>
    <x v="371"/>
    <x v="21"/>
    <n v="0"/>
    <d v="1899-12-30T00:00:00"/>
    <n v="1"/>
    <x v="0"/>
    <s v="23.28-03 Aug"/>
  </r>
  <r>
    <s v="200200010135"/>
    <x v="2"/>
    <s v="Paali"/>
    <x v="25"/>
    <x v="117"/>
    <n v="6"/>
    <n v="19.899999999999999"/>
    <n v="930.00799999999992"/>
    <n v="0"/>
    <n v="0"/>
    <n v="0"/>
    <n v="0"/>
    <n v="0"/>
    <s v="Release1"/>
    <n v="930"/>
    <x v="0"/>
    <x v="356"/>
    <x v="372"/>
    <x v="37"/>
    <n v="0"/>
    <d v="2025-07-05T00:00:00"/>
    <n v="1"/>
    <x v="0"/>
    <s v="23.28-03 Aug"/>
  </r>
  <r>
    <s v="200200010143"/>
    <x v="2"/>
    <s v="Paali"/>
    <x v="25"/>
    <x v="118"/>
    <n v="7"/>
    <n v="25.400000000000002"/>
    <n v="1162.9360000000001"/>
    <n v="0"/>
    <n v="0"/>
    <n v="0"/>
    <n v="0"/>
    <n v="0"/>
    <s v="Release1"/>
    <n v="1163"/>
    <x v="0"/>
    <x v="357"/>
    <x v="373"/>
    <x v="37"/>
    <n v="0"/>
    <d v="2025-08-04T00:00:00"/>
    <n v="1"/>
    <x v="0"/>
    <s v="23.28-03 Aug"/>
  </r>
  <r>
    <s v="200200010145"/>
    <x v="2"/>
    <s v="Paali"/>
    <x v="25"/>
    <x v="119"/>
    <n v="7"/>
    <n v="65.599999999999994"/>
    <n v="2515.3130000000001"/>
    <n v="0"/>
    <n v="0"/>
    <n v="0"/>
    <n v="0"/>
    <n v="0"/>
    <s v="Release1"/>
    <n v="2515"/>
    <x v="0"/>
    <x v="358"/>
    <x v="374"/>
    <x v="21"/>
    <n v="0"/>
    <d v="2025-09-02T00:00:00"/>
    <n v="1"/>
    <x v="0"/>
    <s v="23.28-03 Aug"/>
  </r>
  <r>
    <s v="200200010148"/>
    <x v="2"/>
    <s v="Paali"/>
    <x v="25"/>
    <x v="120"/>
    <n v="14"/>
    <n v="113"/>
    <n v="4314.7299999999996"/>
    <n v="0"/>
    <n v="0"/>
    <n v="0"/>
    <n v="0"/>
    <n v="0"/>
    <s v="Release1"/>
    <n v="4315"/>
    <x v="0"/>
    <x v="359"/>
    <x v="375"/>
    <x v="37"/>
    <n v="0"/>
    <d v="2025-09-23T00:00:00"/>
    <n v="1"/>
    <x v="0"/>
    <s v="23.28-03 Aug"/>
  </r>
  <r>
    <s v="200200010150"/>
    <x v="2"/>
    <s v="Paali"/>
    <x v="25"/>
    <x v="121"/>
    <n v="7"/>
    <n v="16.8"/>
    <n v="1030.9270000000001"/>
    <n v="0"/>
    <n v="0"/>
    <n v="0"/>
    <n v="0"/>
    <n v="0"/>
    <s v="Release1"/>
    <n v="1031"/>
    <x v="0"/>
    <x v="350"/>
    <x v="376"/>
    <x v="37"/>
    <n v="0"/>
    <d v="2025-09-23T00:00:00"/>
    <n v="1"/>
    <x v="0"/>
    <s v="23.28-03 Aug"/>
  </r>
  <r>
    <s v="200200010151"/>
    <x v="2"/>
    <s v="Paali"/>
    <x v="25"/>
    <x v="122"/>
    <n v="3"/>
    <n v="4.5999999999999996"/>
    <n v="217.6"/>
    <n v="0"/>
    <n v="0"/>
    <n v="0"/>
    <n v="0"/>
    <n v="0"/>
    <s v="Release1"/>
    <n v="218"/>
    <x v="0"/>
    <x v="360"/>
    <x v="377"/>
    <x v="37"/>
    <n v="0"/>
    <d v="2025-09-28T00:00:00"/>
    <n v="1"/>
    <x v="0"/>
    <s v="23.28-03 Aug"/>
  </r>
  <r>
    <s v="200200010155"/>
    <x v="2"/>
    <s v="Paali"/>
    <x v="25"/>
    <x v="123"/>
    <n v="13"/>
    <n v="213.1"/>
    <n v="7907.7139999999999"/>
    <n v="0"/>
    <n v="0"/>
    <n v="0"/>
    <n v="0"/>
    <n v="0"/>
    <s v="Release1"/>
    <n v="7908"/>
    <x v="0"/>
    <x v="361"/>
    <x v="378"/>
    <x v="28"/>
    <n v="0"/>
    <d v="2025-11-04T00:00:00"/>
    <n v="1"/>
    <x v="0"/>
    <s v="23.28-03 Aug"/>
  </r>
  <r>
    <s v="200200010157"/>
    <x v="2"/>
    <s v="Paali"/>
    <x v="25"/>
    <x v="124"/>
    <n v="6"/>
    <n v="11"/>
    <n v="501.25100000000003"/>
    <n v="0"/>
    <n v="0"/>
    <n v="0"/>
    <n v="0"/>
    <n v="0"/>
    <s v="Release1"/>
    <n v="501"/>
    <x v="0"/>
    <x v="362"/>
    <x v="379"/>
    <x v="28"/>
    <n v="0"/>
    <d v="2025-11-04T00:00:00"/>
    <n v="1"/>
    <x v="0"/>
    <s v="23.28-03 Aug"/>
  </r>
  <r>
    <s v="200200010166"/>
    <x v="2"/>
    <s v="Paali"/>
    <x v="25"/>
    <x v="125"/>
    <n v="7"/>
    <n v="18.599999999999998"/>
    <n v="738.50199999999995"/>
    <n v="0"/>
    <n v="0"/>
    <n v="0"/>
    <n v="0"/>
    <n v="0"/>
    <s v="Release1"/>
    <n v="739"/>
    <x v="0"/>
    <x v="363"/>
    <x v="380"/>
    <x v="37"/>
    <n v="0"/>
    <d v="1899-12-30T00:00:00"/>
    <n v="1"/>
    <x v="0"/>
    <s v="23.28-03 Aug"/>
  </r>
  <r>
    <s v="200200010169"/>
    <x v="2"/>
    <s v="Paali"/>
    <x v="25"/>
    <x v="126"/>
    <n v="2"/>
    <n v="5.6"/>
    <n v="213.416"/>
    <n v="0"/>
    <n v="0"/>
    <n v="0"/>
    <n v="0"/>
    <n v="0"/>
    <s v="Release1"/>
    <n v="213"/>
    <x v="0"/>
    <x v="364"/>
    <x v="381"/>
    <x v="28"/>
    <n v="0"/>
    <d v="2026-03-23T00:00:00"/>
    <n v="1"/>
    <x v="0"/>
    <s v="23.28-03 Aug"/>
  </r>
  <r>
    <s v="200200010170"/>
    <x v="2"/>
    <s v="Paali"/>
    <x v="25"/>
    <x v="127"/>
    <n v="7"/>
    <n v="25.799999999999997"/>
    <n v="1007.1950000000001"/>
    <n v="0"/>
    <n v="0"/>
    <n v="0"/>
    <n v="0"/>
    <n v="0"/>
    <s v="Release1"/>
    <n v="1007"/>
    <x v="0"/>
    <x v="365"/>
    <x v="382"/>
    <x v="37"/>
    <n v="0"/>
    <d v="2026-03-30T00:00:00"/>
    <n v="1"/>
    <x v="0"/>
    <s v="23.28-03 Aug"/>
  </r>
  <r>
    <s v="200200010171"/>
    <x v="2"/>
    <s v="Paali"/>
    <x v="25"/>
    <x v="128"/>
    <n v="14"/>
    <n v="38"/>
    <n v="1494.7619999999999"/>
    <n v="0"/>
    <n v="0"/>
    <n v="0"/>
    <n v="0"/>
    <n v="0"/>
    <s v="Release1"/>
    <n v="1495"/>
    <x v="0"/>
    <x v="366"/>
    <x v="383"/>
    <x v="19"/>
    <n v="0"/>
    <d v="2026-04-20T00:00:00"/>
    <n v="1"/>
    <x v="0"/>
    <s v="23.28-03 Aug"/>
  </r>
  <r>
    <s v="200200010173"/>
    <x v="2"/>
    <s v="Paali"/>
    <x v="25"/>
    <x v="129"/>
    <n v="1"/>
    <n v="3.1"/>
    <n v="144.708"/>
    <n v="0"/>
    <n v="0"/>
    <n v="0"/>
    <n v="0"/>
    <n v="0"/>
    <s v="Release1"/>
    <n v="145"/>
    <x v="0"/>
    <x v="367"/>
    <x v="384"/>
    <x v="19"/>
    <n v="0"/>
    <d v="2026-05-18T00:00:00"/>
    <n v="1"/>
    <x v="0"/>
    <s v="23.28-03 Aug"/>
  </r>
  <r>
    <s v="200200010175"/>
    <x v="2"/>
    <s v="Paali"/>
    <x v="25"/>
    <x v="130"/>
    <n v="7"/>
    <n v="46.5"/>
    <n v="2009.8849999999998"/>
    <n v="0"/>
    <n v="0"/>
    <n v="0"/>
    <n v="0"/>
    <n v="0"/>
    <s v="Release1"/>
    <n v="2010"/>
    <x v="0"/>
    <x v="368"/>
    <x v="385"/>
    <x v="19"/>
    <n v="0"/>
    <d v="2026-05-26T00:00:00"/>
    <n v="1"/>
    <x v="0"/>
    <s v="23.28-03 Aug"/>
  </r>
  <r>
    <s v="200200010176"/>
    <x v="2"/>
    <s v="Paali"/>
    <x v="25"/>
    <x v="131"/>
    <n v="14"/>
    <n v="186.6"/>
    <n v="7229.1619999999984"/>
    <n v="0"/>
    <n v="0"/>
    <n v="0"/>
    <n v="0"/>
    <n v="0"/>
    <s v="Release1"/>
    <n v="7229"/>
    <x v="0"/>
    <x v="369"/>
    <x v="386"/>
    <x v="37"/>
    <n v="0"/>
    <d v="2026-05-26T00:00:00"/>
    <n v="1"/>
    <x v="0"/>
    <s v="23.28-03 Aug"/>
  </r>
  <r>
    <s v="200200010177"/>
    <x v="2"/>
    <s v="Paali"/>
    <x v="25"/>
    <x v="132"/>
    <n v="7"/>
    <n v="13.5"/>
    <n v="606.05799999999999"/>
    <n v="0"/>
    <n v="0"/>
    <n v="0"/>
    <n v="0"/>
    <n v="0"/>
    <s v="Release1"/>
    <n v="606"/>
    <x v="0"/>
    <x v="370"/>
    <x v="387"/>
    <x v="37"/>
    <n v="0"/>
    <d v="2026-05-26T00:00:00"/>
    <n v="1"/>
    <x v="0"/>
    <s v="23.28-03 Aug"/>
  </r>
  <r>
    <s v="200200010178"/>
    <x v="2"/>
    <s v="Paali"/>
    <x v="25"/>
    <x v="133"/>
    <n v="14"/>
    <n v="55.7"/>
    <n v="2333.6709999999998"/>
    <n v="0"/>
    <n v="0"/>
    <n v="0"/>
    <n v="0"/>
    <n v="0"/>
    <s v="Release1"/>
    <n v="2334"/>
    <x v="0"/>
    <x v="371"/>
    <x v="388"/>
    <x v="28"/>
    <n v="0"/>
    <d v="2026-05-26T00:00:00"/>
    <n v="1"/>
    <x v="0"/>
    <s v="23.28-03 Aug"/>
  </r>
  <r>
    <s v="200200010179"/>
    <x v="2"/>
    <s v="Paali"/>
    <x v="25"/>
    <x v="134"/>
    <n v="7"/>
    <n v="19.900000000000002"/>
    <n v="774.84899999999993"/>
    <n v="0"/>
    <n v="0"/>
    <n v="0"/>
    <n v="0"/>
    <n v="0"/>
    <s v="Release1"/>
    <n v="775"/>
    <x v="0"/>
    <x v="372"/>
    <x v="389"/>
    <x v="28"/>
    <n v="0"/>
    <d v="2026-05-26T00:00:00"/>
    <n v="1"/>
    <x v="0"/>
    <s v="23.28-03 Aug"/>
  </r>
  <r>
    <s v="200200010180"/>
    <x v="2"/>
    <s v="Paali"/>
    <x v="25"/>
    <x v="135"/>
    <n v="14"/>
    <n v="39.700000000000003"/>
    <n v="1586.136"/>
    <n v="0"/>
    <n v="0"/>
    <n v="0"/>
    <n v="0"/>
    <n v="0"/>
    <s v="Release1"/>
    <n v="1586"/>
    <x v="0"/>
    <x v="373"/>
    <x v="390"/>
    <x v="37"/>
    <n v="0"/>
    <d v="2026-05-26T00:00:00"/>
    <n v="1"/>
    <x v="0"/>
    <s v="23.28-03 Aug"/>
  </r>
  <r>
    <s v="200200010181"/>
    <x v="2"/>
    <s v="Paali"/>
    <x v="25"/>
    <x v="136"/>
    <n v="14"/>
    <n v="62.399999999999991"/>
    <n v="2412.6429999999996"/>
    <n v="0"/>
    <n v="0"/>
    <n v="0"/>
    <n v="0"/>
    <n v="0"/>
    <s v="Release1"/>
    <n v="2413"/>
    <x v="0"/>
    <x v="374"/>
    <x v="391"/>
    <x v="19"/>
    <n v="0"/>
    <d v="2026-05-26T00:00:00"/>
    <n v="1"/>
    <x v="0"/>
    <s v="23.28-03 Aug"/>
  </r>
  <r>
    <s v="200200010182"/>
    <x v="2"/>
    <s v="Paali"/>
    <x v="25"/>
    <x v="137"/>
    <n v="12"/>
    <n v="50.2"/>
    <n v="1921.6480000000001"/>
    <n v="0"/>
    <n v="0"/>
    <n v="0"/>
    <n v="0"/>
    <n v="0"/>
    <s v="Release1"/>
    <n v="1922"/>
    <x v="0"/>
    <x v="192"/>
    <x v="392"/>
    <x v="37"/>
    <n v="0"/>
    <d v="2026-06-02T00:00:00"/>
    <n v="1"/>
    <x v="0"/>
    <s v="23.28-03 Aug"/>
  </r>
  <r>
    <s v="200200010183"/>
    <x v="2"/>
    <s v="Paali"/>
    <x v="25"/>
    <x v="138"/>
    <n v="14"/>
    <n v="40.1"/>
    <n v="1544.162"/>
    <n v="0"/>
    <n v="0"/>
    <n v="0"/>
    <n v="0"/>
    <n v="0"/>
    <s v="Release1"/>
    <n v="1544"/>
    <x v="0"/>
    <x v="375"/>
    <x v="393"/>
    <x v="28"/>
    <n v="0"/>
    <d v="2026-06-09T00:00:00"/>
    <n v="1"/>
    <x v="0"/>
    <s v="23.28-03 Aug"/>
  </r>
  <r>
    <s v="200200010184"/>
    <x v="2"/>
    <s v="Paali"/>
    <x v="25"/>
    <x v="139"/>
    <n v="14"/>
    <n v="57"/>
    <n v="2396.8519999999999"/>
    <n v="0"/>
    <n v="0"/>
    <n v="0"/>
    <n v="0"/>
    <n v="0"/>
    <s v="Release1"/>
    <n v="2397"/>
    <x v="0"/>
    <x v="376"/>
    <x v="394"/>
    <x v="37"/>
    <n v="0"/>
    <d v="2026-06-22T00:00:00"/>
    <n v="1"/>
    <x v="0"/>
    <s v="23.28-03 Aug"/>
  </r>
  <r>
    <s v="200200010185"/>
    <x v="2"/>
    <s v="Paali"/>
    <x v="25"/>
    <x v="140"/>
    <n v="14"/>
    <n v="41.8"/>
    <n v="1661.0710000000001"/>
    <n v="0"/>
    <n v="0"/>
    <n v="0"/>
    <n v="0"/>
    <n v="0"/>
    <s v="Release1"/>
    <n v="1661"/>
    <x v="0"/>
    <x v="377"/>
    <x v="395"/>
    <x v="28"/>
    <n v="0"/>
    <d v="2026-06-22T00:00:00"/>
    <n v="1"/>
    <x v="0"/>
    <s v="23.28-03 Aug"/>
  </r>
  <r>
    <s v="200200010186"/>
    <x v="2"/>
    <s v="Paali"/>
    <x v="25"/>
    <x v="141"/>
    <n v="14"/>
    <n v="79.2"/>
    <n v="2996.6779999999999"/>
    <n v="0"/>
    <n v="0"/>
    <n v="0"/>
    <n v="0"/>
    <n v="0"/>
    <s v="Release1"/>
    <n v="2997"/>
    <x v="0"/>
    <x v="378"/>
    <x v="396"/>
    <x v="37"/>
    <n v="0"/>
    <d v="2026-07-06T00:00:00"/>
    <n v="1"/>
    <x v="0"/>
    <s v="23.28-03 Aug"/>
  </r>
  <r>
    <s v="200200010187"/>
    <x v="2"/>
    <s v="Paali"/>
    <x v="25"/>
    <x v="142"/>
    <n v="14"/>
    <n v="43.7"/>
    <n v="1719.915"/>
    <n v="0"/>
    <n v="0"/>
    <n v="0"/>
    <n v="0"/>
    <n v="0"/>
    <s v="Release1"/>
    <n v="1720"/>
    <x v="0"/>
    <x v="379"/>
    <x v="397"/>
    <x v="19"/>
    <n v="0"/>
    <d v="2026-07-06T00:00:00"/>
    <n v="1"/>
    <x v="0"/>
    <s v="23.28-03 Aug"/>
  </r>
  <r>
    <s v="200200010188"/>
    <x v="2"/>
    <s v="Paali"/>
    <x v="25"/>
    <x v="143"/>
    <n v="14"/>
    <n v="37.1"/>
    <n v="1470.2850000000001"/>
    <n v="0"/>
    <n v="0"/>
    <n v="0"/>
    <n v="0"/>
    <n v="0"/>
    <s v="Release1"/>
    <n v="1470"/>
    <x v="0"/>
    <x v="380"/>
    <x v="398"/>
    <x v="28"/>
    <n v="0"/>
    <d v="2026-07-06T00:00:00"/>
    <n v="1"/>
    <x v="0"/>
    <s v="23.28-03 Aug"/>
  </r>
  <r>
    <s v="200200010189"/>
    <x v="2"/>
    <s v="Paali"/>
    <x v="25"/>
    <x v="144"/>
    <n v="5"/>
    <n v="11.600000000000001"/>
    <n v="514.05200000000002"/>
    <n v="0"/>
    <n v="0"/>
    <n v="0"/>
    <n v="0"/>
    <n v="0"/>
    <s v="Release1"/>
    <n v="514"/>
    <x v="0"/>
    <x v="381"/>
    <x v="399"/>
    <x v="19"/>
    <n v="0"/>
    <d v="2026-07-28T00:00:00"/>
    <n v="1"/>
    <x v="0"/>
    <s v="23.28-03 Aug"/>
  </r>
  <r>
    <s v="200200010190"/>
    <x v="2"/>
    <s v="Paali"/>
    <x v="25"/>
    <x v="145"/>
    <n v="14"/>
    <n v="49.7"/>
    <n v="1988.9390000000003"/>
    <n v="0"/>
    <n v="0"/>
    <n v="0"/>
    <n v="0"/>
    <n v="0"/>
    <s v="Release1"/>
    <n v="1989"/>
    <x v="0"/>
    <x v="382"/>
    <x v="400"/>
    <x v="28"/>
    <n v="0"/>
    <d v="2026-08-17T00:00:00"/>
    <n v="1"/>
    <x v="0"/>
    <s v="23.28-03 Aug"/>
  </r>
  <r>
    <s v="200200010191"/>
    <x v="2"/>
    <s v="Paali"/>
    <x v="25"/>
    <x v="146"/>
    <n v="2"/>
    <n v="6.6"/>
    <n v="269.94900000000001"/>
    <n v="0"/>
    <n v="0"/>
    <n v="0"/>
    <n v="0"/>
    <n v="0"/>
    <s v="Release1"/>
    <n v="270"/>
    <x v="0"/>
    <x v="383"/>
    <x v="401"/>
    <x v="37"/>
    <n v="0"/>
    <d v="2026-08-24T00:00:00"/>
    <n v="1"/>
    <x v="0"/>
    <s v="23.28-03 Aug"/>
  </r>
  <r>
    <s v="200200020003"/>
    <x v="2"/>
    <s v="Jari"/>
    <x v="26"/>
    <x v="21"/>
    <n v="14"/>
    <n v="530.35"/>
    <n v="22404.542700000005"/>
    <n v="0"/>
    <n v="0"/>
    <n v="0"/>
    <n v="0"/>
    <n v="0"/>
    <n v="0"/>
    <n v="22405"/>
    <x v="0"/>
    <x v="384"/>
    <x v="402"/>
    <x v="37"/>
    <s v="BANK OF INDIA"/>
    <d v="2023-09-14T00:00:00"/>
    <n v="1"/>
    <x v="0"/>
    <s v="23.28-03 Aug"/>
  </r>
  <r>
    <s v="200200020007"/>
    <x v="2"/>
    <s v="Jari"/>
    <x v="26"/>
    <x v="98"/>
    <n v="1"/>
    <n v="1.75"/>
    <n v="72.852500000000006"/>
    <n v="0"/>
    <n v="0"/>
    <n v="0"/>
    <n v="0"/>
    <n v="0"/>
    <n v="0"/>
    <n v="73"/>
    <x v="0"/>
    <x v="385"/>
    <x v="403"/>
    <x v="48"/>
    <s v="UNION BANK OF INDIA"/>
    <d v="2023-09-14T00:00:00"/>
    <n v="1"/>
    <x v="0"/>
    <s v="23.28-03 Aug"/>
  </r>
  <r>
    <s v="200200020010"/>
    <x v="2"/>
    <s v="Jari"/>
    <x v="26"/>
    <x v="2"/>
    <n v="14"/>
    <n v="58.96"/>
    <n v="2601.3564999999999"/>
    <n v="0"/>
    <n v="0"/>
    <n v="0"/>
    <n v="0"/>
    <n v="0"/>
    <n v="0"/>
    <n v="2601"/>
    <x v="0"/>
    <x v="71"/>
    <x v="404"/>
    <x v="48"/>
    <s v="UNION BANK OF INDIA"/>
    <d v="2023-09-14T00:00:00"/>
    <n v="1"/>
    <x v="0"/>
    <s v="23.28-03 Aug"/>
  </r>
  <r>
    <s v="200200020013"/>
    <x v="2"/>
    <s v="Jari"/>
    <x v="26"/>
    <x v="22"/>
    <n v="14"/>
    <n v="126.08"/>
    <n v="5306.5068000000001"/>
    <n v="0"/>
    <n v="0"/>
    <n v="0"/>
    <n v="0"/>
    <n v="0"/>
    <n v="0"/>
    <n v="5307"/>
    <x v="0"/>
    <x v="386"/>
    <x v="405"/>
    <x v="49"/>
    <s v="CENTRAL BANK OF INDIA"/>
    <d v="2023-09-14T00:00:00"/>
    <n v="1"/>
    <x v="0"/>
    <s v="23.28-03 Aug"/>
  </r>
  <r>
    <s v="200200020014"/>
    <x v="2"/>
    <s v="Jari"/>
    <x v="26"/>
    <x v="35"/>
    <n v="14"/>
    <n v="71.540000000000006"/>
    <n v="3031.7424000000005"/>
    <n v="0"/>
    <n v="0"/>
    <n v="0"/>
    <n v="0"/>
    <n v="0"/>
    <n v="0"/>
    <n v="3032"/>
    <x v="0"/>
    <x v="387"/>
    <x v="406"/>
    <x v="45"/>
    <s v="BANK OF BARODA"/>
    <d v="2023-09-14T00:00:00"/>
    <n v="1"/>
    <x v="0"/>
    <s v="23.28-03 Aug"/>
  </r>
  <r>
    <s v="200200020016"/>
    <x v="2"/>
    <s v="Jari"/>
    <x v="26"/>
    <x v="3"/>
    <n v="14"/>
    <n v="60.52"/>
    <n v="2780.0255000000002"/>
    <n v="0"/>
    <n v="0"/>
    <n v="0"/>
    <n v="0"/>
    <n v="0"/>
    <n v="0"/>
    <n v="2780"/>
    <x v="0"/>
    <x v="388"/>
    <x v="407"/>
    <x v="45"/>
    <s v="BANK OF BARODA"/>
    <d v="2023-09-14T00:00:00"/>
    <n v="1"/>
    <x v="0"/>
    <s v="23.28-03 Aug"/>
  </r>
  <r>
    <s v="200200020019"/>
    <x v="2"/>
    <s v="Jari"/>
    <x v="26"/>
    <x v="5"/>
    <n v="14"/>
    <n v="59.169999999999995"/>
    <n v="2542.7536999999998"/>
    <n v="0"/>
    <n v="0"/>
    <n v="0"/>
    <n v="0"/>
    <n v="0"/>
    <n v="0"/>
    <n v="2543"/>
    <x v="0"/>
    <x v="389"/>
    <x v="408"/>
    <x v="37"/>
    <s v="BANK OF INDIA"/>
    <d v="2023-09-14T00:00:00"/>
    <n v="1"/>
    <x v="0"/>
    <s v="23.28-03 Aug"/>
  </r>
  <r>
    <s v="200200020032"/>
    <x v="2"/>
    <s v="Jari"/>
    <x v="26"/>
    <x v="56"/>
    <n v="14"/>
    <n v="56.26"/>
    <n v="2468.8858"/>
    <n v="0"/>
    <n v="0"/>
    <n v="0"/>
    <n v="0"/>
    <n v="0"/>
    <n v="0"/>
    <n v="2469"/>
    <x v="0"/>
    <x v="390"/>
    <x v="409"/>
    <x v="19"/>
    <s v="STATE BANK OF INDIA"/>
    <d v="2024-01-06T00:00:00"/>
    <n v="1"/>
    <x v="0"/>
    <s v="23.28-03 Aug"/>
  </r>
  <r>
    <s v="200200020034"/>
    <x v="2"/>
    <s v="Jari"/>
    <x v="26"/>
    <x v="57"/>
    <n v="7"/>
    <n v="27.04"/>
    <n v="1155.7494999999999"/>
    <n v="0"/>
    <n v="0"/>
    <n v="0"/>
    <n v="0"/>
    <n v="0"/>
    <n v="0"/>
    <n v="1156"/>
    <x v="0"/>
    <x v="391"/>
    <x v="410"/>
    <x v="48"/>
    <s v="UNION BANK OF INDIA"/>
    <d v="1899-12-30T00:00:00"/>
    <n v="1"/>
    <x v="0"/>
    <s v="23.28-03 Aug"/>
  </r>
  <r>
    <s v="200200020036"/>
    <x v="2"/>
    <s v="Jari"/>
    <x v="26"/>
    <x v="94"/>
    <n v="14"/>
    <n v="78.14"/>
    <n v="3325.7115999999996"/>
    <n v="0"/>
    <n v="0"/>
    <n v="0"/>
    <n v="0"/>
    <n v="0"/>
    <n v="0"/>
    <n v="3326"/>
    <x v="0"/>
    <x v="392"/>
    <x v="411"/>
    <x v="19"/>
    <s v="STATE BANK OF INDIA"/>
    <d v="2024-03-11T00:00:00"/>
    <n v="1"/>
    <x v="0"/>
    <s v="23.28-03 Aug"/>
  </r>
  <r>
    <s v="200200020038"/>
    <x v="2"/>
    <s v="Jari"/>
    <x v="26"/>
    <x v="104"/>
    <n v="7"/>
    <n v="18.610000000000003"/>
    <n v="814.11570000000006"/>
    <n v="0"/>
    <n v="0"/>
    <n v="0"/>
    <n v="0"/>
    <n v="0"/>
    <n v="0"/>
    <n v="814"/>
    <x v="0"/>
    <x v="393"/>
    <x v="412"/>
    <x v="48"/>
    <s v="UNION BANK OF INDIA"/>
    <d v="2024-03-11T00:00:00"/>
    <n v="1"/>
    <x v="0"/>
    <s v="23.28-03 Aug"/>
  </r>
  <r>
    <s v="200200020039"/>
    <x v="2"/>
    <s v="Jari"/>
    <x v="26"/>
    <x v="105"/>
    <n v="7"/>
    <n v="34.19"/>
    <n v="1372.6974000000002"/>
    <n v="0"/>
    <n v="0"/>
    <n v="0"/>
    <n v="0"/>
    <n v="0"/>
    <n v="0"/>
    <n v="1373"/>
    <x v="0"/>
    <x v="394"/>
    <x v="413"/>
    <x v="44"/>
    <n v="0"/>
    <d v="1899-12-30T00:00:00"/>
    <n v="1"/>
    <x v="0"/>
    <s v="23.28-03 Aug"/>
  </r>
  <r>
    <s v="200200020043"/>
    <x v="2"/>
    <s v="Jari"/>
    <x v="26"/>
    <x v="62"/>
    <n v="7"/>
    <n v="24.63"/>
    <n v="1131.4005"/>
    <n v="0"/>
    <n v="0"/>
    <n v="0"/>
    <n v="0"/>
    <n v="0"/>
    <n v="0"/>
    <n v="1131"/>
    <x v="0"/>
    <x v="395"/>
    <x v="414"/>
    <x v="45"/>
    <s v="BANK OF BARODA"/>
    <d v="2024-04-05T00:00:00"/>
    <n v="1"/>
    <x v="0"/>
    <s v="23.28-03 Aug"/>
  </r>
  <r>
    <s v="200200020046"/>
    <x v="2"/>
    <s v="Jari"/>
    <x v="26"/>
    <x v="6"/>
    <n v="7"/>
    <n v="20.58"/>
    <n v="883.87509999999997"/>
    <n v="0"/>
    <n v="0"/>
    <n v="0"/>
    <n v="0"/>
    <n v="0"/>
    <n v="0"/>
    <n v="884"/>
    <x v="0"/>
    <x v="396"/>
    <x v="415"/>
    <x v="48"/>
    <s v="UNION BANK OF INDIA"/>
    <d v="2024-06-08T00:00:00"/>
    <n v="1"/>
    <x v="0"/>
    <s v="23.28-03 Aug"/>
  </r>
  <r>
    <s v="200200020047"/>
    <x v="2"/>
    <s v="Jari"/>
    <x v="26"/>
    <x v="7"/>
    <n v="14"/>
    <n v="325.98999999999995"/>
    <n v="13084.507999999998"/>
    <n v="0"/>
    <n v="0"/>
    <n v="0"/>
    <n v="0"/>
    <n v="0"/>
    <n v="0"/>
    <n v="13085"/>
    <x v="0"/>
    <x v="397"/>
    <x v="416"/>
    <x v="48"/>
    <s v="UNION BANK OF INDIA"/>
    <d v="2024-06-15T00:00:00"/>
    <n v="1"/>
    <x v="0"/>
    <s v="23.28-03 Aug"/>
  </r>
  <r>
    <s v="200200020050"/>
    <x v="2"/>
    <s v="Jari"/>
    <x v="26"/>
    <x v="9"/>
    <n v="7"/>
    <n v="36.799999999999997"/>
    <n v="1778.4453999999998"/>
    <n v="0"/>
    <n v="0"/>
    <n v="0"/>
    <n v="0"/>
    <n v="0"/>
    <n v="0"/>
    <n v="1778"/>
    <x v="0"/>
    <x v="398"/>
    <x v="417"/>
    <x v="37"/>
    <s v="BANK OF INDIA"/>
    <d v="2024-08-31T00:00:00"/>
    <n v="1"/>
    <x v="0"/>
    <s v="23.28-03 Aug"/>
  </r>
  <r>
    <s v="200200020051"/>
    <x v="2"/>
    <s v="Jari"/>
    <x v="26"/>
    <x v="10"/>
    <n v="14"/>
    <n v="54.91"/>
    <n v="2353.5909999999999"/>
    <n v="0"/>
    <n v="0"/>
    <n v="0"/>
    <n v="0"/>
    <n v="0"/>
    <n v="0"/>
    <n v="2354"/>
    <x v="0"/>
    <x v="399"/>
    <x v="418"/>
    <x v="37"/>
    <s v="STATE BANK OF INDIA"/>
    <d v="2024-09-07T00:00:00"/>
    <n v="1"/>
    <x v="0"/>
    <s v="23.28-03 Aug"/>
  </r>
  <r>
    <s v="200200020053"/>
    <x v="2"/>
    <s v="Jari"/>
    <x v="26"/>
    <x v="43"/>
    <n v="13"/>
    <n v="29.709999999999997"/>
    <n v="1257.9343000000001"/>
    <n v="0"/>
    <n v="0"/>
    <n v="0"/>
    <n v="0"/>
    <n v="0"/>
    <n v="0"/>
    <n v="1258"/>
    <x v="0"/>
    <x v="400"/>
    <x v="419"/>
    <x v="37"/>
    <s v="BANK OF INDIA"/>
    <d v="2024-09-30T00:00:00"/>
    <n v="1"/>
    <x v="0"/>
    <s v="23.28-03 Aug"/>
  </r>
  <r>
    <s v="200200020055"/>
    <x v="2"/>
    <s v="Jari"/>
    <x v="26"/>
    <x v="45"/>
    <n v="14"/>
    <n v="78.940000000000012"/>
    <n v="3335.2663999999995"/>
    <n v="0"/>
    <n v="0"/>
    <n v="0"/>
    <n v="0"/>
    <n v="0"/>
    <n v="0"/>
    <n v="3335"/>
    <x v="0"/>
    <x v="401"/>
    <x v="420"/>
    <x v="25"/>
    <s v="UNION BANK OF INDIA"/>
    <d v="2024-11-04T00:00:00"/>
    <n v="1"/>
    <x v="0"/>
    <s v="23.28-03 Aug"/>
  </r>
  <r>
    <s v="200200020057"/>
    <x v="2"/>
    <s v="Jari"/>
    <x v="26"/>
    <x v="99"/>
    <n v="14"/>
    <n v="35.44"/>
    <n v="1610.4903999999999"/>
    <n v="0"/>
    <n v="0"/>
    <n v="0"/>
    <n v="0"/>
    <n v="0"/>
    <n v="0"/>
    <n v="1610"/>
    <x v="0"/>
    <x v="402"/>
    <x v="421"/>
    <x v="37"/>
    <s v="BANK OF INDIA"/>
    <d v="2024-11-18T00:00:00"/>
    <n v="1"/>
    <x v="0"/>
    <s v="23.28-03 Aug"/>
  </r>
  <r>
    <s v="200200020059"/>
    <x v="2"/>
    <s v="Jari"/>
    <x v="26"/>
    <x v="51"/>
    <n v="14"/>
    <n v="70.320000000000007"/>
    <n v="2942.2548000000002"/>
    <n v="0"/>
    <n v="0"/>
    <n v="0"/>
    <n v="0"/>
    <n v="0"/>
    <n v="0"/>
    <n v="2942"/>
    <x v="0"/>
    <x v="192"/>
    <x v="422"/>
    <x v="37"/>
    <s v="BANK OF INDIA"/>
    <d v="2024-12-23T00:00:00"/>
    <n v="1"/>
    <x v="0"/>
    <s v="23.28-03 Aug"/>
  </r>
  <r>
    <s v="200200020060"/>
    <x v="2"/>
    <s v="Jari"/>
    <x v="26"/>
    <x v="52"/>
    <n v="12"/>
    <n v="41.879999999999995"/>
    <n v="1801.8261"/>
    <n v="0"/>
    <n v="0"/>
    <n v="0"/>
    <n v="0"/>
    <n v="0"/>
    <n v="0"/>
    <n v="1802"/>
    <x v="0"/>
    <x v="403"/>
    <x v="423"/>
    <x v="37"/>
    <s v="BANK OF INDIA"/>
    <d v="2024-12-23T00:00:00"/>
    <n v="1"/>
    <x v="0"/>
    <s v="23.28-03 Aug"/>
  </r>
  <r>
    <s v="200200020063"/>
    <x v="2"/>
    <s v="Jari"/>
    <x v="26"/>
    <x v="106"/>
    <n v="14"/>
    <n v="33.309999999999995"/>
    <n v="1338.0368000000003"/>
    <n v="0"/>
    <n v="0"/>
    <n v="0"/>
    <n v="0"/>
    <n v="0"/>
    <n v="0"/>
    <n v="1338"/>
    <x v="0"/>
    <x v="404"/>
    <x v="424"/>
    <x v="48"/>
    <n v="0"/>
    <d v="1899-12-30T00:00:00"/>
    <n v="1"/>
    <x v="0"/>
    <s v="23.28-03 Aug"/>
  </r>
  <r>
    <s v="200200020065"/>
    <x v="2"/>
    <s v="Jari"/>
    <x v="26"/>
    <x v="92"/>
    <n v="7"/>
    <n v="13.4"/>
    <n v="829.00980000000004"/>
    <n v="0"/>
    <n v="0"/>
    <n v="0"/>
    <n v="0"/>
    <n v="0"/>
    <n v="0"/>
    <n v="829"/>
    <x v="0"/>
    <x v="405"/>
    <x v="425"/>
    <x v="45"/>
    <n v="0"/>
    <d v="2025-07-05T00:00:00"/>
    <n v="1"/>
    <x v="0"/>
    <s v="23.28-03 Aug"/>
  </r>
  <r>
    <s v="200200020066"/>
    <x v="2"/>
    <s v="Jari"/>
    <x v="26"/>
    <x v="12"/>
    <n v="7"/>
    <n v="25.68"/>
    <n v="1074.5549000000001"/>
    <n v="0"/>
    <n v="0"/>
    <n v="0"/>
    <n v="0"/>
    <n v="0"/>
    <n v="0"/>
    <n v="1075"/>
    <x v="0"/>
    <x v="406"/>
    <x v="426"/>
    <x v="48"/>
    <n v="0"/>
    <d v="2025-07-05T00:00:00"/>
    <n v="1"/>
    <x v="0"/>
    <s v="23.28-03 Aug"/>
  </r>
  <r>
    <s v="200200020072"/>
    <x v="2"/>
    <s v="Jari"/>
    <x v="26"/>
    <x v="103"/>
    <n v="1"/>
    <n v="3"/>
    <n v="126.69"/>
    <n v="0"/>
    <n v="0"/>
    <n v="0"/>
    <n v="0"/>
    <n v="0"/>
    <n v="0"/>
    <n v="127"/>
    <x v="0"/>
    <x v="407"/>
    <x v="427"/>
    <x v="37"/>
    <n v="0"/>
    <d v="2025-12-08T00:00:00"/>
    <n v="1"/>
    <x v="0"/>
    <s v="23.28-03 Aug"/>
  </r>
  <r>
    <s v="200200020074"/>
    <x v="2"/>
    <s v="Jari"/>
    <x v="26"/>
    <x v="147"/>
    <n v="13"/>
    <n v="34.270000000000003"/>
    <n v="1413.0948000000003"/>
    <n v="0"/>
    <n v="0"/>
    <n v="0"/>
    <n v="0"/>
    <n v="0"/>
    <n v="0"/>
    <n v="1413"/>
    <x v="0"/>
    <x v="408"/>
    <x v="428"/>
    <x v="48"/>
    <n v="0"/>
    <d v="2026-03-30T00:00:00"/>
    <n v="1"/>
    <x v="0"/>
    <s v="23.28-03 Aug"/>
  </r>
  <r>
    <s v="200200020075"/>
    <x v="2"/>
    <s v="Jari"/>
    <x v="26"/>
    <x v="64"/>
    <n v="12"/>
    <n v="28.7"/>
    <n v="1157.7825999999998"/>
    <n v="0"/>
    <n v="0"/>
    <n v="0"/>
    <n v="0"/>
    <n v="0"/>
    <n v="0"/>
    <n v="1158"/>
    <x v="0"/>
    <x v="409"/>
    <x v="429"/>
    <x v="50"/>
    <n v="0"/>
    <d v="2026-06-22T00:00:00"/>
    <n v="1"/>
    <x v="0"/>
    <s v="23.28-03 Aug"/>
  </r>
  <r>
    <s v="200200020076"/>
    <x v="2"/>
    <s v="Jari"/>
    <x v="26"/>
    <x v="107"/>
    <n v="7"/>
    <n v="21.24"/>
    <n v="832.60800000000006"/>
    <n v="0"/>
    <n v="0"/>
    <n v="0"/>
    <n v="0"/>
    <n v="0"/>
    <n v="0"/>
    <n v="833"/>
    <x v="0"/>
    <x v="410"/>
    <x v="430"/>
    <x v="49"/>
    <n v="0"/>
    <d v="2026-06-22T00:00:00"/>
    <n v="1"/>
    <x v="0"/>
    <s v="23.28-03 Aug"/>
  </r>
  <r>
    <s v="200200020077"/>
    <x v="2"/>
    <s v="Jari"/>
    <x v="26"/>
    <x v="14"/>
    <n v="7"/>
    <n v="14.620000000000001"/>
    <n v="606.99199999999996"/>
    <n v="0"/>
    <n v="0"/>
    <n v="0"/>
    <n v="0"/>
    <n v="0"/>
    <n v="0"/>
    <n v="607"/>
    <x v="0"/>
    <x v="411"/>
    <x v="431"/>
    <x v="45"/>
    <n v="0"/>
    <d v="2026-09-07T00:00:00"/>
    <n v="1"/>
    <x v="0"/>
    <s v="23.28-03 Aug"/>
  </r>
  <r>
    <s v="200200030002"/>
    <x v="2"/>
    <s v="Bijuliya"/>
    <x v="27"/>
    <x v="0"/>
    <n v="14"/>
    <n v="491.23"/>
    <n v="20778.644099999998"/>
    <n v="0"/>
    <n v="0"/>
    <n v="505.33000000000175"/>
    <n v="12700"/>
    <n v="0"/>
    <n v="0"/>
    <n v="7573"/>
    <x v="0"/>
    <x v="412"/>
    <x v="432"/>
    <x v="44"/>
    <s v="BANK OF INDIA"/>
    <d v="2023-10-07T00:00:00"/>
    <n v="1"/>
    <x v="0"/>
    <s v="23.28-03 Aug"/>
  </r>
  <r>
    <s v="200200030004"/>
    <x v="2"/>
    <s v="Bijuliya"/>
    <x v="27"/>
    <x v="1"/>
    <n v="7"/>
    <n v="10.85"/>
    <n v="426.31800000000004"/>
    <n v="0"/>
    <n v="0"/>
    <n v="0"/>
    <n v="0"/>
    <n v="0"/>
    <n v="0"/>
    <n v="426"/>
    <x v="0"/>
    <x v="413"/>
    <x v="433"/>
    <x v="49"/>
    <s v="CENTRAL BANK OF INDIA"/>
    <d v="2023-10-07T00:00:00"/>
    <n v="1"/>
    <x v="0"/>
    <s v="23.28-03 Aug"/>
  </r>
  <r>
    <s v="200200030006"/>
    <x v="2"/>
    <s v="Bijuliya"/>
    <x v="27"/>
    <x v="58"/>
    <n v="14"/>
    <n v="113.58"/>
    <n v="4505.3492999999999"/>
    <n v="0"/>
    <n v="0"/>
    <n v="0"/>
    <n v="0"/>
    <n v="0"/>
    <n v="0"/>
    <n v="4505"/>
    <x v="0"/>
    <x v="414"/>
    <x v="434"/>
    <x v="37"/>
    <s v="BANK OF INDIA"/>
    <d v="2023-11-04T00:00:00"/>
    <n v="1"/>
    <x v="0"/>
    <s v="23.28-03 Aug"/>
  </r>
  <r>
    <s v="200200030008"/>
    <x v="2"/>
    <s v="Bijuliya"/>
    <x v="27"/>
    <x v="31"/>
    <n v="13"/>
    <n v="59.54"/>
    <n v="2319.7691"/>
    <n v="0"/>
    <n v="0"/>
    <n v="0"/>
    <n v="0"/>
    <n v="0"/>
    <n v="0"/>
    <n v="2320"/>
    <x v="0"/>
    <x v="386"/>
    <x v="435"/>
    <x v="37"/>
    <s v="BANK OF INDIA"/>
    <d v="2023-11-04T00:00:00"/>
    <n v="1"/>
    <x v="0"/>
    <s v="23.28-03 Aug"/>
  </r>
  <r>
    <s v="200200030009"/>
    <x v="2"/>
    <s v="Bijuliya"/>
    <x v="27"/>
    <x v="32"/>
    <n v="7"/>
    <n v="16.010000000000002"/>
    <n v="647.26980000000003"/>
    <n v="0"/>
    <n v="0"/>
    <n v="0"/>
    <n v="0"/>
    <n v="0"/>
    <n v="0"/>
    <n v="647"/>
    <x v="0"/>
    <x v="415"/>
    <x v="436"/>
    <x v="50"/>
    <s v="STATE BANK OF INDIA"/>
    <d v="2023-12-16T00:00:00"/>
    <n v="1"/>
    <x v="0"/>
    <s v="23.28-03 Aug"/>
  </r>
  <r>
    <s v="200200030012"/>
    <x v="2"/>
    <s v="Bijuliya"/>
    <x v="27"/>
    <x v="34"/>
    <n v="7"/>
    <n v="16.350000000000001"/>
    <n v="791.7777000000001"/>
    <n v="0"/>
    <n v="0"/>
    <n v="0"/>
    <n v="0"/>
    <n v="0"/>
    <n v="0"/>
    <n v="792"/>
    <x v="0"/>
    <x v="386"/>
    <x v="437"/>
    <x v="44"/>
    <s v="BANK OF INDIA"/>
    <d v="2024-01-06T00:00:00"/>
    <n v="1"/>
    <x v="0"/>
    <s v="23.28-03 Aug"/>
  </r>
  <r>
    <s v="200200030013"/>
    <x v="2"/>
    <s v="Bijuliya"/>
    <x v="27"/>
    <x v="22"/>
    <n v="14"/>
    <n v="74.94"/>
    <n v="3076.4085"/>
    <n v="0"/>
    <n v="0"/>
    <n v="0"/>
    <n v="0"/>
    <n v="0"/>
    <n v="0"/>
    <n v="3076"/>
    <x v="0"/>
    <x v="416"/>
    <x v="438"/>
    <x v="20"/>
    <s v="UNION BANK OF INDIA"/>
    <s v="19/03/2024"/>
    <n v="1"/>
    <x v="0"/>
    <s v="23.28-03 Aug"/>
  </r>
  <r>
    <s v="200200030017"/>
    <x v="2"/>
    <s v="Bijuliya"/>
    <x v="27"/>
    <x v="4"/>
    <n v="7"/>
    <n v="18.95"/>
    <n v="1028.0230000000001"/>
    <n v="0"/>
    <n v="0"/>
    <n v="0"/>
    <n v="0"/>
    <n v="0"/>
    <n v="0"/>
    <n v="1028"/>
    <x v="0"/>
    <x v="417"/>
    <x v="439"/>
    <x v="44"/>
    <n v="0"/>
    <d v="2025-07-08T00:00:00"/>
    <n v="1"/>
    <x v="0"/>
    <s v="23.28-03 Aug"/>
  </r>
  <r>
    <s v="200200030018"/>
    <x v="2"/>
    <s v="Bijuliya"/>
    <x v="27"/>
    <x v="88"/>
    <n v="7"/>
    <n v="26.860000000000003"/>
    <n v="1270.2183"/>
    <n v="0"/>
    <n v="0"/>
    <n v="0"/>
    <n v="0"/>
    <n v="0"/>
    <n v="0"/>
    <n v="1270"/>
    <x v="0"/>
    <x v="418"/>
    <x v="440"/>
    <x v="37"/>
    <n v="0"/>
    <d v="2025-07-08T00:00:00"/>
    <n v="1"/>
    <x v="0"/>
    <s v="23.28-03 Aug"/>
  </r>
  <r>
    <s v="200200040002"/>
    <x v="2"/>
    <s v="Pandra"/>
    <x v="28"/>
    <x v="0"/>
    <n v="7"/>
    <n v="25.56"/>
    <n v="945.12810000000013"/>
    <n v="0"/>
    <n v="0"/>
    <n v="0"/>
    <n v="0"/>
    <n v="0"/>
    <n v="0"/>
    <n v="945"/>
    <x v="0"/>
    <x v="419"/>
    <x v="441"/>
    <x v="49"/>
    <s v="CENTRAL BANK OF INDIA"/>
    <d v="2023-10-07T00:00:00"/>
    <n v="1"/>
    <x v="0"/>
    <s v="23.28-03 Aug"/>
  </r>
  <r>
    <s v="200200040004"/>
    <x v="2"/>
    <s v="Pandra"/>
    <x v="28"/>
    <x v="1"/>
    <n v="11"/>
    <n v="25.71"/>
    <n v="1170.1777"/>
    <n v="0"/>
    <n v="0"/>
    <n v="0"/>
    <n v="0"/>
    <n v="0"/>
    <n v="0"/>
    <n v="1170"/>
    <x v="0"/>
    <x v="420"/>
    <x v="442"/>
    <x v="28"/>
    <s v="CANARA BANK"/>
    <d v="2023-10-20T00:00:00"/>
    <n v="1"/>
    <x v="0"/>
    <s v="23.28-03 Aug"/>
  </r>
  <r>
    <s v="200200040005"/>
    <x v="2"/>
    <s v="Pandra"/>
    <x v="28"/>
    <x v="30"/>
    <n v="7"/>
    <n v="15.940000000000001"/>
    <n v="657.72730000000001"/>
    <n v="0"/>
    <n v="0"/>
    <n v="0"/>
    <n v="0"/>
    <n v="0"/>
    <n v="0"/>
    <n v="658"/>
    <x v="0"/>
    <x v="421"/>
    <x v="443"/>
    <x v="50"/>
    <s v="STATE BANK OF INDIA"/>
    <d v="2023-10-20T00:00:00"/>
    <n v="1"/>
    <x v="0"/>
    <s v="23.28-03 Aug"/>
  </r>
  <r>
    <s v="200200040006"/>
    <x v="2"/>
    <s v="Pandra"/>
    <x v="28"/>
    <x v="58"/>
    <n v="14"/>
    <n v="39.65"/>
    <n v="1406.0806000000002"/>
    <n v="0"/>
    <n v="0"/>
    <n v="0"/>
    <n v="0"/>
    <n v="0"/>
    <n v="0"/>
    <n v="1406"/>
    <x v="0"/>
    <x v="422"/>
    <x v="444"/>
    <x v="21"/>
    <s v="HDFC BANK"/>
    <d v="2023-10-20T00:00:00"/>
    <n v="1"/>
    <x v="0"/>
    <s v="23.28-03 Aug"/>
  </r>
  <r>
    <s v="200200040007"/>
    <x v="2"/>
    <s v="Pandra"/>
    <x v="28"/>
    <x v="98"/>
    <n v="7"/>
    <n v="19.14"/>
    <n v="735.5018"/>
    <n v="0"/>
    <n v="0"/>
    <n v="0"/>
    <n v="0"/>
    <n v="0"/>
    <n v="0"/>
    <n v="736"/>
    <x v="0"/>
    <x v="423"/>
    <x v="445"/>
    <x v="28"/>
    <s v="CANARA BANK"/>
    <d v="2023-10-20T00:00:00"/>
    <n v="1"/>
    <x v="0"/>
    <s v="23.28-03 Aug"/>
  </r>
  <r>
    <s v="200200040009"/>
    <x v="2"/>
    <s v="Pandra"/>
    <x v="28"/>
    <x v="32"/>
    <n v="14"/>
    <n v="107.89999999999999"/>
    <n v="4708.9453999999996"/>
    <n v="0"/>
    <n v="0"/>
    <n v="0"/>
    <n v="0"/>
    <n v="0"/>
    <n v="0"/>
    <n v="4709"/>
    <x v="0"/>
    <x v="424"/>
    <x v="446"/>
    <x v="37"/>
    <s v="BANK OF INDIA"/>
    <d v="2024-01-06T00:00:00"/>
    <n v="1"/>
    <x v="0"/>
    <s v="23.28-03 Aug"/>
  </r>
  <r>
    <s v="200200040012"/>
    <x v="2"/>
    <s v="Pandra"/>
    <x v="28"/>
    <x v="34"/>
    <n v="8"/>
    <n v="23.689999999999998"/>
    <n v="1009.0310000000001"/>
    <n v="0"/>
    <n v="0"/>
    <n v="0"/>
    <n v="0"/>
    <n v="0"/>
    <n v="0"/>
    <n v="1009"/>
    <x v="0"/>
    <x v="425"/>
    <x v="447"/>
    <x v="44"/>
    <s v="BANK OF INDIA"/>
    <d v="2023-10-28T00:00:00"/>
    <n v="1"/>
    <x v="0"/>
    <s v="23.28-03 Aug"/>
  </r>
  <r>
    <s v="200200040013"/>
    <x v="2"/>
    <s v="Pandra"/>
    <x v="28"/>
    <x v="22"/>
    <n v="10"/>
    <n v="24.63"/>
    <n v="885.76400000000001"/>
    <n v="0"/>
    <n v="0"/>
    <n v="0"/>
    <n v="0"/>
    <n v="0"/>
    <n v="0"/>
    <n v="886"/>
    <x v="0"/>
    <x v="426"/>
    <x v="448"/>
    <x v="50"/>
    <s v="STATE BANK OF INDIA"/>
    <d v="2023-10-28T00:00:00"/>
    <n v="1"/>
    <x v="0"/>
    <s v="23.28-03 Aug"/>
  </r>
  <r>
    <s v="200200040016"/>
    <x v="2"/>
    <s v="Pandra"/>
    <x v="28"/>
    <x v="3"/>
    <n v="4"/>
    <n v="4.96"/>
    <n v="207.61159999999998"/>
    <n v="0"/>
    <n v="0"/>
    <n v="0"/>
    <n v="0"/>
    <n v="0"/>
    <n v="0"/>
    <n v="208"/>
    <x v="0"/>
    <x v="427"/>
    <x v="449"/>
    <x v="21"/>
    <s v="HDFC BANK"/>
    <d v="2023-10-28T00:00:00"/>
    <n v="1"/>
    <x v="0"/>
    <s v="23.28-03 Aug"/>
  </r>
  <r>
    <s v="200200040018"/>
    <x v="2"/>
    <s v="Pandra"/>
    <x v="28"/>
    <x v="88"/>
    <n v="7"/>
    <n v="17.420000000000002"/>
    <n v="1048.6953000000001"/>
    <n v="0"/>
    <n v="0"/>
    <n v="0"/>
    <n v="0"/>
    <n v="0"/>
    <n v="0"/>
    <n v="1049"/>
    <x v="0"/>
    <x v="428"/>
    <x v="450"/>
    <x v="21"/>
    <s v="HDFC BANK"/>
    <d v="2024-01-06T00:00:00"/>
    <n v="1"/>
    <x v="0"/>
    <s v="23.28-03 Aug"/>
  </r>
  <r>
    <s v="200200040023"/>
    <x v="2"/>
    <s v="Pandra"/>
    <x v="28"/>
    <x v="37"/>
    <n v="6"/>
    <n v="12.229999999999999"/>
    <n v="421.51289999999995"/>
    <n v="0"/>
    <n v="0"/>
    <n v="0"/>
    <n v="0"/>
    <n v="0"/>
    <n v="0"/>
    <n v="422"/>
    <x v="0"/>
    <x v="429"/>
    <x v="451"/>
    <x v="48"/>
    <s v="UNION BANK OF INDIA"/>
    <s v="20/04/2024"/>
    <n v="1"/>
    <x v="0"/>
    <s v="23.28-03 Aug"/>
  </r>
  <r>
    <s v="200200040028"/>
    <x v="2"/>
    <s v="Pandra"/>
    <x v="28"/>
    <x v="61"/>
    <n v="13"/>
    <n v="33.81"/>
    <n v="1339.0336"/>
    <n v="0"/>
    <n v="0"/>
    <n v="0"/>
    <n v="0"/>
    <n v="0"/>
    <n v="0"/>
    <n v="1339"/>
    <x v="0"/>
    <x v="430"/>
    <x v="452"/>
    <x v="19"/>
    <s v="STATE BANK OF INDIA"/>
    <s v="25/04/2024"/>
    <n v="1"/>
    <x v="0"/>
    <s v="23.28-03 Aug"/>
  </r>
  <r>
    <s v="200200050004"/>
    <x v="2"/>
    <s v="BASKI"/>
    <x v="29"/>
    <x v="1"/>
    <n v="6"/>
    <n v="13.26"/>
    <n v="726.07700000000011"/>
    <n v="0"/>
    <n v="0"/>
    <n v="0"/>
    <n v="0"/>
    <n v="0"/>
    <n v="0"/>
    <n v="726"/>
    <x v="0"/>
    <x v="431"/>
    <x v="453"/>
    <x v="45"/>
    <s v="BANK OF BARODA"/>
    <d v="2023-11-27T00:00:00"/>
    <n v="1"/>
    <x v="0"/>
    <s v="23.28-03 Aug"/>
  </r>
  <r>
    <s v="200200050006"/>
    <x v="2"/>
    <s v="BASKI"/>
    <x v="29"/>
    <x v="58"/>
    <n v="1"/>
    <n v="5.14"/>
    <n v="194.24059999999997"/>
    <n v="0"/>
    <n v="0"/>
    <n v="0"/>
    <n v="0"/>
    <n v="0"/>
    <n v="0"/>
    <n v="194"/>
    <x v="0"/>
    <x v="432"/>
    <x v="454"/>
    <x v="45"/>
    <s v="BANK OF BARODA"/>
    <d v="2023-11-27T00:00:00"/>
    <n v="1"/>
    <x v="0"/>
    <s v="23.28-03 Aug"/>
  </r>
  <r>
    <s v="200200050007"/>
    <x v="2"/>
    <s v="BASKI"/>
    <x v="29"/>
    <x v="98"/>
    <n v="13"/>
    <n v="37.720000000000006"/>
    <n v="1398.0052000000001"/>
    <n v="0"/>
    <n v="0"/>
    <n v="0"/>
    <n v="0"/>
    <n v="0"/>
    <n v="0"/>
    <n v="1398"/>
    <x v="0"/>
    <x v="433"/>
    <x v="455"/>
    <x v="45"/>
    <s v="BANK OF BARODA"/>
    <d v="2023-11-27T00:00:00"/>
    <n v="1"/>
    <x v="0"/>
    <s v="23.28-03 Aug"/>
  </r>
  <r>
    <s v="200200050009"/>
    <x v="2"/>
    <s v="BASKI"/>
    <x v="29"/>
    <x v="32"/>
    <n v="12"/>
    <n v="50.2"/>
    <n v="1902.9479999999999"/>
    <n v="0"/>
    <n v="0"/>
    <n v="0"/>
    <n v="0"/>
    <n v="0"/>
    <n v="0"/>
    <n v="1903"/>
    <x v="0"/>
    <x v="434"/>
    <x v="456"/>
    <x v="45"/>
    <s v="BANK OF BARODA"/>
    <d v="2023-11-27T00:00:00"/>
    <n v="1"/>
    <x v="0"/>
    <s v="23.28-03 Aug"/>
  </r>
  <r>
    <s v="200200050014"/>
    <x v="2"/>
    <s v="BASKI"/>
    <x v="29"/>
    <x v="35"/>
    <n v="7"/>
    <n v="25.18"/>
    <n v="968.85900000000004"/>
    <n v="0"/>
    <n v="0"/>
    <n v="0"/>
    <n v="0"/>
    <n v="0"/>
    <n v="0"/>
    <n v="969"/>
    <x v="0"/>
    <x v="435"/>
    <x v="457"/>
    <x v="45"/>
    <s v="BANK OF BARODA"/>
    <d v="2023-12-02T00:00:00"/>
    <n v="1"/>
    <x v="0"/>
    <s v="23.28-03 Aug"/>
  </r>
  <r>
    <s v="200200050018"/>
    <x v="2"/>
    <s v="BASKI"/>
    <x v="29"/>
    <x v="88"/>
    <n v="9"/>
    <n v="24.92"/>
    <n v="951.5258"/>
    <n v="0"/>
    <n v="0"/>
    <n v="0"/>
    <n v="0"/>
    <n v="0"/>
    <n v="0"/>
    <n v="952"/>
    <x v="0"/>
    <x v="436"/>
    <x v="458"/>
    <x v="45"/>
    <s v="BANK OF BARODA"/>
    <d v="2023-12-16T00:00:00"/>
    <n v="1"/>
    <x v="0"/>
    <s v="23.28-03 Aug"/>
  </r>
  <r>
    <s v="200200050019"/>
    <x v="2"/>
    <s v="BASKI"/>
    <x v="29"/>
    <x v="5"/>
    <n v="7"/>
    <n v="16.439999999999998"/>
    <n v="1055.96"/>
    <n v="0"/>
    <n v="0"/>
    <n v="0"/>
    <n v="0"/>
    <n v="0"/>
    <n v="0"/>
    <n v="1056"/>
    <x v="0"/>
    <x v="437"/>
    <x v="459"/>
    <x v="45"/>
    <s v="BANK OF BARODA"/>
    <d v="2023-12-16T00:00:00"/>
    <n v="1"/>
    <x v="0"/>
    <s v="23.28-03 Aug"/>
  </r>
  <r>
    <s v="200200050024"/>
    <x v="2"/>
    <s v="BASKI"/>
    <x v="29"/>
    <x v="47"/>
    <n v="6"/>
    <n v="10.06"/>
    <n v="474.45859999999999"/>
    <n v="0"/>
    <n v="0"/>
    <n v="0"/>
    <n v="0"/>
    <n v="0"/>
    <n v="0"/>
    <n v="474"/>
    <x v="0"/>
    <x v="438"/>
    <x v="460"/>
    <x v="45"/>
    <s v="BANK OF BARODA"/>
    <d v="2023-12-11T00:00:00"/>
    <n v="1"/>
    <x v="0"/>
    <s v="23.28-03 Aug"/>
  </r>
  <r>
    <s v="200200050025"/>
    <x v="2"/>
    <s v="BASKI"/>
    <x v="29"/>
    <x v="90"/>
    <n v="7"/>
    <n v="20.259999999999998"/>
    <n v="779.93579999999997"/>
    <n v="0"/>
    <n v="0"/>
    <n v="0"/>
    <n v="0"/>
    <n v="0"/>
    <n v="0"/>
    <n v="780"/>
    <x v="0"/>
    <x v="439"/>
    <x v="461"/>
    <x v="47"/>
    <s v="Indian bank"/>
    <d v="2023-12-11T00:00:00"/>
    <n v="1"/>
    <x v="0"/>
    <s v="23.28-03 Aug"/>
  </r>
  <r>
    <s v="200200050029"/>
    <x v="2"/>
    <s v="BASKI"/>
    <x v="29"/>
    <x v="38"/>
    <n v="14"/>
    <n v="37.879999999999988"/>
    <n v="1407.6166000000001"/>
    <n v="0"/>
    <n v="0"/>
    <n v="0"/>
    <n v="0"/>
    <n v="0"/>
    <n v="0"/>
    <n v="1408"/>
    <x v="0"/>
    <x v="440"/>
    <x v="462"/>
    <x v="45"/>
    <s v="BANK OF BARODA"/>
    <s v="25/04/2024"/>
    <n v="1"/>
    <x v="0"/>
    <s v="23.28-03 Aug"/>
  </r>
  <r>
    <s v="200200050033"/>
    <x v="2"/>
    <s v="BASKI"/>
    <x v="29"/>
    <x v="39"/>
    <n v="7"/>
    <n v="12.96"/>
    <n v="646.39539999999988"/>
    <n v="0"/>
    <n v="0"/>
    <n v="0"/>
    <n v="0"/>
    <n v="0"/>
    <n v="0"/>
    <n v="646"/>
    <x v="0"/>
    <x v="441"/>
    <x v="463"/>
    <x v="45"/>
    <s v="BANK OF BARODA"/>
    <s v="20/04/2024"/>
    <n v="1"/>
    <x v="0"/>
    <s v="23.28-03 Aug"/>
  </r>
  <r>
    <s v="200200050046"/>
    <x v="2"/>
    <s v="BASKI"/>
    <x v="29"/>
    <x v="6"/>
    <n v="7"/>
    <n v="20.52"/>
    <n v="828.47640000000013"/>
    <n v="0"/>
    <n v="0"/>
    <n v="0"/>
    <n v="0"/>
    <n v="0"/>
    <n v="0"/>
    <n v="828"/>
    <x v="0"/>
    <x v="442"/>
    <x v="464"/>
    <x v="45"/>
    <s v="BANK OF BARODA"/>
    <d v="2024-09-07T00:00:00"/>
    <n v="1"/>
    <x v="0"/>
    <s v="23.28-03 Aug"/>
  </r>
  <r>
    <s v="200200050049"/>
    <x v="2"/>
    <s v="BASKI"/>
    <x v="29"/>
    <x v="148"/>
    <n v="14"/>
    <n v="44.040000000000006"/>
    <n v="1605.0264000000002"/>
    <n v="0"/>
    <n v="0"/>
    <n v="0"/>
    <n v="0"/>
    <n v="0"/>
    <n v="0"/>
    <n v="1605"/>
    <x v="0"/>
    <x v="443"/>
    <x v="465"/>
    <x v="19"/>
    <s v="STATE BANK OF INDIA"/>
    <d v="2024-11-18T00:00:00"/>
    <n v="1"/>
    <x v="0"/>
    <s v="23.28-03 Aug"/>
  </r>
  <r>
    <s v="200200050054"/>
    <x v="2"/>
    <s v="BASKI"/>
    <x v="29"/>
    <x v="44"/>
    <n v="7"/>
    <n v="18.88"/>
    <n v="838.97699999999998"/>
    <n v="0"/>
    <n v="0"/>
    <n v="0"/>
    <n v="0"/>
    <n v="0"/>
    <n v="0"/>
    <n v="839"/>
    <x v="0"/>
    <x v="444"/>
    <x v="466"/>
    <x v="28"/>
    <n v="0"/>
    <d v="2025-07-29T00:00:00"/>
    <n v="1"/>
    <x v="0"/>
    <s v="23.28-03 Aug"/>
  </r>
  <r>
    <s v="200200050058"/>
    <x v="2"/>
    <s v="BASKI"/>
    <x v="29"/>
    <x v="100"/>
    <n v="14"/>
    <n v="47.4"/>
    <n v="1999.3763999999999"/>
    <n v="0"/>
    <n v="0"/>
    <n v="0"/>
    <n v="0"/>
    <n v="0"/>
    <n v="0"/>
    <n v="1999"/>
    <x v="0"/>
    <x v="445"/>
    <x v="467"/>
    <x v="25"/>
    <n v="0"/>
    <d v="2026-02-09T00:00:00"/>
    <n v="1"/>
    <x v="0"/>
    <s v="23.28-03 Aug"/>
  </r>
  <r>
    <s v="200200050059"/>
    <x v="2"/>
    <s v="BASKI"/>
    <x v="29"/>
    <x v="51"/>
    <n v="7"/>
    <n v="17.739999999999998"/>
    <n v="776.34780000000001"/>
    <n v="0"/>
    <n v="0"/>
    <n v="0"/>
    <n v="0"/>
    <n v="0"/>
    <n v="0"/>
    <n v="776"/>
    <x v="0"/>
    <x v="446"/>
    <x v="468"/>
    <x v="25"/>
    <n v="0"/>
    <d v="2026-08-17T00:00:00"/>
    <n v="1"/>
    <x v="0"/>
    <s v="23.28-03 Aug"/>
  </r>
  <r>
    <s v="200200060002"/>
    <x v="2"/>
    <s v="RANIKHATANGA"/>
    <x v="30"/>
    <x v="0"/>
    <n v="1"/>
    <n v="224.41"/>
    <n v="8332.3433000000005"/>
    <n v="0"/>
    <n v="0"/>
    <n v="2284.2699999999895"/>
    <n v="6048"/>
    <n v="0"/>
    <s v="Release1"/>
    <n v="0"/>
    <x v="0"/>
    <x v="447"/>
    <x v="469"/>
    <x v="0"/>
    <s v="Indian bank"/>
    <d v="2023-11-18T00:00:00"/>
    <n v="1"/>
    <x v="0"/>
    <s v="23.28-03 Aug"/>
  </r>
  <r>
    <s v="200200060007"/>
    <x v="2"/>
    <s v="RANIKHATANGA"/>
    <x v="30"/>
    <x v="98"/>
    <n v="13"/>
    <n v="2325.9299999999998"/>
    <n v="89453.769400000005"/>
    <n v="0"/>
    <n v="0"/>
    <n v="0"/>
    <n v="0"/>
    <n v="0"/>
    <s v="Release1"/>
    <n v="89454"/>
    <x v="0"/>
    <x v="448"/>
    <x v="470"/>
    <x v="8"/>
    <s v="STATE BANK OF INDIA"/>
    <d v="2024-12-23T00:00:00"/>
    <n v="1"/>
    <x v="0"/>
    <s v="23.28-03 Aug"/>
  </r>
  <r>
    <s v="200200070003"/>
    <x v="2"/>
    <s v="SURSA"/>
    <x v="31"/>
    <x v="21"/>
    <n v="7"/>
    <n v="8.129999999999999"/>
    <n v="486.75380000000001"/>
    <n v="0"/>
    <n v="0"/>
    <n v="0"/>
    <n v="0"/>
    <n v="0"/>
    <n v="0"/>
    <n v="487"/>
    <x v="0"/>
    <x v="449"/>
    <x v="471"/>
    <x v="51"/>
    <s v="STATE BANK OF INDIA"/>
    <d v="2023-12-26T00:00:00"/>
    <n v="1"/>
    <x v="0"/>
    <s v="23.28-03 Aug"/>
  </r>
  <r>
    <s v="200200070004"/>
    <x v="2"/>
    <s v="SURSA"/>
    <x v="31"/>
    <x v="1"/>
    <n v="7"/>
    <n v="26.459999999999997"/>
    <n v="1079.5773999999999"/>
    <n v="0"/>
    <n v="0"/>
    <n v="0"/>
    <n v="0"/>
    <n v="0"/>
    <n v="0"/>
    <n v="1080"/>
    <x v="0"/>
    <x v="450"/>
    <x v="472"/>
    <x v="51"/>
    <s v="STATE BANK OF INDIA"/>
    <d v="2023-12-26T00:00:00"/>
    <n v="1"/>
    <x v="0"/>
    <s v="23.28-03 Aug"/>
  </r>
  <r>
    <s v="200200070010"/>
    <x v="2"/>
    <s v="SURSA"/>
    <x v="31"/>
    <x v="2"/>
    <n v="5"/>
    <n v="8.6999999999999993"/>
    <n v="517.37400000000002"/>
    <n v="0"/>
    <n v="0"/>
    <n v="0"/>
    <n v="0"/>
    <n v="0"/>
    <n v="0"/>
    <n v="517"/>
    <x v="0"/>
    <x v="451"/>
    <x v="473"/>
    <x v="51"/>
    <s v="STATE BANK OF INDIA"/>
    <d v="2023-12-26T00:00:00"/>
    <n v="1"/>
    <x v="0"/>
    <s v="23.28-03 Aug"/>
  </r>
  <r>
    <s v="200200070013"/>
    <x v="2"/>
    <s v="SURSA"/>
    <x v="31"/>
    <x v="22"/>
    <n v="6"/>
    <n v="9.85"/>
    <n v="454.36490000000003"/>
    <n v="0"/>
    <n v="0"/>
    <n v="0"/>
    <n v="0"/>
    <n v="0"/>
    <n v="0"/>
    <n v="454"/>
    <x v="0"/>
    <x v="452"/>
    <x v="474"/>
    <x v="19"/>
    <s v="STATE BANK OF INDIA"/>
    <d v="2023-12-26T00:00:00"/>
    <n v="1"/>
    <x v="0"/>
    <s v="23.28-03 Aug"/>
  </r>
  <r>
    <s v="200200070015"/>
    <x v="2"/>
    <s v="SURSA"/>
    <x v="31"/>
    <x v="91"/>
    <n v="14"/>
    <n v="44.57"/>
    <n v="1833.799"/>
    <n v="0"/>
    <n v="0"/>
    <n v="0"/>
    <n v="0"/>
    <n v="0"/>
    <n v="0"/>
    <n v="1834"/>
    <x v="0"/>
    <x v="453"/>
    <x v="475"/>
    <x v="47"/>
    <s v="Indian bank"/>
    <d v="2024-01-06T00:00:00"/>
    <n v="1"/>
    <x v="0"/>
    <s v="23.28-03 Aug"/>
  </r>
  <r>
    <s v="200200070024"/>
    <x v="2"/>
    <s v="SURSA"/>
    <x v="31"/>
    <x v="47"/>
    <n v="13"/>
    <n v="41.940000000000005"/>
    <n v="1796.3440000000003"/>
    <n v="0"/>
    <n v="0"/>
    <n v="0"/>
    <n v="0"/>
    <n v="0"/>
    <n v="0"/>
    <n v="1796"/>
    <x v="0"/>
    <x v="454"/>
    <x v="476"/>
    <x v="19"/>
    <s v="STATE BANK OF INDIA"/>
    <d v="2024-02-26T00:00:00"/>
    <n v="1"/>
    <x v="0"/>
    <s v="23.28-03 Aug"/>
  </r>
  <r>
    <s v="200200070026"/>
    <x v="2"/>
    <s v="SURSA"/>
    <x v="31"/>
    <x v="23"/>
    <n v="14"/>
    <n v="24.819999999999997"/>
    <n v="938.79180000000008"/>
    <n v="0"/>
    <n v="0"/>
    <n v="0"/>
    <n v="0"/>
    <n v="0"/>
    <n v="0"/>
    <n v="939"/>
    <x v="0"/>
    <x v="455"/>
    <x v="477"/>
    <x v="19"/>
    <s v="STATE BANK OF INDIA"/>
    <d v="2024-03-04T00:00:00"/>
    <n v="1"/>
    <x v="0"/>
    <s v="23.28-03 Aug"/>
  </r>
  <r>
    <s v="200200070029"/>
    <x v="2"/>
    <s v="SURSA"/>
    <x v="31"/>
    <x v="38"/>
    <n v="14"/>
    <n v="32.489999999999995"/>
    <n v="1461.1480999999999"/>
    <n v="0"/>
    <n v="0"/>
    <n v="0"/>
    <n v="0"/>
    <n v="0"/>
    <n v="0"/>
    <n v="1461"/>
    <x v="0"/>
    <x v="456"/>
    <x v="478"/>
    <x v="19"/>
    <s v="STATE BANK OF INDIA"/>
    <d v="2024-04-05T00:00:00"/>
    <n v="1"/>
    <x v="0"/>
    <s v="23.28-03 Aug"/>
  </r>
  <r>
    <s v="200200070033"/>
    <x v="2"/>
    <s v="SURSA"/>
    <x v="31"/>
    <x v="39"/>
    <n v="6"/>
    <n v="16.39"/>
    <n v="596.89769999999999"/>
    <n v="0"/>
    <n v="0"/>
    <n v="0"/>
    <n v="0"/>
    <n v="0"/>
    <n v="0"/>
    <n v="597"/>
    <x v="0"/>
    <x v="457"/>
    <x v="479"/>
    <x v="28"/>
    <s v="CANARA BANK"/>
    <d v="2024-05-11T00:00:00"/>
    <n v="1"/>
    <x v="0"/>
    <s v="23.28-03 Aug"/>
  </r>
  <r>
    <s v="200200070037"/>
    <x v="2"/>
    <s v="SURSA"/>
    <x v="31"/>
    <x v="95"/>
    <n v="7"/>
    <n v="14.72"/>
    <n v="868.66030000000001"/>
    <n v="0"/>
    <n v="0"/>
    <n v="0"/>
    <n v="0"/>
    <n v="0"/>
    <n v="0"/>
    <n v="869"/>
    <x v="0"/>
    <x v="458"/>
    <x v="480"/>
    <x v="28"/>
    <s v="CANARA BANK"/>
    <d v="2024-05-27T00:00:00"/>
    <n v="1"/>
    <x v="0"/>
    <s v="23.28-03 Aug"/>
  </r>
  <r>
    <s v="200200070038"/>
    <x v="2"/>
    <s v="SURSA"/>
    <x v="31"/>
    <x v="104"/>
    <n v="4"/>
    <n v="13.979999999999999"/>
    <n v="569.27930000000003"/>
    <n v="0"/>
    <n v="0"/>
    <n v="0"/>
    <n v="0"/>
    <n v="0"/>
    <n v="0"/>
    <n v="569"/>
    <x v="0"/>
    <x v="459"/>
    <x v="481"/>
    <x v="47"/>
    <s v="Indian bank"/>
    <d v="2024-06-08T00:00:00"/>
    <n v="1"/>
    <x v="0"/>
    <s v="23.28-03 Aug"/>
  </r>
  <r>
    <s v="200200070039"/>
    <x v="2"/>
    <s v="SURSA"/>
    <x v="31"/>
    <x v="105"/>
    <n v="10"/>
    <n v="28.300000000000004"/>
    <n v="1268.5808"/>
    <n v="0"/>
    <n v="0"/>
    <n v="0"/>
    <n v="0"/>
    <n v="0"/>
    <n v="0"/>
    <n v="1269"/>
    <x v="0"/>
    <x v="460"/>
    <x v="482"/>
    <x v="28"/>
    <s v="CANARA BANK"/>
    <d v="2024-06-08T00:00:00"/>
    <n v="1"/>
    <x v="0"/>
    <s v="23.28-03 Aug"/>
  </r>
  <r>
    <s v="200200070041"/>
    <x v="2"/>
    <s v="SURSA"/>
    <x v="31"/>
    <x v="50"/>
    <n v="5"/>
    <n v="11.29"/>
    <n v="455.66839999999996"/>
    <n v="0"/>
    <n v="0"/>
    <n v="0"/>
    <n v="0"/>
    <n v="0"/>
    <n v="0"/>
    <n v="456"/>
    <x v="0"/>
    <x v="461"/>
    <x v="483"/>
    <x v="51"/>
    <s v="STATE BANK OF INDIA"/>
    <d v="2024-06-22T00:00:00"/>
    <n v="1"/>
    <x v="0"/>
    <s v="23.28-03 Aug"/>
  </r>
  <r>
    <s v="200200070042"/>
    <x v="2"/>
    <s v="SURSA"/>
    <x v="31"/>
    <x v="40"/>
    <n v="7"/>
    <n v="45.260000000000005"/>
    <n v="2185.1531"/>
    <n v="0"/>
    <n v="0"/>
    <n v="0"/>
    <n v="0"/>
    <n v="0"/>
    <n v="0"/>
    <n v="2185"/>
    <x v="0"/>
    <x v="462"/>
    <x v="484"/>
    <x v="51"/>
    <s v="STATE BANK OF INDIA"/>
    <d v="2024-07-22T00:00:00"/>
    <n v="1"/>
    <x v="0"/>
    <s v="23.28-03 Aug"/>
  </r>
  <r>
    <s v="200200070043"/>
    <x v="2"/>
    <s v="SURSA"/>
    <x v="31"/>
    <x v="62"/>
    <n v="14"/>
    <n v="52.53"/>
    <n v="2257.2769000000003"/>
    <n v="0"/>
    <n v="0"/>
    <n v="0"/>
    <n v="0"/>
    <n v="0"/>
    <n v="0"/>
    <n v="2257"/>
    <x v="0"/>
    <x v="463"/>
    <x v="485"/>
    <x v="45"/>
    <s v="BANK OF BARODA"/>
    <d v="2024-07-22T00:00:00"/>
    <n v="1"/>
    <x v="0"/>
    <s v="23.28-03 Aug"/>
  </r>
  <r>
    <s v="200200070044"/>
    <x v="2"/>
    <s v="SURSA"/>
    <x v="31"/>
    <x v="24"/>
    <n v="5"/>
    <n v="6.2299999999999995"/>
    <n v="288.55940000000004"/>
    <n v="0"/>
    <n v="0"/>
    <n v="0"/>
    <n v="0"/>
    <n v="0"/>
    <n v="0"/>
    <n v="289"/>
    <x v="0"/>
    <x v="464"/>
    <x v="486"/>
    <x v="47"/>
    <s v="Indian Bank "/>
    <d v="2024-07-22T00:00:00"/>
    <n v="1"/>
    <x v="0"/>
    <s v="23.28-03 Aug"/>
  </r>
  <r>
    <s v="200200070047"/>
    <x v="2"/>
    <s v="SURSA"/>
    <x v="31"/>
    <x v="7"/>
    <n v="7"/>
    <n v="20.309999999999999"/>
    <n v="695.95"/>
    <n v="0"/>
    <n v="0"/>
    <n v="0"/>
    <n v="0"/>
    <n v="0"/>
    <n v="0"/>
    <n v="696"/>
    <x v="0"/>
    <x v="465"/>
    <x v="487"/>
    <x v="45"/>
    <s v="BANK OF BARODA"/>
    <d v="2024-08-05T00:00:00"/>
    <n v="1"/>
    <x v="0"/>
    <s v="23.28-03 Aug"/>
  </r>
  <r>
    <s v="200200070051"/>
    <x v="2"/>
    <s v="SURSA"/>
    <x v="31"/>
    <x v="10"/>
    <n v="7"/>
    <n v="19"/>
    <n v="833.53010000000006"/>
    <n v="0"/>
    <n v="0"/>
    <n v="0"/>
    <n v="0"/>
    <n v="0"/>
    <n v="0"/>
    <n v="834"/>
    <x v="0"/>
    <x v="466"/>
    <x v="488"/>
    <x v="19"/>
    <s v="STATE BANK OF INDIA"/>
    <d v="2024-09-30T00:00:00"/>
    <n v="1"/>
    <x v="0"/>
    <s v="23.28-03 Aug"/>
  </r>
  <r>
    <s v="200200070054"/>
    <x v="2"/>
    <s v="SURSA"/>
    <x v="31"/>
    <x v="44"/>
    <n v="8"/>
    <n v="46.37"/>
    <n v="1883.7104999999999"/>
    <n v="0"/>
    <n v="0"/>
    <n v="0"/>
    <n v="0"/>
    <n v="0"/>
    <n v="0"/>
    <n v="1884"/>
    <x v="0"/>
    <x v="467"/>
    <x v="489"/>
    <x v="47"/>
    <s v="Indian Bank "/>
    <d v="2024-10-21T00:00:00"/>
    <n v="1"/>
    <x v="0"/>
    <s v="23.28-03 Aug"/>
  </r>
  <r>
    <s v="200200070056"/>
    <x v="2"/>
    <s v="SURSA"/>
    <x v="31"/>
    <x v="46"/>
    <n v="14"/>
    <n v="67.23"/>
    <n v="2528.0948000000003"/>
    <n v="0"/>
    <n v="0"/>
    <n v="0"/>
    <n v="0"/>
    <n v="0"/>
    <n v="0"/>
    <n v="2528"/>
    <x v="0"/>
    <x v="468"/>
    <x v="490"/>
    <x v="28"/>
    <s v="CANARA BANK"/>
    <d v="2024-10-28T00:00:00"/>
    <n v="1"/>
    <x v="0"/>
    <s v="23.28-03 Aug"/>
  </r>
  <r>
    <s v="200200070059"/>
    <x v="2"/>
    <s v="SURSA"/>
    <x v="31"/>
    <x v="51"/>
    <n v="6"/>
    <n v="14.07"/>
    <n v="685.76170000000002"/>
    <n v="0"/>
    <n v="0"/>
    <n v="0"/>
    <n v="0"/>
    <n v="0"/>
    <n v="0"/>
    <n v="686"/>
    <x v="0"/>
    <x v="469"/>
    <x v="491"/>
    <x v="45"/>
    <s v="BANK OF BARODA"/>
    <d v="2024-11-18T00:00:00"/>
    <n v="1"/>
    <x v="0"/>
    <s v="23.28-03 Aug"/>
  </r>
  <r>
    <s v="200200070060"/>
    <x v="2"/>
    <s v="SURSA"/>
    <x v="31"/>
    <x v="52"/>
    <n v="14"/>
    <n v="76.56"/>
    <n v="3174.4485000000004"/>
    <n v="0"/>
    <n v="0"/>
    <n v="0"/>
    <n v="0"/>
    <n v="0"/>
    <n v="0"/>
    <n v="3174"/>
    <x v="0"/>
    <x v="470"/>
    <x v="492"/>
    <x v="19"/>
    <s v="STATE BANK OF INDIA"/>
    <d v="2024-11-23T00:00:00"/>
    <n v="1"/>
    <x v="0"/>
    <s v="23.28-03 Aug"/>
  </r>
  <r>
    <s v="200200070061"/>
    <x v="2"/>
    <s v="SURSA"/>
    <x v="31"/>
    <x v="53"/>
    <n v="14"/>
    <n v="24.160000000000004"/>
    <n v="898.86540000000002"/>
    <n v="0"/>
    <n v="0"/>
    <n v="0"/>
    <n v="0"/>
    <n v="0"/>
    <n v="0"/>
    <n v="899"/>
    <x v="0"/>
    <x v="471"/>
    <x v="493"/>
    <x v="19"/>
    <s v="STATE BANK OF INDIA"/>
    <d v="2024-11-29T00:00:00"/>
    <n v="1"/>
    <x v="0"/>
    <s v="23.28-03 Aug"/>
  </r>
  <r>
    <s v="200200070062"/>
    <x v="2"/>
    <s v="SURSA"/>
    <x v="31"/>
    <x v="63"/>
    <n v="14"/>
    <n v="96.87"/>
    <n v="3936.7845000000007"/>
    <n v="0"/>
    <n v="0"/>
    <n v="0"/>
    <n v="0"/>
    <n v="0"/>
    <n v="0"/>
    <n v="3937"/>
    <x v="0"/>
    <x v="472"/>
    <x v="494"/>
    <x v="28"/>
    <s v="CANARA BANK"/>
    <d v="1899-12-30T00:00:00"/>
    <n v="1"/>
    <x v="0"/>
    <s v="23.28-03 Aug"/>
  </r>
  <r>
    <s v="200200070064"/>
    <x v="2"/>
    <s v="SURSA"/>
    <x v="31"/>
    <x v="11"/>
    <n v="6"/>
    <n v="21.79"/>
    <n v="723.74249999999995"/>
    <n v="0"/>
    <n v="0"/>
    <n v="0"/>
    <n v="0"/>
    <n v="0"/>
    <n v="0"/>
    <n v="724"/>
    <x v="0"/>
    <x v="473"/>
    <x v="495"/>
    <x v="51"/>
    <s v="STATE BANK OF INDIA"/>
    <d v="2024-11-29T00:00:00"/>
    <n v="1"/>
    <x v="0"/>
    <s v="23.28-03 Aug"/>
  </r>
  <r>
    <s v="200200070067"/>
    <x v="2"/>
    <s v="SURSA"/>
    <x v="31"/>
    <x v="13"/>
    <n v="12"/>
    <n v="49.790000000000006"/>
    <n v="1716.8186999999998"/>
    <n v="0"/>
    <n v="0"/>
    <n v="0"/>
    <n v="0"/>
    <n v="0"/>
    <n v="0"/>
    <n v="1717"/>
    <x v="0"/>
    <x v="474"/>
    <x v="496"/>
    <x v="19"/>
    <s v="STATE BANK OF INDIA"/>
    <d v="2024-12-16T00:00:00"/>
    <n v="1"/>
    <x v="0"/>
    <s v="23.28-03 Aug"/>
  </r>
  <r>
    <s v="200200070070"/>
    <x v="2"/>
    <s v="SURSA"/>
    <x v="31"/>
    <x v="93"/>
    <n v="3"/>
    <n v="4.34"/>
    <n v="194.86239999999998"/>
    <n v="0"/>
    <n v="0"/>
    <n v="0"/>
    <n v="0"/>
    <n v="0"/>
    <n v="0"/>
    <n v="195"/>
    <x v="0"/>
    <x v="475"/>
    <x v="497"/>
    <x v="19"/>
    <s v="STATE BANK OF INDIA"/>
    <d v="2024-12-23T00:00:00"/>
    <n v="1"/>
    <x v="0"/>
    <s v="23.28-03 Aug"/>
  </r>
  <r>
    <s v="200200070071"/>
    <x v="2"/>
    <s v="SURSA"/>
    <x v="31"/>
    <x v="102"/>
    <n v="14"/>
    <n v="71.400000000000006"/>
    <n v="2922.7936"/>
    <n v="0"/>
    <n v="0"/>
    <n v="0"/>
    <n v="0"/>
    <n v="0"/>
    <n v="0"/>
    <n v="2923"/>
    <x v="0"/>
    <x v="375"/>
    <x v="498"/>
    <x v="28"/>
    <s v="CANARA BANK"/>
    <d v="2025-01-06T00:00:00"/>
    <n v="1"/>
    <x v="0"/>
    <s v="23.28-03 Aug"/>
  </r>
  <r>
    <s v="200200070072"/>
    <x v="2"/>
    <s v="SURSA"/>
    <x v="31"/>
    <x v="103"/>
    <n v="14"/>
    <n v="76.150000000000006"/>
    <n v="3091.6031000000003"/>
    <n v="0"/>
    <n v="0"/>
    <n v="0"/>
    <n v="0"/>
    <n v="0"/>
    <n v="0"/>
    <n v="3092"/>
    <x v="0"/>
    <x v="476"/>
    <x v="499"/>
    <x v="19"/>
    <s v="STATE BANK OF INDIA"/>
    <d v="1899-12-30T00:00:00"/>
    <n v="1"/>
    <x v="0"/>
    <s v="23.28-03 Aug"/>
  </r>
  <r>
    <s v="200200070073"/>
    <x v="2"/>
    <s v="SURSA"/>
    <x v="31"/>
    <x v="149"/>
    <n v="14"/>
    <n v="35.69"/>
    <n v="1406.7763"/>
    <n v="0"/>
    <n v="0"/>
    <n v="0"/>
    <n v="0"/>
    <n v="0"/>
    <n v="0"/>
    <n v="1407"/>
    <x v="0"/>
    <x v="477"/>
    <x v="500"/>
    <x v="47"/>
    <n v="0"/>
    <d v="1899-12-30T00:00:00"/>
    <n v="1"/>
    <x v="0"/>
    <s v="23.28-03 Aug"/>
  </r>
  <r>
    <s v="200200070077"/>
    <x v="2"/>
    <s v="SURSA"/>
    <x v="31"/>
    <x v="14"/>
    <n v="12"/>
    <n v="44.79"/>
    <n v="2372.2357999999999"/>
    <n v="0"/>
    <n v="0"/>
    <n v="0"/>
    <n v="0"/>
    <n v="0"/>
    <n v="0"/>
    <n v="2372"/>
    <x v="0"/>
    <x v="478"/>
    <x v="501"/>
    <x v="51"/>
    <n v="0"/>
    <d v="2025-06-17T00:00:00"/>
    <n v="1"/>
    <x v="0"/>
    <s v="23.28-03 Aug"/>
  </r>
  <r>
    <s v="200200070080"/>
    <x v="2"/>
    <s v="SURSA"/>
    <x v="31"/>
    <x v="25"/>
    <n v="14"/>
    <n v="59.359999999999992"/>
    <n v="2248.2092999999995"/>
    <n v="0"/>
    <n v="0"/>
    <n v="0"/>
    <n v="0"/>
    <n v="0"/>
    <n v="0"/>
    <n v="2248"/>
    <x v="0"/>
    <x v="479"/>
    <x v="502"/>
    <x v="45"/>
    <n v="0"/>
    <d v="2025-07-29T00:00:00"/>
    <n v="1"/>
    <x v="0"/>
    <s v="23.28-03 Aug"/>
  </r>
  <r>
    <s v="200200070081"/>
    <x v="2"/>
    <s v="SURSA"/>
    <x v="31"/>
    <x v="15"/>
    <n v="7"/>
    <n v="9.33"/>
    <n v="454.23829999999998"/>
    <n v="0"/>
    <n v="0"/>
    <n v="0"/>
    <n v="0"/>
    <n v="0"/>
    <n v="0"/>
    <n v="454"/>
    <x v="0"/>
    <x v="480"/>
    <x v="503"/>
    <x v="19"/>
    <n v="0"/>
    <d v="2025-07-15T00:00:00"/>
    <n v="1"/>
    <x v="0"/>
    <s v="23.28-03 Aug"/>
  </r>
  <r>
    <s v="200200070082"/>
    <x v="2"/>
    <s v="SURSA"/>
    <x v="31"/>
    <x v="16"/>
    <n v="14"/>
    <n v="39.6"/>
    <n v="1573.0180000000003"/>
    <n v="0"/>
    <n v="0"/>
    <n v="0"/>
    <n v="0"/>
    <n v="0"/>
    <n v="0"/>
    <n v="1573"/>
    <x v="0"/>
    <x v="480"/>
    <x v="504"/>
    <x v="51"/>
    <n v="0"/>
    <d v="2025-09-16T00:00:00"/>
    <n v="1"/>
    <x v="0"/>
    <s v="23.28-03 Aug"/>
  </r>
  <r>
    <s v="200200070085"/>
    <x v="2"/>
    <s v="SURSA"/>
    <x v="31"/>
    <x v="96"/>
    <n v="3"/>
    <n v="5.0299999999999994"/>
    <n v="237.97019999999998"/>
    <n v="0"/>
    <n v="0"/>
    <n v="0"/>
    <n v="0"/>
    <n v="0"/>
    <n v="0"/>
    <n v="238"/>
    <x v="0"/>
    <x v="481"/>
    <x v="505"/>
    <x v="19"/>
    <n v="0"/>
    <d v="2026-01-12T00:00:00"/>
    <n v="1"/>
    <x v="0"/>
    <s v="23.28-03 Aug"/>
  </r>
  <r>
    <s v="200200070086"/>
    <x v="2"/>
    <s v="SURSA"/>
    <x v="31"/>
    <x v="150"/>
    <n v="6"/>
    <n v="11.930000000000001"/>
    <n v="582.35379999999998"/>
    <n v="0"/>
    <n v="0"/>
    <n v="0"/>
    <n v="0"/>
    <n v="0"/>
    <n v="0"/>
    <n v="582"/>
    <x v="0"/>
    <x v="482"/>
    <x v="506"/>
    <x v="39"/>
    <n v="0"/>
    <d v="2026-01-19T00:00:00"/>
    <n v="1"/>
    <x v="0"/>
    <s v="23.28-03 Aug"/>
  </r>
  <r>
    <s v="200200070088"/>
    <x v="2"/>
    <s v="SURSA"/>
    <x v="31"/>
    <x v="66"/>
    <n v="7"/>
    <n v="15.97"/>
    <n v="669.06780000000003"/>
    <n v="0"/>
    <n v="0"/>
    <n v="0"/>
    <n v="0"/>
    <n v="0"/>
    <n v="0"/>
    <n v="669"/>
    <x v="0"/>
    <x v="483"/>
    <x v="507"/>
    <x v="45"/>
    <n v="0"/>
    <d v="2026-03-16T00:00:00"/>
    <n v="1"/>
    <x v="0"/>
    <s v="23.28-03 Aug"/>
  </r>
  <r>
    <s v="200200070089"/>
    <x v="2"/>
    <s v="SURSA"/>
    <x v="31"/>
    <x v="19"/>
    <n v="7"/>
    <n v="15.989999999999998"/>
    <n v="588.91060000000004"/>
    <n v="0"/>
    <n v="0"/>
    <n v="0"/>
    <n v="0"/>
    <n v="0"/>
    <n v="0"/>
    <n v="589"/>
    <x v="0"/>
    <x v="263"/>
    <x v="508"/>
    <x v="47"/>
    <n v="0"/>
    <d v="2026-05-11T00:00:00"/>
    <n v="1"/>
    <x v="0"/>
    <s v="23.28-03 Aug"/>
  </r>
  <r>
    <s v="200200070092"/>
    <x v="2"/>
    <s v="SURSA"/>
    <x v="31"/>
    <x v="97"/>
    <n v="12"/>
    <n v="28.929999999999996"/>
    <n v="1394.0719000000001"/>
    <n v="0"/>
    <n v="0"/>
    <n v="0"/>
    <n v="0"/>
    <n v="0"/>
    <n v="0"/>
    <n v="1394"/>
    <x v="0"/>
    <x v="484"/>
    <x v="509"/>
    <x v="45"/>
    <n v="0"/>
    <d v="2026-06-09T00:00:00"/>
    <n v="1"/>
    <x v="0"/>
    <s v="23.28-03 Aug"/>
  </r>
  <r>
    <s v="200200070093"/>
    <x v="2"/>
    <s v="SURSA"/>
    <x v="31"/>
    <x v="151"/>
    <n v="7"/>
    <n v="25.979999999999997"/>
    <n v="1256.6767"/>
    <n v="0"/>
    <n v="0"/>
    <n v="0"/>
    <n v="0"/>
    <n v="0"/>
    <n v="0"/>
    <n v="1257"/>
    <x v="0"/>
    <x v="485"/>
    <x v="510"/>
    <x v="45"/>
    <n v="0"/>
    <d v="2026-06-22T00:00:00"/>
    <n v="1"/>
    <x v="0"/>
    <s v="23.28-03 Aug"/>
  </r>
  <r>
    <s v="200200070095"/>
    <x v="2"/>
    <s v="SURSA"/>
    <x v="31"/>
    <x v="69"/>
    <n v="13"/>
    <n v="78.2"/>
    <n v="2883.1393999999996"/>
    <n v="0"/>
    <n v="0"/>
    <n v="0"/>
    <n v="0"/>
    <n v="0"/>
    <n v="0"/>
    <n v="2883"/>
    <x v="0"/>
    <x v="486"/>
    <x v="511"/>
    <x v="19"/>
    <n v="0"/>
    <d v="2026-06-09T00:00:00"/>
    <n v="1"/>
    <x v="0"/>
    <s v="23.28-03 Aug"/>
  </r>
  <r>
    <s v="200200070097"/>
    <x v="2"/>
    <s v="SURSA"/>
    <x v="31"/>
    <x v="71"/>
    <n v="14"/>
    <n v="43.089999999999996"/>
    <n v="1519.3805"/>
    <n v="0"/>
    <n v="0"/>
    <n v="0"/>
    <n v="0"/>
    <n v="0"/>
    <n v="0"/>
    <n v="1519"/>
    <x v="0"/>
    <x v="487"/>
    <x v="512"/>
    <x v="51"/>
    <n v="0"/>
    <d v="2026-06-22T00:00:00"/>
    <n v="1"/>
    <x v="0"/>
    <s v="23.28-03 Aug"/>
  </r>
  <r>
    <s v="200200070098"/>
    <x v="2"/>
    <s v="SURSA"/>
    <x v="31"/>
    <x v="72"/>
    <n v="8"/>
    <n v="41.3"/>
    <n v="1544.84"/>
    <n v="0"/>
    <n v="0"/>
    <n v="0"/>
    <n v="0"/>
    <n v="0"/>
    <n v="0"/>
    <n v="1545"/>
    <x v="0"/>
    <x v="488"/>
    <x v="513"/>
    <x v="19"/>
    <n v="0"/>
    <d v="2026-06-22T00:00:00"/>
    <n v="1"/>
    <x v="0"/>
    <s v="23.28-03 Aug"/>
  </r>
  <r>
    <s v="200200070100"/>
    <x v="2"/>
    <s v="SURSA"/>
    <x v="31"/>
    <x v="74"/>
    <n v="7"/>
    <n v="27.349999999999998"/>
    <n v="1140.2241000000001"/>
    <n v="0"/>
    <n v="0"/>
    <n v="0"/>
    <n v="0"/>
    <n v="0"/>
    <n v="0"/>
    <n v="1140"/>
    <x v="0"/>
    <x v="489"/>
    <x v="514"/>
    <x v="19"/>
    <n v="0"/>
    <d v="2026-07-13T00:00:00"/>
    <n v="1"/>
    <x v="0"/>
    <s v="23.28-03 Aug"/>
  </r>
  <r>
    <s v="200200070101"/>
    <x v="2"/>
    <s v="SURSA"/>
    <x v="31"/>
    <x v="75"/>
    <n v="9"/>
    <n v="17.38"/>
    <n v="626.54269999999997"/>
    <n v="0"/>
    <n v="0"/>
    <n v="0"/>
    <n v="0"/>
    <n v="0"/>
    <n v="0"/>
    <n v="627"/>
    <x v="0"/>
    <x v="490"/>
    <x v="515"/>
    <x v="51"/>
    <n v="0"/>
    <d v="2026-07-28T00:00:00"/>
    <n v="1"/>
    <x v="0"/>
    <s v="23.28-03 Aug"/>
  </r>
  <r>
    <s v="200200070102"/>
    <x v="2"/>
    <s v="SURSA"/>
    <x v="31"/>
    <x v="76"/>
    <n v="14"/>
    <n v="31.97"/>
    <n v="1503.3378"/>
    <n v="0"/>
    <n v="0"/>
    <n v="0"/>
    <n v="0"/>
    <n v="0"/>
    <n v="0"/>
    <n v="1503"/>
    <x v="0"/>
    <x v="491"/>
    <x v="516"/>
    <x v="37"/>
    <n v="0"/>
    <d v="2026-08-17T00:00:00"/>
    <n v="1"/>
    <x v="0"/>
    <s v="23.28-03 Aug"/>
  </r>
  <r>
    <s v="200200070103"/>
    <x v="2"/>
    <s v="SURSA"/>
    <x v="31"/>
    <x v="108"/>
    <n v="8"/>
    <n v="23.549999999999997"/>
    <n v="983.79530000000011"/>
    <n v="0"/>
    <n v="0"/>
    <n v="0"/>
    <n v="0"/>
    <n v="0"/>
    <n v="0"/>
    <n v="984"/>
    <x v="0"/>
    <x v="492"/>
    <x v="517"/>
    <x v="25"/>
    <n v="0"/>
    <d v="2026-08-17T00:00:00"/>
    <n v="1"/>
    <x v="0"/>
    <s v="23.28-03 Aug"/>
  </r>
  <r>
    <s v="200200070104"/>
    <x v="2"/>
    <s v="SURSA"/>
    <x v="31"/>
    <x v="77"/>
    <n v="14"/>
    <n v="28.830000000000002"/>
    <n v="1173.4407000000001"/>
    <n v="0"/>
    <n v="0"/>
    <n v="0"/>
    <n v="0"/>
    <n v="0"/>
    <n v="0"/>
    <n v="1173"/>
    <x v="0"/>
    <x v="493"/>
    <x v="518"/>
    <x v="28"/>
    <n v="0"/>
    <d v="2026-08-24T00:00:00"/>
    <n v="1"/>
    <x v="0"/>
    <s v="23.28-03 Aug"/>
  </r>
  <r>
    <s v="200200110003"/>
    <x v="2"/>
    <s v="DHONTHA TOLI"/>
    <x v="32"/>
    <x v="21"/>
    <n v="7"/>
    <n v="18.720000000000002"/>
    <n v="947.48609999999996"/>
    <n v="0"/>
    <n v="0"/>
    <n v="0"/>
    <n v="0"/>
    <n v="0"/>
    <s v="Release1"/>
    <n v="947"/>
    <x v="0"/>
    <x v="494"/>
    <x v="519"/>
    <x v="28"/>
    <s v="CANARA BANK"/>
    <d v="2024-06-22T00:00:00"/>
    <n v="1"/>
    <x v="0"/>
    <s v="23.28-03 Aug"/>
  </r>
  <r>
    <s v="200200110004"/>
    <x v="2"/>
    <s v="DHONTHA TOLI"/>
    <x v="32"/>
    <x v="1"/>
    <n v="7"/>
    <n v="13.299999999999999"/>
    <n v="571.23910000000001"/>
    <n v="0"/>
    <n v="0"/>
    <n v="0"/>
    <n v="0"/>
    <n v="0"/>
    <s v="Release1"/>
    <n v="571"/>
    <x v="0"/>
    <x v="495"/>
    <x v="520"/>
    <x v="19"/>
    <s v="STATE BANK OF INDIA"/>
    <d v="2024-06-22T00:00:00"/>
    <n v="1"/>
    <x v="0"/>
    <s v="23.28-03 Aug"/>
  </r>
  <r>
    <s v="200200110006"/>
    <x v="2"/>
    <s v="DHONTHA TOLI"/>
    <x v="32"/>
    <x v="58"/>
    <n v="13"/>
    <n v="96.24"/>
    <n v="4033.9073000000003"/>
    <n v="0"/>
    <n v="0"/>
    <n v="0"/>
    <n v="0"/>
    <n v="0"/>
    <s v="Release1"/>
    <n v="4034"/>
    <x v="0"/>
    <x v="496"/>
    <x v="521"/>
    <x v="47"/>
    <s v="Indian Bank "/>
    <d v="2024-08-20T00:00:00"/>
    <n v="1"/>
    <x v="0"/>
    <s v="23.28-03 Aug"/>
  </r>
  <r>
    <s v="200200110016"/>
    <x v="2"/>
    <s v="DHONTHA TOLI"/>
    <x v="32"/>
    <x v="3"/>
    <n v="7"/>
    <n v="7.29"/>
    <n v="313.10500000000002"/>
    <n v="0"/>
    <n v="0"/>
    <n v="0"/>
    <n v="0"/>
    <n v="0"/>
    <s v="Release1"/>
    <n v="313"/>
    <x v="0"/>
    <x v="497"/>
    <x v="522"/>
    <x v="47"/>
    <s v="Indian Bank "/>
    <d v="2024-07-29T00:00:00"/>
    <n v="1"/>
    <x v="0"/>
    <s v="23.28-03 Aug"/>
  </r>
  <r>
    <s v="200200110017"/>
    <x v="2"/>
    <s v="DHONTHA TOLI"/>
    <x v="32"/>
    <x v="4"/>
    <n v="1"/>
    <n v="1.68"/>
    <n v="73.718400000000003"/>
    <n v="0"/>
    <n v="0"/>
    <n v="0"/>
    <n v="0"/>
    <n v="0"/>
    <s v="Release1"/>
    <n v="74"/>
    <x v="0"/>
    <x v="498"/>
    <x v="523"/>
    <x v="47"/>
    <s v="Indian Bank "/>
    <d v="2024-07-29T00:00:00"/>
    <n v="1"/>
    <x v="0"/>
    <s v="23.28-03 Aug"/>
  </r>
  <r>
    <s v="200200110022"/>
    <x v="2"/>
    <s v="DHONTHA TOLI"/>
    <x v="32"/>
    <x v="36"/>
    <n v="7"/>
    <n v="19.68"/>
    <n v="1000.9753000000001"/>
    <n v="0"/>
    <n v="0"/>
    <n v="0"/>
    <n v="0"/>
    <n v="0"/>
    <s v="Release1"/>
    <n v="1001"/>
    <x v="0"/>
    <x v="499"/>
    <x v="524"/>
    <x v="28"/>
    <s v="CANARA BANK"/>
    <d v="2024-08-31T00:00:00"/>
    <n v="1"/>
    <x v="0"/>
    <s v="23.28-03 Aug"/>
  </r>
  <r>
    <s v="200200110024"/>
    <x v="2"/>
    <s v="DHONTHA TOLI"/>
    <x v="32"/>
    <x v="47"/>
    <n v="13"/>
    <n v="47.48"/>
    <n v="1815.2357999999999"/>
    <n v="0"/>
    <n v="0"/>
    <n v="0"/>
    <n v="0"/>
    <n v="0"/>
    <s v="Release1"/>
    <n v="1815"/>
    <x v="0"/>
    <x v="22"/>
    <x v="525"/>
    <x v="47"/>
    <s v="Indian Bank "/>
    <d v="2025-01-06T00:00:00"/>
    <n v="1"/>
    <x v="0"/>
    <s v="23.28-03 Aug"/>
  </r>
  <r>
    <s v="200200110033"/>
    <x v="2"/>
    <s v="DHONTHA TOLI"/>
    <x v="32"/>
    <x v="39"/>
    <n v="14"/>
    <n v="29.540000000000003"/>
    <n v="1338.7304999999999"/>
    <n v="0"/>
    <n v="0"/>
    <n v="0"/>
    <n v="0"/>
    <n v="0"/>
    <s v="Release1"/>
    <n v="1339"/>
    <x v="0"/>
    <x v="386"/>
    <x v="526"/>
    <x v="18"/>
    <s v="India post Payments Bank "/>
    <d v="2024-09-21T00:00:00"/>
    <n v="1"/>
    <x v="0"/>
    <s v="23.28-03 Aug"/>
  </r>
  <r>
    <s v="200200110038"/>
    <x v="2"/>
    <s v="DHONTHA TOLI"/>
    <x v="32"/>
    <x v="104"/>
    <n v="5"/>
    <n v="24.08"/>
    <n v="995.21360000000004"/>
    <n v="0"/>
    <n v="0"/>
    <n v="0"/>
    <n v="0"/>
    <n v="0"/>
    <s v="Release1"/>
    <n v="995"/>
    <x v="0"/>
    <x v="500"/>
    <x v="527"/>
    <x v="19"/>
    <s v="STATE BANK OF INDIA"/>
    <d v="2024-11-04T00:00:00"/>
    <n v="1"/>
    <x v="0"/>
    <s v="23.28-03 Aug"/>
  </r>
  <r>
    <s v="200200110042"/>
    <x v="2"/>
    <s v="DHONTHA TOLI"/>
    <x v="32"/>
    <x v="40"/>
    <n v="7"/>
    <n v="13.489999999999998"/>
    <n v="715.69769999999994"/>
    <n v="0"/>
    <n v="0"/>
    <n v="0"/>
    <n v="0"/>
    <n v="0"/>
    <s v="Release1"/>
    <n v="716"/>
    <x v="0"/>
    <x v="501"/>
    <x v="528"/>
    <x v="37"/>
    <s v="BANK OF INDIA"/>
    <d v="2024-12-23T00:00:00"/>
    <n v="1"/>
    <x v="0"/>
    <s v="23.28-03 Aug"/>
  </r>
  <r>
    <s v="200200110046"/>
    <x v="2"/>
    <s v="DHONTHA TOLI"/>
    <x v="32"/>
    <x v="6"/>
    <n v="7"/>
    <n v="28.880000000000003"/>
    <n v="1365.6426000000001"/>
    <n v="0"/>
    <n v="0"/>
    <n v="0"/>
    <n v="0"/>
    <n v="0"/>
    <s v="Release1"/>
    <n v="1366"/>
    <x v="0"/>
    <x v="502"/>
    <x v="529"/>
    <x v="28"/>
    <n v="0"/>
    <d v="1899-12-30T00:00:00"/>
    <n v="1"/>
    <x v="0"/>
    <s v="23.28-03 Aug"/>
  </r>
  <r>
    <s v="200200110047"/>
    <x v="2"/>
    <s v="DHONTHA TOLI"/>
    <x v="32"/>
    <x v="7"/>
    <n v="4"/>
    <n v="97.26"/>
    <n v="3651.9644000000003"/>
    <n v="0"/>
    <n v="0"/>
    <n v="0"/>
    <n v="0"/>
    <n v="0"/>
    <s v="Release1"/>
    <n v="3652"/>
    <x v="0"/>
    <x v="503"/>
    <x v="530"/>
    <x v="47"/>
    <n v="0"/>
    <d v="1899-12-30T00:00:00"/>
    <n v="1"/>
    <x v="0"/>
    <s v="23.28-03 Aug"/>
  </r>
  <r>
    <s v="200200110048"/>
    <x v="2"/>
    <s v="DHONTHA TOLI"/>
    <x v="32"/>
    <x v="8"/>
    <n v="5"/>
    <n v="8.1999999999999993"/>
    <n v="365.48070000000001"/>
    <n v="0"/>
    <n v="0"/>
    <n v="0"/>
    <n v="0"/>
    <n v="0"/>
    <s v="Release1"/>
    <n v="365"/>
    <x v="0"/>
    <x v="504"/>
    <x v="531"/>
    <x v="47"/>
    <n v="0"/>
    <d v="1899-12-30T00:00:00"/>
    <n v="1"/>
    <x v="0"/>
    <s v="23.28-03 Aug"/>
  </r>
  <r>
    <s v="200200110050"/>
    <x v="2"/>
    <s v="DHONTHA TOLI"/>
    <x v="32"/>
    <x v="9"/>
    <n v="6"/>
    <n v="16.650000000000002"/>
    <n v="691.28399999999999"/>
    <n v="0"/>
    <n v="0"/>
    <n v="0"/>
    <n v="0"/>
    <n v="0"/>
    <s v="Release1"/>
    <n v="691"/>
    <x v="0"/>
    <x v="505"/>
    <x v="532"/>
    <x v="19"/>
    <n v="0"/>
    <d v="2025-05-19T00:00:00"/>
    <n v="1"/>
    <x v="0"/>
    <s v="23.28-03 Aug"/>
  </r>
  <r>
    <s v="200200110051"/>
    <x v="2"/>
    <s v="DHONTHA TOLI"/>
    <x v="32"/>
    <x v="10"/>
    <n v="12"/>
    <n v="227.20000000000002"/>
    <n v="10530.439200000003"/>
    <n v="0"/>
    <n v="0"/>
    <n v="296"/>
    <n v="0"/>
    <n v="0"/>
    <s v="Release1"/>
    <n v="10234"/>
    <x v="0"/>
    <x v="506"/>
    <x v="533"/>
    <x v="37"/>
    <n v="0"/>
    <d v="2025-06-10T00:00:00"/>
    <n v="1"/>
    <x v="0"/>
    <s v="23.28-03 Aug"/>
  </r>
  <r>
    <s v="200200110053"/>
    <x v="2"/>
    <s v="DHONTHA TOLI"/>
    <x v="32"/>
    <x v="43"/>
    <n v="7"/>
    <n v="14.23"/>
    <n v="709.53380000000004"/>
    <n v="0"/>
    <n v="0"/>
    <n v="0"/>
    <n v="0"/>
    <n v="0"/>
    <s v="Release1"/>
    <n v="710"/>
    <x v="0"/>
    <x v="507"/>
    <x v="534"/>
    <x v="47"/>
    <n v="0"/>
    <d v="2025-07-08T00:00:00"/>
    <n v="1"/>
    <x v="0"/>
    <s v="23.28-03 Aug"/>
  </r>
  <r>
    <s v="200200110057"/>
    <x v="2"/>
    <s v="DHONTHA TOLI"/>
    <x v="32"/>
    <x v="99"/>
    <n v="7"/>
    <n v="44.629999999999995"/>
    <n v="2077.8402000000001"/>
    <n v="0"/>
    <n v="0"/>
    <n v="0"/>
    <n v="0"/>
    <n v="0"/>
    <s v="Release1"/>
    <n v="2078"/>
    <x v="0"/>
    <x v="508"/>
    <x v="535"/>
    <x v="47"/>
    <n v="0"/>
    <d v="2025-10-06T00:00:00"/>
    <n v="1"/>
    <x v="0"/>
    <s v="23.28-03 Aug"/>
  </r>
  <r>
    <s v="200200110058"/>
    <x v="2"/>
    <s v="DHONTHA TOLI"/>
    <x v="32"/>
    <x v="100"/>
    <n v="7"/>
    <n v="11.14"/>
    <n v="538.14480000000003"/>
    <n v="0"/>
    <n v="0"/>
    <n v="0"/>
    <n v="0"/>
    <n v="0"/>
    <s v="Release1"/>
    <n v="538"/>
    <x v="0"/>
    <x v="509"/>
    <x v="536"/>
    <x v="47"/>
    <n v="0"/>
    <d v="2025-10-19T00:00:00"/>
    <n v="1"/>
    <x v="0"/>
    <s v="23.28-03 Aug"/>
  </r>
  <r>
    <s v="200200110060"/>
    <x v="2"/>
    <s v="DHONTHA TOLI"/>
    <x v="32"/>
    <x v="52"/>
    <n v="7"/>
    <n v="15.590000000000002"/>
    <n v="814.50029999999992"/>
    <n v="0"/>
    <n v="0"/>
    <n v="0"/>
    <n v="0"/>
    <n v="0"/>
    <s v="Release1"/>
    <n v="815"/>
    <x v="0"/>
    <x v="510"/>
    <x v="537"/>
    <x v="32"/>
    <n v="0"/>
    <d v="2025-10-19T00:00:00"/>
    <n v="1"/>
    <x v="0"/>
    <s v="23.28-03 Aug"/>
  </r>
  <r>
    <s v="200200110061"/>
    <x v="2"/>
    <s v="DHONTHA TOLI"/>
    <x v="32"/>
    <x v="53"/>
    <n v="13"/>
    <n v="40.930000000000007"/>
    <n v="1742.9504999999999"/>
    <n v="0"/>
    <n v="0"/>
    <n v="0"/>
    <n v="0"/>
    <n v="0"/>
    <s v="Release1"/>
    <n v="1743"/>
    <x v="0"/>
    <x v="511"/>
    <x v="538"/>
    <x v="19"/>
    <n v="0"/>
    <d v="2025-11-10T00:00:00"/>
    <n v="1"/>
    <x v="0"/>
    <s v="23.28-03 Aug"/>
  </r>
  <r>
    <s v="200200110063"/>
    <x v="2"/>
    <s v="DHONTHA TOLI"/>
    <x v="32"/>
    <x v="106"/>
    <n v="12"/>
    <n v="33.480000000000004"/>
    <n v="1240.4644000000003"/>
    <n v="0"/>
    <n v="0"/>
    <n v="0"/>
    <n v="0"/>
    <n v="0"/>
    <s v="Release1"/>
    <n v="1240"/>
    <x v="0"/>
    <x v="512"/>
    <x v="539"/>
    <x v="47"/>
    <n v="0"/>
    <d v="2026-05-11T00:00:00"/>
    <n v="1"/>
    <x v="0"/>
    <s v="23.28-03 Aug"/>
  </r>
  <r>
    <s v="200200110064"/>
    <x v="2"/>
    <s v="DHONTHA TOLI"/>
    <x v="32"/>
    <x v="11"/>
    <n v="11"/>
    <n v="17.59"/>
    <n v="723.82709999999986"/>
    <n v="0"/>
    <n v="0"/>
    <n v="0"/>
    <n v="0"/>
    <n v="0"/>
    <s v="Release1"/>
    <n v="724"/>
    <x v="0"/>
    <x v="167"/>
    <x v="540"/>
    <x v="47"/>
    <n v="0"/>
    <d v="2026-05-18T00:00:00"/>
    <n v="1"/>
    <x v="0"/>
    <s v="23.28-03 Aug"/>
  </r>
  <r>
    <s v="200200110065"/>
    <x v="2"/>
    <s v="DHONTHA TOLI"/>
    <x v="32"/>
    <x v="92"/>
    <n v="7"/>
    <n v="17.2"/>
    <n v="675.64699999999993"/>
    <n v="0"/>
    <n v="0"/>
    <n v="0"/>
    <n v="0"/>
    <n v="0"/>
    <s v="Release1"/>
    <n v="676"/>
    <x v="0"/>
    <x v="66"/>
    <x v="541"/>
    <x v="19"/>
    <n v="0"/>
    <d v="2026-07-13T00:00:00"/>
    <n v="1"/>
    <x v="0"/>
    <s v="23.28-03 Aug"/>
  </r>
  <r>
    <s v="200200140002"/>
    <x v="2"/>
    <s v="BARGARI"/>
    <x v="33"/>
    <x v="0"/>
    <n v="1"/>
    <n v="4.05"/>
    <n v="165.03749999999999"/>
    <n v="0"/>
    <n v="0"/>
    <n v="0"/>
    <n v="0"/>
    <n v="0"/>
    <n v="0"/>
    <n v="165"/>
    <x v="0"/>
    <x v="513"/>
    <x v="542"/>
    <x v="28"/>
    <s v="CANARA BANK"/>
    <d v="2024-10-28T00:00:00"/>
    <n v="1"/>
    <x v="0"/>
    <s v="23.28-03 Aug"/>
  </r>
  <r>
    <s v="200200140003"/>
    <x v="2"/>
    <s v="BARGARI"/>
    <x v="33"/>
    <x v="21"/>
    <n v="14"/>
    <n v="38.519999999999996"/>
    <n v="1437.5043000000003"/>
    <n v="0"/>
    <n v="0"/>
    <n v="0"/>
    <n v="0"/>
    <n v="0"/>
    <n v="0"/>
    <n v="1438"/>
    <x v="0"/>
    <x v="514"/>
    <x v="543"/>
    <x v="28"/>
    <n v="0"/>
    <d v="2025-05-12T00:00:00"/>
    <n v="1"/>
    <x v="0"/>
    <s v="23.28-03 Aug"/>
  </r>
  <r>
    <s v="200200140005"/>
    <x v="2"/>
    <s v="BARGARI"/>
    <x v="33"/>
    <x v="30"/>
    <n v="6"/>
    <n v="8.17"/>
    <n v="344.08359999999999"/>
    <n v="0"/>
    <n v="0"/>
    <n v="0"/>
    <n v="0"/>
    <n v="0"/>
    <n v="0"/>
    <n v="344"/>
    <x v="0"/>
    <x v="515"/>
    <x v="544"/>
    <x v="47"/>
    <n v="0"/>
    <d v="1899-12-30T00:00:00"/>
    <n v="1"/>
    <x v="0"/>
    <s v="23.28-03 Aug"/>
  </r>
  <r>
    <s v="200200140009"/>
    <x v="2"/>
    <s v="BARGARI"/>
    <x v="33"/>
    <x v="32"/>
    <n v="14"/>
    <n v="163.42000000000002"/>
    <n v="6728.2074000000011"/>
    <n v="0"/>
    <n v="0"/>
    <n v="0"/>
    <n v="0"/>
    <n v="0"/>
    <n v="0"/>
    <n v="6728"/>
    <x v="0"/>
    <x v="516"/>
    <x v="545"/>
    <x v="51"/>
    <s v="STATE BANK OF INDIA"/>
    <d v="2024-12-16T00:00:00"/>
    <n v="1"/>
    <x v="0"/>
    <s v="23.28-03 Aug"/>
  </r>
  <r>
    <s v="200200140010"/>
    <x v="2"/>
    <s v="BARGARI"/>
    <x v="33"/>
    <x v="2"/>
    <n v="9"/>
    <n v="27.64"/>
    <n v="1113.1228999999998"/>
    <n v="0"/>
    <n v="0"/>
    <n v="0"/>
    <n v="0"/>
    <n v="0"/>
    <n v="0"/>
    <n v="1113"/>
    <x v="0"/>
    <x v="517"/>
    <x v="546"/>
    <x v="47"/>
    <n v="0"/>
    <d v="1899-12-30T00:00:00"/>
    <n v="1"/>
    <x v="0"/>
    <s v="23.28-03 Aug"/>
  </r>
  <r>
    <s v="200200140011"/>
    <x v="2"/>
    <s v="BARGARI"/>
    <x v="33"/>
    <x v="33"/>
    <n v="7"/>
    <n v="29.300000000000004"/>
    <n v="1250.8604999999998"/>
    <n v="0"/>
    <n v="0"/>
    <n v="0"/>
    <n v="0"/>
    <n v="0"/>
    <n v="0"/>
    <n v="1251"/>
    <x v="0"/>
    <x v="518"/>
    <x v="547"/>
    <x v="47"/>
    <n v="0"/>
    <d v="2025-07-08T00:00:00"/>
    <n v="1"/>
    <x v="0"/>
    <s v="23.28-03 Aug"/>
  </r>
  <r>
    <s v="200200140012"/>
    <x v="2"/>
    <s v="BARGARI"/>
    <x v="33"/>
    <x v="34"/>
    <n v="14"/>
    <n v="590.08000000000004"/>
    <n v="24016.536099999998"/>
    <n v="0"/>
    <n v="0"/>
    <n v="0"/>
    <n v="0"/>
    <n v="0"/>
    <n v="0"/>
    <n v="24017"/>
    <x v="0"/>
    <x v="519"/>
    <x v="548"/>
    <x v="47"/>
    <s v="Indian Bank "/>
    <d v="2024-12-09T00:00:00"/>
    <n v="1"/>
    <x v="0"/>
    <s v="23.28-03 Aug"/>
  </r>
  <r>
    <s v="200200140016"/>
    <x v="2"/>
    <s v="BARGARI"/>
    <x v="33"/>
    <x v="3"/>
    <n v="14"/>
    <n v="53.040000000000006"/>
    <n v="1991.0923999999998"/>
    <n v="0"/>
    <n v="0"/>
    <n v="0"/>
    <n v="0"/>
    <n v="0"/>
    <n v="0"/>
    <n v="1991"/>
    <x v="0"/>
    <x v="520"/>
    <x v="549"/>
    <x v="47"/>
    <n v="0"/>
    <d v="2025-09-08T00:00:00"/>
    <n v="1"/>
    <x v="0"/>
    <s v="23.28-03 Aug"/>
  </r>
  <r>
    <s v="200200140019"/>
    <x v="2"/>
    <s v="BARGARI"/>
    <x v="33"/>
    <x v="5"/>
    <n v="14"/>
    <n v="90.339999999999989"/>
    <n v="3688.8373999999994"/>
    <n v="0"/>
    <n v="0"/>
    <n v="0"/>
    <n v="0"/>
    <n v="0"/>
    <n v="0"/>
    <n v="3689"/>
    <x v="0"/>
    <x v="521"/>
    <x v="550"/>
    <x v="28"/>
    <n v="0"/>
    <d v="2025-10-06T00:00:00"/>
    <n v="1"/>
    <x v="0"/>
    <s v="23.28-03 Aug"/>
  </r>
  <r>
    <s v="200200140020"/>
    <x v="2"/>
    <s v="BARGARI"/>
    <x v="33"/>
    <x v="89"/>
    <n v="14"/>
    <n v="53.84"/>
    <n v="1949.2184999999999"/>
    <n v="0"/>
    <n v="0"/>
    <n v="0"/>
    <n v="0"/>
    <n v="0"/>
    <n v="0"/>
    <n v="1949"/>
    <x v="0"/>
    <x v="522"/>
    <x v="551"/>
    <x v="47"/>
    <n v="0"/>
    <d v="2025-12-15T00:00:00"/>
    <n v="1"/>
    <x v="0"/>
    <s v="23.28-03 Aug"/>
  </r>
  <r>
    <s v="200200140024"/>
    <x v="2"/>
    <s v="BARGARI"/>
    <x v="33"/>
    <x v="47"/>
    <n v="7"/>
    <n v="12.129999999999999"/>
    <n v="687.05020000000002"/>
    <n v="0"/>
    <n v="0"/>
    <n v="0"/>
    <n v="0"/>
    <n v="0"/>
    <n v="0"/>
    <n v="687"/>
    <x v="0"/>
    <x v="523"/>
    <x v="552"/>
    <x v="47"/>
    <n v="0"/>
    <d v="2026-03-16T00:00:00"/>
    <n v="1"/>
    <x v="0"/>
    <s v="23.28-03 Aug"/>
  </r>
  <r>
    <s v="200200140025"/>
    <x v="2"/>
    <s v="BARGARI"/>
    <x v="33"/>
    <x v="90"/>
    <n v="14"/>
    <n v="45.460000000000008"/>
    <n v="1837.4680000000003"/>
    <n v="0"/>
    <n v="0"/>
    <n v="0"/>
    <n v="0"/>
    <n v="0"/>
    <n v="0"/>
    <n v="1837"/>
    <x v="0"/>
    <x v="524"/>
    <x v="553"/>
    <x v="47"/>
    <n v="0"/>
    <d v="2026-03-30T00:00:00"/>
    <n v="1"/>
    <x v="0"/>
    <s v="23.28-03 Aug"/>
  </r>
  <r>
    <s v="200200140026"/>
    <x v="2"/>
    <s v="BARGARI"/>
    <x v="33"/>
    <x v="23"/>
    <n v="7"/>
    <n v="32.160000000000004"/>
    <n v="1341.2711999999999"/>
    <n v="0"/>
    <n v="0"/>
    <n v="0"/>
    <n v="0"/>
    <n v="0"/>
    <n v="0"/>
    <n v="1341"/>
    <x v="0"/>
    <x v="525"/>
    <x v="554"/>
    <x v="47"/>
    <n v="0"/>
    <d v="2026-06-30T00:00:00"/>
    <n v="1"/>
    <x v="0"/>
    <s v="23.28-03 Aug"/>
  </r>
  <r>
    <s v="200200140027"/>
    <x v="2"/>
    <s v="BARGARI"/>
    <x v="33"/>
    <x v="60"/>
    <n v="7"/>
    <n v="18.21"/>
    <n v="734.31499999999994"/>
    <n v="0"/>
    <n v="0"/>
    <n v="0"/>
    <n v="0"/>
    <n v="0"/>
    <n v="0"/>
    <n v="734"/>
    <x v="0"/>
    <x v="526"/>
    <x v="555"/>
    <x v="19"/>
    <n v="0"/>
    <d v="2026-07-13T00:00:00"/>
    <n v="1"/>
    <x v="0"/>
    <s v="23.28-03 Aug"/>
  </r>
  <r>
    <s v="200200140029"/>
    <x v="2"/>
    <s v="BARGARI"/>
    <x v="33"/>
    <x v="38"/>
    <n v="7"/>
    <n v="19.48"/>
    <n v="691.29010000000017"/>
    <n v="0"/>
    <n v="0"/>
    <n v="0"/>
    <n v="0"/>
    <n v="0"/>
    <n v="0"/>
    <n v="691"/>
    <x v="0"/>
    <x v="527"/>
    <x v="556"/>
    <x v="47"/>
    <n v="0"/>
    <d v="2026-08-10T00:00:00"/>
    <n v="1"/>
    <x v="0"/>
    <s v="23.28-03 Aug"/>
  </r>
  <r>
    <s v="200200140030"/>
    <x v="2"/>
    <s v="BARGARI"/>
    <x v="33"/>
    <x v="54"/>
    <n v="7"/>
    <n v="29.650000000000002"/>
    <n v="1157.2710000000002"/>
    <n v="0"/>
    <n v="0"/>
    <n v="0"/>
    <n v="0"/>
    <n v="0"/>
    <n v="0"/>
    <n v="1157"/>
    <x v="0"/>
    <x v="528"/>
    <x v="557"/>
    <x v="47"/>
    <n v="0"/>
    <d v="2026-08-24T00:00:00"/>
    <n v="1"/>
    <x v="0"/>
    <s v="23.28-03 Aug"/>
  </r>
  <r>
    <s v="200200140031"/>
    <x v="2"/>
    <s v="BARGARI"/>
    <x v="33"/>
    <x v="55"/>
    <n v="6"/>
    <n v="8.42"/>
    <n v="346.32870000000003"/>
    <n v="0"/>
    <n v="0"/>
    <n v="0"/>
    <n v="0"/>
    <n v="0"/>
    <n v="0"/>
    <n v="346"/>
    <x v="0"/>
    <x v="529"/>
    <x v="558"/>
    <x v="52"/>
    <n v="0"/>
    <d v="2026-09-07T00:00:00"/>
    <n v="1"/>
    <x v="0"/>
    <s v="23.28-03 Aug"/>
  </r>
  <r>
    <s v="200200150004"/>
    <x v="2"/>
    <s v="PATRATOLI"/>
    <x v="34"/>
    <x v="1"/>
    <n v="12"/>
    <n v="25.760000000000005"/>
    <n v="1125.4191000000001"/>
    <n v="0"/>
    <n v="0"/>
    <n v="0"/>
    <n v="0"/>
    <n v="0"/>
    <n v="0"/>
    <n v="1125"/>
    <x v="0"/>
    <x v="530"/>
    <x v="559"/>
    <x v="29"/>
    <s v="BANK OF INDIA"/>
    <d v="2025-01-07T00:00:00"/>
    <n v="1"/>
    <x v="0"/>
    <s v="23.28-03 Aug"/>
  </r>
  <r>
    <s v="200200150005"/>
    <x v="2"/>
    <s v="PATRATOLI"/>
    <x v="34"/>
    <x v="30"/>
    <n v="7"/>
    <n v="25.03"/>
    <n v="1522.5309"/>
    <n v="0"/>
    <n v="0"/>
    <n v="0"/>
    <n v="0"/>
    <n v="0"/>
    <n v="0"/>
    <n v="1523"/>
    <x v="0"/>
    <x v="531"/>
    <x v="560"/>
    <x v="29"/>
    <s v="BANK OF INDIA"/>
    <d v="2025-01-07T00:00:00"/>
    <n v="1"/>
    <x v="0"/>
    <s v="23.28-03 Aug"/>
  </r>
  <r>
    <s v="200200150006"/>
    <x v="2"/>
    <s v="PATRATOLI"/>
    <x v="34"/>
    <x v="58"/>
    <n v="14"/>
    <n v="27.230000000000004"/>
    <n v="1101.6632000000002"/>
    <n v="0"/>
    <n v="0"/>
    <n v="0"/>
    <n v="0"/>
    <n v="0"/>
    <n v="0"/>
    <n v="1102"/>
    <x v="0"/>
    <x v="2"/>
    <x v="561"/>
    <x v="29"/>
    <s v="BANK OF INDIA"/>
    <d v="2025-01-07T00:00:00"/>
    <n v="1"/>
    <x v="0"/>
    <s v="23.28-03 Aug"/>
  </r>
  <r>
    <s v="200200150012"/>
    <x v="2"/>
    <s v="PATRATOLI"/>
    <x v="34"/>
    <x v="34"/>
    <n v="7"/>
    <n v="24.479999999999997"/>
    <n v="907.2989"/>
    <n v="0"/>
    <n v="0"/>
    <n v="0"/>
    <n v="0"/>
    <n v="0"/>
    <n v="0"/>
    <n v="907"/>
    <x v="0"/>
    <x v="532"/>
    <x v="562"/>
    <x v="50"/>
    <s v="STATE BANK OF INDIA"/>
    <d v="1899-12-30T00:00:00"/>
    <n v="1"/>
    <x v="0"/>
    <s v="23.28-03 Aug"/>
  </r>
  <r>
    <s v="200200150014"/>
    <x v="2"/>
    <s v="PATRATOLI"/>
    <x v="34"/>
    <x v="35"/>
    <n v="11"/>
    <n v="31.200000000000003"/>
    <n v="1231.3521999999998"/>
    <n v="0"/>
    <n v="0"/>
    <n v="0"/>
    <n v="0"/>
    <n v="0"/>
    <n v="0"/>
    <n v="1231"/>
    <x v="0"/>
    <x v="533"/>
    <x v="563"/>
    <x v="29"/>
    <s v="BANK OF INDIA"/>
    <d v="1899-12-30T00:00:00"/>
    <n v="1"/>
    <x v="0"/>
    <s v="23.28-03 Aug"/>
  </r>
  <r>
    <s v="200200150015"/>
    <x v="2"/>
    <s v="PATRATOLI"/>
    <x v="34"/>
    <x v="91"/>
    <n v="13"/>
    <n v="24.110000000000003"/>
    <n v="841.14420000000007"/>
    <n v="0"/>
    <n v="0"/>
    <n v="0"/>
    <n v="0"/>
    <n v="0"/>
    <n v="0"/>
    <n v="841"/>
    <x v="0"/>
    <x v="534"/>
    <x v="564"/>
    <x v="29"/>
    <s v="BANK OF INDIA"/>
    <d v="1899-12-30T00:00:00"/>
    <n v="1"/>
    <x v="0"/>
    <s v="23.28-03 Aug"/>
  </r>
  <r>
    <s v="200200150017"/>
    <x v="2"/>
    <s v="PATRATOLI"/>
    <x v="34"/>
    <x v="4"/>
    <n v="14"/>
    <n v="214.92000000000002"/>
    <n v="8113.7298000000001"/>
    <n v="0"/>
    <n v="0"/>
    <n v="0"/>
    <n v="0"/>
    <n v="0"/>
    <n v="0"/>
    <n v="8114"/>
    <x v="0"/>
    <x v="535"/>
    <x v="565"/>
    <x v="53"/>
    <n v="0"/>
    <d v="1899-12-30T00:00:00"/>
    <n v="1"/>
    <x v="0"/>
    <s v="23.28-03 Aug"/>
  </r>
  <r>
    <s v="200200150018"/>
    <x v="2"/>
    <s v="PATRATOLI"/>
    <x v="34"/>
    <x v="88"/>
    <n v="7"/>
    <n v="9.7199999999999989"/>
    <n v="476.01589999999999"/>
    <n v="0"/>
    <n v="0"/>
    <n v="0"/>
    <n v="0"/>
    <n v="0"/>
    <n v="0"/>
    <n v="476"/>
    <x v="0"/>
    <x v="363"/>
    <x v="566"/>
    <x v="29"/>
    <n v="0"/>
    <d v="1899-12-30T00:00:00"/>
    <n v="1"/>
    <x v="0"/>
    <s v="23.28-03 Aug"/>
  </r>
  <r>
    <s v="200200150025"/>
    <x v="2"/>
    <s v="PATRATOLI"/>
    <x v="34"/>
    <x v="90"/>
    <n v="14"/>
    <n v="21.840000000000003"/>
    <n v="946.10789999999997"/>
    <n v="0"/>
    <n v="0"/>
    <n v="0"/>
    <n v="0"/>
    <n v="0"/>
    <n v="0"/>
    <n v="946"/>
    <x v="0"/>
    <x v="536"/>
    <x v="567"/>
    <x v="29"/>
    <n v="0"/>
    <d v="2025-07-15T00:00:00"/>
    <n v="1"/>
    <x v="0"/>
    <s v="23.28-03 Aug"/>
  </r>
  <r>
    <s v="200200150026"/>
    <x v="2"/>
    <s v="PATRATOLI"/>
    <x v="34"/>
    <x v="23"/>
    <n v="14"/>
    <n v="205.14999999999998"/>
    <n v="7326.4600000000009"/>
    <n v="0"/>
    <n v="0"/>
    <n v="0"/>
    <n v="0"/>
    <n v="0"/>
    <n v="0"/>
    <n v="7326"/>
    <x v="0"/>
    <x v="537"/>
    <x v="568"/>
    <x v="29"/>
    <n v="0"/>
    <d v="2025-08-26T00:00:00"/>
    <n v="1"/>
    <x v="0"/>
    <s v="23.28-03 Aug"/>
  </r>
  <r>
    <s v="200200150027"/>
    <x v="2"/>
    <s v="PATRATOLI"/>
    <x v="34"/>
    <x v="60"/>
    <n v="14"/>
    <n v="142.86000000000001"/>
    <n v="4938.9485000000004"/>
    <n v="0"/>
    <n v="0"/>
    <n v="0"/>
    <n v="0"/>
    <n v="0"/>
    <n v="0"/>
    <n v="4939"/>
    <x v="0"/>
    <x v="538"/>
    <x v="569"/>
    <x v="18"/>
    <n v="0"/>
    <d v="2025-11-17T00:00:00"/>
    <n v="1"/>
    <x v="0"/>
    <s v="23.28-03 Aug"/>
  </r>
  <r>
    <s v="200200150029"/>
    <x v="2"/>
    <s v="PATRATOLI"/>
    <x v="34"/>
    <x v="38"/>
    <n v="1"/>
    <n v="14.06"/>
    <n v="502.22320000000002"/>
    <n v="0"/>
    <n v="0"/>
    <n v="0"/>
    <n v="0"/>
    <n v="0"/>
    <n v="0"/>
    <n v="502"/>
    <x v="0"/>
    <x v="539"/>
    <x v="570"/>
    <x v="53"/>
    <n v="0"/>
    <d v="2025-09-23T00:00:00"/>
    <n v="1"/>
    <x v="0"/>
    <s v="23.28-03 Aug"/>
  </r>
  <r>
    <s v="200200150030"/>
    <x v="2"/>
    <s v="PATRATOLI"/>
    <x v="34"/>
    <x v="54"/>
    <n v="14"/>
    <n v="21.2"/>
    <n v="848.57540000000006"/>
    <n v="0"/>
    <n v="0"/>
    <n v="0"/>
    <n v="0"/>
    <n v="0"/>
    <n v="0"/>
    <n v="849"/>
    <x v="0"/>
    <x v="540"/>
    <x v="571"/>
    <x v="28"/>
    <n v="0"/>
    <d v="2025-10-13T00:00:00"/>
    <n v="1"/>
    <x v="0"/>
    <s v="23.28-03 Aug"/>
  </r>
  <r>
    <s v="200200150031"/>
    <x v="2"/>
    <s v="PATRATOLI"/>
    <x v="34"/>
    <x v="55"/>
    <n v="7"/>
    <n v="17.59"/>
    <n v="844.67920000000015"/>
    <n v="0"/>
    <n v="0"/>
    <n v="0"/>
    <n v="0"/>
    <n v="0"/>
    <n v="0"/>
    <n v="845"/>
    <x v="0"/>
    <x v="541"/>
    <x v="572"/>
    <x v="29"/>
    <n v="0"/>
    <d v="2025-12-29T00:00:00"/>
    <n v="1"/>
    <x v="0"/>
    <s v="23.28-03 Aug"/>
  </r>
  <r>
    <s v="200200150033"/>
    <x v="2"/>
    <s v="PATRATOLI"/>
    <x v="34"/>
    <x v="39"/>
    <n v="7"/>
    <n v="9.6600000000000019"/>
    <n v="518.86220000000003"/>
    <n v="0"/>
    <n v="0"/>
    <n v="0"/>
    <n v="0"/>
    <n v="0"/>
    <n v="0"/>
    <n v="519"/>
    <x v="0"/>
    <x v="542"/>
    <x v="573"/>
    <x v="18"/>
    <n v="0"/>
    <d v="2025-11-04T00:00:00"/>
    <n v="1"/>
    <x v="0"/>
    <s v="23.28-03 Aug"/>
  </r>
  <r>
    <s v="200200150035"/>
    <x v="2"/>
    <s v="PATRATOLI"/>
    <x v="34"/>
    <x v="48"/>
    <n v="7"/>
    <n v="66.22999999999999"/>
    <n v="2418.2275"/>
    <n v="0"/>
    <n v="0"/>
    <n v="0"/>
    <n v="0"/>
    <n v="0"/>
    <n v="0"/>
    <n v="2418"/>
    <x v="0"/>
    <x v="543"/>
    <x v="574"/>
    <x v="29"/>
    <n v="0"/>
    <d v="2025-11-04T00:00:00"/>
    <n v="1"/>
    <x v="0"/>
    <s v="23.28-03 Aug"/>
  </r>
  <r>
    <s v="200200150036"/>
    <x v="2"/>
    <s v="PATRATOLI"/>
    <x v="34"/>
    <x v="94"/>
    <n v="14"/>
    <n v="88.28"/>
    <n v="4114.7959000000001"/>
    <n v="0"/>
    <n v="0"/>
    <n v="0"/>
    <n v="0"/>
    <n v="0"/>
    <n v="0"/>
    <n v="4115"/>
    <x v="0"/>
    <x v="544"/>
    <x v="575"/>
    <x v="29"/>
    <n v="0"/>
    <d v="2025-11-25T00:00:00"/>
    <n v="1"/>
    <x v="0"/>
    <s v="23.28-03 Aug"/>
  </r>
  <r>
    <s v="200200150038"/>
    <x v="2"/>
    <s v="PATRATOLI"/>
    <x v="34"/>
    <x v="104"/>
    <n v="6"/>
    <n v="14.290000000000001"/>
    <n v="628.79660000000001"/>
    <n v="0"/>
    <n v="0"/>
    <n v="0"/>
    <n v="0"/>
    <n v="0"/>
    <n v="0"/>
    <n v="629"/>
    <x v="0"/>
    <x v="105"/>
    <x v="576"/>
    <x v="45"/>
    <n v="0"/>
    <d v="2025-12-15T00:00:00"/>
    <n v="1"/>
    <x v="0"/>
    <s v="23.28-03 Aug"/>
  </r>
  <r>
    <s v="200200150039"/>
    <x v="2"/>
    <s v="PATRATOLI"/>
    <x v="34"/>
    <x v="105"/>
    <n v="6"/>
    <n v="25.97"/>
    <n v="1079.2472"/>
    <n v="0"/>
    <n v="0"/>
    <n v="0"/>
    <n v="0"/>
    <n v="0"/>
    <n v="0"/>
    <n v="1079"/>
    <x v="0"/>
    <x v="545"/>
    <x v="577"/>
    <x v="29"/>
    <n v="0"/>
    <d v="2025-12-15T00:00:00"/>
    <n v="1"/>
    <x v="0"/>
    <s v="23.28-03 Aug"/>
  </r>
  <r>
    <s v="200200150040"/>
    <x v="2"/>
    <s v="PATRATOLI"/>
    <x v="34"/>
    <x v="49"/>
    <n v="7"/>
    <n v="10.009999999999998"/>
    <n v="351.53680000000003"/>
    <n v="0"/>
    <n v="0"/>
    <n v="0"/>
    <n v="0"/>
    <n v="0"/>
    <n v="0"/>
    <n v="352"/>
    <x v="0"/>
    <x v="546"/>
    <x v="578"/>
    <x v="29"/>
    <n v="0"/>
    <d v="2026-01-12T00:00:00"/>
    <n v="1"/>
    <x v="0"/>
    <s v="23.28-03 Aug"/>
  </r>
  <r>
    <s v="200200150042"/>
    <x v="2"/>
    <s v="PATRATOLI"/>
    <x v="34"/>
    <x v="40"/>
    <n v="7"/>
    <n v="20.099999999999998"/>
    <n v="792.62070000000006"/>
    <n v="0"/>
    <n v="0"/>
    <n v="0"/>
    <n v="0"/>
    <n v="0"/>
    <n v="0"/>
    <n v="793"/>
    <x v="0"/>
    <x v="547"/>
    <x v="579"/>
    <x v="29"/>
    <n v="0"/>
    <d v="2026-03-30T00:00:00"/>
    <n v="1"/>
    <x v="0"/>
    <s v="23.28-03 Aug"/>
  </r>
  <r>
    <s v="200200150044"/>
    <x v="2"/>
    <s v="PATRATOLI"/>
    <x v="34"/>
    <x v="24"/>
    <n v="10"/>
    <n v="54.48"/>
    <n v="1827.9101999999998"/>
    <n v="0"/>
    <n v="0"/>
    <n v="0"/>
    <n v="0"/>
    <n v="0"/>
    <n v="0"/>
    <n v="1828"/>
    <x v="0"/>
    <x v="548"/>
    <x v="580"/>
    <x v="29"/>
    <n v="0"/>
    <d v="2026-03-30T00:00:00"/>
    <n v="1"/>
    <x v="0"/>
    <s v="23.28-03 Aug"/>
  </r>
  <r>
    <s v="200200150045"/>
    <x v="2"/>
    <s v="PATRATOLI"/>
    <x v="34"/>
    <x v="41"/>
    <n v="7"/>
    <n v="13.6"/>
    <n v="702.40929999999992"/>
    <n v="0"/>
    <n v="0"/>
    <n v="0"/>
    <n v="0"/>
    <n v="0"/>
    <n v="0"/>
    <n v="702"/>
    <x v="0"/>
    <x v="549"/>
    <x v="581"/>
    <x v="29"/>
    <n v="0"/>
    <d v="2026-04-13T00:00:00"/>
    <n v="1"/>
    <x v="0"/>
    <s v="23.28-03 Aug"/>
  </r>
  <r>
    <s v="200200150046"/>
    <x v="2"/>
    <s v="PATRATOLI"/>
    <x v="34"/>
    <x v="6"/>
    <n v="13"/>
    <n v="29.22"/>
    <n v="1157.1682000000001"/>
    <n v="0"/>
    <n v="0"/>
    <n v="0"/>
    <n v="0"/>
    <n v="0"/>
    <n v="0"/>
    <n v="1157"/>
    <x v="0"/>
    <x v="550"/>
    <x v="582"/>
    <x v="18"/>
    <n v="0"/>
    <d v="2026-04-13T00:00:00"/>
    <n v="1"/>
    <x v="0"/>
    <s v="23.28-03 Aug"/>
  </r>
  <r>
    <s v="200200150047"/>
    <x v="2"/>
    <s v="PATRATOLI"/>
    <x v="34"/>
    <x v="7"/>
    <n v="7"/>
    <n v="41.75"/>
    <n v="2021.9412000000002"/>
    <n v="0"/>
    <n v="0"/>
    <n v="0"/>
    <n v="0"/>
    <n v="0"/>
    <n v="0"/>
    <n v="2022"/>
    <x v="0"/>
    <x v="551"/>
    <x v="583"/>
    <x v="29"/>
    <n v="0"/>
    <d v="2026-07-28T00:00:00"/>
    <n v="1"/>
    <x v="0"/>
    <s v="23.28-03 Aug"/>
  </r>
  <r>
    <s v="200200150048"/>
    <x v="2"/>
    <s v="PATRATOLI"/>
    <x v="34"/>
    <x v="8"/>
    <n v="14"/>
    <n v="161.95999999999998"/>
    <n v="6481.4009999999998"/>
    <n v="0"/>
    <n v="0"/>
    <n v="0"/>
    <n v="0"/>
    <n v="0"/>
    <n v="0"/>
    <n v="6481"/>
    <x v="0"/>
    <x v="552"/>
    <x v="584"/>
    <x v="29"/>
    <n v="0"/>
    <d v="2026-05-04T00:00:00"/>
    <n v="1"/>
    <x v="0"/>
    <s v="23.28-03 Aug"/>
  </r>
  <r>
    <s v="200200150050"/>
    <x v="2"/>
    <s v="PATRATOLI"/>
    <x v="34"/>
    <x v="9"/>
    <n v="14"/>
    <n v="46.209999999999994"/>
    <n v="1779.8189999999997"/>
    <n v="0"/>
    <n v="0"/>
    <n v="0"/>
    <n v="0"/>
    <n v="0"/>
    <n v="0"/>
    <n v="1780"/>
    <x v="0"/>
    <x v="553"/>
    <x v="585"/>
    <x v="29"/>
    <n v="0"/>
    <d v="2026-06-09T00:00:00"/>
    <n v="1"/>
    <x v="0"/>
    <s v="23.28-03 Aug"/>
  </r>
  <r>
    <s v="200200150051"/>
    <x v="2"/>
    <s v="PATRATOLI"/>
    <x v="34"/>
    <x v="10"/>
    <n v="14"/>
    <n v="30.860000000000003"/>
    <n v="1238.3022000000003"/>
    <n v="0"/>
    <n v="0"/>
    <n v="0"/>
    <n v="0"/>
    <n v="0"/>
    <n v="0"/>
    <n v="1238"/>
    <x v="0"/>
    <x v="554"/>
    <x v="586"/>
    <x v="29"/>
    <n v="0"/>
    <d v="2026-05-18T00:00:00"/>
    <n v="1"/>
    <x v="0"/>
    <s v="23.28-03 Aug"/>
  </r>
  <r>
    <s v="200200150052"/>
    <x v="2"/>
    <s v="PATRATOLI"/>
    <x v="34"/>
    <x v="42"/>
    <n v="14"/>
    <n v="149.97000000000003"/>
    <n v="5745.8743000000013"/>
    <n v="0"/>
    <n v="0"/>
    <n v="0"/>
    <n v="0"/>
    <n v="0"/>
    <n v="0"/>
    <n v="5746"/>
    <x v="0"/>
    <x v="555"/>
    <x v="587"/>
    <x v="29"/>
    <n v="0"/>
    <d v="2026-06-30T00:00:00"/>
    <n v="1"/>
    <x v="0"/>
    <s v="23.28-03 Aug"/>
  </r>
  <r>
    <s v="200200150053"/>
    <x v="2"/>
    <s v="PATRATOLI"/>
    <x v="34"/>
    <x v="43"/>
    <n v="14"/>
    <n v="38.400000000000006"/>
    <n v="1545.6514999999995"/>
    <n v="0"/>
    <n v="0"/>
    <n v="0"/>
    <n v="0"/>
    <n v="0"/>
    <n v="0"/>
    <n v="1546"/>
    <x v="0"/>
    <x v="556"/>
    <x v="588"/>
    <x v="18"/>
    <n v="0"/>
    <d v="2026-06-22T00:00:00"/>
    <n v="1"/>
    <x v="0"/>
    <s v="23.28-03 Aug"/>
  </r>
  <r>
    <s v="200200150054"/>
    <x v="2"/>
    <s v="PATRATOLI"/>
    <x v="34"/>
    <x v="44"/>
    <n v="13"/>
    <n v="162.43000000000004"/>
    <n v="5409.0828999999985"/>
    <n v="0"/>
    <n v="0"/>
    <n v="0"/>
    <n v="0"/>
    <n v="0"/>
    <n v="0"/>
    <n v="5409"/>
    <x v="0"/>
    <x v="557"/>
    <x v="589"/>
    <x v="39"/>
    <n v="0"/>
    <d v="2026-06-30T00:00:00"/>
    <n v="1"/>
    <x v="0"/>
    <s v="23.28-03 Aug"/>
  </r>
  <r>
    <s v="200200150055"/>
    <x v="2"/>
    <s v="PATRATOLI"/>
    <x v="34"/>
    <x v="45"/>
    <n v="7"/>
    <n v="100.67"/>
    <n v="3828.4461999999999"/>
    <n v="0"/>
    <n v="0"/>
    <n v="0"/>
    <n v="0"/>
    <n v="0"/>
    <n v="0"/>
    <n v="3828"/>
    <x v="0"/>
    <x v="558"/>
    <x v="590"/>
    <x v="54"/>
    <n v="0"/>
    <d v="2026-07-20T00:00:00"/>
    <n v="1"/>
    <x v="0"/>
    <s v="23.28-03 Aug"/>
  </r>
  <r>
    <s v="200200150057"/>
    <x v="2"/>
    <s v="PATRATOLI"/>
    <x v="34"/>
    <x v="99"/>
    <n v="14"/>
    <n v="42.67"/>
    <n v="1639.1498000000001"/>
    <n v="0"/>
    <n v="0"/>
    <n v="0"/>
    <n v="0"/>
    <n v="0"/>
    <n v="0"/>
    <n v="1639"/>
    <x v="0"/>
    <x v="559"/>
    <x v="591"/>
    <x v="29"/>
    <n v="0"/>
    <d v="2026-08-10T00:00:00"/>
    <n v="1"/>
    <x v="0"/>
    <s v="23.28-03 Aug"/>
  </r>
  <r>
    <s v="200200150058"/>
    <x v="2"/>
    <s v="PATRATOLI"/>
    <x v="34"/>
    <x v="100"/>
    <n v="14"/>
    <n v="44.42"/>
    <n v="1823.5832999999998"/>
    <n v="0"/>
    <n v="0"/>
    <n v="0"/>
    <n v="0"/>
    <n v="0"/>
    <n v="0"/>
    <n v="1824"/>
    <x v="0"/>
    <x v="560"/>
    <x v="592"/>
    <x v="29"/>
    <n v="0"/>
    <d v="2026-08-24T00:00:00"/>
    <n v="1"/>
    <x v="0"/>
    <s v="23.28-03 Aug"/>
  </r>
  <r>
    <s v="200200200004"/>
    <x v="2"/>
    <s v="TIKO TOLI"/>
    <x v="35"/>
    <x v="1"/>
    <n v="4"/>
    <n v="4.74"/>
    <n v="184.78280000000001"/>
    <n v="0"/>
    <n v="0"/>
    <n v="0"/>
    <n v="0"/>
    <n v="0"/>
    <n v="0"/>
    <n v="185"/>
    <x v="0"/>
    <x v="71"/>
    <x v="593"/>
    <x v="19"/>
    <n v="0"/>
    <d v="2025-07-29T00:00:00"/>
    <n v="1"/>
    <x v="0"/>
    <s v="23.28-03 Aug"/>
  </r>
  <r>
    <s v="200200200008"/>
    <x v="2"/>
    <s v="TIKO TOLI"/>
    <x v="35"/>
    <x v="31"/>
    <n v="13"/>
    <n v="38.1"/>
    <n v="1721.6958000000002"/>
    <n v="0"/>
    <n v="0"/>
    <n v="0"/>
    <n v="0"/>
    <n v="0"/>
    <n v="0"/>
    <n v="1722"/>
    <x v="0"/>
    <x v="561"/>
    <x v="594"/>
    <x v="47"/>
    <n v="0"/>
    <d v="2025-07-29T00:00:00"/>
    <n v="1"/>
    <x v="0"/>
    <s v="23.28-03 Aug"/>
  </r>
  <r>
    <s v="200200200010"/>
    <x v="2"/>
    <s v="TIKO TOLI"/>
    <x v="35"/>
    <x v="2"/>
    <n v="7"/>
    <n v="23.36"/>
    <n v="1037.3455999999999"/>
    <n v="0"/>
    <n v="0"/>
    <n v="0"/>
    <n v="0"/>
    <n v="0"/>
    <n v="0"/>
    <n v="1037"/>
    <x v="0"/>
    <x v="562"/>
    <x v="595"/>
    <x v="19"/>
    <n v="0"/>
    <d v="2025-07-29T00:00:00"/>
    <n v="1"/>
    <x v="0"/>
    <s v="23.28-03 Aug"/>
  </r>
  <r>
    <s v="200200200011"/>
    <x v="2"/>
    <s v="TIKO TOLI"/>
    <x v="35"/>
    <x v="33"/>
    <n v="14"/>
    <n v="67.699999999999989"/>
    <n v="2480.1848"/>
    <n v="0"/>
    <n v="0"/>
    <n v="0"/>
    <n v="0"/>
    <n v="0"/>
    <n v="0"/>
    <n v="2480"/>
    <x v="0"/>
    <x v="563"/>
    <x v="596"/>
    <x v="19"/>
    <n v="0"/>
    <d v="2025-07-29T00:00:00"/>
    <n v="1"/>
    <x v="0"/>
    <s v="23.28-03 Aug"/>
  </r>
  <r>
    <s v="200200200012"/>
    <x v="2"/>
    <s v="TIKO TOLI"/>
    <x v="35"/>
    <x v="34"/>
    <n v="13"/>
    <n v="56.820000000000007"/>
    <n v="2376.4810000000002"/>
    <n v="0"/>
    <n v="0"/>
    <n v="0"/>
    <n v="0"/>
    <n v="0"/>
    <n v="0"/>
    <n v="2376"/>
    <x v="0"/>
    <x v="564"/>
    <x v="597"/>
    <x v="19"/>
    <n v="0"/>
    <d v="2025-08-12T00:00:00"/>
    <n v="1"/>
    <x v="0"/>
    <s v="23.28-03 Aug"/>
  </r>
  <r>
    <s v="200200200015"/>
    <x v="2"/>
    <s v="TIKO TOLI"/>
    <x v="35"/>
    <x v="91"/>
    <n v="12"/>
    <n v="57.74"/>
    <n v="2207.8236000000002"/>
    <n v="0"/>
    <n v="0"/>
    <n v="0"/>
    <n v="0"/>
    <n v="0"/>
    <n v="0"/>
    <n v="2208"/>
    <x v="0"/>
    <x v="422"/>
    <x v="598"/>
    <x v="19"/>
    <n v="0"/>
    <d v="2025-07-29T00:00:00"/>
    <n v="1"/>
    <x v="0"/>
    <s v="23.28-03 Aug"/>
  </r>
  <r>
    <s v="200200200016"/>
    <x v="2"/>
    <s v="TIKO TOLI"/>
    <x v="35"/>
    <x v="3"/>
    <n v="6"/>
    <n v="9.9400000000000013"/>
    <n v="410.66380000000004"/>
    <n v="0"/>
    <n v="0"/>
    <n v="0"/>
    <n v="0"/>
    <n v="0"/>
    <n v="0"/>
    <n v="411"/>
    <x v="0"/>
    <x v="565"/>
    <x v="599"/>
    <x v="19"/>
    <n v="0"/>
    <d v="2025-07-29T00:00:00"/>
    <n v="1"/>
    <x v="0"/>
    <s v="23.28-03 Aug"/>
  </r>
  <r>
    <s v="200200200017"/>
    <x v="2"/>
    <s v="TIKO TOLI"/>
    <x v="35"/>
    <x v="4"/>
    <n v="7"/>
    <n v="19.419999999999998"/>
    <n v="800.59600000000012"/>
    <n v="0"/>
    <n v="0"/>
    <n v="0"/>
    <n v="0"/>
    <n v="0"/>
    <n v="0"/>
    <n v="801"/>
    <x v="0"/>
    <x v="566"/>
    <x v="600"/>
    <x v="28"/>
    <n v="0"/>
    <d v="2025-07-29T00:00:00"/>
    <n v="1"/>
    <x v="0"/>
    <s v="23.28-03 Aug"/>
  </r>
  <r>
    <s v="200200200018"/>
    <x v="2"/>
    <s v="TIKO TOLI"/>
    <x v="35"/>
    <x v="88"/>
    <n v="13"/>
    <n v="61.08"/>
    <n v="2451.3884000000003"/>
    <n v="0"/>
    <n v="0"/>
    <n v="0"/>
    <n v="0"/>
    <n v="0"/>
    <n v="0"/>
    <n v="2451"/>
    <x v="0"/>
    <x v="554"/>
    <x v="601"/>
    <x v="19"/>
    <n v="0"/>
    <d v="2025-07-29T00:00:00"/>
    <n v="1"/>
    <x v="0"/>
    <s v="23.28-03 Aug"/>
  </r>
  <r>
    <s v="200200200019"/>
    <x v="2"/>
    <s v="TIKO TOLI"/>
    <x v="35"/>
    <x v="5"/>
    <n v="14"/>
    <n v="22.060000000000002"/>
    <n v="967.38760000000025"/>
    <n v="0"/>
    <n v="0"/>
    <n v="0"/>
    <n v="0"/>
    <n v="0"/>
    <n v="0"/>
    <n v="967"/>
    <x v="0"/>
    <x v="567"/>
    <x v="602"/>
    <x v="19"/>
    <n v="0"/>
    <d v="2025-07-29T00:00:00"/>
    <n v="1"/>
    <x v="0"/>
    <s v="23.28-03 Aug"/>
  </r>
  <r>
    <s v="200200200020"/>
    <x v="2"/>
    <s v="TIKO TOLI"/>
    <x v="35"/>
    <x v="89"/>
    <n v="14"/>
    <n v="52.64"/>
    <n v="1903.1069999999997"/>
    <n v="0"/>
    <n v="0"/>
    <n v="0"/>
    <n v="0"/>
    <n v="0"/>
    <n v="0"/>
    <n v="1903"/>
    <x v="0"/>
    <x v="568"/>
    <x v="603"/>
    <x v="19"/>
    <n v="0"/>
    <d v="2025-07-29T00:00:00"/>
    <n v="1"/>
    <x v="0"/>
    <s v="23.28-03 Aug"/>
  </r>
  <r>
    <s v="200200200021"/>
    <x v="2"/>
    <s v="TIKO TOLI"/>
    <x v="35"/>
    <x v="59"/>
    <n v="14"/>
    <n v="46.48"/>
    <n v="1720.0152"/>
    <n v="0"/>
    <n v="0"/>
    <n v="0"/>
    <n v="0"/>
    <n v="0"/>
    <n v="0"/>
    <n v="1720"/>
    <x v="0"/>
    <x v="569"/>
    <x v="604"/>
    <x v="19"/>
    <n v="0"/>
    <d v="2025-08-12T00:00:00"/>
    <n v="1"/>
    <x v="0"/>
    <s v="23.28-03 Aug"/>
  </r>
  <r>
    <s v="200200200022"/>
    <x v="2"/>
    <s v="TIKO TOLI"/>
    <x v="35"/>
    <x v="36"/>
    <n v="14"/>
    <n v="68.739999999999995"/>
    <n v="3173.8113999999996"/>
    <n v="0"/>
    <n v="0"/>
    <n v="0"/>
    <n v="0"/>
    <n v="0"/>
    <n v="0"/>
    <n v="3174"/>
    <x v="0"/>
    <x v="570"/>
    <x v="605"/>
    <x v="19"/>
    <n v="0"/>
    <d v="2025-08-04T00:00:00"/>
    <n v="1"/>
    <x v="0"/>
    <s v="23.28-03 Aug"/>
  </r>
  <r>
    <s v="200200200023"/>
    <x v="2"/>
    <s v="TIKO TOLI"/>
    <x v="35"/>
    <x v="37"/>
    <n v="14"/>
    <n v="213.22"/>
    <n v="8795.5822000000007"/>
    <n v="0"/>
    <n v="0"/>
    <n v="0"/>
    <n v="0"/>
    <n v="0"/>
    <n v="0"/>
    <n v="8796"/>
    <x v="0"/>
    <x v="2"/>
    <x v="606"/>
    <x v="19"/>
    <n v="0"/>
    <d v="2025-08-04T00:00:00"/>
    <n v="1"/>
    <x v="0"/>
    <s v="23.28-03 Aug"/>
  </r>
  <r>
    <s v="200200200024"/>
    <x v="2"/>
    <s v="TIKO TOLI"/>
    <x v="35"/>
    <x v="47"/>
    <n v="6"/>
    <n v="44.58"/>
    <n v="1713.8353999999997"/>
    <n v="0"/>
    <n v="0"/>
    <n v="0"/>
    <n v="0"/>
    <n v="0"/>
    <n v="0"/>
    <n v="1714"/>
    <x v="0"/>
    <x v="571"/>
    <x v="607"/>
    <x v="50"/>
    <n v="0"/>
    <d v="2025-08-04T00:00:00"/>
    <n v="1"/>
    <x v="0"/>
    <s v="23.28-03 Aug"/>
  </r>
  <r>
    <s v="200200200025"/>
    <x v="2"/>
    <s v="TIKO TOLI"/>
    <x v="35"/>
    <x v="90"/>
    <n v="14"/>
    <n v="48.039999999999992"/>
    <n v="1752.7264"/>
    <n v="0"/>
    <n v="0"/>
    <n v="0"/>
    <n v="0"/>
    <n v="0"/>
    <n v="0"/>
    <n v="1753"/>
    <x v="0"/>
    <x v="65"/>
    <x v="608"/>
    <x v="19"/>
    <n v="0"/>
    <d v="2025-08-04T00:00:00"/>
    <n v="1"/>
    <x v="0"/>
    <s v="23.28-03 Aug"/>
  </r>
  <r>
    <s v="200200200026"/>
    <x v="2"/>
    <s v="TIKO TOLI"/>
    <x v="35"/>
    <x v="23"/>
    <n v="6"/>
    <n v="12.620000000000001"/>
    <n v="541.23180000000002"/>
    <n v="0"/>
    <n v="0"/>
    <n v="0"/>
    <n v="0"/>
    <n v="0"/>
    <n v="0"/>
    <n v="541"/>
    <x v="0"/>
    <x v="572"/>
    <x v="609"/>
    <x v="7"/>
    <n v="0"/>
    <d v="2025-08-04T00:00:00"/>
    <n v="1"/>
    <x v="0"/>
    <s v="23.28-03 Aug"/>
  </r>
  <r>
    <s v="200200200027"/>
    <x v="2"/>
    <s v="TIKO TOLI"/>
    <x v="35"/>
    <x v="60"/>
    <n v="7"/>
    <n v="20.56"/>
    <n v="880.44800000000009"/>
    <n v="0"/>
    <n v="0"/>
    <n v="0"/>
    <n v="0"/>
    <n v="0"/>
    <n v="0"/>
    <n v="880"/>
    <x v="0"/>
    <x v="573"/>
    <x v="610"/>
    <x v="19"/>
    <n v="0"/>
    <d v="2025-08-04T00:00:00"/>
    <n v="1"/>
    <x v="0"/>
    <s v="23.28-03 Aug"/>
  </r>
  <r>
    <s v="200200200030"/>
    <x v="2"/>
    <s v="TIKO TOLI"/>
    <x v="35"/>
    <x v="54"/>
    <n v="12"/>
    <n v="26.100000000000005"/>
    <n v="1251.5056"/>
    <n v="0"/>
    <n v="0"/>
    <n v="0"/>
    <n v="0"/>
    <n v="0"/>
    <n v="0"/>
    <n v="1252"/>
    <x v="0"/>
    <x v="574"/>
    <x v="611"/>
    <x v="19"/>
    <n v="0"/>
    <d v="2025-08-12T00:00:00"/>
    <n v="1"/>
    <x v="0"/>
    <s v="23.28-03 Aug"/>
  </r>
  <r>
    <s v="200200200032"/>
    <x v="2"/>
    <s v="TIKO TOLI"/>
    <x v="35"/>
    <x v="56"/>
    <n v="7"/>
    <n v="15.939999999999998"/>
    <n v="654.09059999999999"/>
    <n v="0"/>
    <n v="0"/>
    <n v="0"/>
    <n v="0"/>
    <n v="0"/>
    <n v="0"/>
    <n v="654"/>
    <x v="0"/>
    <x v="575"/>
    <x v="612"/>
    <x v="19"/>
    <n v="0"/>
    <d v="2025-10-06T00:00:00"/>
    <n v="1"/>
    <x v="0"/>
    <s v="23.28-03 Aug"/>
  </r>
  <r>
    <s v="200200200033"/>
    <x v="2"/>
    <s v="TIKO TOLI"/>
    <x v="35"/>
    <x v="39"/>
    <n v="14"/>
    <n v="74.58"/>
    <n v="2940.7963999999997"/>
    <n v="0"/>
    <n v="0"/>
    <n v="0"/>
    <n v="0"/>
    <n v="0"/>
    <n v="0"/>
    <n v="2941"/>
    <x v="0"/>
    <x v="576"/>
    <x v="613"/>
    <x v="47"/>
    <n v="0"/>
    <d v="2025-10-13T00:00:00"/>
    <n v="1"/>
    <x v="0"/>
    <s v="23.28-03 Aug"/>
  </r>
  <r>
    <s v="200200200038"/>
    <x v="2"/>
    <s v="TIKO TOLI"/>
    <x v="35"/>
    <x v="104"/>
    <n v="5"/>
    <n v="9.9"/>
    <n v="417.70939999999996"/>
    <n v="0"/>
    <n v="0"/>
    <n v="0"/>
    <n v="0"/>
    <n v="0"/>
    <n v="0"/>
    <n v="418"/>
    <x v="0"/>
    <x v="31"/>
    <x v="614"/>
    <x v="28"/>
    <n v="0"/>
    <d v="2025-11-10T00:00:00"/>
    <n v="1"/>
    <x v="0"/>
    <s v="23.28-03 Aug"/>
  </r>
  <r>
    <s v="200200200039"/>
    <x v="2"/>
    <s v="TIKO TOLI"/>
    <x v="35"/>
    <x v="105"/>
    <n v="7"/>
    <n v="34.94"/>
    <n v="1634.4184"/>
    <n v="0"/>
    <n v="0"/>
    <n v="0"/>
    <n v="0"/>
    <n v="0"/>
    <n v="0"/>
    <n v="1634"/>
    <x v="0"/>
    <x v="577"/>
    <x v="615"/>
    <x v="19"/>
    <n v="0"/>
    <d v="2025-12-08T00:00:00"/>
    <n v="1"/>
    <x v="0"/>
    <s v="23.28-03 Aug"/>
  </r>
  <r>
    <s v="200200200040"/>
    <x v="2"/>
    <s v="TIKO TOLI"/>
    <x v="35"/>
    <x v="49"/>
    <n v="11"/>
    <n v="20.499999999999996"/>
    <n v="828.65279999999984"/>
    <n v="0"/>
    <n v="0"/>
    <n v="0"/>
    <n v="0"/>
    <n v="0"/>
    <n v="0"/>
    <n v="829"/>
    <x v="0"/>
    <x v="578"/>
    <x v="616"/>
    <x v="47"/>
    <n v="0"/>
    <d v="2026-02-09T00:00:00"/>
    <n v="1"/>
    <x v="0"/>
    <s v="23.28-03 Aug"/>
  </r>
  <r>
    <s v="200200200041"/>
    <x v="2"/>
    <s v="TIKO TOLI"/>
    <x v="35"/>
    <x v="50"/>
    <n v="14"/>
    <n v="33"/>
    <n v="1419.1701999999998"/>
    <n v="0"/>
    <n v="0"/>
    <n v="0"/>
    <n v="0"/>
    <n v="0"/>
    <n v="0"/>
    <n v="1419"/>
    <x v="0"/>
    <x v="579"/>
    <x v="617"/>
    <x v="19"/>
    <n v="0"/>
    <d v="1899-12-30T00:00:00"/>
    <n v="1"/>
    <x v="0"/>
    <s v="23.28-03 Aug"/>
  </r>
  <r>
    <s v="200200200042"/>
    <x v="2"/>
    <s v="TIKO TOLI"/>
    <x v="35"/>
    <x v="40"/>
    <n v="13"/>
    <n v="42.000000000000007"/>
    <n v="1723.8777999999998"/>
    <n v="0"/>
    <n v="0"/>
    <n v="0"/>
    <n v="0"/>
    <n v="0"/>
    <n v="0"/>
    <n v="1724"/>
    <x v="0"/>
    <x v="580"/>
    <x v="618"/>
    <x v="19"/>
    <n v="0"/>
    <d v="1899-12-30T00:00:00"/>
    <n v="1"/>
    <x v="0"/>
    <s v="23.28-03 Aug"/>
  </r>
  <r>
    <s v="200200200043"/>
    <x v="2"/>
    <s v="TIKO TOLI"/>
    <x v="35"/>
    <x v="62"/>
    <n v="8"/>
    <n v="14.9"/>
    <n v="669.31460000000015"/>
    <n v="0"/>
    <n v="0"/>
    <n v="0"/>
    <n v="0"/>
    <n v="0"/>
    <n v="0"/>
    <n v="669"/>
    <x v="0"/>
    <x v="581"/>
    <x v="619"/>
    <x v="51"/>
    <n v="0"/>
    <d v="2026-03-30T00:00:00"/>
    <n v="1"/>
    <x v="0"/>
    <s v="23.28-03 Aug"/>
  </r>
  <r>
    <s v="200200200044"/>
    <x v="2"/>
    <s v="TIKO TOLI"/>
    <x v="35"/>
    <x v="24"/>
    <n v="13"/>
    <n v="54.220000000000006"/>
    <n v="2115.8902000000003"/>
    <n v="0"/>
    <n v="0"/>
    <n v="0"/>
    <n v="0"/>
    <n v="0"/>
    <n v="0"/>
    <n v="2116"/>
    <x v="0"/>
    <x v="582"/>
    <x v="620"/>
    <x v="47"/>
    <n v="0"/>
    <d v="2026-04-13T00:00:00"/>
    <n v="1"/>
    <x v="0"/>
    <s v="23.28-03 Aug"/>
  </r>
  <r>
    <s v="200200200045"/>
    <x v="2"/>
    <s v="TIKO TOLI"/>
    <x v="35"/>
    <x v="41"/>
    <n v="14"/>
    <n v="53.940000000000005"/>
    <n v="2215.7938000000004"/>
    <n v="0"/>
    <n v="0"/>
    <n v="0"/>
    <n v="0"/>
    <n v="0"/>
    <n v="0"/>
    <n v="2216"/>
    <x v="0"/>
    <x v="583"/>
    <x v="621"/>
    <x v="28"/>
    <n v="0"/>
    <d v="2026-06-02T00:00:00"/>
    <n v="1"/>
    <x v="0"/>
    <s v="23.28-03 Aug"/>
  </r>
  <r>
    <s v="200200200046"/>
    <x v="2"/>
    <s v="TIKO TOLI"/>
    <x v="35"/>
    <x v="6"/>
    <n v="4"/>
    <n v="5.2"/>
    <n v="224.12560000000002"/>
    <n v="0"/>
    <n v="0"/>
    <n v="0"/>
    <n v="0"/>
    <n v="0"/>
    <n v="0"/>
    <n v="224"/>
    <x v="0"/>
    <x v="584"/>
    <x v="622"/>
    <x v="18"/>
    <n v="0"/>
    <d v="2026-06-22T00:00:00"/>
    <n v="1"/>
    <x v="0"/>
    <s v="23.28-03 Aug"/>
  </r>
  <r>
    <s v="200200200047"/>
    <x v="2"/>
    <s v="TIKO TOLI"/>
    <x v="35"/>
    <x v="7"/>
    <n v="14"/>
    <n v="43.339999999999996"/>
    <n v="1721.9787999999999"/>
    <n v="0"/>
    <n v="0"/>
    <n v="0"/>
    <n v="0"/>
    <n v="0"/>
    <n v="0"/>
    <n v="1722"/>
    <x v="0"/>
    <x v="585"/>
    <x v="623"/>
    <x v="19"/>
    <n v="0"/>
    <d v="2026-06-22T00:00:00"/>
    <n v="1"/>
    <x v="0"/>
    <s v="23.28-03 Aug"/>
  </r>
  <r>
    <s v="200200200048"/>
    <x v="2"/>
    <s v="TIKO TOLI"/>
    <x v="35"/>
    <x v="8"/>
    <n v="5"/>
    <n v="15.499999999999998"/>
    <n v="678.83519999999999"/>
    <n v="0"/>
    <n v="0"/>
    <n v="0"/>
    <n v="0"/>
    <n v="0"/>
    <n v="0"/>
    <n v="679"/>
    <x v="0"/>
    <x v="586"/>
    <x v="624"/>
    <x v="47"/>
    <n v="0"/>
    <d v="2026-06-09T00:00:00"/>
    <n v="1"/>
    <x v="0"/>
    <s v="23.28-03 Aug"/>
  </r>
  <r>
    <s v="200200200049"/>
    <x v="2"/>
    <s v="TIKO TOLI"/>
    <x v="35"/>
    <x v="148"/>
    <n v="6"/>
    <n v="7.1800000000000015"/>
    <n v="349.56579999999997"/>
    <n v="0"/>
    <n v="0"/>
    <n v="0"/>
    <n v="0"/>
    <n v="0"/>
    <n v="0"/>
    <n v="350"/>
    <x v="0"/>
    <x v="587"/>
    <x v="625"/>
    <x v="47"/>
    <n v="0"/>
    <d v="2026-06-09T00:00:00"/>
    <n v="1"/>
    <x v="0"/>
    <s v="23.28-03 Aug"/>
  </r>
  <r>
    <s v="200200200050"/>
    <x v="2"/>
    <s v="TIKO TOLI"/>
    <x v="35"/>
    <x v="9"/>
    <n v="14"/>
    <n v="68.239999999999995"/>
    <n v="2683.7687999999998"/>
    <n v="0"/>
    <n v="0"/>
    <n v="0"/>
    <n v="0"/>
    <n v="0"/>
    <n v="0"/>
    <n v="2684"/>
    <x v="0"/>
    <x v="588"/>
    <x v="626"/>
    <x v="18"/>
    <n v="0"/>
    <d v="2026-07-13T00:00:00"/>
    <n v="1"/>
    <x v="0"/>
    <s v="23.28-03 Aug"/>
  </r>
  <r>
    <s v="200200210003"/>
    <x v="2"/>
    <s v="PUNGI"/>
    <x v="36"/>
    <x v="21"/>
    <n v="7"/>
    <n v="10.71"/>
    <n v="720.35019999999997"/>
    <n v="0"/>
    <n v="0"/>
    <n v="0"/>
    <n v="0"/>
    <n v="0"/>
    <n v="0"/>
    <n v="720"/>
    <x v="0"/>
    <x v="589"/>
    <x v="627"/>
    <x v="25"/>
    <n v="0"/>
    <d v="2025-09-23T00:00:00"/>
    <n v="1"/>
    <x v="0"/>
    <s v="23.28-03 Aug"/>
  </r>
  <r>
    <s v="200200210004"/>
    <x v="2"/>
    <s v="PUNGI"/>
    <x v="36"/>
    <x v="1"/>
    <n v="7"/>
    <n v="18.66"/>
    <n v="693.39239999999995"/>
    <n v="0"/>
    <n v="0"/>
    <n v="0"/>
    <n v="0"/>
    <n v="0"/>
    <n v="0"/>
    <n v="693"/>
    <x v="0"/>
    <x v="347"/>
    <x v="628"/>
    <x v="47"/>
    <n v="0"/>
    <d v="2025-09-16T00:00:00"/>
    <n v="1"/>
    <x v="0"/>
    <s v="23.28-03 Aug"/>
  </r>
  <r>
    <s v="200200210005"/>
    <x v="2"/>
    <s v="PUNGI"/>
    <x v="36"/>
    <x v="30"/>
    <n v="6"/>
    <n v="16.489999999999998"/>
    <n v="680.78179999999998"/>
    <n v="0"/>
    <n v="0"/>
    <n v="0"/>
    <n v="0"/>
    <n v="0"/>
    <n v="0"/>
    <n v="681"/>
    <x v="0"/>
    <x v="590"/>
    <x v="629"/>
    <x v="47"/>
    <n v="0"/>
    <d v="2025-09-08T00:00:00"/>
    <n v="1"/>
    <x v="0"/>
    <s v="23.28-03 Aug"/>
  </r>
  <r>
    <s v="200200210006"/>
    <x v="2"/>
    <s v="PUNGI"/>
    <x v="36"/>
    <x v="58"/>
    <n v="10"/>
    <n v="50.670000000000009"/>
    <n v="2080.8489999999997"/>
    <n v="0"/>
    <n v="0"/>
    <n v="0"/>
    <n v="0"/>
    <n v="0"/>
    <n v="0"/>
    <n v="2081"/>
    <x v="0"/>
    <x v="591"/>
    <x v="630"/>
    <x v="25"/>
    <n v="0"/>
    <d v="2025-09-08T00:00:00"/>
    <n v="1"/>
    <x v="0"/>
    <s v="23.28-03 Aug"/>
  </r>
  <r>
    <s v="200200210008"/>
    <x v="2"/>
    <s v="PUNGI"/>
    <x v="36"/>
    <x v="31"/>
    <n v="5"/>
    <n v="14.91"/>
    <n v="1085.604"/>
    <n v="0"/>
    <n v="0"/>
    <n v="0"/>
    <n v="0"/>
    <n v="0"/>
    <n v="0"/>
    <n v="1086"/>
    <x v="0"/>
    <x v="592"/>
    <x v="631"/>
    <x v="25"/>
    <n v="0"/>
    <d v="2025-09-16T00:00:00"/>
    <n v="1"/>
    <x v="0"/>
    <s v="23.28-03 Aug"/>
  </r>
  <r>
    <s v="200200210009"/>
    <x v="2"/>
    <s v="PUNGI"/>
    <x v="36"/>
    <x v="32"/>
    <n v="7"/>
    <n v="21.05"/>
    <n v="677.33619999999996"/>
    <n v="0"/>
    <n v="0"/>
    <n v="0"/>
    <n v="0"/>
    <n v="0"/>
    <n v="0"/>
    <n v="677"/>
    <x v="0"/>
    <x v="593"/>
    <x v="632"/>
    <x v="25"/>
    <n v="0"/>
    <d v="2025-09-16T00:00:00"/>
    <n v="1"/>
    <x v="0"/>
    <s v="23.28-03 Aug"/>
  </r>
  <r>
    <s v="200200210017"/>
    <x v="2"/>
    <s v="PUNGI"/>
    <x v="36"/>
    <x v="4"/>
    <n v="7"/>
    <n v="20.509999999999998"/>
    <n v="824.04540000000009"/>
    <n v="0"/>
    <n v="0"/>
    <n v="0"/>
    <n v="0"/>
    <n v="0"/>
    <n v="0"/>
    <n v="824"/>
    <x v="0"/>
    <x v="594"/>
    <x v="633"/>
    <x v="55"/>
    <n v="0"/>
    <d v="2025-10-29T00:00:00"/>
    <n v="1"/>
    <x v="0"/>
    <s v="23.28-03 Aug"/>
  </r>
  <r>
    <s v="200200210018"/>
    <x v="2"/>
    <s v="PUNGI"/>
    <x v="36"/>
    <x v="88"/>
    <n v="6"/>
    <n v="29.82"/>
    <n v="2246.6264999999999"/>
    <n v="0"/>
    <n v="0"/>
    <n v="0"/>
    <n v="0"/>
    <n v="0"/>
    <n v="0"/>
    <n v="2247"/>
    <x v="0"/>
    <x v="359"/>
    <x v="634"/>
    <x v="39"/>
    <n v="0"/>
    <d v="2025-11-04T00:00:00"/>
    <n v="1"/>
    <x v="0"/>
    <s v="23.28-03 Aug"/>
  </r>
  <r>
    <s v="200200210019"/>
    <x v="2"/>
    <s v="PUNGI"/>
    <x v="36"/>
    <x v="5"/>
    <n v="6"/>
    <n v="10.92"/>
    <n v="479.9402"/>
    <n v="0"/>
    <n v="0"/>
    <n v="0"/>
    <n v="0"/>
    <n v="0"/>
    <n v="0"/>
    <n v="480"/>
    <x v="0"/>
    <x v="595"/>
    <x v="635"/>
    <x v="25"/>
    <n v="0"/>
    <d v="2025-11-04T00:00:00"/>
    <n v="1"/>
    <x v="0"/>
    <s v="23.28-03 Aug"/>
  </r>
  <r>
    <s v="200200210021"/>
    <x v="2"/>
    <s v="PUNGI"/>
    <x v="36"/>
    <x v="59"/>
    <n v="14"/>
    <n v="31.29"/>
    <n v="1004.9342"/>
    <n v="0"/>
    <n v="0"/>
    <n v="0"/>
    <n v="0"/>
    <n v="0"/>
    <n v="0"/>
    <n v="1005"/>
    <x v="0"/>
    <x v="596"/>
    <x v="636"/>
    <x v="25"/>
    <n v="0"/>
    <d v="2025-12-08T00:00:00"/>
    <n v="1"/>
    <x v="0"/>
    <s v="23.28-03 Aug"/>
  </r>
  <r>
    <s v="200200210024"/>
    <x v="2"/>
    <s v="PUNGI"/>
    <x v="36"/>
    <x v="47"/>
    <n v="13"/>
    <n v="78.27000000000001"/>
    <n v="3301.0037000000002"/>
    <n v="0"/>
    <n v="0"/>
    <n v="0"/>
    <n v="0"/>
    <n v="0"/>
    <n v="0"/>
    <n v="3301"/>
    <x v="0"/>
    <x v="470"/>
    <x v="637"/>
    <x v="56"/>
    <n v="0"/>
    <d v="1899-12-30T00:00:00"/>
    <n v="1"/>
    <x v="0"/>
    <s v="23.28-03 Aug"/>
  </r>
  <r>
    <s v="200200210025"/>
    <x v="2"/>
    <s v="PUNGI"/>
    <x v="36"/>
    <x v="90"/>
    <n v="7"/>
    <n v="17.04"/>
    <n v="687.63319999999999"/>
    <n v="0"/>
    <n v="0"/>
    <n v="0"/>
    <n v="0"/>
    <n v="0"/>
    <n v="0"/>
    <n v="688"/>
    <x v="0"/>
    <x v="363"/>
    <x v="638"/>
    <x v="25"/>
    <n v="0"/>
    <d v="2026-03-30T00:00:00"/>
    <n v="1"/>
    <x v="0"/>
    <s v="23.28-03 Aug"/>
  </r>
  <r>
    <s v="200200210027"/>
    <x v="2"/>
    <s v="PUNGI"/>
    <x v="36"/>
    <x v="60"/>
    <n v="9"/>
    <n v="27.36"/>
    <n v="1014.6030999999999"/>
    <n v="0"/>
    <n v="0"/>
    <n v="0"/>
    <n v="0"/>
    <n v="0"/>
    <n v="0"/>
    <n v="1015"/>
    <x v="0"/>
    <x v="597"/>
    <x v="639"/>
    <x v="57"/>
    <n v="0"/>
    <d v="2026-04-28T00:00:00"/>
    <n v="1"/>
    <x v="0"/>
    <s v="23.28-03 Aug"/>
  </r>
  <r>
    <s v="200200210029"/>
    <x v="2"/>
    <s v="PUNGI"/>
    <x v="36"/>
    <x v="38"/>
    <n v="7"/>
    <n v="13.02"/>
    <n v="504.73779999999994"/>
    <n v="0"/>
    <n v="0"/>
    <n v="0"/>
    <n v="0"/>
    <n v="0"/>
    <n v="0"/>
    <n v="505"/>
    <x v="0"/>
    <x v="598"/>
    <x v="640"/>
    <x v="47"/>
    <n v="0"/>
    <d v="2026-06-30T00:00:00"/>
    <n v="1"/>
    <x v="0"/>
    <s v="23.28-03 Aug"/>
  </r>
  <r>
    <s v="200200210030"/>
    <x v="2"/>
    <s v="PUNGI"/>
    <x v="36"/>
    <x v="54"/>
    <n v="5"/>
    <n v="7.05"/>
    <n v="295.66550000000001"/>
    <n v="0"/>
    <n v="0"/>
    <n v="0"/>
    <n v="0"/>
    <n v="0"/>
    <n v="0"/>
    <n v="296"/>
    <x v="0"/>
    <x v="249"/>
    <x v="641"/>
    <x v="39"/>
    <n v="0"/>
    <d v="2026-07-06T00:00:00"/>
    <n v="1"/>
    <x v="0"/>
    <s v="23.28-03 Aug"/>
  </r>
  <r>
    <s v="200200210031"/>
    <x v="2"/>
    <s v="PUNGI"/>
    <x v="36"/>
    <x v="55"/>
    <n v="7"/>
    <n v="21.179999999999996"/>
    <n v="752.67640000000006"/>
    <n v="0"/>
    <n v="0"/>
    <n v="0"/>
    <n v="0"/>
    <n v="0"/>
    <n v="0"/>
    <n v="753"/>
    <x v="0"/>
    <x v="599"/>
    <x v="642"/>
    <x v="47"/>
    <n v="0"/>
    <d v="2026-07-20T00:00:00"/>
    <n v="1"/>
    <x v="0"/>
    <s v="23.28-03 Aug"/>
  </r>
  <r>
    <s v="200200210032"/>
    <x v="2"/>
    <s v="PUNGI"/>
    <x v="36"/>
    <x v="56"/>
    <n v="7"/>
    <n v="20.100000000000001"/>
    <n v="674.9502"/>
    <n v="0"/>
    <n v="0"/>
    <n v="0"/>
    <n v="0"/>
    <n v="0"/>
    <n v="0"/>
    <n v="675"/>
    <x v="0"/>
    <x v="600"/>
    <x v="643"/>
    <x v="55"/>
    <n v="0"/>
    <d v="2026-07-20T00:00:00"/>
    <n v="1"/>
    <x v="0"/>
    <s v="23.28-03 Aug"/>
  </r>
  <r>
    <s v="200200210033"/>
    <x v="2"/>
    <s v="PUNGI"/>
    <x v="36"/>
    <x v="39"/>
    <n v="14"/>
    <n v="29.169999999999995"/>
    <n v="1088.1249"/>
    <n v="0"/>
    <n v="0"/>
    <n v="0"/>
    <n v="0"/>
    <n v="0"/>
    <n v="0"/>
    <n v="1088"/>
    <x v="0"/>
    <x v="601"/>
    <x v="644"/>
    <x v="25"/>
    <n v="0"/>
    <d v="2026-08-10T00:00:00"/>
    <n v="1"/>
    <x v="0"/>
    <s v="23.28-03 Aug"/>
  </r>
  <r>
    <s v="200200210034"/>
    <x v="2"/>
    <s v="PUNGI"/>
    <x v="36"/>
    <x v="57"/>
    <n v="7"/>
    <n v="13.49"/>
    <n v="471.47220000000004"/>
    <n v="0"/>
    <n v="0"/>
    <n v="0"/>
    <n v="0"/>
    <n v="0"/>
    <n v="0"/>
    <n v="471"/>
    <x v="0"/>
    <x v="602"/>
    <x v="645"/>
    <x v="25"/>
    <n v="0"/>
    <d v="2026-08-17T00:00:00"/>
    <n v="1"/>
    <x v="0"/>
    <s v="23.28-03 Aug"/>
  </r>
  <r>
    <s v="200200210035"/>
    <x v="2"/>
    <s v="PUNGI"/>
    <x v="36"/>
    <x v="48"/>
    <n v="8"/>
    <n v="9.43"/>
    <n v="321.00749999999999"/>
    <n v="0"/>
    <n v="0"/>
    <n v="0"/>
    <n v="0"/>
    <n v="0"/>
    <n v="0"/>
    <n v="321"/>
    <x v="0"/>
    <x v="603"/>
    <x v="646"/>
    <x v="25"/>
    <n v="0"/>
    <d v="2026-09-07T00:00:00"/>
    <n v="1"/>
    <x v="0"/>
    <s v="23.28-03 Aug"/>
  </r>
  <r>
    <s v="200200230005"/>
    <x v="2"/>
    <s v="BARTOLI"/>
    <x v="37"/>
    <x v="30"/>
    <n v="14"/>
    <n v="46.32"/>
    <n v="1822.4084000000003"/>
    <n v="0"/>
    <n v="0"/>
    <n v="0"/>
    <n v="0"/>
    <n v="0"/>
    <n v="0"/>
    <n v="1822"/>
    <x v="0"/>
    <x v="604"/>
    <x v="647"/>
    <x v="25"/>
    <n v="0"/>
    <d v="2025-10-29T00:00:00"/>
    <n v="1"/>
    <x v="0"/>
    <s v="23.28-03 Aug"/>
  </r>
  <r>
    <s v="200200230010"/>
    <x v="2"/>
    <s v="BARTOLI"/>
    <x v="37"/>
    <x v="2"/>
    <n v="13"/>
    <n v="34.75"/>
    <n v="1392.8081999999999"/>
    <n v="0"/>
    <n v="0"/>
    <n v="0"/>
    <n v="0"/>
    <n v="0"/>
    <n v="0"/>
    <n v="1393"/>
    <x v="0"/>
    <x v="605"/>
    <x v="648"/>
    <x v="58"/>
    <n v="0"/>
    <d v="2025-10-29T00:00:00"/>
    <n v="1"/>
    <x v="0"/>
    <s v="23.28-03 Aug"/>
  </r>
  <r>
    <s v="200200230015"/>
    <x v="2"/>
    <s v="BARTOLI"/>
    <x v="37"/>
    <x v="91"/>
    <n v="14"/>
    <n v="48.77000000000001"/>
    <n v="1935.3123000000001"/>
    <n v="0"/>
    <n v="0"/>
    <n v="0"/>
    <n v="0"/>
    <n v="0"/>
    <n v="0"/>
    <n v="1935"/>
    <x v="0"/>
    <x v="606"/>
    <x v="649"/>
    <x v="18"/>
    <n v="0"/>
    <d v="2026-01-12T00:00:00"/>
    <n v="1"/>
    <x v="0"/>
    <s v="23.28-03 Aug"/>
  </r>
  <r>
    <s v="200200230016"/>
    <x v="2"/>
    <s v="BARTOLI"/>
    <x v="37"/>
    <x v="3"/>
    <n v="4"/>
    <n v="1.8399999999999999"/>
    <n v="72.704399999999993"/>
    <n v="0"/>
    <n v="0"/>
    <n v="0"/>
    <n v="0"/>
    <n v="0"/>
    <n v="0"/>
    <n v="73"/>
    <x v="0"/>
    <x v="607"/>
    <x v="650"/>
    <x v="45"/>
    <n v="0"/>
    <d v="2025-11-04T00:00:00"/>
    <n v="1"/>
    <x v="0"/>
    <s v="23.28-03 Aug"/>
  </r>
  <r>
    <s v="200200230022"/>
    <x v="2"/>
    <s v="BARTOLI"/>
    <x v="37"/>
    <x v="36"/>
    <n v="14"/>
    <n v="47.509999999999991"/>
    <n v="1930.0688"/>
    <n v="0"/>
    <n v="0"/>
    <n v="0"/>
    <n v="0"/>
    <n v="0"/>
    <n v="0"/>
    <n v="1930"/>
    <x v="0"/>
    <x v="608"/>
    <x v="651"/>
    <x v="39"/>
    <n v="0"/>
    <d v="2025-10-29T00:00:00"/>
    <n v="1"/>
    <x v="0"/>
    <s v="23.28-03 Aug"/>
  </r>
  <r>
    <s v="200200230024"/>
    <x v="2"/>
    <s v="BARTOLI"/>
    <x v="37"/>
    <x v="47"/>
    <n v="14"/>
    <n v="152.84"/>
    <n v="6398.3552000000009"/>
    <n v="0"/>
    <n v="0"/>
    <n v="0"/>
    <n v="0"/>
    <n v="0"/>
    <n v="0"/>
    <n v="6398"/>
    <x v="0"/>
    <x v="609"/>
    <x v="652"/>
    <x v="47"/>
    <n v="0"/>
    <d v="2025-10-29T00:00:00"/>
    <n v="1"/>
    <x v="0"/>
    <s v="23.28-03 Aug"/>
  </r>
  <r>
    <s v="200200230026"/>
    <x v="2"/>
    <s v="BARTOLI"/>
    <x v="37"/>
    <x v="23"/>
    <n v="6"/>
    <n v="16.580000000000002"/>
    <n v="720.64780000000007"/>
    <n v="0"/>
    <n v="0"/>
    <n v="0"/>
    <n v="0"/>
    <n v="0"/>
    <n v="0"/>
    <n v="721"/>
    <x v="0"/>
    <x v="610"/>
    <x v="653"/>
    <x v="19"/>
    <n v="0"/>
    <d v="2025-12-22T00:00:00"/>
    <n v="1"/>
    <x v="0"/>
    <s v="23.28-03 Aug"/>
  </r>
  <r>
    <s v="200200230027"/>
    <x v="2"/>
    <s v="BARTOLI"/>
    <x v="37"/>
    <x v="60"/>
    <n v="13"/>
    <n v="66.05"/>
    <n v="2702.1224000000002"/>
    <n v="0"/>
    <n v="0"/>
    <n v="0"/>
    <n v="0"/>
    <n v="0"/>
    <n v="0"/>
    <n v="2702"/>
    <x v="0"/>
    <x v="611"/>
    <x v="654"/>
    <x v="47"/>
    <n v="0"/>
    <d v="2025-11-10T00:00:00"/>
    <n v="1"/>
    <x v="0"/>
    <s v="23.28-03 Aug"/>
  </r>
  <r>
    <s v="200200230029"/>
    <x v="2"/>
    <s v="BARTOLI"/>
    <x v="37"/>
    <x v="38"/>
    <n v="5"/>
    <n v="5.28"/>
    <n v="223.9624"/>
    <n v="0"/>
    <n v="0"/>
    <n v="0"/>
    <n v="0"/>
    <n v="0"/>
    <n v="0"/>
    <n v="224"/>
    <x v="0"/>
    <x v="612"/>
    <x v="655"/>
    <x v="59"/>
    <n v="0"/>
    <d v="2025-12-08T00:00:00"/>
    <n v="1"/>
    <x v="0"/>
    <s v="23.28-03 Aug"/>
  </r>
  <r>
    <s v="200200230031"/>
    <x v="2"/>
    <s v="BARTOLI"/>
    <x v="37"/>
    <x v="55"/>
    <n v="7"/>
    <n v="21.270000000000003"/>
    <n v="847.93560000000002"/>
    <n v="0"/>
    <n v="0"/>
    <n v="0"/>
    <n v="0"/>
    <n v="0"/>
    <n v="0"/>
    <n v="848"/>
    <x v="0"/>
    <x v="613"/>
    <x v="656"/>
    <x v="47"/>
    <n v="0"/>
    <d v="2026-09-07T00:00:00"/>
    <n v="1"/>
    <x v="0"/>
    <s v="23.28-03 Aug"/>
  </r>
  <r>
    <s v="200200230035"/>
    <x v="2"/>
    <s v="BARTOLI"/>
    <x v="37"/>
    <x v="48"/>
    <n v="14"/>
    <n v="98"/>
    <n v="3913.1250000000005"/>
    <n v="0"/>
    <n v="0"/>
    <n v="0"/>
    <n v="0"/>
    <n v="0"/>
    <n v="0"/>
    <n v="3913"/>
    <x v="0"/>
    <x v="614"/>
    <x v="657"/>
    <x v="25"/>
    <n v="0"/>
    <d v="2025-11-10T00:00:00"/>
    <n v="1"/>
    <x v="0"/>
    <s v="23.28-03 Aug"/>
  </r>
  <r>
    <s v="200200230036"/>
    <x v="2"/>
    <s v="BARTOLI"/>
    <x v="37"/>
    <x v="94"/>
    <n v="14"/>
    <n v="78.02000000000001"/>
    <n v="3121.5685999999996"/>
    <n v="0"/>
    <n v="0"/>
    <n v="0"/>
    <n v="0"/>
    <n v="0"/>
    <n v="0"/>
    <n v="3122"/>
    <x v="0"/>
    <x v="615"/>
    <x v="658"/>
    <x v="25"/>
    <n v="0"/>
    <d v="2025-11-04T00:00:00"/>
    <n v="1"/>
    <x v="0"/>
    <s v="23.28-03 Aug"/>
  </r>
  <r>
    <s v="200200230037"/>
    <x v="2"/>
    <s v="BARTOLI"/>
    <x v="37"/>
    <x v="95"/>
    <n v="13"/>
    <n v="24.16"/>
    <n v="1055.8186000000001"/>
    <n v="0"/>
    <n v="0"/>
    <n v="0"/>
    <n v="0"/>
    <n v="0"/>
    <n v="0"/>
    <n v="1056"/>
    <x v="0"/>
    <x v="616"/>
    <x v="659"/>
    <x v="25"/>
    <n v="0"/>
    <d v="2025-12-08T00:00:00"/>
    <n v="1"/>
    <x v="0"/>
    <s v="23.28-03 Aug"/>
  </r>
  <r>
    <s v="200200230039"/>
    <x v="2"/>
    <s v="BARTOLI"/>
    <x v="37"/>
    <x v="105"/>
    <n v="7"/>
    <n v="20.939999999999998"/>
    <n v="866.33199999999999"/>
    <n v="0"/>
    <n v="0"/>
    <n v="0"/>
    <n v="0"/>
    <n v="0"/>
    <n v="0"/>
    <n v="866"/>
    <x v="0"/>
    <x v="617"/>
    <x v="660"/>
    <x v="18"/>
    <n v="0"/>
    <d v="2025-11-04T00:00:00"/>
    <n v="1"/>
    <x v="0"/>
    <s v="23.28-03 Aug"/>
  </r>
  <r>
    <s v="200200230044"/>
    <x v="2"/>
    <s v="BARTOLI"/>
    <x v="37"/>
    <x v="24"/>
    <n v="5"/>
    <n v="5.59"/>
    <n v="230.02430000000004"/>
    <n v="0"/>
    <n v="0"/>
    <n v="0"/>
    <n v="0"/>
    <n v="0"/>
    <n v="0"/>
    <n v="230"/>
    <x v="0"/>
    <x v="618"/>
    <x v="661"/>
    <x v="47"/>
    <n v="0"/>
    <d v="2026-07-28T00:00:00"/>
    <n v="1"/>
    <x v="0"/>
    <s v="23.28-03 Aug"/>
  </r>
  <r>
    <s v="200200230045"/>
    <x v="2"/>
    <s v="BARTOLI"/>
    <x v="37"/>
    <x v="41"/>
    <n v="13"/>
    <n v="35.300000000000004"/>
    <n v="1389.0926000000002"/>
    <n v="0"/>
    <n v="0"/>
    <n v="0"/>
    <n v="0"/>
    <n v="0"/>
    <n v="0"/>
    <n v="1389"/>
    <x v="0"/>
    <x v="493"/>
    <x v="662"/>
    <x v="47"/>
    <n v="0"/>
    <d v="2026-06-09T00:00:00"/>
    <n v="1"/>
    <x v="0"/>
    <s v="23.28-03 Aug"/>
  </r>
  <r>
    <s v="200200230047"/>
    <x v="2"/>
    <s v="BARTOLI"/>
    <x v="37"/>
    <x v="7"/>
    <n v="6"/>
    <n v="7.34"/>
    <n v="299.91300000000001"/>
    <n v="0"/>
    <n v="0"/>
    <n v="0"/>
    <n v="0"/>
    <n v="0"/>
    <n v="0"/>
    <n v="300"/>
    <x v="0"/>
    <x v="619"/>
    <x v="663"/>
    <x v="47"/>
    <n v="0"/>
    <d v="2026-06-22T00:00:00"/>
    <n v="1"/>
    <x v="0"/>
    <s v="23.28-03 Aug"/>
  </r>
  <r>
    <s v="200200230048"/>
    <x v="2"/>
    <s v="BARTOLI"/>
    <x v="37"/>
    <x v="8"/>
    <n v="14"/>
    <n v="37.389999999999993"/>
    <n v="1514.9888000000001"/>
    <n v="0"/>
    <n v="0"/>
    <n v="0"/>
    <n v="0"/>
    <n v="0"/>
    <n v="0"/>
    <n v="1515"/>
    <x v="0"/>
    <x v="620"/>
    <x v="664"/>
    <x v="56"/>
    <n v="0"/>
    <d v="2026-07-06T00:00:00"/>
    <n v="1"/>
    <x v="0"/>
    <s v="23.28-03 Aug"/>
  </r>
  <r>
    <s v="200200250002"/>
    <x v="2"/>
    <s v="AGRU"/>
    <x v="38"/>
    <x v="0"/>
    <n v="1"/>
    <n v="1.39"/>
    <n v="51.958199999999998"/>
    <n v="0"/>
    <n v="0"/>
    <n v="0"/>
    <n v="0"/>
    <n v="0"/>
    <n v="0"/>
    <n v="52"/>
    <x v="0"/>
    <x v="621"/>
    <x v="665"/>
    <x v="37"/>
    <n v="0"/>
    <d v="2026-04-13T00:00:00"/>
    <n v="1"/>
    <x v="0"/>
    <s v="23.28-03 Aug"/>
  </r>
  <r>
    <s v="200200250003"/>
    <x v="2"/>
    <s v="AGRU"/>
    <x v="38"/>
    <x v="21"/>
    <n v="12"/>
    <n v="162.18"/>
    <n v="6660.5590000000002"/>
    <n v="0"/>
    <n v="0"/>
    <n v="0"/>
    <n v="0"/>
    <n v="0"/>
    <n v="0"/>
    <n v="6661"/>
    <x v="0"/>
    <x v="622"/>
    <x v="666"/>
    <x v="60"/>
    <n v="0"/>
    <d v="2026-04-13T00:00:00"/>
    <n v="1"/>
    <x v="0"/>
    <s v="23.28-03 Aug"/>
  </r>
  <r>
    <s v="200200250007"/>
    <x v="2"/>
    <s v="AGRU"/>
    <x v="38"/>
    <x v="98"/>
    <n v="7"/>
    <n v="15.18"/>
    <n v="643.68050000000005"/>
    <n v="0"/>
    <n v="0"/>
    <n v="0"/>
    <n v="0"/>
    <n v="0"/>
    <n v="0"/>
    <n v="644"/>
    <x v="0"/>
    <x v="623"/>
    <x v="667"/>
    <x v="37"/>
    <n v="0"/>
    <d v="2026-04-20T00:00:00"/>
    <n v="1"/>
    <x v="0"/>
    <s v="23.28-03 Aug"/>
  </r>
  <r>
    <s v="200200250009"/>
    <x v="2"/>
    <s v="AGRU"/>
    <x v="38"/>
    <x v="32"/>
    <n v="1"/>
    <n v="1.99"/>
    <n v="93.370800000000003"/>
    <n v="0"/>
    <n v="0"/>
    <n v="0"/>
    <n v="0"/>
    <n v="0"/>
    <n v="0"/>
    <n v="93"/>
    <x v="0"/>
    <x v="624"/>
    <x v="668"/>
    <x v="60"/>
    <n v="0"/>
    <d v="2026-04-28T00:00:00"/>
    <n v="1"/>
    <x v="0"/>
    <s v="23.28-03 Aug"/>
  </r>
  <r>
    <s v="200200250015"/>
    <x v="2"/>
    <s v="AGRU"/>
    <x v="38"/>
    <x v="91"/>
    <n v="14"/>
    <n v="56.830000000000013"/>
    <n v="2219.9922999999999"/>
    <n v="0"/>
    <n v="0"/>
    <n v="0"/>
    <n v="0"/>
    <n v="0"/>
    <n v="0"/>
    <n v="2220"/>
    <x v="0"/>
    <x v="625"/>
    <x v="669"/>
    <x v="37"/>
    <n v="0"/>
    <d v="2026-04-28T00:00:00"/>
    <n v="1"/>
    <x v="0"/>
    <s v="23.28-03 Aug"/>
  </r>
  <r>
    <s v="200200250016"/>
    <x v="2"/>
    <s v="AGRU"/>
    <x v="38"/>
    <x v="3"/>
    <n v="7"/>
    <n v="62.400000000000006"/>
    <n v="2405.8351000000002"/>
    <n v="0"/>
    <n v="0"/>
    <n v="0"/>
    <n v="0"/>
    <n v="0"/>
    <n v="0"/>
    <n v="2406"/>
    <x v="0"/>
    <x v="626"/>
    <x v="670"/>
    <x v="61"/>
    <n v="0"/>
    <d v="2026-05-04T00:00:00"/>
    <n v="1"/>
    <x v="0"/>
    <s v="23.28-03 Aug"/>
  </r>
  <r>
    <s v="200200250017"/>
    <x v="2"/>
    <s v="AGRU"/>
    <x v="38"/>
    <x v="4"/>
    <n v="14"/>
    <n v="61.940000000000005"/>
    <n v="2581.1035000000002"/>
    <n v="0"/>
    <n v="0"/>
    <n v="0"/>
    <n v="0"/>
    <n v="0"/>
    <n v="0"/>
    <n v="2581"/>
    <x v="0"/>
    <x v="627"/>
    <x v="671"/>
    <x v="62"/>
    <n v="0"/>
    <d v="2026-05-18T00:00:00"/>
    <n v="1"/>
    <x v="0"/>
    <s v="23.28-03 Aug"/>
  </r>
  <r>
    <s v="200200250022"/>
    <x v="2"/>
    <s v="AGRU"/>
    <x v="38"/>
    <x v="36"/>
    <n v="4"/>
    <n v="19.580000000000002"/>
    <n v="732.04920000000004"/>
    <n v="0"/>
    <n v="0"/>
    <n v="0"/>
    <n v="0"/>
    <n v="0"/>
    <n v="0"/>
    <n v="732"/>
    <x v="0"/>
    <x v="628"/>
    <x v="672"/>
    <x v="37"/>
    <n v="0"/>
    <d v="2026-05-11T00:00:00"/>
    <n v="1"/>
    <x v="0"/>
    <s v="23.28-03 Aug"/>
  </r>
  <r>
    <s v="200200250023"/>
    <x v="2"/>
    <s v="AGRU"/>
    <x v="38"/>
    <x v="37"/>
    <n v="14"/>
    <n v="38.020000000000003"/>
    <n v="1757.8780999999999"/>
    <n v="0"/>
    <n v="0"/>
    <n v="0"/>
    <n v="0"/>
    <n v="0"/>
    <n v="0"/>
    <n v="1758"/>
    <x v="0"/>
    <x v="629"/>
    <x v="673"/>
    <x v="50"/>
    <n v="0"/>
    <d v="2026-06-30T00:00:00"/>
    <n v="1"/>
    <x v="0"/>
    <s v="23.28-03 Aug"/>
  </r>
  <r>
    <s v="200200260003"/>
    <x v="2"/>
    <s v="TIGRA"/>
    <x v="39"/>
    <x v="21"/>
    <n v="14"/>
    <n v="62.969999999999992"/>
    <n v="2528.3053999999997"/>
    <n v="0"/>
    <n v="0"/>
    <n v="0"/>
    <n v="0"/>
    <n v="0"/>
    <n v="0"/>
    <n v="2528"/>
    <x v="0"/>
    <x v="630"/>
    <x v="674"/>
    <x v="49"/>
    <n v="0"/>
    <d v="2026-05-26T00:00:00"/>
    <n v="1"/>
    <x v="0"/>
    <s v="23.28-03 Aug"/>
  </r>
  <r>
    <s v="200200260004"/>
    <x v="2"/>
    <s v="TIGRA"/>
    <x v="39"/>
    <x v="1"/>
    <n v="14"/>
    <n v="167.76"/>
    <n v="7061.6880999999994"/>
    <n v="0"/>
    <n v="0"/>
    <n v="0"/>
    <n v="0"/>
    <n v="0"/>
    <n v="0"/>
    <n v="7062"/>
    <x v="0"/>
    <x v="631"/>
    <x v="675"/>
    <x v="37"/>
    <n v="0"/>
    <d v="2026-05-26T00:00:00"/>
    <n v="1"/>
    <x v="0"/>
    <s v="23.28-03 Aug"/>
  </r>
  <r>
    <s v="200200260005"/>
    <x v="2"/>
    <s v="TIGRA"/>
    <x v="39"/>
    <x v="30"/>
    <n v="14"/>
    <n v="1125.9099999999999"/>
    <n v="46149.350999999995"/>
    <n v="0"/>
    <n v="0"/>
    <n v="0"/>
    <n v="0"/>
    <n v="0"/>
    <n v="0"/>
    <n v="46149"/>
    <x v="0"/>
    <x v="632"/>
    <x v="676"/>
    <x v="63"/>
    <n v="0"/>
    <d v="2026-05-26T00:00:00"/>
    <n v="1"/>
    <x v="0"/>
    <s v="23.28-03 Aug"/>
  </r>
  <r>
    <s v="200200260006"/>
    <x v="2"/>
    <s v="TIGRA"/>
    <x v="39"/>
    <x v="58"/>
    <n v="10"/>
    <n v="45.11"/>
    <n v="1828.4141000000002"/>
    <n v="0"/>
    <n v="0"/>
    <n v="0"/>
    <n v="0"/>
    <n v="0"/>
    <n v="0"/>
    <n v="1828"/>
    <x v="0"/>
    <x v="633"/>
    <x v="677"/>
    <x v="60"/>
    <n v="0"/>
    <d v="2026-05-26T00:00:00"/>
    <n v="1"/>
    <x v="0"/>
    <s v="23.28-03 Aug"/>
  </r>
  <r>
    <s v="200200260007"/>
    <x v="2"/>
    <s v="TIGRA"/>
    <x v="39"/>
    <x v="98"/>
    <n v="3"/>
    <n v="1.8000000000000003"/>
    <n v="83.998199999999997"/>
    <n v="0"/>
    <n v="0"/>
    <n v="0"/>
    <n v="0"/>
    <n v="0"/>
    <n v="0"/>
    <n v="84"/>
    <x v="0"/>
    <x v="634"/>
    <x v="678"/>
    <x v="37"/>
    <n v="0"/>
    <d v="2026-05-26T00:00:00"/>
    <n v="1"/>
    <x v="0"/>
    <s v="23.28-03 Aug"/>
  </r>
  <r>
    <s v="200200260008"/>
    <x v="2"/>
    <s v="TIGRA"/>
    <x v="39"/>
    <x v="31"/>
    <n v="7"/>
    <n v="53.88"/>
    <n v="2155.8944999999999"/>
    <n v="0"/>
    <n v="0"/>
    <n v="0"/>
    <n v="0"/>
    <n v="0"/>
    <n v="0"/>
    <n v="2156"/>
    <x v="0"/>
    <x v="31"/>
    <x v="679"/>
    <x v="37"/>
    <n v="0"/>
    <d v="2026-05-26T00:00:00"/>
    <n v="1"/>
    <x v="0"/>
    <s v="23.28-03 Aug"/>
  </r>
  <r>
    <s v="200200260009"/>
    <x v="2"/>
    <s v="TIGRA"/>
    <x v="39"/>
    <x v="32"/>
    <n v="13"/>
    <n v="70.11"/>
    <n v="2848.9648000000002"/>
    <n v="0"/>
    <n v="0"/>
    <n v="0"/>
    <n v="0"/>
    <n v="0"/>
    <n v="0"/>
    <n v="2849"/>
    <x v="0"/>
    <x v="635"/>
    <x v="680"/>
    <x v="37"/>
    <n v="0"/>
    <d v="2026-05-26T00:00:00"/>
    <n v="1"/>
    <x v="0"/>
    <s v="23.28-03 Aug"/>
  </r>
  <r>
    <s v="200200260010"/>
    <x v="2"/>
    <s v="TIGRA"/>
    <x v="39"/>
    <x v="2"/>
    <n v="14"/>
    <n v="41.019999999999996"/>
    <n v="1815.2577000000001"/>
    <n v="0"/>
    <n v="0"/>
    <n v="0"/>
    <n v="0"/>
    <n v="0"/>
    <n v="0"/>
    <n v="1815"/>
    <x v="0"/>
    <x v="636"/>
    <x v="681"/>
    <x v="60"/>
    <n v="0"/>
    <d v="2026-05-26T00:00:00"/>
    <n v="1"/>
    <x v="0"/>
    <s v="23.28-03 Aug"/>
  </r>
  <r>
    <s v="200200260011"/>
    <x v="2"/>
    <s v="TIGRA"/>
    <x v="39"/>
    <x v="33"/>
    <n v="7"/>
    <n v="38.550000000000004"/>
    <n v="1709.4227000000001"/>
    <n v="0"/>
    <n v="0"/>
    <n v="0"/>
    <n v="0"/>
    <n v="0"/>
    <n v="0"/>
    <n v="1709"/>
    <x v="0"/>
    <x v="637"/>
    <x v="682"/>
    <x v="37"/>
    <n v="0"/>
    <d v="2026-05-26T00:00:00"/>
    <n v="1"/>
    <x v="0"/>
    <s v="23.28-03 Aug"/>
  </r>
  <r>
    <s v="200200260012"/>
    <x v="2"/>
    <s v="TIGRA"/>
    <x v="39"/>
    <x v="34"/>
    <n v="14"/>
    <n v="149.29"/>
    <n v="6167.6098999999995"/>
    <n v="0"/>
    <n v="0"/>
    <n v="0"/>
    <n v="0"/>
    <n v="0"/>
    <n v="0"/>
    <n v="6168"/>
    <x v="0"/>
    <x v="638"/>
    <x v="683"/>
    <x v="60"/>
    <n v="0"/>
    <d v="2026-05-26T00:00:00"/>
    <n v="1"/>
    <x v="0"/>
    <s v="23.28-03 Aug"/>
  </r>
  <r>
    <s v="200200260013"/>
    <x v="2"/>
    <s v="TIGRA"/>
    <x v="39"/>
    <x v="22"/>
    <n v="14"/>
    <n v="31.33"/>
    <n v="1356.8369"/>
    <n v="0"/>
    <n v="0"/>
    <n v="0"/>
    <n v="0"/>
    <n v="0"/>
    <n v="0"/>
    <n v="1357"/>
    <x v="0"/>
    <x v="639"/>
    <x v="684"/>
    <x v="60"/>
    <n v="0"/>
    <d v="2026-05-26T00:00:00"/>
    <n v="1"/>
    <x v="0"/>
    <s v="23.28-03 Aug"/>
  </r>
  <r>
    <s v="200200260014"/>
    <x v="2"/>
    <s v="TIGRA"/>
    <x v="39"/>
    <x v="35"/>
    <n v="13"/>
    <n v="32.89"/>
    <n v="1337.0099"/>
    <n v="0"/>
    <n v="0"/>
    <n v="0"/>
    <n v="0"/>
    <n v="0"/>
    <n v="0"/>
    <n v="1337"/>
    <x v="0"/>
    <x v="640"/>
    <x v="685"/>
    <x v="37"/>
    <n v="0"/>
    <d v="2026-05-26T00:00:00"/>
    <n v="1"/>
    <x v="0"/>
    <s v="23.28-03 Aug"/>
  </r>
  <r>
    <s v="200200260015"/>
    <x v="2"/>
    <s v="TIGRA"/>
    <x v="39"/>
    <x v="91"/>
    <n v="8"/>
    <n v="28.57"/>
    <n v="1230.4713000000002"/>
    <n v="0"/>
    <n v="0"/>
    <n v="0"/>
    <n v="0"/>
    <n v="0"/>
    <n v="0"/>
    <n v="1230"/>
    <x v="0"/>
    <x v="641"/>
    <x v="686"/>
    <x v="37"/>
    <n v="0"/>
    <d v="2026-05-26T00:00:00"/>
    <n v="1"/>
    <x v="0"/>
    <s v="23.28-03 Aug"/>
  </r>
  <r>
    <s v="200200260016"/>
    <x v="2"/>
    <s v="TIGRA"/>
    <x v="39"/>
    <x v="3"/>
    <n v="14"/>
    <n v="112.34"/>
    <n v="4527.4616000000005"/>
    <n v="0"/>
    <n v="0"/>
    <n v="0"/>
    <n v="0"/>
    <n v="0"/>
    <n v="0"/>
    <n v="4527"/>
    <x v="0"/>
    <x v="642"/>
    <x v="687"/>
    <x v="37"/>
    <n v="0"/>
    <d v="2026-05-26T00:00:00"/>
    <n v="1"/>
    <x v="0"/>
    <s v="23.28-03 Aug"/>
  </r>
  <r>
    <s v="200200260017"/>
    <x v="2"/>
    <s v="TIGRA"/>
    <x v="39"/>
    <x v="4"/>
    <n v="10"/>
    <n v="24.189999999999998"/>
    <n v="1145.5857000000001"/>
    <n v="0"/>
    <n v="0"/>
    <n v="0"/>
    <n v="0"/>
    <n v="0"/>
    <n v="0"/>
    <n v="1146"/>
    <x v="0"/>
    <x v="643"/>
    <x v="688"/>
    <x v="37"/>
    <n v="0"/>
    <d v="2026-05-26T00:00:00"/>
    <n v="1"/>
    <x v="0"/>
    <s v="23.28-03 Aug"/>
  </r>
  <r>
    <s v="200200260018"/>
    <x v="2"/>
    <s v="TIGRA"/>
    <x v="39"/>
    <x v="88"/>
    <n v="10"/>
    <n v="35.200000000000003"/>
    <n v="1379.0527000000002"/>
    <n v="0"/>
    <n v="0"/>
    <n v="0"/>
    <n v="0"/>
    <n v="0"/>
    <n v="0"/>
    <n v="1379"/>
    <x v="0"/>
    <x v="644"/>
    <x v="689"/>
    <x v="37"/>
    <n v="0"/>
    <d v="2026-05-26T00:00:00"/>
    <n v="1"/>
    <x v="0"/>
    <s v="23.28-03 Aug"/>
  </r>
  <r>
    <s v="200200260019"/>
    <x v="2"/>
    <s v="TIGRA"/>
    <x v="39"/>
    <x v="5"/>
    <n v="14"/>
    <n v="120.56000000000003"/>
    <n v="5272.3474999999999"/>
    <n v="0"/>
    <n v="0"/>
    <n v="0"/>
    <n v="0"/>
    <n v="0"/>
    <n v="0"/>
    <n v="5272"/>
    <x v="0"/>
    <x v="636"/>
    <x v="690"/>
    <x v="37"/>
    <n v="0"/>
    <d v="2026-06-02T00:00:00"/>
    <n v="1"/>
    <x v="0"/>
    <s v="23.28-03 Aug"/>
  </r>
  <r>
    <s v="200200260020"/>
    <x v="2"/>
    <s v="TIGRA"/>
    <x v="39"/>
    <x v="89"/>
    <n v="7"/>
    <n v="31.529999999999998"/>
    <n v="1323.0921999999998"/>
    <n v="0"/>
    <n v="0"/>
    <n v="0"/>
    <n v="0"/>
    <n v="0"/>
    <n v="0"/>
    <n v="1323"/>
    <x v="0"/>
    <x v="645"/>
    <x v="691"/>
    <x v="60"/>
    <n v="0"/>
    <d v="2026-06-02T00:00:00"/>
    <n v="1"/>
    <x v="0"/>
    <s v="23.28-03 Aug"/>
  </r>
  <r>
    <s v="200200260021"/>
    <x v="2"/>
    <s v="TIGRA"/>
    <x v="39"/>
    <x v="59"/>
    <n v="2"/>
    <n v="4.0600000000000005"/>
    <n v="163.96359999999999"/>
    <n v="0"/>
    <n v="0"/>
    <n v="0"/>
    <n v="0"/>
    <n v="0"/>
    <n v="0"/>
    <n v="164"/>
    <x v="0"/>
    <x v="646"/>
    <x v="692"/>
    <x v="37"/>
    <n v="0"/>
    <d v="2026-06-02T00:00:00"/>
    <n v="1"/>
    <x v="0"/>
    <s v="23.28-03 Aug"/>
  </r>
  <r>
    <s v="200200260022"/>
    <x v="2"/>
    <s v="TIGRA"/>
    <x v="39"/>
    <x v="36"/>
    <n v="7"/>
    <n v="79.820000000000007"/>
    <n v="3253.9857999999995"/>
    <n v="0"/>
    <n v="0"/>
    <n v="0"/>
    <n v="0"/>
    <n v="0"/>
    <n v="0"/>
    <n v="3254"/>
    <x v="0"/>
    <x v="647"/>
    <x v="693"/>
    <x v="50"/>
    <n v="0"/>
    <d v="2026-05-26T00:00:00"/>
    <n v="1"/>
    <x v="0"/>
    <s v="23.28-03 Aug"/>
  </r>
  <r>
    <s v="200200260023"/>
    <x v="2"/>
    <s v="TIGRA"/>
    <x v="39"/>
    <x v="37"/>
    <n v="9"/>
    <n v="77.430000000000007"/>
    <n v="3248.4246999999996"/>
    <n v="0"/>
    <n v="0"/>
    <n v="0"/>
    <n v="0"/>
    <n v="0"/>
    <n v="0"/>
    <n v="3248"/>
    <x v="0"/>
    <x v="648"/>
    <x v="694"/>
    <x v="37"/>
    <n v="0"/>
    <d v="2026-06-02T00:00:00"/>
    <n v="1"/>
    <x v="0"/>
    <s v="23.28-03 Aug"/>
  </r>
  <r>
    <s v="200200260024"/>
    <x v="2"/>
    <s v="TIGRA"/>
    <x v="39"/>
    <x v="47"/>
    <n v="7"/>
    <n v="37.830000000000005"/>
    <n v="1573.7775999999999"/>
    <n v="0"/>
    <n v="0"/>
    <n v="0"/>
    <n v="0"/>
    <n v="0"/>
    <n v="0"/>
    <n v="1574"/>
    <x v="0"/>
    <x v="649"/>
    <x v="695"/>
    <x v="37"/>
    <n v="0"/>
    <d v="2026-06-02T00:00:00"/>
    <n v="1"/>
    <x v="0"/>
    <s v="23.28-03 Aug"/>
  </r>
  <r>
    <s v="200200260026"/>
    <x v="2"/>
    <s v="TIGRA"/>
    <x v="39"/>
    <x v="23"/>
    <n v="7"/>
    <n v="46.08"/>
    <n v="2061.0358999999999"/>
    <n v="0"/>
    <n v="0"/>
    <n v="0"/>
    <n v="0"/>
    <n v="0"/>
    <n v="0"/>
    <n v="2061"/>
    <x v="0"/>
    <x v="650"/>
    <x v="696"/>
    <x v="21"/>
    <n v="0"/>
    <d v="2026-06-02T00:00:00"/>
    <n v="1"/>
    <x v="0"/>
    <s v="23.28-03 Aug"/>
  </r>
  <r>
    <s v="200200260027"/>
    <x v="2"/>
    <s v="TIGRA"/>
    <x v="39"/>
    <x v="60"/>
    <n v="7"/>
    <n v="48.57"/>
    <n v="2347.0614"/>
    <n v="0"/>
    <n v="0"/>
    <n v="0"/>
    <n v="0"/>
    <n v="0"/>
    <n v="0"/>
    <n v="2347"/>
    <x v="0"/>
    <x v="651"/>
    <x v="697"/>
    <x v="64"/>
    <n v="0"/>
    <d v="2026-06-22T00:00:00"/>
    <n v="1"/>
    <x v="0"/>
    <s v="23.28-03 Aug"/>
  </r>
  <r>
    <s v="200200260028"/>
    <x v="2"/>
    <s v="TIGRA"/>
    <x v="39"/>
    <x v="61"/>
    <n v="7"/>
    <n v="35.06"/>
    <n v="1627.2056"/>
    <n v="0"/>
    <n v="0"/>
    <n v="0"/>
    <n v="0"/>
    <n v="0"/>
    <n v="0"/>
    <n v="1627"/>
    <x v="0"/>
    <x v="652"/>
    <x v="698"/>
    <x v="64"/>
    <n v="0"/>
    <d v="2026-06-02T00:00:00"/>
    <n v="1"/>
    <x v="0"/>
    <s v="23.28-03 Aug"/>
  </r>
  <r>
    <s v="200200260029"/>
    <x v="2"/>
    <s v="TIGRA"/>
    <x v="39"/>
    <x v="38"/>
    <n v="14"/>
    <n v="80.92"/>
    <n v="3312.2605999999996"/>
    <n v="0"/>
    <n v="0"/>
    <n v="0"/>
    <n v="0"/>
    <n v="0"/>
    <n v="0"/>
    <n v="3312"/>
    <x v="0"/>
    <x v="653"/>
    <x v="699"/>
    <x v="37"/>
    <n v="0"/>
    <d v="2026-06-02T00:00:00"/>
    <n v="1"/>
    <x v="0"/>
    <s v="23.28-03 Aug"/>
  </r>
  <r>
    <s v="200200260030"/>
    <x v="2"/>
    <s v="TIGRA"/>
    <x v="39"/>
    <x v="54"/>
    <n v="12"/>
    <n v="22.550000000000004"/>
    <n v="1012.9669"/>
    <n v="0"/>
    <n v="0"/>
    <n v="0"/>
    <n v="0"/>
    <n v="0"/>
    <n v="0"/>
    <n v="1013"/>
    <x v="0"/>
    <x v="654"/>
    <x v="700"/>
    <x v="21"/>
    <n v="0"/>
    <d v="2026-06-02T00:00:00"/>
    <n v="1"/>
    <x v="0"/>
    <s v="23.28-03 Aug"/>
  </r>
  <r>
    <s v="200200260031"/>
    <x v="2"/>
    <s v="TIGRA"/>
    <x v="39"/>
    <x v="55"/>
    <n v="10"/>
    <n v="20.59"/>
    <n v="834.72519999999997"/>
    <n v="0"/>
    <n v="0"/>
    <n v="0"/>
    <n v="0"/>
    <n v="0"/>
    <n v="0"/>
    <n v="835"/>
    <x v="0"/>
    <x v="655"/>
    <x v="701"/>
    <x v="65"/>
    <n v="0"/>
    <d v="2026-06-02T00:00:00"/>
    <n v="1"/>
    <x v="0"/>
    <s v="23.28-03 Aug"/>
  </r>
  <r>
    <s v="200200260032"/>
    <x v="2"/>
    <s v="TIGRA"/>
    <x v="39"/>
    <x v="56"/>
    <n v="14"/>
    <n v="50.070000000000007"/>
    <n v="2147.1617000000001"/>
    <n v="0"/>
    <n v="0"/>
    <n v="0"/>
    <n v="0"/>
    <n v="0"/>
    <n v="0"/>
    <n v="2147"/>
    <x v="0"/>
    <x v="656"/>
    <x v="702"/>
    <x v="60"/>
    <n v="0"/>
    <d v="2026-06-02T00:00:00"/>
    <n v="1"/>
    <x v="0"/>
    <s v="23.28-03 Aug"/>
  </r>
  <r>
    <s v="200200260033"/>
    <x v="2"/>
    <s v="TIGRA"/>
    <x v="39"/>
    <x v="39"/>
    <n v="14"/>
    <n v="37.03"/>
    <n v="1612.41"/>
    <n v="0"/>
    <n v="0"/>
    <n v="0"/>
    <n v="0"/>
    <n v="0"/>
    <n v="0"/>
    <n v="1612"/>
    <x v="0"/>
    <x v="657"/>
    <x v="703"/>
    <x v="60"/>
    <n v="0"/>
    <d v="2026-06-09T00:00:00"/>
    <n v="1"/>
    <x v="0"/>
    <s v="23.28-03 Aug"/>
  </r>
  <r>
    <s v="200200260035"/>
    <x v="2"/>
    <s v="TIGRA"/>
    <x v="39"/>
    <x v="48"/>
    <n v="14"/>
    <n v="398.88999999999993"/>
    <n v="16325.099700000001"/>
    <n v="0"/>
    <n v="0"/>
    <n v="0"/>
    <n v="0"/>
    <n v="0"/>
    <n v="0"/>
    <n v="16325"/>
    <x v="0"/>
    <x v="482"/>
    <x v="704"/>
    <x v="37"/>
    <n v="0"/>
    <d v="2026-06-22T00:00:00"/>
    <n v="1"/>
    <x v="0"/>
    <s v="23.28-03 Aug"/>
  </r>
  <r>
    <s v="200200260038"/>
    <x v="2"/>
    <s v="TIGRA"/>
    <x v="39"/>
    <x v="104"/>
    <n v="6"/>
    <n v="15.370000000000001"/>
    <n v="648.88369999999998"/>
    <n v="0"/>
    <n v="0"/>
    <n v="0"/>
    <n v="0"/>
    <n v="0"/>
    <n v="0"/>
    <n v="649"/>
    <x v="0"/>
    <x v="658"/>
    <x v="705"/>
    <x v="37"/>
    <n v="0"/>
    <d v="2026-06-22T00:00:00"/>
    <n v="1"/>
    <x v="0"/>
    <s v="23.28-03 Aug"/>
  </r>
  <r>
    <s v="200200260039"/>
    <x v="2"/>
    <s v="TIGRA"/>
    <x v="39"/>
    <x v="105"/>
    <n v="7"/>
    <n v="26.28"/>
    <n v="1066.0871999999999"/>
    <n v="0"/>
    <n v="0"/>
    <n v="0"/>
    <n v="0"/>
    <n v="0"/>
    <n v="0"/>
    <n v="1066"/>
    <x v="0"/>
    <x v="659"/>
    <x v="706"/>
    <x v="37"/>
    <n v="0"/>
    <d v="2026-06-22T00:00:00"/>
    <n v="1"/>
    <x v="0"/>
    <s v="23.28-03 Aug"/>
  </r>
  <r>
    <s v="200200260040"/>
    <x v="2"/>
    <s v="TIGRA"/>
    <x v="39"/>
    <x v="49"/>
    <n v="14"/>
    <n v="105.44"/>
    <n v="4421.2974999999997"/>
    <n v="0"/>
    <n v="0"/>
    <n v="0"/>
    <n v="0"/>
    <n v="0"/>
    <n v="0"/>
    <n v="4421"/>
    <x v="0"/>
    <x v="660"/>
    <x v="707"/>
    <x v="66"/>
    <n v="0"/>
    <d v="2026-06-22T00:00:00"/>
    <n v="1"/>
    <x v="0"/>
    <s v="23.28-03 Aug"/>
  </r>
  <r>
    <s v="200200260041"/>
    <x v="2"/>
    <s v="TIGRA"/>
    <x v="39"/>
    <x v="50"/>
    <n v="14"/>
    <n v="84.260000000000019"/>
    <n v="3379.7069999999994"/>
    <n v="0"/>
    <n v="0"/>
    <n v="0"/>
    <n v="0"/>
    <n v="0"/>
    <n v="0"/>
    <n v="3380"/>
    <x v="0"/>
    <x v="661"/>
    <x v="708"/>
    <x v="37"/>
    <n v="0"/>
    <d v="2026-06-30T00:00:00"/>
    <n v="1"/>
    <x v="0"/>
    <s v="23.28-03 Aug"/>
  </r>
  <r>
    <s v="200200260042"/>
    <x v="2"/>
    <s v="TIGRA"/>
    <x v="39"/>
    <x v="40"/>
    <n v="14"/>
    <n v="96.38"/>
    <n v="3804.1008000000002"/>
    <n v="0"/>
    <n v="0"/>
    <n v="0"/>
    <n v="0"/>
    <n v="0"/>
    <n v="0"/>
    <n v="3804"/>
    <x v="0"/>
    <x v="254"/>
    <x v="709"/>
    <x v="37"/>
    <n v="0"/>
    <d v="2026-07-06T00:00:00"/>
    <n v="1"/>
    <x v="0"/>
    <s v="23.28-03 Aug"/>
  </r>
  <r>
    <s v="200200260043"/>
    <x v="2"/>
    <s v="TIGRA"/>
    <x v="39"/>
    <x v="62"/>
    <n v="14"/>
    <n v="63.129999999999995"/>
    <n v="2555.2425000000007"/>
    <n v="0"/>
    <n v="0"/>
    <n v="0"/>
    <n v="0"/>
    <n v="0"/>
    <n v="0"/>
    <n v="2555"/>
    <x v="0"/>
    <x v="383"/>
    <x v="710"/>
    <x v="37"/>
    <n v="0"/>
    <d v="2026-08-03T00:00:00"/>
    <n v="1"/>
    <x v="0"/>
    <s v="23.28-03 Aug"/>
  </r>
  <r>
    <s v="200200260044"/>
    <x v="2"/>
    <s v="TIGRA"/>
    <x v="39"/>
    <x v="24"/>
    <n v="14"/>
    <n v="67.08"/>
    <n v="2680.2257"/>
    <n v="0"/>
    <n v="0"/>
    <n v="0"/>
    <n v="0"/>
    <n v="0"/>
    <n v="0"/>
    <n v="2680"/>
    <x v="0"/>
    <x v="662"/>
    <x v="711"/>
    <x v="37"/>
    <n v="0"/>
    <d v="2026-07-28T00:00:00"/>
    <n v="1"/>
    <x v="0"/>
    <s v="23.28-03 Aug"/>
  </r>
  <r>
    <s v="200200260045"/>
    <x v="2"/>
    <s v="TIGRA"/>
    <x v="39"/>
    <x v="41"/>
    <n v="14"/>
    <n v="39.229999999999997"/>
    <n v="1510.9484999999997"/>
    <n v="0"/>
    <n v="0"/>
    <n v="0"/>
    <n v="0"/>
    <n v="0"/>
    <n v="0"/>
    <n v="1511"/>
    <x v="0"/>
    <x v="663"/>
    <x v="712"/>
    <x v="37"/>
    <n v="0"/>
    <d v="2026-08-03T00:00:00"/>
    <n v="1"/>
    <x v="0"/>
    <s v="23.28-03 Aug"/>
  </r>
  <r>
    <s v="200200260046"/>
    <x v="2"/>
    <s v="TIGRA"/>
    <x v="39"/>
    <x v="6"/>
    <n v="13"/>
    <n v="40.17"/>
    <n v="1843.9162999999999"/>
    <n v="0"/>
    <n v="0"/>
    <n v="0"/>
    <n v="0"/>
    <n v="0"/>
    <n v="0"/>
    <n v="1844"/>
    <x v="0"/>
    <x v="664"/>
    <x v="713"/>
    <x v="13"/>
    <n v="0"/>
    <d v="2026-08-10T00:00:00"/>
    <n v="1"/>
    <x v="0"/>
    <s v="23.28-03 Aug"/>
  </r>
  <r>
    <s v="200200260047"/>
    <x v="2"/>
    <s v="TIGRA"/>
    <x v="39"/>
    <x v="7"/>
    <n v="14"/>
    <n v="67.63000000000001"/>
    <n v="2764.3904000000002"/>
    <n v="0"/>
    <n v="0"/>
    <n v="0"/>
    <n v="0"/>
    <n v="0"/>
    <n v="0"/>
    <n v="2764"/>
    <x v="0"/>
    <x v="665"/>
    <x v="714"/>
    <x v="67"/>
    <n v="0"/>
    <d v="2026-09-07T00:00:00"/>
    <n v="1"/>
    <x v="0"/>
    <s v="23.28-03 Aug"/>
  </r>
  <r>
    <s v="200200260048"/>
    <x v="2"/>
    <s v="TIGRA"/>
    <x v="39"/>
    <x v="8"/>
    <n v="12"/>
    <n v="36.11"/>
    <n v="1504.8734000000002"/>
    <n v="0"/>
    <n v="0"/>
    <n v="0"/>
    <n v="0"/>
    <n v="0"/>
    <n v="0"/>
    <n v="1505"/>
    <x v="0"/>
    <x v="666"/>
    <x v="715"/>
    <x v="37"/>
    <n v="0"/>
    <d v="2026-09-07T00:00:00"/>
    <n v="1"/>
    <x v="0"/>
    <s v="23.28-03 Aug"/>
  </r>
  <r>
    <s v="200200270003"/>
    <x v="2"/>
    <s v="GARRI"/>
    <x v="40"/>
    <x v="21"/>
    <n v="7"/>
    <n v="17.21"/>
    <n v="833.60579999999993"/>
    <n v="0"/>
    <n v="0"/>
    <n v="0"/>
    <n v="0"/>
    <n v="0"/>
    <n v="0"/>
    <n v="834"/>
    <x v="0"/>
    <x v="667"/>
    <x v="716"/>
    <x v="37"/>
    <n v="0"/>
    <d v="2026-06-22T00:00:00"/>
    <n v="1"/>
    <x v="0"/>
    <s v="23.28-03 Aug"/>
  </r>
  <r>
    <s v="200200270005"/>
    <x v="2"/>
    <s v="GARRI"/>
    <x v="40"/>
    <x v="30"/>
    <n v="14"/>
    <n v="108.19"/>
    <n v="4894.7826999999997"/>
    <n v="0"/>
    <n v="0"/>
    <n v="0"/>
    <n v="1270"/>
    <n v="0"/>
    <n v="0"/>
    <n v="3625"/>
    <x v="0"/>
    <x v="668"/>
    <x v="717"/>
    <x v="19"/>
    <n v="0"/>
    <d v="2026-06-22T00:00:00"/>
    <n v="1"/>
    <x v="0"/>
    <s v="23.28-03 Aug"/>
  </r>
  <r>
    <s v="200200270006"/>
    <x v="2"/>
    <s v="GARRI"/>
    <x v="40"/>
    <x v="58"/>
    <n v="10"/>
    <n v="29.870000000000005"/>
    <n v="1327.5194000000001"/>
    <n v="0"/>
    <n v="0"/>
    <n v="0"/>
    <n v="0"/>
    <n v="0"/>
    <n v="0"/>
    <n v="1328"/>
    <x v="0"/>
    <x v="669"/>
    <x v="718"/>
    <x v="44"/>
    <n v="0"/>
    <d v="2026-06-22T00:00:00"/>
    <n v="1"/>
    <x v="0"/>
    <s v="23.28-03 Aug"/>
  </r>
  <r>
    <s v="200200270009"/>
    <x v="2"/>
    <s v="GARRI"/>
    <x v="40"/>
    <x v="32"/>
    <n v="14"/>
    <n v="73.16"/>
    <n v="2974.5974999999999"/>
    <n v="0"/>
    <n v="0"/>
    <n v="0"/>
    <n v="2975"/>
    <n v="0"/>
    <n v="0"/>
    <n v="0"/>
    <x v="0"/>
    <x v="670"/>
    <x v="719"/>
    <x v="68"/>
    <n v="0"/>
    <d v="2026-06-22T00:00:00"/>
    <n v="1"/>
    <x v="0"/>
    <s v="23.28-03 Aug"/>
  </r>
  <r>
    <s v="200200270010"/>
    <x v="2"/>
    <s v="GARRI"/>
    <x v="40"/>
    <x v="2"/>
    <n v="12"/>
    <n v="50.9"/>
    <n v="2162.8352999999997"/>
    <n v="0"/>
    <n v="0"/>
    <n v="0"/>
    <n v="0"/>
    <n v="0"/>
    <n v="0"/>
    <n v="2163"/>
    <x v="0"/>
    <x v="671"/>
    <x v="720"/>
    <x v="50"/>
    <n v="0"/>
    <d v="2026-09-07T00:00:00"/>
    <n v="1"/>
    <x v="0"/>
    <s v="23.28-03 Aug"/>
  </r>
  <r>
    <s v="200200270011"/>
    <x v="2"/>
    <s v="GARRI"/>
    <x v="40"/>
    <x v="33"/>
    <n v="14"/>
    <n v="181.69000000000003"/>
    <n v="7990.0141999999996"/>
    <n v="0"/>
    <n v="0"/>
    <n v="0"/>
    <n v="1270"/>
    <n v="0"/>
    <n v="0"/>
    <n v="6720"/>
    <x v="0"/>
    <x v="672"/>
    <x v="721"/>
    <x v="69"/>
    <n v="0"/>
    <d v="2026-09-07T00:00:00"/>
    <n v="1"/>
    <x v="0"/>
    <s v="23.28-03 Aug"/>
  </r>
  <r>
    <s v="200200280003"/>
    <x v="2"/>
    <s v="HISRI "/>
    <x v="41"/>
    <x v="21"/>
    <n v="14"/>
    <n v="57.11"/>
    <n v="2434.3933999999995"/>
    <n v="0"/>
    <n v="0"/>
    <n v="0"/>
    <n v="0"/>
    <n v="0"/>
    <n v="0"/>
    <n v="2434"/>
    <x v="0"/>
    <x v="673"/>
    <x v="722"/>
    <x v="64"/>
    <n v="0"/>
    <d v="2026-06-09T00:00:00"/>
    <n v="1"/>
    <x v="0"/>
    <s v="23.28-03 Aug"/>
  </r>
  <r>
    <s v="200200280004"/>
    <x v="2"/>
    <s v="HISRI "/>
    <x v="41"/>
    <x v="1"/>
    <n v="14"/>
    <n v="49.089999999999996"/>
    <n v="2031.1158999999998"/>
    <n v="0"/>
    <n v="0"/>
    <n v="0"/>
    <n v="0"/>
    <n v="0"/>
    <n v="0"/>
    <n v="2031"/>
    <x v="0"/>
    <x v="96"/>
    <x v="723"/>
    <x v="37"/>
    <n v="0"/>
    <d v="2026-06-09T00:00:00"/>
    <n v="1"/>
    <x v="0"/>
    <s v="23.28-03 Aug"/>
  </r>
  <r>
    <s v="200200280006"/>
    <x v="2"/>
    <s v="HISRI "/>
    <x v="41"/>
    <x v="58"/>
    <n v="14"/>
    <n v="47.43"/>
    <n v="1980.3451"/>
    <n v="0"/>
    <n v="0"/>
    <n v="0"/>
    <n v="0"/>
    <n v="0"/>
    <n v="0"/>
    <n v="1980"/>
    <x v="0"/>
    <x v="674"/>
    <x v="724"/>
    <x v="50"/>
    <n v="0"/>
    <d v="2026-06-09T00:00:00"/>
    <n v="1"/>
    <x v="0"/>
    <s v="23.28-03 Aug"/>
  </r>
  <r>
    <s v="200200280007"/>
    <x v="2"/>
    <s v="HISRI "/>
    <x v="41"/>
    <x v="98"/>
    <n v="7"/>
    <n v="28.87"/>
    <n v="1222.8803"/>
    <n v="0"/>
    <n v="0"/>
    <n v="0"/>
    <n v="0"/>
    <n v="0"/>
    <n v="0"/>
    <n v="1223"/>
    <x v="0"/>
    <x v="675"/>
    <x v="725"/>
    <x v="37"/>
    <n v="0"/>
    <d v="2026-06-09T00:00:00"/>
    <n v="1"/>
    <x v="0"/>
    <s v="23.28-03 Aug"/>
  </r>
  <r>
    <s v="200200280008"/>
    <x v="2"/>
    <s v="HISRI "/>
    <x v="41"/>
    <x v="31"/>
    <n v="14"/>
    <n v="161.20999999999998"/>
    <n v="6548.2195999999994"/>
    <n v="0"/>
    <n v="0"/>
    <n v="0"/>
    <n v="0"/>
    <n v="0"/>
    <n v="0"/>
    <n v="6548"/>
    <x v="0"/>
    <x v="676"/>
    <x v="726"/>
    <x v="60"/>
    <n v="0"/>
    <d v="2026-06-09T00:00:00"/>
    <n v="1"/>
    <x v="0"/>
    <s v="23.28-03 Aug"/>
  </r>
  <r>
    <s v="200200280009"/>
    <x v="2"/>
    <s v="HISRI "/>
    <x v="41"/>
    <x v="32"/>
    <n v="14"/>
    <n v="124.68999999999998"/>
    <n v="5285.9771000000001"/>
    <n v="0"/>
    <n v="0"/>
    <n v="0"/>
    <n v="0"/>
    <n v="0"/>
    <n v="0"/>
    <n v="5286"/>
    <x v="0"/>
    <x v="677"/>
    <x v="727"/>
    <x v="37"/>
    <n v="0"/>
    <d v="2026-06-09T00:00:00"/>
    <n v="1"/>
    <x v="0"/>
    <s v="23.28-03 Aug"/>
  </r>
  <r>
    <s v="200200280010"/>
    <x v="2"/>
    <s v="HISRI "/>
    <x v="41"/>
    <x v="2"/>
    <n v="14"/>
    <n v="32.340000000000003"/>
    <n v="1306.2083"/>
    <n v="0"/>
    <n v="0"/>
    <n v="0"/>
    <n v="0"/>
    <n v="0"/>
    <n v="0"/>
    <n v="1306"/>
    <x v="0"/>
    <x v="678"/>
    <x v="728"/>
    <x v="37"/>
    <n v="0"/>
    <d v="2026-06-09T00:00:00"/>
    <n v="1"/>
    <x v="0"/>
    <s v="23.28-03 Aug"/>
  </r>
  <r>
    <s v="200200280011"/>
    <x v="2"/>
    <s v="HISRI "/>
    <x v="41"/>
    <x v="33"/>
    <n v="5"/>
    <n v="13.15"/>
    <n v="527.00400000000002"/>
    <n v="0"/>
    <n v="0"/>
    <n v="0"/>
    <n v="0"/>
    <n v="0"/>
    <n v="0"/>
    <n v="527"/>
    <x v="0"/>
    <x v="679"/>
    <x v="729"/>
    <x v="37"/>
    <n v="0"/>
    <d v="2026-06-09T00:00:00"/>
    <n v="1"/>
    <x v="0"/>
    <s v="23.28-03 Aug"/>
  </r>
  <r>
    <s v="200200280013"/>
    <x v="2"/>
    <s v="HISRI "/>
    <x v="41"/>
    <x v="22"/>
    <n v="10"/>
    <n v="14.699999999999998"/>
    <n v="607.71769999999992"/>
    <n v="0"/>
    <n v="0"/>
    <n v="0"/>
    <n v="0"/>
    <n v="0"/>
    <n v="0"/>
    <n v="608"/>
    <x v="0"/>
    <x v="680"/>
    <x v="730"/>
    <x v="60"/>
    <n v="0"/>
    <d v="2026-06-09T00:00:00"/>
    <n v="1"/>
    <x v="0"/>
    <s v="23.28-03 Aug"/>
  </r>
  <r>
    <s v="200200280014"/>
    <x v="2"/>
    <s v="HISRI "/>
    <x v="41"/>
    <x v="35"/>
    <n v="6"/>
    <n v="15.299999999999999"/>
    <n v="661.19540000000006"/>
    <n v="0"/>
    <n v="0"/>
    <n v="0"/>
    <n v="0"/>
    <n v="0"/>
    <n v="0"/>
    <n v="661"/>
    <x v="0"/>
    <x v="681"/>
    <x v="731"/>
    <x v="37"/>
    <n v="0"/>
    <d v="2026-06-09T00:00:00"/>
    <n v="1"/>
    <x v="0"/>
    <s v="23.28-03 Aug"/>
  </r>
  <r>
    <s v="200200280017"/>
    <x v="2"/>
    <s v="HISRI "/>
    <x v="41"/>
    <x v="4"/>
    <n v="7"/>
    <n v="13.49"/>
    <n v="551.3501"/>
    <n v="0"/>
    <n v="0"/>
    <n v="0"/>
    <n v="0"/>
    <n v="0"/>
    <n v="0"/>
    <n v="551"/>
    <x v="0"/>
    <x v="682"/>
    <x v="732"/>
    <x v="37"/>
    <n v="0"/>
    <d v="2026-06-09T00:00:00"/>
    <n v="1"/>
    <x v="0"/>
    <s v="23.28-03 Aug"/>
  </r>
  <r>
    <s v="200200280018"/>
    <x v="2"/>
    <s v="HISRI "/>
    <x v="41"/>
    <x v="88"/>
    <n v="13"/>
    <n v="29.769999999999996"/>
    <n v="1305.4757"/>
    <n v="0"/>
    <n v="0"/>
    <n v="0"/>
    <n v="0"/>
    <n v="0"/>
    <n v="0"/>
    <n v="1305"/>
    <x v="0"/>
    <x v="683"/>
    <x v="733"/>
    <x v="50"/>
    <n v="0"/>
    <d v="2026-06-09T00:00:00"/>
    <n v="1"/>
    <x v="0"/>
    <s v="23.28-03 Aug"/>
  </r>
  <r>
    <s v="200200280020"/>
    <x v="2"/>
    <s v="HISRI "/>
    <x v="41"/>
    <x v="89"/>
    <n v="14"/>
    <n v="91.19"/>
    <n v="3804.2433000000005"/>
    <n v="0"/>
    <n v="0"/>
    <n v="0"/>
    <n v="0"/>
    <n v="0"/>
    <n v="0"/>
    <n v="3804"/>
    <x v="0"/>
    <x v="684"/>
    <x v="734"/>
    <x v="37"/>
    <n v="0"/>
    <d v="2026-06-09T00:00:00"/>
    <n v="1"/>
    <x v="0"/>
    <s v="23.28-03 Aug"/>
  </r>
  <r>
    <s v="200200280021"/>
    <x v="2"/>
    <s v="HISRI "/>
    <x v="41"/>
    <x v="59"/>
    <n v="14"/>
    <n v="71.44"/>
    <n v="2924.9198999999999"/>
    <n v="0"/>
    <n v="0"/>
    <n v="0"/>
    <n v="0"/>
    <n v="0"/>
    <n v="0"/>
    <n v="2925"/>
    <x v="0"/>
    <x v="685"/>
    <x v="735"/>
    <x v="37"/>
    <n v="0"/>
    <d v="2026-06-09T00:00:00"/>
    <n v="1"/>
    <x v="0"/>
    <s v="23.28-03 Aug"/>
  </r>
  <r>
    <s v="200200280022"/>
    <x v="2"/>
    <s v="HISRI "/>
    <x v="41"/>
    <x v="36"/>
    <n v="6"/>
    <n v="26.21"/>
    <n v="1073.8"/>
    <n v="0"/>
    <n v="0"/>
    <n v="0"/>
    <n v="0"/>
    <n v="0"/>
    <n v="0"/>
    <n v="1074"/>
    <x v="0"/>
    <x v="686"/>
    <x v="736"/>
    <x v="37"/>
    <n v="0"/>
    <d v="2026-06-09T00:00:00"/>
    <n v="1"/>
    <x v="0"/>
    <s v="23.28-03 Aug"/>
  </r>
  <r>
    <s v="200200280024"/>
    <x v="2"/>
    <s v="HISRI "/>
    <x v="41"/>
    <x v="47"/>
    <n v="13"/>
    <n v="46.55"/>
    <n v="1874.9450999999999"/>
    <n v="0"/>
    <n v="0"/>
    <n v="0"/>
    <n v="0"/>
    <n v="0"/>
    <n v="0"/>
    <n v="1875"/>
    <x v="0"/>
    <x v="364"/>
    <x v="737"/>
    <x v="60"/>
    <n v="0"/>
    <d v="2026-06-09T00:00:00"/>
    <n v="1"/>
    <x v="0"/>
    <s v="23.28-03 Aug"/>
  </r>
  <r>
    <s v="200200280026"/>
    <x v="2"/>
    <s v="HISRI "/>
    <x v="41"/>
    <x v="23"/>
    <n v="13"/>
    <n v="64.3"/>
    <n v="2638.0594999999998"/>
    <n v="0"/>
    <n v="0"/>
    <n v="0"/>
    <n v="0"/>
    <n v="0"/>
    <n v="0"/>
    <n v="2638"/>
    <x v="0"/>
    <x v="687"/>
    <x v="738"/>
    <x v="37"/>
    <n v="0"/>
    <d v="2026-06-09T00:00:00"/>
    <n v="1"/>
    <x v="0"/>
    <s v="23.28-03 Aug"/>
  </r>
  <r>
    <s v="200200280027"/>
    <x v="2"/>
    <s v="HISRI "/>
    <x v="41"/>
    <x v="60"/>
    <n v="7"/>
    <n v="17.309999999999999"/>
    <n v="713.51880000000006"/>
    <n v="0"/>
    <n v="0"/>
    <n v="0"/>
    <n v="0"/>
    <n v="0"/>
    <n v="0"/>
    <n v="714"/>
    <x v="0"/>
    <x v="688"/>
    <x v="739"/>
    <x v="49"/>
    <n v="0"/>
    <d v="2026-06-09T00:00:00"/>
    <n v="1"/>
    <x v="0"/>
    <s v="23.28-03 Aug"/>
  </r>
  <r>
    <s v="200200280028"/>
    <x v="2"/>
    <s v="HISRI "/>
    <x v="41"/>
    <x v="61"/>
    <n v="14"/>
    <n v="22.34"/>
    <n v="936.10160000000008"/>
    <n v="0"/>
    <n v="0"/>
    <n v="0"/>
    <n v="0"/>
    <n v="0"/>
    <n v="0"/>
    <n v="936"/>
    <x v="0"/>
    <x v="689"/>
    <x v="740"/>
    <x v="37"/>
    <n v="0"/>
    <d v="2026-06-09T00:00:00"/>
    <n v="1"/>
    <x v="0"/>
    <s v="23.28-03 Aug"/>
  </r>
  <r>
    <s v="200200280029"/>
    <x v="2"/>
    <s v="HISRI "/>
    <x v="41"/>
    <x v="38"/>
    <n v="4"/>
    <n v="12.84"/>
    <n v="561.86120000000005"/>
    <n v="0"/>
    <n v="0"/>
    <n v="0"/>
    <n v="0"/>
    <n v="0"/>
    <n v="0"/>
    <n v="562"/>
    <x v="0"/>
    <x v="690"/>
    <x v="741"/>
    <x v="37"/>
    <n v="0"/>
    <d v="2026-06-09T00:00:00"/>
    <n v="1"/>
    <x v="0"/>
    <s v="23.28-03 Aug"/>
  </r>
  <r>
    <s v="200200280030"/>
    <x v="2"/>
    <s v="HISRI "/>
    <x v="41"/>
    <x v="54"/>
    <n v="13"/>
    <n v="51.860000000000007"/>
    <n v="2164.0353"/>
    <n v="0"/>
    <n v="0"/>
    <n v="0"/>
    <n v="0"/>
    <n v="0"/>
    <n v="0"/>
    <n v="2164"/>
    <x v="0"/>
    <x v="691"/>
    <x v="742"/>
    <x v="37"/>
    <n v="0"/>
    <d v="2026-06-09T00:00:00"/>
    <n v="1"/>
    <x v="0"/>
    <s v="23.28-03 Aug"/>
  </r>
  <r>
    <s v="200200280031"/>
    <x v="2"/>
    <s v="HISRI "/>
    <x v="41"/>
    <x v="55"/>
    <n v="1"/>
    <n v="1.69"/>
    <n v="111.53999999999999"/>
    <n v="0"/>
    <n v="0"/>
    <n v="0"/>
    <n v="0"/>
    <n v="0"/>
    <n v="0"/>
    <n v="112"/>
    <x v="0"/>
    <x v="692"/>
    <x v="743"/>
    <x v="37"/>
    <n v="0"/>
    <d v="2026-06-09T00:00:00"/>
    <n v="1"/>
    <x v="0"/>
    <s v="23.28-03 Aug"/>
  </r>
  <r>
    <s v="200200280033"/>
    <x v="2"/>
    <s v="HISRI "/>
    <x v="41"/>
    <x v="39"/>
    <n v="7"/>
    <n v="26.850000000000005"/>
    <n v="1116.1316999999999"/>
    <n v="0"/>
    <n v="0"/>
    <n v="0"/>
    <n v="0"/>
    <n v="0"/>
    <n v="0"/>
    <n v="1116"/>
    <x v="0"/>
    <x v="693"/>
    <x v="744"/>
    <x v="48"/>
    <n v="0"/>
    <d v="2026-06-09T00:00:00"/>
    <n v="1"/>
    <x v="0"/>
    <s v="23.28-03 Aug"/>
  </r>
  <r>
    <s v="200200280034"/>
    <x v="2"/>
    <s v="HISRI "/>
    <x v="41"/>
    <x v="57"/>
    <n v="4"/>
    <n v="5.0199999999999996"/>
    <n v="215.12520000000001"/>
    <n v="0"/>
    <n v="0"/>
    <n v="0"/>
    <n v="0"/>
    <n v="0"/>
    <n v="0"/>
    <n v="215"/>
    <x v="0"/>
    <x v="694"/>
    <x v="745"/>
    <x v="37"/>
    <n v="0"/>
    <d v="2026-06-09T00:00:00"/>
    <n v="1"/>
    <x v="0"/>
    <s v="23.28-03 Aug"/>
  </r>
  <r>
    <s v="200200280035"/>
    <x v="2"/>
    <s v="HISRI "/>
    <x v="41"/>
    <x v="48"/>
    <n v="14"/>
    <n v="33.6"/>
    <n v="1421.9028999999998"/>
    <n v="0"/>
    <n v="0"/>
    <n v="0"/>
    <n v="0"/>
    <n v="0"/>
    <n v="0"/>
    <n v="1422"/>
    <x v="0"/>
    <x v="695"/>
    <x v="746"/>
    <x v="37"/>
    <n v="0"/>
    <d v="2026-06-09T00:00:00"/>
    <n v="1"/>
    <x v="0"/>
    <s v="23.28-03 Aug"/>
  </r>
  <r>
    <s v="200200280036"/>
    <x v="2"/>
    <s v="HISRI "/>
    <x v="41"/>
    <x v="94"/>
    <n v="12"/>
    <n v="22.37"/>
    <n v="926.05359999999996"/>
    <n v="0"/>
    <n v="0"/>
    <n v="0"/>
    <n v="0"/>
    <n v="0"/>
    <n v="0"/>
    <n v="926"/>
    <x v="0"/>
    <x v="696"/>
    <x v="747"/>
    <x v="37"/>
    <n v="0"/>
    <d v="2026-06-09T00:00:00"/>
    <n v="1"/>
    <x v="0"/>
    <s v="23.28-03 Aug"/>
  </r>
  <r>
    <s v="200200280037"/>
    <x v="2"/>
    <s v="HISRI "/>
    <x v="41"/>
    <x v="95"/>
    <n v="3"/>
    <n v="8.14"/>
    <n v="331.70500000000004"/>
    <n v="0"/>
    <n v="0"/>
    <n v="0"/>
    <n v="0"/>
    <n v="0"/>
    <n v="0"/>
    <n v="332"/>
    <x v="0"/>
    <x v="406"/>
    <x v="748"/>
    <x v="60"/>
    <n v="0"/>
    <d v="2026-06-09T00:00:00"/>
    <n v="1"/>
    <x v="0"/>
    <s v="23.28-03 Aug"/>
  </r>
  <r>
    <s v="200200280038"/>
    <x v="2"/>
    <s v="HISRI "/>
    <x v="41"/>
    <x v="104"/>
    <n v="13"/>
    <n v="67.88000000000001"/>
    <n v="2828.4940999999999"/>
    <n v="0"/>
    <n v="0"/>
    <n v="0"/>
    <n v="0"/>
    <n v="0"/>
    <n v="0"/>
    <n v="2828"/>
    <x v="0"/>
    <x v="697"/>
    <x v="749"/>
    <x v="60"/>
    <n v="0"/>
    <d v="2026-06-22T00:00:00"/>
    <n v="1"/>
    <x v="0"/>
    <s v="23.28-03 Aug"/>
  </r>
  <r>
    <s v="200200280040"/>
    <x v="2"/>
    <s v="HISRI "/>
    <x v="41"/>
    <x v="49"/>
    <n v="14"/>
    <n v="86.51"/>
    <n v="3611.0904"/>
    <n v="0"/>
    <n v="0"/>
    <n v="0"/>
    <n v="0"/>
    <n v="0"/>
    <n v="0"/>
    <n v="3611"/>
    <x v="0"/>
    <x v="698"/>
    <x v="750"/>
    <x v="50"/>
    <n v="0"/>
    <d v="2026-06-30T00:00:00"/>
    <n v="1"/>
    <x v="0"/>
    <s v="23.28-03 Aug"/>
  </r>
  <r>
    <s v="200200280042"/>
    <x v="2"/>
    <s v="HISRI "/>
    <x v="41"/>
    <x v="40"/>
    <n v="8"/>
    <n v="17.989999999999998"/>
    <n v="758.51979999999992"/>
    <n v="0"/>
    <n v="0"/>
    <n v="0"/>
    <n v="0"/>
    <n v="0"/>
    <n v="0"/>
    <n v="759"/>
    <x v="0"/>
    <x v="243"/>
    <x v="751"/>
    <x v="45"/>
    <n v="0"/>
    <d v="2026-08-17T00:00:00"/>
    <n v="1"/>
    <x v="0"/>
    <s v="23.28-03 Aug"/>
  </r>
  <r>
    <s v="200200280043"/>
    <x v="2"/>
    <s v="HISRI "/>
    <x v="41"/>
    <x v="62"/>
    <n v="13"/>
    <n v="45.67"/>
    <n v="1897.8298000000002"/>
    <n v="0"/>
    <n v="0"/>
    <n v="0"/>
    <n v="0"/>
    <n v="0"/>
    <n v="0"/>
    <n v="1898"/>
    <x v="0"/>
    <x v="699"/>
    <x v="752"/>
    <x v="60"/>
    <n v="0"/>
    <d v="2026-08-03T00:00:00"/>
    <n v="1"/>
    <x v="0"/>
    <s v="23.28-03 Aug"/>
  </r>
  <r>
    <s v="200200280044"/>
    <x v="2"/>
    <s v="HISRI "/>
    <x v="41"/>
    <x v="24"/>
    <n v="14"/>
    <n v="44.430000000000007"/>
    <n v="1802.1714999999999"/>
    <n v="0"/>
    <n v="0"/>
    <n v="0"/>
    <n v="0"/>
    <n v="0"/>
    <n v="0"/>
    <n v="1802"/>
    <x v="0"/>
    <x v="700"/>
    <x v="753"/>
    <x v="50"/>
    <n v="0"/>
    <d v="2026-09-07T00:00:00"/>
    <n v="1"/>
    <x v="0"/>
    <s v="23.28-03 Aug"/>
  </r>
  <r>
    <s v="200200290003"/>
    <x v="2"/>
    <s v="MURMA"/>
    <x v="42"/>
    <x v="21"/>
    <n v="14"/>
    <n v="68.259999999999991"/>
    <n v="3119.5401000000006"/>
    <n v="0"/>
    <n v="0"/>
    <n v="0"/>
    <n v="1270"/>
    <n v="0"/>
    <n v="0"/>
    <n v="1850"/>
    <x v="0"/>
    <x v="383"/>
    <x v="754"/>
    <x v="19"/>
    <n v="0"/>
    <d v="2026-07-13T00:00:00"/>
    <n v="1"/>
    <x v="0"/>
    <s v="23.28-03 Aug"/>
  </r>
  <r>
    <s v="200200290005"/>
    <x v="2"/>
    <s v="MURMA"/>
    <x v="42"/>
    <x v="30"/>
    <n v="14"/>
    <n v="71.400000000000006"/>
    <n v="3061.7890000000002"/>
    <n v="0"/>
    <n v="0"/>
    <n v="0"/>
    <n v="1270"/>
    <n v="0"/>
    <n v="0"/>
    <n v="1792"/>
    <x v="0"/>
    <x v="701"/>
    <x v="755"/>
    <x v="19"/>
    <n v="0"/>
    <d v="2026-07-13T00:00:00"/>
    <n v="1"/>
    <x v="0"/>
    <s v="23.28-03 Aug"/>
  </r>
  <r>
    <s v="200200290007"/>
    <x v="2"/>
    <s v="MURMA"/>
    <x v="42"/>
    <x v="98"/>
    <n v="5"/>
    <n v="5.7"/>
    <n v="209.85020000000003"/>
    <n v="0"/>
    <n v="0"/>
    <n v="0"/>
    <n v="0"/>
    <n v="0"/>
    <n v="0"/>
    <n v="210"/>
    <x v="0"/>
    <x v="702"/>
    <x v="756"/>
    <x v="28"/>
    <n v="0"/>
    <d v="2026-07-13T00:00:00"/>
    <n v="1"/>
    <x v="0"/>
    <s v="23.28-03 Aug"/>
  </r>
  <r>
    <s v="200200290008"/>
    <x v="2"/>
    <s v="MURMA"/>
    <x v="42"/>
    <x v="31"/>
    <n v="7"/>
    <n v="22.130000000000003"/>
    <n v="956.78920000000005"/>
    <n v="0"/>
    <n v="0"/>
    <n v="0"/>
    <n v="0"/>
    <n v="0"/>
    <n v="0"/>
    <n v="957"/>
    <x v="0"/>
    <x v="703"/>
    <x v="757"/>
    <x v="19"/>
    <n v="0"/>
    <d v="2026-09-07T00:00:00"/>
    <n v="1"/>
    <x v="0"/>
    <s v="23.28-03 Aug"/>
  </r>
  <r>
    <s v="200200290010"/>
    <x v="2"/>
    <s v="MURMA"/>
    <x v="42"/>
    <x v="2"/>
    <n v="14"/>
    <n v="50.97"/>
    <n v="2182.9607000000001"/>
    <n v="0"/>
    <n v="0"/>
    <n v="0"/>
    <n v="1270"/>
    <n v="0"/>
    <n v="0"/>
    <n v="913"/>
    <x v="0"/>
    <x v="704"/>
    <x v="758"/>
    <x v="19"/>
    <n v="0"/>
    <d v="2026-07-13T00:00:00"/>
    <n v="1"/>
    <x v="0"/>
    <s v="23.28-03 Aug"/>
  </r>
  <r>
    <s v="200200290012"/>
    <x v="2"/>
    <s v="MURMA"/>
    <x v="42"/>
    <x v="34"/>
    <n v="14"/>
    <n v="48.140000000000008"/>
    <n v="1705.6092999999996"/>
    <n v="0"/>
    <n v="0"/>
    <n v="0"/>
    <n v="0"/>
    <n v="0"/>
    <n v="0"/>
    <n v="1706"/>
    <x v="0"/>
    <x v="705"/>
    <x v="759"/>
    <x v="28"/>
    <n v="0"/>
    <d v="2026-07-13T00:00:00"/>
    <n v="1"/>
    <x v="0"/>
    <s v="23.28-03 Aug"/>
  </r>
  <r>
    <s v="200200290014"/>
    <x v="2"/>
    <s v="MURMA"/>
    <x v="42"/>
    <x v="35"/>
    <n v="14"/>
    <n v="42.48"/>
    <n v="1667.3171"/>
    <n v="0"/>
    <n v="0"/>
    <n v="0"/>
    <n v="0"/>
    <n v="0"/>
    <n v="0"/>
    <n v="1667"/>
    <x v="0"/>
    <x v="706"/>
    <x v="760"/>
    <x v="51"/>
    <n v="0"/>
    <d v="2026-07-13T00:00:00"/>
    <n v="1"/>
    <x v="0"/>
    <s v="23.28-03 Aug"/>
  </r>
  <r>
    <s v="200200290016"/>
    <x v="2"/>
    <s v="MURMA"/>
    <x v="42"/>
    <x v="3"/>
    <n v="7"/>
    <n v="40.29"/>
    <n v="1610.4044000000001"/>
    <n v="0"/>
    <n v="0"/>
    <n v="0"/>
    <n v="0"/>
    <n v="0"/>
    <n v="0"/>
    <n v="1610"/>
    <x v="0"/>
    <x v="707"/>
    <x v="761"/>
    <x v="19"/>
    <n v="0"/>
    <d v="2026-07-20T00:00:00"/>
    <n v="1"/>
    <x v="0"/>
    <s v="23.28-03 Aug"/>
  </r>
  <r>
    <s v="200200290017"/>
    <x v="2"/>
    <s v="MURMA"/>
    <x v="42"/>
    <x v="4"/>
    <n v="14"/>
    <n v="77.97"/>
    <n v="2952.6664999999998"/>
    <n v="0"/>
    <n v="0"/>
    <n v="0"/>
    <n v="0"/>
    <n v="0"/>
    <n v="0"/>
    <n v="2953"/>
    <x v="0"/>
    <x v="708"/>
    <x v="762"/>
    <x v="28"/>
    <n v="0"/>
    <d v="2026-08-03T00:00:00"/>
    <n v="1"/>
    <x v="0"/>
    <s v="23.28-03 Aug"/>
  </r>
  <r>
    <s v="200200290018"/>
    <x v="2"/>
    <s v="MURMA"/>
    <x v="42"/>
    <x v="88"/>
    <n v="7"/>
    <n v="46.21"/>
    <n v="1875.2463999999998"/>
    <n v="0"/>
    <n v="0"/>
    <n v="0"/>
    <n v="1270"/>
    <n v="0"/>
    <n v="0"/>
    <n v="605"/>
    <x v="0"/>
    <x v="709"/>
    <x v="763"/>
    <x v="47"/>
    <n v="0"/>
    <d v="2026-07-28T00:00:00"/>
    <n v="1"/>
    <x v="0"/>
    <s v="23.28-03 Aug"/>
  </r>
  <r>
    <s v="200200290021"/>
    <x v="2"/>
    <s v="MURMA"/>
    <x v="42"/>
    <x v="59"/>
    <n v="14"/>
    <n v="86.59"/>
    <n v="3572.0989999999997"/>
    <n v="0"/>
    <n v="0"/>
    <n v="0"/>
    <n v="1270"/>
    <n v="0"/>
    <n v="0"/>
    <n v="2302"/>
    <x v="0"/>
    <x v="710"/>
    <x v="764"/>
    <x v="19"/>
    <n v="0"/>
    <d v="2026-08-17T00:00:00"/>
    <n v="1"/>
    <x v="0"/>
    <s v="23.28-03 Aug"/>
  </r>
  <r>
    <s v="200200290022"/>
    <x v="2"/>
    <s v="MURMA"/>
    <x v="42"/>
    <x v="36"/>
    <n v="14"/>
    <n v="44.07"/>
    <n v="1725.691"/>
    <n v="0"/>
    <n v="0"/>
    <n v="0"/>
    <n v="0"/>
    <n v="0"/>
    <n v="0"/>
    <n v="1726"/>
    <x v="0"/>
    <x v="711"/>
    <x v="765"/>
    <x v="19"/>
    <n v="0"/>
    <d v="2026-08-17T00:00:00"/>
    <n v="1"/>
    <x v="0"/>
    <s v="23.28-03 Aug"/>
  </r>
  <r>
    <s v="200200290023"/>
    <x v="2"/>
    <s v="MURMA"/>
    <x v="42"/>
    <x v="37"/>
    <n v="7"/>
    <n v="22.880000000000003"/>
    <n v="981.61959999999999"/>
    <n v="0"/>
    <n v="0"/>
    <n v="0"/>
    <n v="0"/>
    <n v="0"/>
    <n v="0"/>
    <n v="982"/>
    <x v="0"/>
    <x v="712"/>
    <x v="766"/>
    <x v="19"/>
    <n v="0"/>
    <d v="2026-08-17T00:00:00"/>
    <n v="1"/>
    <x v="0"/>
    <s v="23.28-03 Aug"/>
  </r>
  <r>
    <s v="200200290024"/>
    <x v="2"/>
    <s v="MURMA"/>
    <x v="42"/>
    <x v="47"/>
    <n v="7"/>
    <n v="19.239999999999998"/>
    <n v="800.8442"/>
    <n v="0"/>
    <n v="0"/>
    <n v="0"/>
    <n v="0"/>
    <n v="0"/>
    <n v="0"/>
    <n v="801"/>
    <x v="0"/>
    <x v="713"/>
    <x v="767"/>
    <x v="70"/>
    <n v="0"/>
    <d v="2026-08-24T00:00:00"/>
    <n v="1"/>
    <x v="0"/>
    <s v="23.28-03 Aug"/>
  </r>
  <r>
    <s v="200200290025"/>
    <x v="2"/>
    <s v="MURMA"/>
    <x v="42"/>
    <x v="90"/>
    <n v="14"/>
    <n v="50.11999999999999"/>
    <n v="1759.5982000000001"/>
    <n v="0"/>
    <n v="0"/>
    <n v="0"/>
    <n v="0"/>
    <n v="0"/>
    <n v="0"/>
    <n v="1760"/>
    <x v="0"/>
    <x v="714"/>
    <x v="768"/>
    <x v="19"/>
    <n v="0"/>
    <d v="2026-08-24T00:00:00"/>
    <n v="1"/>
    <x v="0"/>
    <s v="23.28-03 Aug"/>
  </r>
  <r>
    <s v="200200290026"/>
    <x v="2"/>
    <s v="MURMA"/>
    <x v="42"/>
    <x v="23"/>
    <n v="14"/>
    <n v="63.22"/>
    <n v="2432.3589000000002"/>
    <n v="0"/>
    <n v="0"/>
    <n v="0"/>
    <n v="0"/>
    <n v="0"/>
    <n v="0"/>
    <n v="2432"/>
    <x v="0"/>
    <x v="715"/>
    <x v="769"/>
    <x v="47"/>
    <n v="0"/>
    <d v="2026-09-07T00:00:00"/>
    <n v="1"/>
    <x v="0"/>
    <s v="23.28-03 Aug"/>
  </r>
  <r>
    <s v="200200290027"/>
    <x v="2"/>
    <s v="MURMA"/>
    <x v="42"/>
    <x v="60"/>
    <n v="6"/>
    <n v="17.149999999999999"/>
    <n v="698.10570000000007"/>
    <n v="0"/>
    <n v="0"/>
    <n v="0"/>
    <n v="0"/>
    <n v="0"/>
    <n v="0"/>
    <n v="698"/>
    <x v="0"/>
    <x v="716"/>
    <x v="770"/>
    <x v="45"/>
    <n v="0"/>
    <d v="2026-09-07T00:00:00"/>
    <n v="1"/>
    <x v="0"/>
    <s v="23.28-03 Aug"/>
  </r>
  <r>
    <s v="200200290029"/>
    <x v="2"/>
    <s v="MURMA"/>
    <x v="42"/>
    <x v="38"/>
    <n v="4"/>
    <n v="16.369999999999997"/>
    <n v="597.24950000000001"/>
    <n v="0"/>
    <n v="0"/>
    <n v="0"/>
    <n v="0"/>
    <n v="0"/>
    <n v="0"/>
    <n v="597"/>
    <x v="0"/>
    <x v="637"/>
    <x v="771"/>
    <x v="19"/>
    <n v="0"/>
    <d v="2026-09-07T00:00:00"/>
    <n v="1"/>
    <x v="0"/>
    <s v="23.28-03 Aug"/>
  </r>
  <r>
    <s v="200300010002"/>
    <x v="3"/>
    <s v="Hisri Thakurgaon"/>
    <x v="43"/>
    <x v="0"/>
    <n v="8"/>
    <n v="503.1400000000001"/>
    <n v="19712.0363"/>
    <n v="1169"/>
    <n v="0"/>
    <n v="0"/>
    <n v="0"/>
    <n v="0"/>
    <n v="0"/>
    <n v="18543"/>
    <x v="0"/>
    <x v="717"/>
    <x v="772"/>
    <x v="29"/>
    <s v="BANK OF INDIA"/>
    <d v="2023-09-30T00:00:00"/>
    <n v="1"/>
    <x v="0"/>
    <s v="23.28-03 Aug"/>
  </r>
  <r>
    <s v="200300010005"/>
    <x v="3"/>
    <s v="Hisri Thakurgaon"/>
    <x v="43"/>
    <x v="30"/>
    <n v="14"/>
    <n v="53.1"/>
    <n v="2035.4700999999998"/>
    <n v="0"/>
    <n v="0"/>
    <n v="0"/>
    <n v="0"/>
    <n v="0"/>
    <n v="0"/>
    <n v="2035"/>
    <x v="0"/>
    <x v="718"/>
    <x v="773"/>
    <x v="29"/>
    <s v="BANK OF INDIA"/>
    <d v="2023-09-30T00:00:00"/>
    <n v="1"/>
    <x v="0"/>
    <s v="23.28-03 Aug"/>
  </r>
  <r>
    <s v="200300010006"/>
    <x v="3"/>
    <s v="Hisri Thakurgaon"/>
    <x v="43"/>
    <x v="58"/>
    <n v="14"/>
    <n v="42.41"/>
    <n v="1682.6605999999999"/>
    <n v="0"/>
    <n v="0"/>
    <n v="0"/>
    <n v="0"/>
    <n v="0"/>
    <n v="0"/>
    <n v="1683"/>
    <x v="0"/>
    <x v="66"/>
    <x v="774"/>
    <x v="29"/>
    <s v="BANK OF INDIA"/>
    <d v="2023-09-30T00:00:00"/>
    <n v="1"/>
    <x v="0"/>
    <s v="23.28-03 Aug"/>
  </r>
  <r>
    <s v="200300010007"/>
    <x v="3"/>
    <s v="Hisri Thakurgaon"/>
    <x v="43"/>
    <x v="98"/>
    <n v="7"/>
    <n v="12.96"/>
    <n v="568.20980000000009"/>
    <n v="0"/>
    <n v="0"/>
    <n v="0"/>
    <n v="0"/>
    <n v="0"/>
    <n v="0"/>
    <n v="568"/>
    <x v="0"/>
    <x v="719"/>
    <x v="775"/>
    <x v="53"/>
    <s v="UCO BANK "/>
    <d v="2023-09-30T00:00:00"/>
    <n v="1"/>
    <x v="0"/>
    <s v="23.28-03 Aug"/>
  </r>
  <r>
    <s v="200300010013"/>
    <x v="3"/>
    <s v="Hisri Thakurgaon"/>
    <x v="43"/>
    <x v="22"/>
    <n v="7"/>
    <n v="19.849999999999998"/>
    <n v="897.63369999999986"/>
    <n v="0"/>
    <n v="0"/>
    <n v="0"/>
    <n v="0"/>
    <n v="0"/>
    <n v="0"/>
    <n v="898"/>
    <x v="0"/>
    <x v="720"/>
    <x v="776"/>
    <x v="48"/>
    <s v="UNION BANK OF INDIA"/>
    <d v="2023-09-30T00:00:00"/>
    <n v="1"/>
    <x v="0"/>
    <s v="23.28-03 Aug"/>
  </r>
  <r>
    <s v="200300010014"/>
    <x v="3"/>
    <s v="Hisri Thakurgaon"/>
    <x v="43"/>
    <x v="35"/>
    <n v="7"/>
    <n v="15.77"/>
    <n v="939.03390000000002"/>
    <n v="0"/>
    <n v="0"/>
    <n v="0"/>
    <n v="0"/>
    <n v="0"/>
    <n v="0"/>
    <n v="939"/>
    <x v="0"/>
    <x v="721"/>
    <x v="777"/>
    <x v="53"/>
    <s v="UCO BANK "/>
    <d v="2023-09-30T00:00:00"/>
    <n v="1"/>
    <x v="0"/>
    <s v="23.28-03 Aug"/>
  </r>
  <r>
    <s v="200300010015"/>
    <x v="3"/>
    <s v="Hisri Thakurgaon"/>
    <x v="43"/>
    <x v="91"/>
    <n v="14"/>
    <n v="58.980000000000004"/>
    <n v="2474.4414000000002"/>
    <n v="0"/>
    <n v="0"/>
    <n v="0"/>
    <n v="0"/>
    <n v="0"/>
    <n v="0"/>
    <n v="2474"/>
    <x v="0"/>
    <x v="722"/>
    <x v="778"/>
    <x v="29"/>
    <s v="BANK OF INDIA"/>
    <d v="2023-11-25T00:00:00"/>
    <n v="1"/>
    <x v="0"/>
    <s v="23.28-03 Aug"/>
  </r>
  <r>
    <s v="200300010019"/>
    <x v="3"/>
    <s v="Hisri Thakurgaon"/>
    <x v="43"/>
    <x v="5"/>
    <n v="1"/>
    <n v="6.12"/>
    <n v="198.28799999999998"/>
    <n v="0"/>
    <n v="0"/>
    <n v="0"/>
    <n v="0"/>
    <n v="0"/>
    <n v="0"/>
    <n v="198"/>
    <x v="0"/>
    <x v="723"/>
    <x v="779"/>
    <x v="53"/>
    <s v="UCO BANK "/>
    <d v="2023-12-16T00:00:00"/>
    <n v="1"/>
    <x v="0"/>
    <s v="23.28-03 Aug"/>
  </r>
  <r>
    <s v="200300010020"/>
    <x v="3"/>
    <s v="Hisri Thakurgaon"/>
    <x v="43"/>
    <x v="89"/>
    <n v="14"/>
    <n v="44.96"/>
    <n v="1696.0439999999999"/>
    <n v="0"/>
    <n v="0"/>
    <n v="0"/>
    <n v="0"/>
    <n v="0"/>
    <n v="0"/>
    <n v="1696"/>
    <x v="0"/>
    <x v="724"/>
    <x v="780"/>
    <x v="29"/>
    <s v="BANK OF INDIA"/>
    <d v="2023-12-16T00:00:00"/>
    <n v="1"/>
    <x v="0"/>
    <s v="23.28-03 Aug"/>
  </r>
  <r>
    <s v="200300010021"/>
    <x v="3"/>
    <s v="Hisri Thakurgaon"/>
    <x v="43"/>
    <x v="59"/>
    <n v="13"/>
    <n v="62.230000000000004"/>
    <n v="2819.6642000000006"/>
    <n v="0"/>
    <n v="0"/>
    <n v="0"/>
    <n v="0"/>
    <n v="0"/>
    <n v="0"/>
    <n v="2820"/>
    <x v="0"/>
    <x v="725"/>
    <x v="781"/>
    <x v="71"/>
    <s v="CANARA BANK"/>
    <d v="2024-01-06T00:00:00"/>
    <n v="1"/>
    <x v="0"/>
    <s v="23.28-03 Aug"/>
  </r>
  <r>
    <s v="200300010022"/>
    <x v="3"/>
    <s v="Hisri Thakurgaon"/>
    <x v="43"/>
    <x v="36"/>
    <n v="7"/>
    <n v="222.95"/>
    <n v="8135.2056000000011"/>
    <n v="0"/>
    <n v="0"/>
    <n v="0"/>
    <n v="0"/>
    <n v="0"/>
    <n v="0"/>
    <n v="8135"/>
    <x v="0"/>
    <x v="726"/>
    <x v="782"/>
    <x v="53"/>
    <s v="UCO BANK "/>
    <d v="2024-02-12T00:00:00"/>
    <n v="1"/>
    <x v="0"/>
    <s v="23.28-03 Aug"/>
  </r>
  <r>
    <s v="200300010023"/>
    <x v="3"/>
    <s v="Hisri Thakurgaon"/>
    <x v="43"/>
    <x v="37"/>
    <n v="6"/>
    <n v="77.2"/>
    <n v="3239.8074000000001"/>
    <n v="0"/>
    <n v="0"/>
    <n v="0"/>
    <n v="0"/>
    <n v="0"/>
    <n v="0"/>
    <n v="3240"/>
    <x v="0"/>
    <x v="727"/>
    <x v="783"/>
    <x v="29"/>
    <s v="BANK OF INDIA"/>
    <d v="2024-02-12T00:00:00"/>
    <n v="1"/>
    <x v="0"/>
    <s v="23.28-03 Aug"/>
  </r>
  <r>
    <s v="200300010025"/>
    <x v="3"/>
    <s v="Hisri Thakurgaon"/>
    <x v="43"/>
    <x v="90"/>
    <n v="6"/>
    <n v="16.97"/>
    <n v="599.59370000000001"/>
    <n v="0"/>
    <n v="0"/>
    <n v="0"/>
    <n v="0"/>
    <n v="0"/>
    <n v="0"/>
    <n v="600"/>
    <x v="0"/>
    <x v="728"/>
    <x v="784"/>
    <x v="29"/>
    <s v="BANK OF INDIA"/>
    <d v="2024-05-11T00:00:00"/>
    <n v="1"/>
    <x v="0"/>
    <s v="23.28-03 Aug"/>
  </r>
  <r>
    <s v="200300010030"/>
    <x v="3"/>
    <s v="Hisri Thakurgaon"/>
    <x v="43"/>
    <x v="54"/>
    <n v="14"/>
    <n v="1639.99"/>
    <n v="54917.307700000005"/>
    <n v="0"/>
    <n v="0"/>
    <n v="0"/>
    <n v="0"/>
    <n v="0"/>
    <n v="0"/>
    <n v="54917"/>
    <x v="0"/>
    <x v="729"/>
    <x v="785"/>
    <x v="29"/>
    <s v="BANK OF INDIA"/>
    <d v="2024-06-15T00:00:00"/>
    <n v="1"/>
    <x v="0"/>
    <s v="23.28-03 Aug"/>
  </r>
  <r>
    <s v="200300010037"/>
    <x v="3"/>
    <s v="Hisri Thakurgaon"/>
    <x v="43"/>
    <x v="95"/>
    <n v="14"/>
    <n v="805.67999999999984"/>
    <n v="34002.503399999994"/>
    <n v="0"/>
    <n v="0"/>
    <n v="0"/>
    <n v="0"/>
    <n v="0"/>
    <n v="0"/>
    <n v="34003"/>
    <x v="0"/>
    <x v="730"/>
    <x v="786"/>
    <x v="45"/>
    <s v="BANK OF BARODA"/>
    <d v="2024-07-13T00:00:00"/>
    <n v="1"/>
    <x v="0"/>
    <s v="23.28-03 Aug"/>
  </r>
  <r>
    <s v="200300010040"/>
    <x v="3"/>
    <s v="Hisri Thakurgaon"/>
    <x v="43"/>
    <x v="49"/>
    <n v="14"/>
    <n v="43.410000000000011"/>
    <n v="1598.7336"/>
    <n v="0"/>
    <n v="0"/>
    <n v="0"/>
    <n v="0"/>
    <n v="0"/>
    <n v="0"/>
    <n v="1599"/>
    <x v="0"/>
    <x v="731"/>
    <x v="787"/>
    <x v="29"/>
    <s v="BANK OF INDIA"/>
    <d v="2024-09-07T00:00:00"/>
    <n v="1"/>
    <x v="0"/>
    <s v="23.28-03 Aug"/>
  </r>
  <r>
    <s v="200300010045"/>
    <x v="3"/>
    <s v="Hisri Thakurgaon"/>
    <x v="43"/>
    <x v="41"/>
    <n v="11"/>
    <n v="134.17999999999998"/>
    <n v="5610.4965000000002"/>
    <n v="0"/>
    <n v="0"/>
    <n v="0"/>
    <n v="0"/>
    <n v="0"/>
    <n v="0"/>
    <n v="5610"/>
    <x v="0"/>
    <x v="622"/>
    <x v="788"/>
    <x v="53"/>
    <s v="UCO BANK "/>
    <d v="2024-12-16T00:00:00"/>
    <n v="1"/>
    <x v="0"/>
    <s v="23.28-03 Aug"/>
  </r>
  <r>
    <s v="200300010046"/>
    <x v="3"/>
    <s v="Hisri Thakurgaon"/>
    <x v="43"/>
    <x v="6"/>
    <n v="13"/>
    <n v="35.79"/>
    <n v="1626.3570999999999"/>
    <n v="0"/>
    <n v="0"/>
    <n v="0"/>
    <n v="0"/>
    <n v="0"/>
    <n v="0"/>
    <n v="1626"/>
    <x v="0"/>
    <x v="192"/>
    <x v="789"/>
    <x v="29"/>
    <n v="0"/>
    <d v="1899-12-30T00:00:00"/>
    <n v="1"/>
    <x v="0"/>
    <s v="23.28-03 Aug"/>
  </r>
  <r>
    <s v="200300010049"/>
    <x v="3"/>
    <s v="Hisri Thakurgaon"/>
    <x v="43"/>
    <x v="148"/>
    <n v="13"/>
    <n v="104.13000000000001"/>
    <n v="3488.3148999999994"/>
    <n v="0"/>
    <n v="0"/>
    <n v="0"/>
    <n v="0"/>
    <n v="0"/>
    <n v="0"/>
    <n v="3488"/>
    <x v="0"/>
    <x v="732"/>
    <x v="790"/>
    <x v="53"/>
    <n v="0"/>
    <d v="2025-07-05T00:00:00"/>
    <n v="1"/>
    <x v="0"/>
    <s v="23.28-03 Aug"/>
  </r>
  <r>
    <s v="200300010054"/>
    <x v="3"/>
    <s v="Hisri Thakurgaon"/>
    <x v="43"/>
    <x v="44"/>
    <n v="10"/>
    <n v="19.739999999999998"/>
    <n v="867.33449999999993"/>
    <n v="0"/>
    <n v="0"/>
    <n v="0"/>
    <n v="0"/>
    <n v="0"/>
    <n v="0"/>
    <n v="867"/>
    <x v="0"/>
    <x v="733"/>
    <x v="791"/>
    <x v="29"/>
    <n v="0"/>
    <d v="2026-04-28T00:00:00"/>
    <n v="1"/>
    <x v="0"/>
    <s v="23.28-03 Aug"/>
  </r>
  <r>
    <s v="200300020002"/>
    <x v="3"/>
    <s v="UMEDANDA"/>
    <x v="44"/>
    <x v="0"/>
    <n v="14"/>
    <n v="46.79999999999999"/>
    <n v="1880.2508999999998"/>
    <n v="0"/>
    <n v="0"/>
    <n v="0"/>
    <n v="0"/>
    <n v="0"/>
    <n v="0"/>
    <n v="1880"/>
    <x v="0"/>
    <x v="734"/>
    <x v="792"/>
    <x v="72"/>
    <s v="Indian bank"/>
    <d v="2024-06-01T00:00:00"/>
    <n v="1"/>
    <x v="0"/>
    <s v="23.28-03 Aug"/>
  </r>
  <r>
    <s v="200300020027"/>
    <x v="3"/>
    <s v="UMEDANDA"/>
    <x v="44"/>
    <x v="60"/>
    <n v="6"/>
    <n v="13.32"/>
    <n v="682.39189999999996"/>
    <n v="0"/>
    <n v="0"/>
    <n v="0"/>
    <n v="0"/>
    <n v="0"/>
    <n v="0"/>
    <n v="682"/>
    <x v="0"/>
    <x v="735"/>
    <x v="793"/>
    <x v="72"/>
    <s v="Indian bank"/>
    <d v="2024-06-29T00:00:00"/>
    <n v="1"/>
    <x v="0"/>
    <s v="23.28-03 Aug"/>
  </r>
  <r>
    <s v="200300020035"/>
    <x v="3"/>
    <s v="UMEDANDA"/>
    <x v="44"/>
    <x v="48"/>
    <n v="14"/>
    <n v="496.35"/>
    <n v="19852.770799999998"/>
    <n v="0"/>
    <n v="0"/>
    <n v="0"/>
    <n v="0"/>
    <n v="0"/>
    <n v="0"/>
    <n v="19853"/>
    <x v="0"/>
    <x v="736"/>
    <x v="794"/>
    <x v="72"/>
    <s v="Indian Bank "/>
    <d v="2024-09-30T00:00:00"/>
    <n v="1"/>
    <x v="0"/>
    <s v="23.28-03 Aug"/>
  </r>
  <r>
    <s v="200300020044"/>
    <x v="3"/>
    <s v="UMEDANDA"/>
    <x v="44"/>
    <x v="24"/>
    <n v="13"/>
    <n v="43.759999999999991"/>
    <n v="1865.5135999999998"/>
    <n v="0"/>
    <n v="0"/>
    <n v="0"/>
    <n v="0"/>
    <n v="0"/>
    <n v="0"/>
    <n v="1866"/>
    <x v="0"/>
    <x v="234"/>
    <x v="795"/>
    <x v="72"/>
    <n v="0"/>
    <d v="1899-12-30T00:00:00"/>
    <n v="1"/>
    <x v="0"/>
    <s v="23.28-03 Aug"/>
  </r>
  <r>
    <s v="200300020046"/>
    <x v="3"/>
    <s v="UMEDANDA"/>
    <x v="44"/>
    <x v="6"/>
    <n v="13"/>
    <n v="39.659999999999997"/>
    <n v="1340.1500999999998"/>
    <n v="0"/>
    <n v="0"/>
    <n v="0"/>
    <n v="0"/>
    <n v="0"/>
    <n v="0"/>
    <n v="1340"/>
    <x v="0"/>
    <x v="737"/>
    <x v="796"/>
    <x v="72"/>
    <n v="0"/>
    <d v="1899-12-30T00:00:00"/>
    <n v="1"/>
    <x v="0"/>
    <s v="23.28-03 Aug"/>
  </r>
  <r>
    <s v="200300020048"/>
    <x v="3"/>
    <s v="UMEDANDA"/>
    <x v="44"/>
    <x v="8"/>
    <n v="7"/>
    <n v="53.379999999999995"/>
    <n v="2518.0079999999998"/>
    <n v="0"/>
    <n v="0"/>
    <n v="0"/>
    <n v="0"/>
    <n v="0"/>
    <n v="0"/>
    <n v="2518"/>
    <x v="0"/>
    <x v="738"/>
    <x v="797"/>
    <x v="72"/>
    <n v="0"/>
    <d v="2025-09-16T00:00:00"/>
    <n v="1"/>
    <x v="0"/>
    <s v="23.28-03 Aug"/>
  </r>
  <r>
    <s v="200300020051"/>
    <x v="3"/>
    <s v="UMEDANDA"/>
    <x v="44"/>
    <x v="10"/>
    <n v="3"/>
    <n v="4.12"/>
    <n v="173.89160000000001"/>
    <n v="0"/>
    <n v="0"/>
    <n v="0"/>
    <n v="0"/>
    <n v="0"/>
    <n v="0"/>
    <n v="174"/>
    <x v="0"/>
    <x v="739"/>
    <x v="798"/>
    <x v="72"/>
    <n v="0"/>
    <d v="2026-02-02T00:00:00"/>
    <n v="1"/>
    <x v="0"/>
    <s v="23.28-03 Aug"/>
  </r>
  <r>
    <s v="200300020052"/>
    <x v="3"/>
    <s v="UMEDANDA"/>
    <x v="44"/>
    <x v="42"/>
    <n v="6"/>
    <n v="19.04"/>
    <n v="839.64200000000005"/>
    <n v="0"/>
    <n v="0"/>
    <n v="0"/>
    <n v="0"/>
    <n v="0"/>
    <n v="0"/>
    <n v="840"/>
    <x v="0"/>
    <x v="740"/>
    <x v="799"/>
    <x v="73"/>
    <n v="0"/>
    <d v="2026-03-30T00:00:00"/>
    <n v="1"/>
    <x v="0"/>
    <s v="23.28-03 Aug"/>
  </r>
  <r>
    <s v="200300020053"/>
    <x v="3"/>
    <s v="UMEDANDA"/>
    <x v="44"/>
    <x v="43"/>
    <n v="14"/>
    <n v="13.009999999999998"/>
    <n v="531.06870000000004"/>
    <n v="0"/>
    <n v="0"/>
    <n v="0"/>
    <n v="0"/>
    <n v="0"/>
    <n v="0"/>
    <n v="531"/>
    <x v="0"/>
    <x v="31"/>
    <x v="800"/>
    <x v="72"/>
    <n v="0"/>
    <d v="2026-07-13T00:00:00"/>
    <n v="1"/>
    <x v="0"/>
    <s v="23.28-03 Aug"/>
  </r>
  <r>
    <s v="200300090002"/>
    <x v="3"/>
    <s v="SURID"/>
    <x v="45"/>
    <x v="0"/>
    <n v="11"/>
    <n v="41.34"/>
    <n v="1964.2037"/>
    <n v="0"/>
    <n v="0"/>
    <n v="157.07000000000335"/>
    <n v="0"/>
    <n v="0"/>
    <n v="0"/>
    <n v="1807"/>
    <x v="0"/>
    <x v="741"/>
    <x v="801"/>
    <x v="29"/>
    <s v="BANK OF INDIA"/>
    <d v="2024-01-20T00:00:00"/>
    <n v="1"/>
    <x v="0"/>
    <s v="23.28-03 Aug"/>
  </r>
  <r>
    <s v="200300090004"/>
    <x v="3"/>
    <s v="SURID"/>
    <x v="45"/>
    <x v="1"/>
    <n v="14"/>
    <n v="21.990000000000006"/>
    <n v="973.96680000000003"/>
    <n v="0"/>
    <n v="0"/>
    <n v="0"/>
    <n v="0"/>
    <n v="0"/>
    <n v="0"/>
    <n v="974"/>
    <x v="0"/>
    <x v="742"/>
    <x v="802"/>
    <x v="29"/>
    <s v="BANK OF INDIA"/>
    <d v="2024-01-27T00:00:00"/>
    <n v="1"/>
    <x v="0"/>
    <s v="23.28-03 Aug"/>
  </r>
  <r>
    <s v="200300090005"/>
    <x v="3"/>
    <s v="SURID"/>
    <x v="45"/>
    <x v="30"/>
    <n v="13"/>
    <n v="31.72"/>
    <n v="1505.4411999999995"/>
    <n v="0"/>
    <n v="0"/>
    <n v="0"/>
    <n v="0"/>
    <n v="0"/>
    <n v="0"/>
    <n v="1505"/>
    <x v="0"/>
    <x v="743"/>
    <x v="803"/>
    <x v="29"/>
    <s v="BANK OF INDIA"/>
    <d v="2024-01-27T00:00:00"/>
    <n v="1"/>
    <x v="0"/>
    <s v="23.28-03 Aug"/>
  </r>
  <r>
    <s v="200300090006"/>
    <x v="3"/>
    <s v="SURID"/>
    <x v="45"/>
    <x v="58"/>
    <n v="14"/>
    <n v="30.099999999999994"/>
    <n v="1239.8178"/>
    <n v="0"/>
    <n v="0"/>
    <n v="0"/>
    <n v="0"/>
    <n v="0"/>
    <n v="0"/>
    <n v="1240"/>
    <x v="0"/>
    <x v="744"/>
    <x v="804"/>
    <x v="53"/>
    <s v="UCO BANK "/>
    <d v="2024-01-27T00:00:00"/>
    <n v="1"/>
    <x v="0"/>
    <s v="23.28-03 Aug"/>
  </r>
  <r>
    <s v="200300090007"/>
    <x v="3"/>
    <s v="SURID"/>
    <x v="45"/>
    <x v="98"/>
    <n v="7"/>
    <n v="17.529999999999998"/>
    <n v="697.83759999999995"/>
    <n v="0"/>
    <n v="0"/>
    <n v="0"/>
    <n v="0"/>
    <n v="0"/>
    <n v="0"/>
    <n v="698"/>
    <x v="0"/>
    <x v="745"/>
    <x v="805"/>
    <x v="29"/>
    <s v="BANK OF INDIA"/>
    <d v="2024-02-03T00:00:00"/>
    <n v="1"/>
    <x v="0"/>
    <s v="23.28-03 Aug"/>
  </r>
  <r>
    <s v="200300090008"/>
    <x v="3"/>
    <s v="SURID"/>
    <x v="45"/>
    <x v="31"/>
    <n v="7"/>
    <n v="12.34"/>
    <n v="754.02520000000004"/>
    <n v="0"/>
    <n v="0"/>
    <n v="0"/>
    <n v="0"/>
    <n v="0"/>
    <n v="0"/>
    <n v="754"/>
    <x v="0"/>
    <x v="746"/>
    <x v="806"/>
    <x v="29"/>
    <s v="BANK OF INDIA"/>
    <d v="2024-02-03T00:00:00"/>
    <n v="1"/>
    <x v="0"/>
    <s v="23.28-03 Aug"/>
  </r>
  <r>
    <s v="200300090013"/>
    <x v="3"/>
    <s v="SURID"/>
    <x v="45"/>
    <x v="22"/>
    <n v="9"/>
    <n v="40.130000000000003"/>
    <n v="1667.1324999999997"/>
    <n v="0"/>
    <n v="0"/>
    <n v="0"/>
    <n v="0"/>
    <n v="0"/>
    <n v="0"/>
    <n v="1667"/>
    <x v="0"/>
    <x v="747"/>
    <x v="807"/>
    <x v="29"/>
    <s v="BANK OF INDIA"/>
    <d v="2024-02-03T00:00:00"/>
    <n v="1"/>
    <x v="0"/>
    <s v="23.28-03 Aug"/>
  </r>
  <r>
    <s v="200300090016"/>
    <x v="3"/>
    <s v="SURID"/>
    <x v="45"/>
    <x v="3"/>
    <n v="10"/>
    <n v="31.780000000000005"/>
    <n v="1340.2899"/>
    <n v="0"/>
    <n v="0"/>
    <n v="0"/>
    <n v="0"/>
    <n v="0"/>
    <n v="0"/>
    <n v="1340"/>
    <x v="0"/>
    <x v="748"/>
    <x v="808"/>
    <x v="29"/>
    <s v="BANK OF INDIA"/>
    <d v="2024-03-04T00:00:00"/>
    <n v="1"/>
    <x v="0"/>
    <s v="23.28-03 Aug"/>
  </r>
  <r>
    <s v="200300090019"/>
    <x v="3"/>
    <s v="SURID"/>
    <x v="45"/>
    <x v="5"/>
    <n v="7"/>
    <n v="15.799999999999999"/>
    <n v="760.20169999999996"/>
    <n v="0"/>
    <n v="0"/>
    <n v="0"/>
    <n v="0"/>
    <n v="0"/>
    <n v="0"/>
    <n v="760"/>
    <x v="0"/>
    <x v="749"/>
    <x v="809"/>
    <x v="29"/>
    <s v="BANK OF INDIA"/>
    <d v="2024-06-15T00:00:00"/>
    <n v="1"/>
    <x v="0"/>
    <s v="23.28-03 Aug"/>
  </r>
  <r>
    <s v="200300090020"/>
    <x v="3"/>
    <s v="SURID"/>
    <x v="45"/>
    <x v="89"/>
    <n v="6"/>
    <n v="7.42"/>
    <n v="372.15649999999999"/>
    <n v="0"/>
    <n v="0"/>
    <n v="0"/>
    <n v="0"/>
    <n v="0"/>
    <n v="0"/>
    <n v="372"/>
    <x v="0"/>
    <x v="750"/>
    <x v="810"/>
    <x v="29"/>
    <s v="BANK OF INDIA"/>
    <d v="2024-07-08T00:00:00"/>
    <n v="1"/>
    <x v="0"/>
    <s v="23.28-03 Aug"/>
  </r>
  <r>
    <s v="200300090022"/>
    <x v="3"/>
    <s v="SURID"/>
    <x v="45"/>
    <x v="36"/>
    <n v="6"/>
    <n v="9.11"/>
    <n v="395.66519999999997"/>
    <n v="0"/>
    <n v="0"/>
    <n v="0"/>
    <n v="0"/>
    <n v="0"/>
    <n v="0"/>
    <n v="396"/>
    <x v="0"/>
    <x v="751"/>
    <x v="811"/>
    <x v="29"/>
    <s v="BANK OF INDIA"/>
    <d v="2024-08-05T00:00:00"/>
    <n v="1"/>
    <x v="0"/>
    <s v="23.28-03 Aug"/>
  </r>
  <r>
    <s v="200300090025"/>
    <x v="3"/>
    <s v="SURID"/>
    <x v="45"/>
    <x v="90"/>
    <n v="6"/>
    <n v="13.9"/>
    <n v="952.75959999999998"/>
    <n v="0"/>
    <n v="0"/>
    <n v="0"/>
    <n v="0"/>
    <n v="0"/>
    <n v="0"/>
    <n v="953"/>
    <x v="0"/>
    <x v="752"/>
    <x v="812"/>
    <x v="29"/>
    <s v="BANK OF INDIA"/>
    <d v="2024-12-16T00:00:00"/>
    <n v="1"/>
    <x v="0"/>
    <s v="23.28-03 Aug"/>
  </r>
  <r>
    <s v="200300090033"/>
    <x v="3"/>
    <s v="SURID"/>
    <x v="45"/>
    <x v="39"/>
    <n v="5"/>
    <n v="12.760000000000002"/>
    <n v="554.9511"/>
    <n v="0"/>
    <n v="0"/>
    <n v="0"/>
    <n v="0"/>
    <n v="0"/>
    <n v="0"/>
    <n v="555"/>
    <x v="0"/>
    <x v="753"/>
    <x v="813"/>
    <x v="72"/>
    <n v="0"/>
    <d v="2025-08-12T00:00:00"/>
    <n v="1"/>
    <x v="0"/>
    <s v="23.28-03 Aug"/>
  </r>
  <r>
    <s v="200300090035"/>
    <x v="3"/>
    <s v="SURID"/>
    <x v="45"/>
    <x v="48"/>
    <n v="7"/>
    <n v="9.9499999999999993"/>
    <n v="656.56979999999999"/>
    <n v="0"/>
    <n v="0"/>
    <n v="0"/>
    <n v="0"/>
    <n v="0"/>
    <n v="0"/>
    <n v="657"/>
    <x v="0"/>
    <x v="754"/>
    <x v="814"/>
    <x v="72"/>
    <n v="0"/>
    <d v="2025-08-12T00:00:00"/>
    <n v="1"/>
    <x v="0"/>
    <s v="23.28-03 Aug"/>
  </r>
  <r>
    <s v="200300090038"/>
    <x v="3"/>
    <s v="SURID"/>
    <x v="45"/>
    <x v="104"/>
    <n v="13"/>
    <n v="138.13"/>
    <n v="5543.7775000000011"/>
    <n v="0"/>
    <n v="0"/>
    <n v="0"/>
    <n v="0"/>
    <n v="0"/>
    <n v="0"/>
    <n v="5544"/>
    <x v="0"/>
    <x v="575"/>
    <x v="815"/>
    <x v="29"/>
    <n v="0"/>
    <d v="2025-10-13T00:00:00"/>
    <n v="1"/>
    <x v="0"/>
    <s v="23.28-03 Aug"/>
  </r>
  <r>
    <s v="200300090039"/>
    <x v="3"/>
    <s v="SURID"/>
    <x v="45"/>
    <x v="105"/>
    <n v="7"/>
    <n v="18.490000000000002"/>
    <n v="826.59839999999997"/>
    <n v="0"/>
    <n v="0"/>
    <n v="0"/>
    <n v="0"/>
    <n v="0"/>
    <n v="0"/>
    <n v="827"/>
    <x v="0"/>
    <x v="755"/>
    <x v="816"/>
    <x v="74"/>
    <n v="0"/>
    <d v="2025-10-13T00:00:00"/>
    <n v="1"/>
    <x v="0"/>
    <s v="23.28-03 Aug"/>
  </r>
  <r>
    <s v="200300090041"/>
    <x v="3"/>
    <s v="SURID"/>
    <x v="45"/>
    <x v="50"/>
    <n v="5"/>
    <n v="4.7"/>
    <n v="320.70260000000002"/>
    <n v="0"/>
    <n v="0"/>
    <n v="0"/>
    <n v="0"/>
    <n v="0"/>
    <n v="0"/>
    <n v="321"/>
    <x v="0"/>
    <x v="756"/>
    <x v="817"/>
    <x v="72"/>
    <n v="0"/>
    <d v="2025-11-10T00:00:00"/>
    <n v="1"/>
    <x v="0"/>
    <s v="23.28-03 Aug"/>
  </r>
  <r>
    <s v="200300090043"/>
    <x v="3"/>
    <s v="SURID"/>
    <x v="45"/>
    <x v="62"/>
    <n v="13"/>
    <n v="74.260000000000005"/>
    <n v="3334.6772999999998"/>
    <n v="0"/>
    <n v="0"/>
    <n v="0"/>
    <n v="0"/>
    <n v="0"/>
    <n v="0"/>
    <n v="3335"/>
    <x v="0"/>
    <x v="757"/>
    <x v="818"/>
    <x v="29"/>
    <n v="0"/>
    <d v="2026-01-12T00:00:00"/>
    <n v="1"/>
    <x v="0"/>
    <s v="23.28-03 Aug"/>
  </r>
  <r>
    <s v="200300090044"/>
    <x v="3"/>
    <s v="SURID"/>
    <x v="45"/>
    <x v="24"/>
    <n v="7"/>
    <n v="12.190000000000001"/>
    <n v="513.92599999999993"/>
    <n v="0"/>
    <n v="0"/>
    <n v="0"/>
    <n v="0"/>
    <n v="0"/>
    <n v="0"/>
    <n v="514"/>
    <x v="0"/>
    <x v="758"/>
    <x v="819"/>
    <x v="29"/>
    <n v="0"/>
    <d v="2026-03-16T00:00:00"/>
    <n v="1"/>
    <x v="0"/>
    <s v="23.28-03 Aug"/>
  </r>
  <r>
    <s v="200300090046"/>
    <x v="3"/>
    <s v="SURID"/>
    <x v="45"/>
    <x v="6"/>
    <n v="7"/>
    <n v="12.87"/>
    <n v="561.38520000000005"/>
    <n v="0"/>
    <n v="0"/>
    <n v="0"/>
    <n v="0"/>
    <n v="0"/>
    <n v="0"/>
    <n v="561"/>
    <x v="0"/>
    <x v="759"/>
    <x v="820"/>
    <x v="29"/>
    <n v="0"/>
    <d v="1899-12-30T00:00:00"/>
    <n v="1"/>
    <x v="0"/>
    <s v="23.28-03 Aug"/>
  </r>
  <r>
    <s v="200300090047"/>
    <x v="3"/>
    <s v="SURID"/>
    <x v="45"/>
    <x v="7"/>
    <n v="6"/>
    <n v="10.74"/>
    <n v="449.06740000000002"/>
    <n v="0"/>
    <n v="0"/>
    <n v="0"/>
    <n v="0"/>
    <n v="0"/>
    <n v="0"/>
    <n v="449"/>
    <x v="0"/>
    <x v="760"/>
    <x v="821"/>
    <x v="75"/>
    <n v="0"/>
    <d v="2026-04-04T00:00:00"/>
    <n v="1"/>
    <x v="0"/>
    <s v="23.28-03 Aug"/>
  </r>
  <r>
    <s v="200300090048"/>
    <x v="3"/>
    <s v="SURID"/>
    <x v="45"/>
    <x v="8"/>
    <n v="7"/>
    <n v="13.58"/>
    <n v="522.77879999999993"/>
    <n v="0"/>
    <n v="0"/>
    <n v="0"/>
    <n v="0"/>
    <n v="0"/>
    <n v="0"/>
    <n v="523"/>
    <x v="0"/>
    <x v="761"/>
    <x v="822"/>
    <x v="29"/>
    <n v="0"/>
    <d v="2026-04-20T00:00:00"/>
    <n v="1"/>
    <x v="0"/>
    <s v="23.28-03 Aug"/>
  </r>
  <r>
    <s v="200300090049"/>
    <x v="3"/>
    <s v="SURID"/>
    <x v="45"/>
    <x v="148"/>
    <n v="6"/>
    <n v="20.420000000000002"/>
    <n v="699.50510000000008"/>
    <n v="0"/>
    <n v="0"/>
    <n v="0"/>
    <n v="0"/>
    <n v="0"/>
    <n v="0"/>
    <n v="700"/>
    <x v="0"/>
    <x v="762"/>
    <x v="823"/>
    <x v="29"/>
    <n v="0"/>
    <d v="2026-07-13T00:00:00"/>
    <n v="1"/>
    <x v="0"/>
    <s v="23.28-03 Aug"/>
  </r>
  <r>
    <s v="200300090050"/>
    <x v="3"/>
    <s v="SURID"/>
    <x v="45"/>
    <x v="9"/>
    <n v="6"/>
    <n v="11.42"/>
    <n v="413.75070000000005"/>
    <n v="0"/>
    <n v="0"/>
    <n v="0"/>
    <n v="0"/>
    <n v="0"/>
    <n v="0"/>
    <n v="414"/>
    <x v="0"/>
    <x v="763"/>
    <x v="824"/>
    <x v="29"/>
    <n v="0"/>
    <d v="2026-08-03T00:00:00"/>
    <n v="1"/>
    <x v="0"/>
    <s v="23.28-03 Aug"/>
  </r>
  <r>
    <s v="200300090051"/>
    <x v="3"/>
    <s v="SURID"/>
    <x v="45"/>
    <x v="10"/>
    <n v="8"/>
    <n v="15.3"/>
    <n v="631.08489999999995"/>
    <n v="0"/>
    <n v="0"/>
    <n v="0"/>
    <n v="0"/>
    <n v="0"/>
    <n v="0"/>
    <n v="631"/>
    <x v="0"/>
    <x v="764"/>
    <x v="825"/>
    <x v="29"/>
    <n v="0"/>
    <d v="2026-08-03T00:00:00"/>
    <n v="1"/>
    <x v="0"/>
    <s v="23.28-03 Aug"/>
  </r>
  <r>
    <s v="200300090052"/>
    <x v="3"/>
    <s v="SURID"/>
    <x v="45"/>
    <x v="42"/>
    <n v="14"/>
    <n v="40.589999999999996"/>
    <n v="2173.0365999999999"/>
    <n v="0"/>
    <n v="0"/>
    <n v="0"/>
    <n v="0"/>
    <n v="0"/>
    <n v="0"/>
    <n v="2173"/>
    <x v="0"/>
    <x v="765"/>
    <x v="826"/>
    <x v="53"/>
    <n v="0"/>
    <d v="2026-08-03T00:00:00"/>
    <n v="1"/>
    <x v="0"/>
    <s v="23.28-03 Aug"/>
  </r>
  <r>
    <s v="200300090053"/>
    <x v="3"/>
    <s v="SURID"/>
    <x v="45"/>
    <x v="43"/>
    <n v="8"/>
    <n v="24.83"/>
    <n v="1042.3859"/>
    <n v="0"/>
    <n v="0"/>
    <n v="0"/>
    <n v="0"/>
    <n v="0"/>
    <n v="0"/>
    <n v="1042"/>
    <x v="0"/>
    <x v="766"/>
    <x v="827"/>
    <x v="29"/>
    <n v="0"/>
    <d v="2026-08-24T00:00:00"/>
    <n v="1"/>
    <x v="0"/>
    <s v="23.28-03 Aug"/>
  </r>
  <r>
    <s v="200300090054"/>
    <x v="3"/>
    <s v="SURID"/>
    <x v="45"/>
    <x v="44"/>
    <n v="1"/>
    <n v="2.3199999999999998"/>
    <n v="112.93759999999999"/>
    <n v="0"/>
    <n v="0"/>
    <n v="0"/>
    <n v="0"/>
    <n v="0"/>
    <n v="0"/>
    <n v="113"/>
    <x v="0"/>
    <x v="767"/>
    <x v="828"/>
    <x v="29"/>
    <n v="0"/>
    <d v="2026-09-07T00:00:00"/>
    <n v="1"/>
    <x v="0"/>
    <s v="23.28-03 Aug"/>
  </r>
  <r>
    <s v="200300090055"/>
    <x v="3"/>
    <s v="SURID"/>
    <x v="45"/>
    <x v="45"/>
    <n v="1"/>
    <n v="1.08"/>
    <n v="50.814"/>
    <n v="0"/>
    <n v="0"/>
    <n v="0"/>
    <n v="0"/>
    <n v="0"/>
    <n v="0"/>
    <n v="51"/>
    <x v="0"/>
    <x v="768"/>
    <x v="829"/>
    <x v="29"/>
    <n v="0"/>
    <d v="2026-09-07T00:00:00"/>
    <n v="1"/>
    <x v="0"/>
    <s v="23.28-03 Aug"/>
  </r>
  <r>
    <s v="200400010002"/>
    <x v="4"/>
    <s v="CHOREYA"/>
    <x v="46"/>
    <x v="0"/>
    <n v="1"/>
    <n v="210.07"/>
    <n v="7467.9884999999995"/>
    <n v="7468"/>
    <n v="0"/>
    <n v="0.38999999999941792"/>
    <n v="0"/>
    <n v="0"/>
    <s v="Release1"/>
    <n v="0"/>
    <x v="0"/>
    <x v="769"/>
    <x v="830"/>
    <x v="76"/>
    <s v="BANK OF INDIA"/>
    <d v="2024-08-12T00:00:00"/>
    <n v="1"/>
    <x v="0"/>
    <s v="23.28-03 Aug"/>
  </r>
  <r>
    <s v="200400010003"/>
    <x v="4"/>
    <s v="CHOREYA"/>
    <x v="46"/>
    <x v="21"/>
    <n v="12"/>
    <n v="1587.4999999999998"/>
    <n v="53898.374499999998"/>
    <n v="4321"/>
    <n v="0"/>
    <n v="0"/>
    <n v="1990"/>
    <n v="0"/>
    <s v="Release1"/>
    <n v="47587"/>
    <x v="0"/>
    <x v="770"/>
    <x v="831"/>
    <x v="76"/>
    <s v="BANK OF INDIA"/>
    <d v="2024-08-12T00:00:00"/>
    <n v="1"/>
    <x v="0"/>
    <s v="23.28-03 Aug"/>
  </r>
  <r>
    <s v="200400010005"/>
    <x v="4"/>
    <s v="CHOREYA"/>
    <x v="46"/>
    <x v="30"/>
    <n v="12"/>
    <n v="32.880000000000003"/>
    <n v="1453.8694999999998"/>
    <n v="0"/>
    <n v="0"/>
    <n v="0"/>
    <n v="0"/>
    <n v="0"/>
    <s v="Release1"/>
    <n v="1454"/>
    <x v="0"/>
    <x v="771"/>
    <x v="832"/>
    <x v="19"/>
    <s v="STATE BANK OF INDIA"/>
    <d v="2024-08-12T00:00:00"/>
    <n v="1"/>
    <x v="0"/>
    <s v="23.28-03 Aug"/>
  </r>
  <r>
    <s v="200400010006"/>
    <x v="4"/>
    <s v="CHOREYA"/>
    <x v="46"/>
    <x v="58"/>
    <n v="6"/>
    <n v="24.860000000000003"/>
    <n v="1063.4422"/>
    <n v="0"/>
    <n v="0"/>
    <n v="0"/>
    <n v="0"/>
    <n v="0"/>
    <s v="Release1"/>
    <n v="1063"/>
    <x v="0"/>
    <x v="772"/>
    <x v="833"/>
    <x v="77"/>
    <s v="PUNJAB NATIONAL BANK "/>
    <d v="2024-08-12T00:00:00"/>
    <n v="1"/>
    <x v="0"/>
    <s v="23.28-03 Aug"/>
  </r>
  <r>
    <s v="200400010008"/>
    <x v="4"/>
    <s v="CHOREYA"/>
    <x v="46"/>
    <x v="31"/>
    <n v="11"/>
    <n v="35.840000000000003"/>
    <n v="1557.3997000000002"/>
    <n v="0"/>
    <n v="0"/>
    <n v="0"/>
    <n v="1270"/>
    <n v="0"/>
    <s v="Release1"/>
    <n v="287"/>
    <x v="0"/>
    <x v="773"/>
    <x v="834"/>
    <x v="19"/>
    <s v="STATE BANK OF INDIA"/>
    <d v="2024-08-12T00:00:00"/>
    <n v="1"/>
    <x v="0"/>
    <s v="23.28-03 Aug"/>
  </r>
  <r>
    <s v="200400010009"/>
    <x v="4"/>
    <s v="CHOREYA"/>
    <x v="46"/>
    <x v="32"/>
    <n v="13"/>
    <n v="34.72"/>
    <n v="1352.2042000000001"/>
    <n v="0"/>
    <n v="0"/>
    <n v="0"/>
    <n v="0"/>
    <n v="0"/>
    <s v="Release1"/>
    <n v="1352"/>
    <x v="0"/>
    <x v="774"/>
    <x v="835"/>
    <x v="19"/>
    <s v="STATE BANK OF INDIA"/>
    <d v="2024-08-12T00:00:00"/>
    <n v="1"/>
    <x v="0"/>
    <s v="23.28-03 Aug"/>
  </r>
  <r>
    <s v="200400010010"/>
    <x v="4"/>
    <s v="CHOREYA"/>
    <x v="46"/>
    <x v="2"/>
    <n v="13"/>
    <n v="47.02000000000001"/>
    <n v="1750.0627999999999"/>
    <n v="0"/>
    <n v="0"/>
    <n v="0"/>
    <n v="0"/>
    <n v="0"/>
    <s v="Release1"/>
    <n v="1750"/>
    <x v="0"/>
    <x v="775"/>
    <x v="836"/>
    <x v="76"/>
    <s v="BANK OF INDIA"/>
    <d v="2024-08-20T00:00:00"/>
    <n v="1"/>
    <x v="0"/>
    <s v="23.28-03 Aug"/>
  </r>
  <r>
    <s v="200400010012"/>
    <x v="4"/>
    <s v="CHOREYA"/>
    <x v="46"/>
    <x v="34"/>
    <n v="6"/>
    <n v="14.86"/>
    <n v="704.73979999999995"/>
    <n v="0"/>
    <n v="0"/>
    <n v="0"/>
    <n v="0"/>
    <n v="0"/>
    <s v="Release1"/>
    <n v="705"/>
    <x v="0"/>
    <x v="776"/>
    <x v="837"/>
    <x v="19"/>
    <s v="STATE BANK OF INDIA"/>
    <d v="2024-08-20T00:00:00"/>
    <n v="1"/>
    <x v="0"/>
    <s v="23.28-03 Aug"/>
  </r>
  <r>
    <s v="200400010015"/>
    <x v="4"/>
    <s v="CHOREYA"/>
    <x v="46"/>
    <x v="91"/>
    <n v="6"/>
    <n v="89.39"/>
    <n v="3253.9843000000001"/>
    <n v="0"/>
    <n v="0"/>
    <n v="0"/>
    <n v="0"/>
    <n v="0"/>
    <s v="Release1"/>
    <n v="3254"/>
    <x v="0"/>
    <x v="777"/>
    <x v="838"/>
    <x v="19"/>
    <s v="STATE BANK OF INDIA"/>
    <d v="2024-09-07T00:00:00"/>
    <n v="1"/>
    <x v="0"/>
    <s v="23.28-03 Aug"/>
  </r>
  <r>
    <s v="200400010017"/>
    <x v="4"/>
    <s v="CHOREYA"/>
    <x v="46"/>
    <x v="4"/>
    <n v="13"/>
    <n v="53.68"/>
    <n v="2323.877"/>
    <n v="0"/>
    <n v="0"/>
    <n v="0"/>
    <n v="0"/>
    <n v="0"/>
    <s v="Release1"/>
    <n v="2324"/>
    <x v="0"/>
    <x v="778"/>
    <x v="839"/>
    <x v="19"/>
    <s v="STATE BANK OF INDIA"/>
    <d v="2024-08-27T00:00:00"/>
    <n v="1"/>
    <x v="0"/>
    <s v="23.28-03 Aug"/>
  </r>
  <r>
    <s v="200400010038"/>
    <x v="4"/>
    <s v="CHOREYA"/>
    <x v="46"/>
    <x v="104"/>
    <n v="6"/>
    <n v="21.550000000000004"/>
    <n v="989.47180000000003"/>
    <n v="0"/>
    <n v="0"/>
    <n v="0"/>
    <n v="0"/>
    <n v="0"/>
    <s v="Release1"/>
    <n v="989"/>
    <x v="0"/>
    <x v="779"/>
    <x v="840"/>
    <x v="77"/>
    <n v="0"/>
    <d v="2025-05-27T00:00:00"/>
    <n v="1"/>
    <x v="0"/>
    <s v="23.28-03 Aug"/>
  </r>
  <r>
    <s v="200400010048"/>
    <x v="4"/>
    <s v="CHOREYA"/>
    <x v="46"/>
    <x v="8"/>
    <n v="9"/>
    <n v="25.86"/>
    <n v="1121.5708999999999"/>
    <n v="0"/>
    <n v="0"/>
    <n v="0"/>
    <n v="0"/>
    <n v="0"/>
    <s v="Release1"/>
    <n v="1122"/>
    <x v="0"/>
    <x v="780"/>
    <x v="841"/>
    <x v="76"/>
    <n v="0"/>
    <d v="2025-10-13T00:00:00"/>
    <n v="1"/>
    <x v="0"/>
    <s v="23.28-03 Aug"/>
  </r>
  <r>
    <s v="200400010050"/>
    <x v="4"/>
    <s v="CHOREYA"/>
    <x v="46"/>
    <x v="9"/>
    <n v="4"/>
    <n v="14.46"/>
    <n v="533.80439999999999"/>
    <n v="0"/>
    <n v="0"/>
    <n v="0"/>
    <n v="0"/>
    <n v="0"/>
    <s v="Release1"/>
    <n v="534"/>
    <x v="0"/>
    <x v="781"/>
    <x v="842"/>
    <x v="76"/>
    <n v="0"/>
    <d v="2025-10-13T00:00:00"/>
    <n v="1"/>
    <x v="0"/>
    <s v="23.28-03 Aug"/>
  </r>
  <r>
    <s v="200400010051"/>
    <x v="4"/>
    <s v="CHOREYA"/>
    <x v="46"/>
    <x v="10"/>
    <n v="6"/>
    <n v="30.29"/>
    <n v="1479.777"/>
    <n v="0"/>
    <n v="0"/>
    <n v="0"/>
    <n v="0"/>
    <n v="0"/>
    <s v="Release1"/>
    <n v="1480"/>
    <x v="0"/>
    <x v="782"/>
    <x v="843"/>
    <x v="76"/>
    <n v="0"/>
    <d v="2025-10-13T00:00:00"/>
    <n v="1"/>
    <x v="0"/>
    <s v="23.28-03 Aug"/>
  </r>
  <r>
    <s v="200400010053"/>
    <x v="4"/>
    <s v="CHOREYA"/>
    <x v="46"/>
    <x v="43"/>
    <n v="1"/>
    <n v="4.91"/>
    <n v="225.8109"/>
    <n v="0"/>
    <n v="0"/>
    <n v="0"/>
    <n v="0"/>
    <n v="0"/>
    <s v="Release1"/>
    <n v="226"/>
    <x v="0"/>
    <x v="783"/>
    <x v="844"/>
    <x v="19"/>
    <n v="0"/>
    <d v="2025-11-17T00:00:00"/>
    <n v="1"/>
    <x v="0"/>
    <s v="23.28-03 Aug"/>
  </r>
  <r>
    <s v="200400010058"/>
    <x v="4"/>
    <s v="CHOREYA"/>
    <x v="46"/>
    <x v="100"/>
    <n v="4"/>
    <n v="11.23"/>
    <n v="524.93540000000007"/>
    <n v="0"/>
    <n v="0"/>
    <n v="0"/>
    <n v="0"/>
    <n v="0"/>
    <s v="Release1"/>
    <n v="525"/>
    <x v="0"/>
    <x v="784"/>
    <x v="845"/>
    <x v="19"/>
    <n v="0"/>
    <d v="2025-12-29T00:00:00"/>
    <n v="1"/>
    <x v="0"/>
    <s v="23.28-03 Aug"/>
  </r>
  <r>
    <s v="200400010060"/>
    <x v="4"/>
    <s v="CHOREYA"/>
    <x v="46"/>
    <x v="52"/>
    <n v="6"/>
    <n v="14.78"/>
    <n v="644.13589999999999"/>
    <n v="0"/>
    <n v="0"/>
    <n v="0"/>
    <n v="0"/>
    <n v="0"/>
    <s v="Release1"/>
    <n v="644"/>
    <x v="0"/>
    <x v="785"/>
    <x v="846"/>
    <x v="77"/>
    <n v="0"/>
    <d v="2026-01-27T00:00:00"/>
    <n v="1"/>
    <x v="0"/>
    <s v="23.28-03 Aug"/>
  </r>
  <r>
    <s v="200400010061"/>
    <x v="4"/>
    <s v="CHOREYA"/>
    <x v="46"/>
    <x v="53"/>
    <n v="12"/>
    <n v="81.150000000000006"/>
    <n v="3277.9494"/>
    <n v="0"/>
    <n v="0"/>
    <n v="0"/>
    <n v="0"/>
    <n v="0"/>
    <s v="Release1"/>
    <n v="3278"/>
    <x v="0"/>
    <x v="786"/>
    <x v="847"/>
    <x v="76"/>
    <n v="0"/>
    <d v="1899-12-30T00:00:00"/>
    <n v="1"/>
    <x v="0"/>
    <s v="23.28-03 Aug"/>
  </r>
  <r>
    <s v="200400010067"/>
    <x v="4"/>
    <s v="CHOREYA"/>
    <x v="46"/>
    <x v="13"/>
    <n v="10"/>
    <n v="38.569999999999993"/>
    <n v="1660.9970000000001"/>
    <n v="0"/>
    <n v="0"/>
    <n v="0"/>
    <n v="0"/>
    <n v="0"/>
    <s v="Release1"/>
    <n v="1661"/>
    <x v="0"/>
    <x v="787"/>
    <x v="848"/>
    <x v="76"/>
    <n v="0"/>
    <d v="2026-06-22T00:00:00"/>
    <n v="1"/>
    <x v="0"/>
    <s v="23.28-03 Aug"/>
  </r>
  <r>
    <s v="200400010071"/>
    <x v="4"/>
    <s v="CHOREYA"/>
    <x v="46"/>
    <x v="102"/>
    <n v="13"/>
    <n v="70.16"/>
    <n v="2782.8746999999994"/>
    <n v="0"/>
    <n v="0"/>
    <n v="0"/>
    <n v="0"/>
    <n v="0"/>
    <s v="Release1"/>
    <n v="2783"/>
    <x v="0"/>
    <x v="788"/>
    <x v="849"/>
    <x v="19"/>
    <n v="0"/>
    <d v="2026-07-13T00:00:00"/>
    <n v="1"/>
    <x v="0"/>
    <s v="23.28-03 Aug"/>
  </r>
  <r>
    <s v="200400010072"/>
    <x v="4"/>
    <s v="CHOREYA"/>
    <x v="46"/>
    <x v="103"/>
    <n v="11"/>
    <n v="54.71"/>
    <n v="2249.0828999999999"/>
    <n v="0"/>
    <n v="0"/>
    <n v="0"/>
    <n v="0"/>
    <n v="0"/>
    <s v="Release1"/>
    <n v="2249"/>
    <x v="0"/>
    <x v="789"/>
    <x v="850"/>
    <x v="76"/>
    <n v="0"/>
    <d v="2026-07-13T00:00:00"/>
    <n v="1"/>
    <x v="0"/>
    <s v="23.28-03 Aug"/>
  </r>
  <r>
    <s v="200400010073"/>
    <x v="4"/>
    <s v="CHOREYA"/>
    <x v="46"/>
    <x v="149"/>
    <n v="6"/>
    <n v="33.4"/>
    <n v="1445.8038000000001"/>
    <n v="0"/>
    <n v="0"/>
    <n v="0"/>
    <n v="0"/>
    <n v="0"/>
    <s v="Release1"/>
    <n v="1446"/>
    <x v="0"/>
    <x v="790"/>
    <x v="851"/>
    <x v="19"/>
    <n v="0"/>
    <d v="2026-07-13T00:00:00"/>
    <n v="1"/>
    <x v="0"/>
    <s v="23.28-03 Aug"/>
  </r>
  <r>
    <s v="200400010074"/>
    <x v="4"/>
    <s v="CHOREYA"/>
    <x v="46"/>
    <x v="147"/>
    <n v="6"/>
    <n v="17.04"/>
    <n v="837.96579999999994"/>
    <n v="0"/>
    <n v="0"/>
    <n v="0"/>
    <n v="0"/>
    <n v="0"/>
    <s v="Release1"/>
    <n v="838"/>
    <x v="0"/>
    <x v="791"/>
    <x v="852"/>
    <x v="78"/>
    <n v="0"/>
    <d v="2026-08-10T00:00:00"/>
    <n v="1"/>
    <x v="0"/>
    <s v="23.28-03 Aug"/>
  </r>
  <r>
    <s v="200400010075"/>
    <x v="4"/>
    <s v="CHOREYA"/>
    <x v="46"/>
    <x v="64"/>
    <n v="6"/>
    <n v="22.560000000000002"/>
    <n v="981.83669999999995"/>
    <n v="0"/>
    <n v="0"/>
    <n v="0"/>
    <n v="0"/>
    <n v="0"/>
    <s v="Release1"/>
    <n v="982"/>
    <x v="0"/>
    <x v="413"/>
    <x v="853"/>
    <x v="77"/>
    <n v="0"/>
    <d v="2026-08-10T00:00:00"/>
    <n v="1"/>
    <x v="0"/>
    <s v="23.28-03 Aug"/>
  </r>
  <r>
    <s v="200400010076"/>
    <x v="4"/>
    <s v="CHOREYA"/>
    <x v="46"/>
    <x v="107"/>
    <n v="4"/>
    <n v="11.13"/>
    <n v="485.79130000000004"/>
    <n v="0"/>
    <n v="0"/>
    <n v="0"/>
    <n v="0"/>
    <n v="0"/>
    <s v="Release1"/>
    <n v="486"/>
    <x v="0"/>
    <x v="792"/>
    <x v="854"/>
    <x v="19"/>
    <n v="0"/>
    <d v="2026-09-07T00:00:00"/>
    <n v="1"/>
    <x v="0"/>
    <s v="23.28-03 Aug"/>
  </r>
  <r>
    <s v="200400010077"/>
    <x v="4"/>
    <s v="CHOREYA"/>
    <x v="46"/>
    <x v="14"/>
    <n v="12"/>
    <n v="45.17"/>
    <n v="1897.7608999999998"/>
    <n v="0"/>
    <n v="0"/>
    <n v="0"/>
    <n v="0"/>
    <n v="0"/>
    <s v="Release1"/>
    <n v="1898"/>
    <x v="0"/>
    <x v="1"/>
    <x v="855"/>
    <x v="57"/>
    <n v="0"/>
    <d v="2026-09-07T00:00:00"/>
    <n v="1"/>
    <x v="0"/>
    <s v="23.28-03 Aug"/>
  </r>
  <r>
    <s v="200400060002"/>
    <x v="4"/>
    <s v="KADAM TOLI"/>
    <x v="47"/>
    <x v="0"/>
    <n v="7"/>
    <n v="27.659999999999997"/>
    <n v="1182.6097"/>
    <n v="0"/>
    <n v="0"/>
    <n v="0"/>
    <n v="1183"/>
    <n v="0"/>
    <n v="0"/>
    <n v="0"/>
    <x v="0"/>
    <x v="793"/>
    <x v="856"/>
    <x v="21"/>
    <n v="0"/>
    <d v="2025-07-05T00:00:00"/>
    <n v="1"/>
    <x v="0"/>
    <s v="23.28-03 Aug"/>
  </r>
  <r>
    <s v="200400060004"/>
    <x v="4"/>
    <s v="KADAM TOLI"/>
    <x v="47"/>
    <x v="1"/>
    <n v="11"/>
    <n v="47.35"/>
    <n v="1961.3272999999999"/>
    <n v="0"/>
    <n v="0"/>
    <n v="0"/>
    <n v="1270"/>
    <n v="0"/>
    <n v="0"/>
    <n v="691"/>
    <x v="0"/>
    <x v="794"/>
    <x v="857"/>
    <x v="76"/>
    <n v="0"/>
    <d v="2025-07-05T00:00:00"/>
    <n v="1"/>
    <x v="0"/>
    <s v="23.28-03 Aug"/>
  </r>
  <r>
    <s v="200400060006"/>
    <x v="4"/>
    <s v="KADAM TOLI"/>
    <x v="47"/>
    <x v="58"/>
    <n v="13"/>
    <n v="34.160000000000004"/>
    <n v="1262.5823999999998"/>
    <n v="0"/>
    <n v="0"/>
    <n v="0"/>
    <n v="0"/>
    <n v="0"/>
    <n v="0"/>
    <n v="1263"/>
    <x v="0"/>
    <x v="533"/>
    <x v="858"/>
    <x v="31"/>
    <n v="0"/>
    <d v="2025-07-05T00:00:00"/>
    <n v="1"/>
    <x v="0"/>
    <s v="23.28-03 Aug"/>
  </r>
  <r>
    <s v="200400060007"/>
    <x v="4"/>
    <s v="KADAM TOLI"/>
    <x v="47"/>
    <x v="98"/>
    <n v="14"/>
    <n v="55.179999999999993"/>
    <n v="2157.6387999999997"/>
    <n v="0"/>
    <n v="0"/>
    <n v="0"/>
    <n v="0"/>
    <n v="0"/>
    <n v="0"/>
    <n v="2158"/>
    <x v="0"/>
    <x v="795"/>
    <x v="859"/>
    <x v="77"/>
    <n v="0"/>
    <d v="2025-07-05T00:00:00"/>
    <n v="1"/>
    <x v="0"/>
    <s v="23.28-03 Aug"/>
  </r>
  <r>
    <s v="200400060015"/>
    <x v="4"/>
    <s v="KADAM TOLI"/>
    <x v="47"/>
    <x v="91"/>
    <n v="13"/>
    <n v="59.13"/>
    <n v="3321.2272999999996"/>
    <n v="0"/>
    <n v="0"/>
    <n v="0"/>
    <n v="0"/>
    <n v="0"/>
    <n v="0"/>
    <n v="3321"/>
    <x v="0"/>
    <x v="796"/>
    <x v="860"/>
    <x v="76"/>
    <n v="0"/>
    <d v="2025-10-13T00:00:00"/>
    <n v="1"/>
    <x v="0"/>
    <s v="23.28-03 Aug"/>
  </r>
  <r>
    <s v="200400060016"/>
    <x v="4"/>
    <s v="KADAM TOLI"/>
    <x v="47"/>
    <x v="3"/>
    <n v="13"/>
    <n v="28.119999999999997"/>
    <n v="1221.1960000000001"/>
    <n v="0"/>
    <n v="0"/>
    <n v="0"/>
    <n v="0"/>
    <n v="0"/>
    <n v="0"/>
    <n v="1221"/>
    <x v="0"/>
    <x v="797"/>
    <x v="861"/>
    <x v="76"/>
    <n v="0"/>
    <d v="2025-05-19T00:00:00"/>
    <n v="1"/>
    <x v="0"/>
    <s v="23.28-03 Aug"/>
  </r>
  <r>
    <s v="200400060018"/>
    <x v="4"/>
    <s v="KADAM TOLI"/>
    <x v="47"/>
    <x v="88"/>
    <n v="3"/>
    <n v="7.0799999999999992"/>
    <n v="353.09609999999998"/>
    <n v="0"/>
    <n v="0"/>
    <n v="0"/>
    <n v="0"/>
    <n v="0"/>
    <n v="0"/>
    <n v="353"/>
    <x v="0"/>
    <x v="798"/>
    <x v="862"/>
    <x v="77"/>
    <n v="0"/>
    <d v="2025-06-04T00:00:00"/>
    <n v="1"/>
    <x v="0"/>
    <s v="23.28-03 Aug"/>
  </r>
  <r>
    <s v="200400060022"/>
    <x v="4"/>
    <s v="KADAM TOLI"/>
    <x v="47"/>
    <x v="36"/>
    <n v="14"/>
    <n v="57.36999999999999"/>
    <n v="2227.2755000000002"/>
    <n v="0"/>
    <n v="0"/>
    <n v="0"/>
    <n v="0"/>
    <n v="0"/>
    <n v="0"/>
    <n v="2227"/>
    <x v="0"/>
    <x v="799"/>
    <x v="863"/>
    <x v="19"/>
    <n v="0"/>
    <d v="2025-07-21T00:00:00"/>
    <n v="1"/>
    <x v="0"/>
    <s v="23.28-03 Aug"/>
  </r>
  <r>
    <s v="200400060024"/>
    <x v="4"/>
    <s v="KADAM TOLI"/>
    <x v="47"/>
    <x v="47"/>
    <n v="6"/>
    <n v="10.97"/>
    <n v="437.18739999999997"/>
    <n v="0"/>
    <n v="0"/>
    <n v="0"/>
    <n v="0"/>
    <n v="0"/>
    <n v="0"/>
    <n v="437"/>
    <x v="0"/>
    <x v="800"/>
    <x v="864"/>
    <x v="77"/>
    <n v="0"/>
    <d v="2025-07-08T00:00:00"/>
    <n v="1"/>
    <x v="0"/>
    <s v="23.28-03 Aug"/>
  </r>
  <r>
    <s v="200400060025"/>
    <x v="4"/>
    <s v="KADAM TOLI"/>
    <x v="47"/>
    <x v="90"/>
    <n v="4"/>
    <n v="17.45"/>
    <n v="712.86849999999993"/>
    <n v="0"/>
    <n v="0"/>
    <n v="0"/>
    <n v="713"/>
    <n v="0"/>
    <n v="0"/>
    <n v="0"/>
    <x v="0"/>
    <x v="801"/>
    <x v="865"/>
    <x v="19"/>
    <n v="0"/>
    <d v="2025-07-08T00:00:00"/>
    <n v="1"/>
    <x v="0"/>
    <s v="23.28-03 Aug"/>
  </r>
  <r>
    <s v="200400060026"/>
    <x v="4"/>
    <s v="KADAM TOLI"/>
    <x v="47"/>
    <x v="23"/>
    <n v="6"/>
    <n v="12.18"/>
    <n v="509.77400000000006"/>
    <n v="0"/>
    <n v="0"/>
    <n v="0"/>
    <n v="0"/>
    <n v="0"/>
    <n v="0"/>
    <n v="510"/>
    <x v="0"/>
    <x v="802"/>
    <x v="866"/>
    <x v="76"/>
    <n v="0"/>
    <d v="2025-07-08T00:00:00"/>
    <n v="1"/>
    <x v="0"/>
    <s v="23.28-03 Aug"/>
  </r>
  <r>
    <s v="200400060027"/>
    <x v="4"/>
    <s v="KADAM TOLI"/>
    <x v="47"/>
    <x v="60"/>
    <n v="14"/>
    <n v="33.120000000000005"/>
    <n v="1426.1565000000003"/>
    <n v="0"/>
    <n v="0"/>
    <n v="0"/>
    <n v="0"/>
    <n v="0"/>
    <n v="0"/>
    <n v="1426"/>
    <x v="0"/>
    <x v="803"/>
    <x v="867"/>
    <x v="19"/>
    <n v="0"/>
    <d v="2025-08-12T00:00:00"/>
    <n v="1"/>
    <x v="0"/>
    <s v="23.28-03 Aug"/>
  </r>
  <r>
    <s v="200400060034"/>
    <x v="4"/>
    <s v="KADAM TOLI"/>
    <x v="47"/>
    <x v="57"/>
    <n v="13"/>
    <n v="37.03"/>
    <n v="1365.3274000000001"/>
    <n v="0"/>
    <n v="0"/>
    <n v="0"/>
    <n v="0"/>
    <n v="0"/>
    <n v="0"/>
    <n v="1365"/>
    <x v="0"/>
    <x v="804"/>
    <x v="868"/>
    <x v="76"/>
    <n v="0"/>
    <d v="2026-02-23T00:00:00"/>
    <n v="1"/>
    <x v="0"/>
    <s v="23.28-03 Aug"/>
  </r>
  <r>
    <s v="200400060035"/>
    <x v="4"/>
    <s v="KADAM TOLI"/>
    <x v="47"/>
    <x v="48"/>
    <n v="7"/>
    <n v="27.09"/>
    <n v="1196.0938000000001"/>
    <n v="0"/>
    <n v="0"/>
    <n v="0"/>
    <n v="0"/>
    <n v="0"/>
    <n v="0"/>
    <n v="1196"/>
    <x v="0"/>
    <x v="805"/>
    <x v="869"/>
    <x v="77"/>
    <n v="0"/>
    <d v="2026-03-30T00:00:00"/>
    <n v="1"/>
    <x v="0"/>
    <s v="23.28-03 Aug"/>
  </r>
  <r>
    <s v="200400060036"/>
    <x v="4"/>
    <s v="KADAM TOLI"/>
    <x v="47"/>
    <x v="94"/>
    <n v="12"/>
    <n v="40.750000000000007"/>
    <n v="1674.1389999999999"/>
    <n v="0"/>
    <n v="0"/>
    <n v="0"/>
    <n v="0"/>
    <n v="0"/>
    <n v="0"/>
    <n v="1674"/>
    <x v="0"/>
    <x v="806"/>
    <x v="870"/>
    <x v="19"/>
    <n v="0"/>
    <d v="2026-05-18T00:00:00"/>
    <n v="1"/>
    <x v="0"/>
    <s v="23.28-03 Aug"/>
  </r>
  <r>
    <s v="200400060037"/>
    <x v="4"/>
    <s v="KADAM TOLI"/>
    <x v="47"/>
    <x v="95"/>
    <n v="10"/>
    <n v="28.240000000000002"/>
    <n v="1308.6732"/>
    <n v="0"/>
    <n v="0"/>
    <n v="0"/>
    <n v="0"/>
    <n v="0"/>
    <n v="0"/>
    <n v="1309"/>
    <x v="0"/>
    <x v="807"/>
    <x v="871"/>
    <x v="76"/>
    <n v="0"/>
    <d v="2026-09-07T00:00:00"/>
    <n v="1"/>
    <x v="0"/>
    <s v="23.28-03 Aug"/>
  </r>
  <r>
    <s v="200400060038"/>
    <x v="4"/>
    <s v="KADAM TOLI"/>
    <x v="47"/>
    <x v="104"/>
    <n v="10"/>
    <n v="43.939999999999991"/>
    <n v="1820.6338999999998"/>
    <n v="0"/>
    <n v="0"/>
    <n v="0"/>
    <n v="0"/>
    <n v="0"/>
    <n v="0"/>
    <n v="1821"/>
    <x v="0"/>
    <x v="808"/>
    <x v="872"/>
    <x v="19"/>
    <n v="0"/>
    <d v="2026-09-07T00:00:00"/>
    <n v="1"/>
    <x v="0"/>
    <s v="23.28-03 Aug"/>
  </r>
  <r>
    <s v="200400070002"/>
    <x v="4"/>
    <s v="MADHUKAM"/>
    <x v="48"/>
    <x v="0"/>
    <n v="1"/>
    <n v="6.8"/>
    <n v="331.024"/>
    <n v="0"/>
    <n v="0"/>
    <n v="0"/>
    <n v="0"/>
    <n v="0"/>
    <n v="0"/>
    <n v="331"/>
    <x v="0"/>
    <x v="809"/>
    <x v="873"/>
    <x v="51"/>
    <n v="0"/>
    <d v="2025-08-26T00:00:00"/>
    <n v="1"/>
    <x v="0"/>
    <s v="23.28-03 Aug"/>
  </r>
  <r>
    <s v="200400070003"/>
    <x v="4"/>
    <s v="MADHUKAM"/>
    <x v="48"/>
    <x v="21"/>
    <n v="14"/>
    <n v="120.37999999999998"/>
    <n v="5207.3967999999995"/>
    <n v="0"/>
    <n v="0"/>
    <n v="0"/>
    <n v="0"/>
    <n v="0"/>
    <n v="0"/>
    <n v="5207"/>
    <x v="0"/>
    <x v="810"/>
    <x v="874"/>
    <x v="19"/>
    <n v="0"/>
    <d v="2025-12-29T00:00:00"/>
    <n v="1"/>
    <x v="0"/>
    <s v="23.28-03 Aug"/>
  </r>
  <r>
    <s v="200400070004"/>
    <x v="4"/>
    <s v="MADHUKAM"/>
    <x v="48"/>
    <x v="1"/>
    <n v="7"/>
    <n v="61.71"/>
    <n v="2496.9281000000001"/>
    <n v="0"/>
    <n v="0"/>
    <n v="0"/>
    <n v="0"/>
    <n v="0"/>
    <n v="0"/>
    <n v="2497"/>
    <x v="0"/>
    <x v="811"/>
    <x v="875"/>
    <x v="19"/>
    <n v="0"/>
    <d v="2025-09-23T00:00:00"/>
    <n v="1"/>
    <x v="0"/>
    <s v="23.28-03 Aug"/>
  </r>
  <r>
    <s v="200400070005"/>
    <x v="4"/>
    <s v="MADHUKAM"/>
    <x v="48"/>
    <x v="30"/>
    <n v="14"/>
    <n v="70.89"/>
    <n v="2550.9037000000003"/>
    <n v="0"/>
    <n v="0"/>
    <n v="0"/>
    <n v="0"/>
    <n v="0"/>
    <n v="0"/>
    <n v="2551"/>
    <x v="0"/>
    <x v="375"/>
    <x v="876"/>
    <x v="76"/>
    <n v="0"/>
    <d v="2025-09-28T00:00:00"/>
    <n v="1"/>
    <x v="0"/>
    <s v="23.28-03 Aug"/>
  </r>
  <r>
    <s v="200400070008"/>
    <x v="4"/>
    <s v="MADHUKAM"/>
    <x v="48"/>
    <x v="31"/>
    <n v="7"/>
    <n v="46.569999999999993"/>
    <n v="1784.0101"/>
    <n v="0"/>
    <n v="0"/>
    <n v="0"/>
    <n v="0"/>
    <n v="0"/>
    <n v="0"/>
    <n v="1784"/>
    <x v="0"/>
    <x v="812"/>
    <x v="877"/>
    <x v="19"/>
    <n v="0"/>
    <d v="2025-10-29T00:00:00"/>
    <n v="1"/>
    <x v="0"/>
    <s v="23.28-03 Aug"/>
  </r>
  <r>
    <s v="200400070012"/>
    <x v="4"/>
    <s v="MADHUKAM"/>
    <x v="48"/>
    <x v="34"/>
    <n v="7"/>
    <n v="5.99"/>
    <n v="352.9846"/>
    <n v="0"/>
    <n v="0"/>
    <n v="0"/>
    <n v="0"/>
    <n v="0"/>
    <n v="0"/>
    <n v="353"/>
    <x v="0"/>
    <x v="813"/>
    <x v="878"/>
    <x v="19"/>
    <n v="0"/>
    <d v="2025-10-29T00:00:00"/>
    <n v="1"/>
    <x v="0"/>
    <s v="23.28-03 Aug"/>
  </r>
  <r>
    <s v="200400070013"/>
    <x v="4"/>
    <s v="MADHUKAM"/>
    <x v="48"/>
    <x v="22"/>
    <n v="7"/>
    <n v="21.529999999999998"/>
    <n v="1122.5645"/>
    <n v="0"/>
    <n v="0"/>
    <n v="0"/>
    <n v="0"/>
    <n v="0"/>
    <n v="0"/>
    <n v="1123"/>
    <x v="0"/>
    <x v="814"/>
    <x v="879"/>
    <x v="19"/>
    <n v="0"/>
    <d v="2025-12-29T00:00:00"/>
    <n v="1"/>
    <x v="0"/>
    <s v="23.28-03 Aug"/>
  </r>
  <r>
    <s v="200400070014"/>
    <x v="4"/>
    <s v="MADHUKAM"/>
    <x v="48"/>
    <x v="35"/>
    <n v="7"/>
    <n v="14.39"/>
    <n v="683.73439999999994"/>
    <n v="0"/>
    <n v="0"/>
    <n v="0"/>
    <n v="0"/>
    <n v="0"/>
    <n v="0"/>
    <n v="684"/>
    <x v="0"/>
    <x v="815"/>
    <x v="880"/>
    <x v="51"/>
    <n v="0"/>
    <d v="2026-01-12T00:00:00"/>
    <n v="1"/>
    <x v="0"/>
    <s v="23.28-03 Aug"/>
  </r>
  <r>
    <s v="200400070016"/>
    <x v="4"/>
    <s v="MADHUKAM"/>
    <x v="48"/>
    <x v="3"/>
    <n v="14"/>
    <n v="136.64000000000004"/>
    <n v="5265.5941000000003"/>
    <n v="0"/>
    <n v="0"/>
    <n v="0"/>
    <n v="0"/>
    <n v="0"/>
    <n v="0"/>
    <n v="5266"/>
    <x v="0"/>
    <x v="816"/>
    <x v="881"/>
    <x v="19"/>
    <n v="0"/>
    <d v="2026-01-12T00:00:00"/>
    <n v="1"/>
    <x v="0"/>
    <s v="23.28-03 Aug"/>
  </r>
  <r>
    <s v="200400070017"/>
    <x v="4"/>
    <s v="MADHUKAM"/>
    <x v="48"/>
    <x v="4"/>
    <n v="13"/>
    <n v="24.279999999999998"/>
    <n v="899.8193"/>
    <n v="0"/>
    <n v="0"/>
    <n v="0"/>
    <n v="0"/>
    <n v="0"/>
    <n v="0"/>
    <n v="900"/>
    <x v="0"/>
    <x v="817"/>
    <x v="882"/>
    <x v="19"/>
    <n v="0"/>
    <d v="2026-04-28T00:00:00"/>
    <n v="1"/>
    <x v="0"/>
    <s v="23.28-03 Aug"/>
  </r>
  <r>
    <s v="200400070018"/>
    <x v="4"/>
    <s v="MADHUKAM"/>
    <x v="48"/>
    <x v="88"/>
    <n v="7"/>
    <n v="26.93"/>
    <n v="1143.5538000000001"/>
    <n v="0"/>
    <n v="0"/>
    <n v="0"/>
    <n v="0"/>
    <n v="0"/>
    <n v="0"/>
    <n v="1144"/>
    <x v="0"/>
    <x v="818"/>
    <x v="883"/>
    <x v="19"/>
    <n v="0"/>
    <d v="2026-05-18T00:00:00"/>
    <n v="1"/>
    <x v="0"/>
    <s v="23.28-03 Aug"/>
  </r>
  <r>
    <s v="200400070019"/>
    <x v="4"/>
    <s v="MADHUKAM"/>
    <x v="48"/>
    <x v="5"/>
    <n v="13"/>
    <n v="46.24"/>
    <n v="1625.5763000000002"/>
    <n v="0"/>
    <n v="0"/>
    <n v="0"/>
    <n v="0"/>
    <n v="0"/>
    <n v="0"/>
    <n v="1626"/>
    <x v="0"/>
    <x v="819"/>
    <x v="884"/>
    <x v="19"/>
    <n v="0"/>
    <d v="2026-06-02T00:00:00"/>
    <n v="1"/>
    <x v="0"/>
    <s v="23.28-03 Aug"/>
  </r>
  <r>
    <s v="200400070020"/>
    <x v="4"/>
    <s v="MADHUKAM"/>
    <x v="48"/>
    <x v="89"/>
    <n v="7"/>
    <n v="16.420000000000002"/>
    <n v="774.96809999999994"/>
    <n v="0"/>
    <n v="0"/>
    <n v="0"/>
    <n v="0"/>
    <n v="0"/>
    <n v="0"/>
    <n v="775"/>
    <x v="0"/>
    <x v="820"/>
    <x v="885"/>
    <x v="76"/>
    <n v="0"/>
    <d v="2026-06-02T00:00:00"/>
    <n v="1"/>
    <x v="0"/>
    <s v="23.28-03 Aug"/>
  </r>
  <r>
    <s v="200400070021"/>
    <x v="4"/>
    <s v="MADHUKAM"/>
    <x v="48"/>
    <x v="59"/>
    <n v="8"/>
    <n v="21.68"/>
    <n v="1217.0494000000003"/>
    <n v="0"/>
    <n v="0"/>
    <n v="0"/>
    <n v="0"/>
    <n v="0"/>
    <n v="0"/>
    <n v="1217"/>
    <x v="0"/>
    <x v="758"/>
    <x v="886"/>
    <x v="19"/>
    <n v="0"/>
    <d v="2026-07-28T00:00:00"/>
    <n v="1"/>
    <x v="0"/>
    <s v="23.28-03 Aug"/>
  </r>
  <r>
    <s v="200400070022"/>
    <x v="4"/>
    <s v="MADHUKAM"/>
    <x v="48"/>
    <x v="36"/>
    <n v="7"/>
    <n v="22.939999999999998"/>
    <n v="1012.6744"/>
    <n v="0"/>
    <n v="0"/>
    <n v="0"/>
    <n v="0"/>
    <n v="0"/>
    <n v="0"/>
    <n v="1013"/>
    <x v="0"/>
    <x v="671"/>
    <x v="887"/>
    <x v="19"/>
    <n v="0"/>
    <d v="2026-07-28T00:00:00"/>
    <n v="1"/>
    <x v="0"/>
    <s v="23.28-03 Aug"/>
  </r>
  <r>
    <s v="200400070024"/>
    <x v="4"/>
    <s v="MADHUKAM"/>
    <x v="48"/>
    <x v="47"/>
    <n v="6"/>
    <n v="22.53"/>
    <n v="1009.3515"/>
    <n v="0"/>
    <n v="0"/>
    <n v="0"/>
    <n v="0"/>
    <n v="0"/>
    <n v="0"/>
    <n v="1009"/>
    <x v="0"/>
    <x v="821"/>
    <x v="888"/>
    <x v="55"/>
    <n v="0"/>
    <d v="2026-07-28T00:00:00"/>
    <n v="1"/>
    <x v="0"/>
    <s v="23.28-03 Aug"/>
  </r>
  <r>
    <s v="200400070025"/>
    <x v="4"/>
    <s v="MADHUKAM"/>
    <x v="48"/>
    <x v="90"/>
    <n v="7"/>
    <n v="28.400000000000002"/>
    <n v="1880.4805000000001"/>
    <n v="0"/>
    <n v="0"/>
    <n v="0"/>
    <n v="0"/>
    <n v="0"/>
    <n v="0"/>
    <n v="1880"/>
    <x v="0"/>
    <x v="536"/>
    <x v="889"/>
    <x v="55"/>
    <n v="0"/>
    <d v="2026-08-24T00:00:00"/>
    <n v="1"/>
    <x v="0"/>
    <s v="23.28-03 Aug"/>
  </r>
  <r>
    <s v="200400070026"/>
    <x v="4"/>
    <s v="MADHUKAM"/>
    <x v="48"/>
    <x v="23"/>
    <n v="13"/>
    <n v="61.120000000000005"/>
    <n v="2847.8449000000001"/>
    <n v="0"/>
    <n v="0"/>
    <n v="0"/>
    <n v="0"/>
    <n v="0"/>
    <n v="0"/>
    <n v="2848"/>
    <x v="0"/>
    <x v="822"/>
    <x v="890"/>
    <x v="55"/>
    <n v="0"/>
    <d v="2026-08-24T00:00:00"/>
    <n v="1"/>
    <x v="0"/>
    <s v="23.28-03 Aug"/>
  </r>
  <r>
    <s v="200400070027"/>
    <x v="4"/>
    <s v="MADHUKAM"/>
    <x v="48"/>
    <x v="60"/>
    <n v="13"/>
    <n v="31.679999999999996"/>
    <n v="1373.4995999999999"/>
    <n v="0"/>
    <n v="0"/>
    <n v="0"/>
    <n v="0"/>
    <n v="0"/>
    <n v="0"/>
    <n v="1373"/>
    <x v="0"/>
    <x v="823"/>
    <x v="891"/>
    <x v="51"/>
    <n v="0"/>
    <d v="2026-08-24T00:00:00"/>
    <n v="1"/>
    <x v="0"/>
    <s v="23.28-03 Aug"/>
  </r>
  <r>
    <s v="200500010003"/>
    <x v="2"/>
    <s v="Baski 2"/>
    <x v="49"/>
    <x v="21"/>
    <n v="14"/>
    <n v="52.96"/>
    <n v="1920.124"/>
    <n v="0"/>
    <n v="0"/>
    <n v="0"/>
    <n v="0"/>
    <n v="0"/>
    <s v="Release1"/>
    <n v="1920"/>
    <x v="0"/>
    <x v="690"/>
    <x v="892"/>
    <x v="28"/>
    <s v="CANARA BANK"/>
    <d v="2024-09-30T00:00:00"/>
    <n v="1"/>
    <x v="0"/>
    <s v="23.28-03 Aug"/>
  </r>
  <r>
    <s v="200500010004"/>
    <x v="2"/>
    <s v="Baski 2"/>
    <x v="49"/>
    <x v="1"/>
    <n v="7"/>
    <n v="27.8"/>
    <n v="1072.461"/>
    <n v="0"/>
    <n v="0"/>
    <n v="0"/>
    <n v="0"/>
    <n v="0"/>
    <s v="Release1"/>
    <n v="1072"/>
    <x v="0"/>
    <x v="824"/>
    <x v="893"/>
    <x v="45"/>
    <s v="BANK OF BARODA"/>
    <d v="2024-09-30T00:00:00"/>
    <n v="1"/>
    <x v="0"/>
    <s v="23.28-03 Aug"/>
  </r>
  <r>
    <s v="200500010006"/>
    <x v="2"/>
    <s v="Baski 2"/>
    <x v="49"/>
    <x v="58"/>
    <n v="6"/>
    <n v="8.6"/>
    <n v="379.47760000000005"/>
    <n v="0"/>
    <n v="0"/>
    <n v="0"/>
    <n v="0"/>
    <n v="0"/>
    <s v="Release1"/>
    <n v="379"/>
    <x v="0"/>
    <x v="825"/>
    <x v="894"/>
    <x v="19"/>
    <s v="STATE BANK OF INDIA"/>
    <d v="2024-09-30T00:00:00"/>
    <n v="1"/>
    <x v="0"/>
    <s v="23.28-03 Aug"/>
  </r>
  <r>
    <s v="200500010007"/>
    <x v="2"/>
    <s v="Baski 2"/>
    <x v="49"/>
    <x v="98"/>
    <n v="8"/>
    <n v="20.420000000000002"/>
    <n v="1022.2508"/>
    <n v="0"/>
    <n v="0"/>
    <n v="0"/>
    <n v="0"/>
    <n v="0"/>
    <s v="Release1"/>
    <n v="1022"/>
    <x v="0"/>
    <x v="826"/>
    <x v="895"/>
    <x v="28"/>
    <s v="CANARA BANK"/>
    <d v="2024-09-30T00:00:00"/>
    <n v="1"/>
    <x v="0"/>
    <s v="23.28-03 Aug"/>
  </r>
  <r>
    <s v="200500010008"/>
    <x v="2"/>
    <s v="Baski 2"/>
    <x v="49"/>
    <x v="31"/>
    <n v="7"/>
    <n v="26.45"/>
    <n v="950.68119999999999"/>
    <n v="0"/>
    <n v="0"/>
    <n v="0"/>
    <n v="0"/>
    <n v="0"/>
    <s v="Release1"/>
    <n v="951"/>
    <x v="0"/>
    <x v="827"/>
    <x v="896"/>
    <x v="19"/>
    <s v="STATE BANK OF INDIA"/>
    <d v="2024-09-30T00:00:00"/>
    <n v="1"/>
    <x v="0"/>
    <s v="23.28-03 Aug"/>
  </r>
  <r>
    <s v="200500010009"/>
    <x v="2"/>
    <s v="Baski 2"/>
    <x v="49"/>
    <x v="32"/>
    <n v="11"/>
    <n v="63.6"/>
    <n v="2603.0893999999998"/>
    <n v="0"/>
    <n v="0"/>
    <n v="0"/>
    <n v="0"/>
    <n v="0"/>
    <s v="Release1"/>
    <n v="2603"/>
    <x v="0"/>
    <x v="406"/>
    <x v="897"/>
    <x v="28"/>
    <s v="CANARA BANK"/>
    <d v="2024-09-30T00:00:00"/>
    <n v="1"/>
    <x v="0"/>
    <s v="23.28-03 Aug"/>
  </r>
  <r>
    <s v="200500010012"/>
    <x v="2"/>
    <s v="Baski 2"/>
    <x v="49"/>
    <x v="34"/>
    <n v="13"/>
    <n v="55.22"/>
    <n v="2145.9120000000003"/>
    <n v="0"/>
    <n v="0"/>
    <n v="0"/>
    <n v="0"/>
    <n v="0"/>
    <s v="Release1"/>
    <n v="2146"/>
    <x v="0"/>
    <x v="828"/>
    <x v="898"/>
    <x v="28"/>
    <s v="CANARA BANK"/>
    <d v="2024-09-30T00:00:00"/>
    <n v="1"/>
    <x v="0"/>
    <s v="23.28-03 Aug"/>
  </r>
  <r>
    <s v="200500010015"/>
    <x v="2"/>
    <s v="Baski 2"/>
    <x v="49"/>
    <x v="91"/>
    <n v="14"/>
    <n v="54.699999999999996"/>
    <n v="2084.3717999999999"/>
    <n v="0"/>
    <n v="0"/>
    <n v="0"/>
    <n v="0"/>
    <n v="0"/>
    <s v="Release1"/>
    <n v="2084"/>
    <x v="0"/>
    <x v="829"/>
    <x v="899"/>
    <x v="19"/>
    <s v="STATE BANK OF INDIA"/>
    <d v="2024-09-30T00:00:00"/>
    <n v="1"/>
    <x v="0"/>
    <s v="23.28-03 Aug"/>
  </r>
  <r>
    <s v="200500010018"/>
    <x v="2"/>
    <s v="Baski 2"/>
    <x v="49"/>
    <x v="88"/>
    <n v="8"/>
    <n v="103.12"/>
    <n v="3717.6571999999996"/>
    <n v="0"/>
    <n v="0"/>
    <n v="0"/>
    <n v="0"/>
    <n v="0"/>
    <s v="Release1"/>
    <n v="3718"/>
    <x v="0"/>
    <x v="830"/>
    <x v="900"/>
    <x v="54"/>
    <s v="PUNJAB NATIONAL BANK "/>
    <d v="2024-09-30T00:00:00"/>
    <n v="1"/>
    <x v="0"/>
    <s v="23.28-03 Aug"/>
  </r>
  <r>
    <s v="200500010020"/>
    <x v="2"/>
    <s v="Baski 2"/>
    <x v="49"/>
    <x v="89"/>
    <n v="6"/>
    <n v="12.660000000000002"/>
    <n v="557.76140000000009"/>
    <n v="0"/>
    <n v="0"/>
    <n v="0"/>
    <n v="0"/>
    <n v="0"/>
    <s v="Release1"/>
    <n v="558"/>
    <x v="0"/>
    <x v="831"/>
    <x v="901"/>
    <x v="28"/>
    <s v="CANARA BANK"/>
    <d v="2024-10-07T00:00:00"/>
    <n v="1"/>
    <x v="0"/>
    <s v="23.28-03 Aug"/>
  </r>
  <r>
    <s v="200500010023"/>
    <x v="2"/>
    <s v="Baski 2"/>
    <x v="49"/>
    <x v="37"/>
    <n v="7"/>
    <n v="19.04"/>
    <n v="1234.2479999999998"/>
    <n v="0"/>
    <n v="0"/>
    <n v="0"/>
    <n v="0"/>
    <n v="0"/>
    <s v="Release1"/>
    <n v="1234"/>
    <x v="0"/>
    <x v="832"/>
    <x v="902"/>
    <x v="28"/>
    <s v="CANARA BANK"/>
    <d v="2024-12-23T00:00:00"/>
    <n v="1"/>
    <x v="0"/>
    <s v="23.28-03 Aug"/>
  </r>
  <r>
    <s v="200500010027"/>
    <x v="2"/>
    <s v="Baski 2"/>
    <x v="49"/>
    <x v="60"/>
    <n v="14"/>
    <n v="36.4"/>
    <n v="1231.6587999999999"/>
    <n v="0"/>
    <n v="0"/>
    <n v="0"/>
    <n v="0"/>
    <n v="0"/>
    <s v="Release1"/>
    <n v="1232"/>
    <x v="0"/>
    <x v="833"/>
    <x v="903"/>
    <x v="19"/>
    <n v="0"/>
    <d v="1899-12-30T00:00:00"/>
    <n v="1"/>
    <x v="0"/>
    <s v="23.28-03 Aug"/>
  </r>
  <r>
    <s v="200500010028"/>
    <x v="2"/>
    <s v="Baski 2"/>
    <x v="49"/>
    <x v="61"/>
    <n v="5"/>
    <n v="11.719999999999999"/>
    <n v="544.03599999999994"/>
    <n v="0"/>
    <n v="0"/>
    <n v="0"/>
    <n v="0"/>
    <n v="0"/>
    <s v="Release1"/>
    <n v="544"/>
    <x v="0"/>
    <x v="834"/>
    <x v="904"/>
    <x v="47"/>
    <n v="0"/>
    <d v="1899-12-30T00:00:00"/>
    <n v="1"/>
    <x v="0"/>
    <s v="23.28-03 Aug"/>
  </r>
  <r>
    <s v="200500010029"/>
    <x v="2"/>
    <s v="Baski 2"/>
    <x v="49"/>
    <x v="38"/>
    <n v="5"/>
    <n v="7.8999999999999995"/>
    <n v="351.50019999999995"/>
    <n v="0"/>
    <n v="0"/>
    <n v="0"/>
    <n v="0"/>
    <n v="0"/>
    <s v="Release1"/>
    <n v="352"/>
    <x v="0"/>
    <x v="835"/>
    <x v="905"/>
    <x v="28"/>
    <n v="0"/>
    <d v="1899-12-30T00:00:00"/>
    <n v="1"/>
    <x v="0"/>
    <s v="23.28-03 Aug"/>
  </r>
  <r>
    <s v="200500010030"/>
    <x v="2"/>
    <s v="Baski 2"/>
    <x v="49"/>
    <x v="54"/>
    <n v="14"/>
    <n v="54.29999999999999"/>
    <n v="2370.2681999999995"/>
    <n v="0"/>
    <n v="0"/>
    <n v="0"/>
    <n v="0"/>
    <n v="0"/>
    <s v="Release1"/>
    <n v="2370"/>
    <x v="0"/>
    <x v="836"/>
    <x v="906"/>
    <x v="37"/>
    <n v="0"/>
    <d v="1899-12-30T00:00:00"/>
    <n v="1"/>
    <x v="0"/>
    <s v="23.28-03 Aug"/>
  </r>
  <r>
    <s v="200500010031"/>
    <x v="2"/>
    <s v="Baski 2"/>
    <x v="49"/>
    <x v="55"/>
    <n v="4"/>
    <n v="6.66"/>
    <n v="284.16480000000001"/>
    <n v="0"/>
    <n v="0"/>
    <n v="0"/>
    <n v="0"/>
    <n v="0"/>
    <s v="Release1"/>
    <n v="284"/>
    <x v="0"/>
    <x v="837"/>
    <x v="907"/>
    <x v="37"/>
    <n v="0"/>
    <d v="1899-12-30T00:00:00"/>
    <n v="1"/>
    <x v="0"/>
    <s v="23.28-03 Aug"/>
  </r>
  <r>
    <s v="200500010034"/>
    <x v="2"/>
    <s v="Baski 2"/>
    <x v="49"/>
    <x v="57"/>
    <n v="7"/>
    <n v="16.900000000000002"/>
    <n v="724.83359999999993"/>
    <n v="0"/>
    <n v="0"/>
    <n v="0"/>
    <n v="0"/>
    <n v="0"/>
    <s v="Release1"/>
    <n v="725"/>
    <x v="0"/>
    <x v="838"/>
    <x v="908"/>
    <x v="45"/>
    <n v="0"/>
    <d v="1899-12-30T00:00:00"/>
    <n v="1"/>
    <x v="0"/>
    <s v="23.28-03 Aug"/>
  </r>
  <r>
    <s v="200500010036"/>
    <x v="2"/>
    <s v="Baski 2"/>
    <x v="49"/>
    <x v="94"/>
    <n v="7"/>
    <n v="15.52"/>
    <n v="628.41639999999995"/>
    <n v="0"/>
    <n v="0"/>
    <n v="0"/>
    <n v="0"/>
    <n v="0"/>
    <s v="Release1"/>
    <n v="628"/>
    <x v="0"/>
    <x v="839"/>
    <x v="909"/>
    <x v="45"/>
    <n v="0"/>
    <d v="2025-07-05T00:00:00"/>
    <n v="1"/>
    <x v="0"/>
    <s v="23.28-03 Aug"/>
  </r>
  <r>
    <s v="200500010039"/>
    <x v="2"/>
    <s v="Baski 2"/>
    <x v="49"/>
    <x v="105"/>
    <n v="7"/>
    <n v="25.580000000000005"/>
    <n v="1184.0308000000002"/>
    <n v="0"/>
    <n v="0"/>
    <n v="0"/>
    <n v="0"/>
    <n v="0"/>
    <s v="Release1"/>
    <n v="1184"/>
    <x v="0"/>
    <x v="840"/>
    <x v="910"/>
    <x v="19"/>
    <n v="0"/>
    <d v="2025-06-17T00:00:00"/>
    <n v="1"/>
    <x v="0"/>
    <s v="23.28-03 Aug"/>
  </r>
  <r>
    <s v="200500010040"/>
    <x v="2"/>
    <s v="Baski 2"/>
    <x v="49"/>
    <x v="49"/>
    <n v="7"/>
    <n v="15.619999999999997"/>
    <n v="630.5856"/>
    <n v="0"/>
    <n v="0"/>
    <n v="0"/>
    <n v="0"/>
    <n v="0"/>
    <s v="Release1"/>
    <n v="631"/>
    <x v="0"/>
    <x v="841"/>
    <x v="911"/>
    <x v="28"/>
    <n v="0"/>
    <d v="2025-06-17T00:00:00"/>
    <n v="1"/>
    <x v="0"/>
    <s v="23.28-03 Aug"/>
  </r>
  <r>
    <s v="200500010043"/>
    <x v="2"/>
    <s v="Baski 2"/>
    <x v="49"/>
    <x v="62"/>
    <n v="7"/>
    <n v="15.48"/>
    <n v="738.55340000000012"/>
    <n v="0"/>
    <n v="0"/>
    <n v="0"/>
    <n v="0"/>
    <n v="0"/>
    <s v="Release1"/>
    <n v="739"/>
    <x v="0"/>
    <x v="842"/>
    <x v="912"/>
    <x v="45"/>
    <n v="0"/>
    <d v="2025-07-08T00:00:00"/>
    <n v="1"/>
    <x v="0"/>
    <s v="23.28-03 Aug"/>
  </r>
  <r>
    <s v="200500010046"/>
    <x v="2"/>
    <s v="Baski 2"/>
    <x v="49"/>
    <x v="6"/>
    <n v="14"/>
    <n v="63.999999999999993"/>
    <n v="2612.7946000000002"/>
    <n v="0"/>
    <n v="0"/>
    <n v="0"/>
    <n v="0"/>
    <n v="0"/>
    <s v="Release1"/>
    <n v="2613"/>
    <x v="0"/>
    <x v="843"/>
    <x v="913"/>
    <x v="19"/>
    <n v="0"/>
    <d v="2025-09-23T00:00:00"/>
    <n v="1"/>
    <x v="0"/>
    <s v="23.28-03 Aug"/>
  </r>
  <r>
    <s v="200500010048"/>
    <x v="2"/>
    <s v="Baski 2"/>
    <x v="49"/>
    <x v="8"/>
    <n v="7"/>
    <n v="23.14"/>
    <n v="1143.771"/>
    <n v="0"/>
    <n v="0"/>
    <n v="0"/>
    <n v="0"/>
    <n v="0"/>
    <s v="Release1"/>
    <n v="1144"/>
    <x v="0"/>
    <x v="844"/>
    <x v="914"/>
    <x v="45"/>
    <n v="0"/>
    <d v="2025-10-06T00:00:00"/>
    <n v="1"/>
    <x v="0"/>
    <s v="23.28-03 Aug"/>
  </r>
  <r>
    <s v="200500010049"/>
    <x v="2"/>
    <s v="Baski 2"/>
    <x v="49"/>
    <x v="148"/>
    <n v="7"/>
    <n v="40.340000000000003"/>
    <n v="1783.6767999999997"/>
    <n v="0"/>
    <n v="0"/>
    <n v="0"/>
    <n v="1092"/>
    <n v="0"/>
    <s v="Release1"/>
    <n v="692"/>
    <x v="0"/>
    <x v="31"/>
    <x v="915"/>
    <x v="45"/>
    <n v="0"/>
    <d v="2025-12-01T00:00:00"/>
    <n v="1"/>
    <x v="0"/>
    <s v="23.28-03 Aug"/>
  </r>
  <r>
    <s v="200500010050"/>
    <x v="2"/>
    <s v="Baski 2"/>
    <x v="49"/>
    <x v="9"/>
    <n v="7"/>
    <n v="26.08"/>
    <n v="1074.7062000000001"/>
    <n v="0"/>
    <n v="0"/>
    <n v="0"/>
    <n v="0"/>
    <n v="0"/>
    <s v="Release1"/>
    <n v="1075"/>
    <x v="0"/>
    <x v="845"/>
    <x v="916"/>
    <x v="28"/>
    <n v="0"/>
    <d v="2026-01-12T00:00:00"/>
    <n v="1"/>
    <x v="0"/>
    <s v="23.28-03 Aug"/>
  </r>
  <r>
    <s v="200500010051"/>
    <x v="2"/>
    <s v="Baski 2"/>
    <x v="49"/>
    <x v="10"/>
    <n v="7"/>
    <n v="28.880000000000003"/>
    <n v="1357.2162000000001"/>
    <n v="0"/>
    <n v="0"/>
    <n v="0"/>
    <n v="0"/>
    <n v="0"/>
    <s v="Release1"/>
    <n v="1357"/>
    <x v="0"/>
    <x v="209"/>
    <x v="917"/>
    <x v="19"/>
    <n v="0"/>
    <d v="2026-02-09T00:00:00"/>
    <n v="1"/>
    <x v="0"/>
    <s v="23.28-03 Aug"/>
  </r>
  <r>
    <s v="200500010052"/>
    <x v="2"/>
    <s v="Baski 2"/>
    <x v="49"/>
    <x v="42"/>
    <n v="7"/>
    <n v="19.239999999999998"/>
    <n v="770.00779999999997"/>
    <n v="0"/>
    <n v="0"/>
    <n v="0"/>
    <n v="0"/>
    <n v="0"/>
    <s v="Release1"/>
    <n v="770"/>
    <x v="0"/>
    <x v="846"/>
    <x v="918"/>
    <x v="45"/>
    <n v="0"/>
    <d v="1899-12-30T00:00:00"/>
    <n v="1"/>
    <x v="0"/>
    <s v="23.28-03 Aug"/>
  </r>
  <r>
    <s v="200500010054"/>
    <x v="2"/>
    <s v="Baski 2"/>
    <x v="49"/>
    <x v="44"/>
    <n v="7"/>
    <n v="23.26"/>
    <n v="855.38580000000002"/>
    <n v="0"/>
    <n v="0"/>
    <n v="0"/>
    <n v="0"/>
    <n v="0"/>
    <s v="Release1"/>
    <n v="855"/>
    <x v="0"/>
    <x v="847"/>
    <x v="919"/>
    <x v="45"/>
    <n v="0"/>
    <d v="2026-05-18T00:00:00"/>
    <n v="1"/>
    <x v="0"/>
    <s v="23.28-03 Aug"/>
  </r>
  <r>
    <s v="200500010055"/>
    <x v="2"/>
    <s v="Baski 2"/>
    <x v="49"/>
    <x v="45"/>
    <n v="14"/>
    <n v="45.04"/>
    <n v="1878.8185999999998"/>
    <n v="0"/>
    <n v="0"/>
    <n v="0"/>
    <n v="0"/>
    <n v="0"/>
    <s v="Release1"/>
    <n v="1879"/>
    <x v="0"/>
    <x v="848"/>
    <x v="920"/>
    <x v="28"/>
    <n v="0"/>
    <d v="2026-05-18T00:00:00"/>
    <n v="1"/>
    <x v="0"/>
    <s v="23.28-03 Aug"/>
  </r>
  <r>
    <s v="200500010057"/>
    <x v="2"/>
    <s v="Baski 2"/>
    <x v="49"/>
    <x v="99"/>
    <n v="12"/>
    <n v="22.380000000000003"/>
    <n v="773.93859999999995"/>
    <n v="0"/>
    <n v="0"/>
    <n v="0"/>
    <n v="0"/>
    <n v="0"/>
    <s v="Release1"/>
    <n v="774"/>
    <x v="0"/>
    <x v="791"/>
    <x v="921"/>
    <x v="45"/>
    <n v="0"/>
    <d v="2026-07-06T00:00:00"/>
    <n v="1"/>
    <x v="0"/>
    <s v="23.28-03 Aug"/>
  </r>
  <r>
    <s v="200500030002"/>
    <x v="2"/>
    <s v="UCHARI"/>
    <x v="50"/>
    <x v="0"/>
    <n v="2"/>
    <n v="4.74"/>
    <n v="182.285"/>
    <n v="0"/>
    <n v="0"/>
    <n v="0"/>
    <n v="0"/>
    <n v="0"/>
    <n v="0"/>
    <n v="182"/>
    <x v="0"/>
    <x v="849"/>
    <x v="922"/>
    <x v="28"/>
    <s v="CANARA BANK"/>
    <d v="2024-09-21T00:00:00"/>
    <n v="1"/>
    <x v="0"/>
    <s v="23.28-03 Aug"/>
  </r>
  <r>
    <s v="200500030008"/>
    <x v="2"/>
    <s v="UCHARI"/>
    <x v="50"/>
    <x v="31"/>
    <n v="12"/>
    <n v="31.259999999999998"/>
    <n v="1194.3037999999999"/>
    <n v="0"/>
    <n v="0"/>
    <n v="0"/>
    <n v="0"/>
    <n v="0"/>
    <n v="0"/>
    <n v="1194"/>
    <x v="0"/>
    <x v="850"/>
    <x v="923"/>
    <x v="25"/>
    <s v="UNION BANK OF INDIA"/>
    <d v="2024-10-14T00:00:00"/>
    <n v="1"/>
    <x v="0"/>
    <s v="23.28-03 Aug"/>
  </r>
  <r>
    <s v="200500030012"/>
    <x v="2"/>
    <s v="UCHARI"/>
    <x v="50"/>
    <x v="34"/>
    <n v="13"/>
    <n v="54.080000000000005"/>
    <n v="1989.2633999999998"/>
    <n v="0"/>
    <n v="0"/>
    <n v="0"/>
    <n v="0"/>
    <n v="0"/>
    <n v="0"/>
    <n v="1989"/>
    <x v="0"/>
    <x v="851"/>
    <x v="924"/>
    <x v="25"/>
    <s v="Union Bank"/>
    <d v="1899-12-30T00:00:00"/>
    <n v="1"/>
    <x v="0"/>
    <s v="23.28-03 Aug"/>
  </r>
  <r>
    <s v="200500030014"/>
    <x v="2"/>
    <s v="UCHARI"/>
    <x v="50"/>
    <x v="35"/>
    <n v="7"/>
    <n v="23.699999999999996"/>
    <n v="1089.1614"/>
    <n v="0"/>
    <n v="0"/>
    <n v="0"/>
    <n v="0"/>
    <n v="0"/>
    <n v="0"/>
    <n v="1089"/>
    <x v="0"/>
    <x v="852"/>
    <x v="925"/>
    <x v="47"/>
    <s v="IDBI Bank"/>
    <d v="1899-12-30T00:00:00"/>
    <n v="1"/>
    <x v="0"/>
    <s v="23.28-03 Aug"/>
  </r>
  <r>
    <s v="200500030016"/>
    <x v="2"/>
    <s v="UCHARI"/>
    <x v="50"/>
    <x v="3"/>
    <n v="14"/>
    <n v="152.98000000000002"/>
    <n v="5931.3203999999996"/>
    <n v="0"/>
    <n v="0"/>
    <n v="0"/>
    <n v="0"/>
    <n v="0"/>
    <n v="0"/>
    <n v="5931"/>
    <x v="0"/>
    <x v="382"/>
    <x v="926"/>
    <x v="21"/>
    <n v="0"/>
    <d v="2025-06-23T00:00:00"/>
    <n v="1"/>
    <x v="0"/>
    <s v="23.28-03 Aug"/>
  </r>
  <r>
    <s v="200500030017"/>
    <x v="2"/>
    <s v="UCHARI"/>
    <x v="50"/>
    <x v="4"/>
    <n v="14"/>
    <n v="39.959999999999994"/>
    <n v="1553.9146000000001"/>
    <n v="0"/>
    <n v="0"/>
    <n v="0"/>
    <n v="0"/>
    <n v="0"/>
    <n v="0"/>
    <n v="1554"/>
    <x v="0"/>
    <x v="853"/>
    <x v="927"/>
    <x v="25"/>
    <n v="0"/>
    <d v="2025-07-05T00:00:00"/>
    <n v="1"/>
    <x v="0"/>
    <s v="23.28-03 Aug"/>
  </r>
  <r>
    <s v="200500030018"/>
    <x v="2"/>
    <s v="UCHARI"/>
    <x v="50"/>
    <x v="88"/>
    <n v="12"/>
    <n v="21.639999999999997"/>
    <n v="1064.4089999999999"/>
    <n v="0"/>
    <n v="0"/>
    <n v="0"/>
    <n v="0"/>
    <n v="0"/>
    <n v="0"/>
    <n v="1064"/>
    <x v="0"/>
    <x v="854"/>
    <x v="928"/>
    <x v="79"/>
    <n v="0"/>
    <d v="2025-08-12T00:00:00"/>
    <n v="1"/>
    <x v="0"/>
    <s v="23.28-03 Aug"/>
  </r>
  <r>
    <s v="200500030019"/>
    <x v="2"/>
    <s v="UCHARI"/>
    <x v="50"/>
    <x v="5"/>
    <n v="14"/>
    <n v="40.159999999999997"/>
    <n v="1584.8018"/>
    <n v="0"/>
    <n v="0"/>
    <n v="0"/>
    <n v="0"/>
    <n v="0"/>
    <n v="0"/>
    <n v="1585"/>
    <x v="0"/>
    <x v="855"/>
    <x v="929"/>
    <x v="25"/>
    <n v="0"/>
    <d v="2025-06-17T00:00:00"/>
    <n v="1"/>
    <x v="0"/>
    <s v="23.28-03 Aug"/>
  </r>
  <r>
    <s v="200500030020"/>
    <x v="2"/>
    <s v="UCHARI"/>
    <x v="50"/>
    <x v="89"/>
    <n v="12"/>
    <n v="45.059999999999995"/>
    <n v="1892.4120000000003"/>
    <n v="0"/>
    <n v="0"/>
    <n v="0"/>
    <n v="0"/>
    <n v="0"/>
    <n v="0"/>
    <n v="1892"/>
    <x v="0"/>
    <x v="244"/>
    <x v="930"/>
    <x v="25"/>
    <n v="0"/>
    <d v="2025-10-29T00:00:00"/>
    <n v="1"/>
    <x v="0"/>
    <s v="23.28-03 Aug"/>
  </r>
  <r>
    <s v="200500030023"/>
    <x v="2"/>
    <s v="UCHARI"/>
    <x v="50"/>
    <x v="37"/>
    <n v="7"/>
    <n v="22.96"/>
    <n v="929.79680000000019"/>
    <n v="0"/>
    <n v="0"/>
    <n v="0"/>
    <n v="0"/>
    <n v="0"/>
    <n v="0"/>
    <n v="930"/>
    <x v="0"/>
    <x v="856"/>
    <x v="931"/>
    <x v="19"/>
    <n v="0"/>
    <d v="2025-12-01T00:00:00"/>
    <n v="1"/>
    <x v="0"/>
    <s v="23.28-03 Aug"/>
  </r>
  <r>
    <s v="200500030024"/>
    <x v="2"/>
    <s v="UCHARI"/>
    <x v="50"/>
    <x v="47"/>
    <n v="14"/>
    <n v="44.539999999999992"/>
    <n v="1810.7109999999998"/>
    <n v="0"/>
    <n v="0"/>
    <n v="0"/>
    <n v="0"/>
    <n v="0"/>
    <n v="0"/>
    <n v="1811"/>
    <x v="0"/>
    <x v="857"/>
    <x v="932"/>
    <x v="25"/>
    <n v="0"/>
    <d v="2025-12-08T00:00:00"/>
    <n v="1"/>
    <x v="0"/>
    <s v="23.28-03 Aug"/>
  </r>
  <r>
    <s v="200500030026"/>
    <x v="2"/>
    <s v="UCHARI"/>
    <x v="50"/>
    <x v="23"/>
    <n v="14"/>
    <n v="294.38"/>
    <n v="11933.721799999999"/>
    <n v="0"/>
    <n v="0"/>
    <n v="0"/>
    <n v="0"/>
    <n v="0"/>
    <n v="0"/>
    <n v="11934"/>
    <x v="0"/>
    <x v="858"/>
    <x v="933"/>
    <x v="28"/>
    <n v="0"/>
    <d v="2025-12-08T00:00:00"/>
    <n v="1"/>
    <x v="0"/>
    <s v="23.28-03 Aug"/>
  </r>
  <r>
    <s v="200500030028"/>
    <x v="2"/>
    <s v="UCHARI"/>
    <x v="50"/>
    <x v="61"/>
    <n v="7"/>
    <n v="31.139999999999997"/>
    <n v="1364.5954000000004"/>
    <n v="0"/>
    <n v="0"/>
    <n v="0"/>
    <n v="0"/>
    <n v="0"/>
    <n v="0"/>
    <n v="1365"/>
    <x v="0"/>
    <x v="859"/>
    <x v="934"/>
    <x v="28"/>
    <n v="0"/>
    <d v="2026-02-02T00:00:00"/>
    <n v="1"/>
    <x v="0"/>
    <s v="23.28-03 Aug"/>
  </r>
  <r>
    <s v="200500030031"/>
    <x v="2"/>
    <s v="UCHARI"/>
    <x v="50"/>
    <x v="55"/>
    <n v="7"/>
    <n v="21.419999999999998"/>
    <n v="951.89600000000007"/>
    <n v="0"/>
    <n v="0"/>
    <n v="0"/>
    <n v="0"/>
    <n v="0"/>
    <n v="0"/>
    <n v="952"/>
    <x v="0"/>
    <x v="860"/>
    <x v="935"/>
    <x v="25"/>
    <n v="0"/>
    <d v="2025-09-16T00:00:00"/>
    <n v="1"/>
    <x v="0"/>
    <s v="23.28-03 Aug"/>
  </r>
  <r>
    <s v="200500030032"/>
    <x v="2"/>
    <s v="UCHARI"/>
    <x v="50"/>
    <x v="56"/>
    <n v="7"/>
    <n v="16.36"/>
    <n v="693.7052000000001"/>
    <n v="0"/>
    <n v="0"/>
    <n v="0"/>
    <n v="0"/>
    <n v="0"/>
    <n v="0"/>
    <n v="694"/>
    <x v="0"/>
    <x v="861"/>
    <x v="936"/>
    <x v="19"/>
    <n v="0"/>
    <d v="2026-02-23T00:00:00"/>
    <n v="1"/>
    <x v="0"/>
    <s v="23.28-03 Aug"/>
  </r>
  <r>
    <s v="200500030033"/>
    <x v="2"/>
    <s v="UCHARI"/>
    <x v="50"/>
    <x v="39"/>
    <n v="14"/>
    <n v="38.28"/>
    <n v="1505.7454000000002"/>
    <n v="0"/>
    <n v="0"/>
    <n v="0"/>
    <n v="0"/>
    <n v="0"/>
    <n v="0"/>
    <n v="1506"/>
    <x v="0"/>
    <x v="862"/>
    <x v="937"/>
    <x v="47"/>
    <n v="0"/>
    <d v="1899-12-30T00:00:00"/>
    <n v="1"/>
    <x v="0"/>
    <s v="23.28-03 Aug"/>
  </r>
  <r>
    <s v="200500030034"/>
    <x v="2"/>
    <s v="UCHARI"/>
    <x v="50"/>
    <x v="57"/>
    <n v="14"/>
    <n v="60.060000000000009"/>
    <n v="2522.0534000000002"/>
    <n v="0"/>
    <n v="0"/>
    <n v="0"/>
    <n v="0"/>
    <n v="0"/>
    <n v="0"/>
    <n v="2522"/>
    <x v="0"/>
    <x v="542"/>
    <x v="938"/>
    <x v="39"/>
    <n v="0"/>
    <d v="2026-03-16T00:00:00"/>
    <n v="1"/>
    <x v="0"/>
    <s v="23.28-03 Aug"/>
  </r>
  <r>
    <s v="200500030035"/>
    <x v="2"/>
    <s v="UCHARI"/>
    <x v="50"/>
    <x v="48"/>
    <n v="7"/>
    <n v="14.68"/>
    <n v="655.76120000000003"/>
    <n v="0"/>
    <n v="0"/>
    <n v="0"/>
    <n v="0"/>
    <n v="0"/>
    <n v="0"/>
    <n v="656"/>
    <x v="0"/>
    <x v="863"/>
    <x v="939"/>
    <x v="18"/>
    <n v="0"/>
    <d v="2026-05-18T00:00:00"/>
    <n v="1"/>
    <x v="0"/>
    <s v="23.28-03 Aug"/>
  </r>
  <r>
    <s v="200500030037"/>
    <x v="2"/>
    <s v="UCHARI"/>
    <x v="50"/>
    <x v="95"/>
    <n v="14"/>
    <n v="63.26"/>
    <n v="2418.2108000000003"/>
    <n v="0"/>
    <n v="0"/>
    <n v="0"/>
    <n v="0"/>
    <n v="0"/>
    <n v="0"/>
    <n v="2418"/>
    <x v="0"/>
    <x v="864"/>
    <x v="940"/>
    <x v="28"/>
    <n v="0"/>
    <d v="2026-06-02T00:00:00"/>
    <n v="1"/>
    <x v="0"/>
    <s v="23.28-03 Aug"/>
  </r>
  <r>
    <s v="200500030038"/>
    <x v="2"/>
    <s v="UCHARI"/>
    <x v="50"/>
    <x v="104"/>
    <n v="14"/>
    <n v="51.499999999999993"/>
    <n v="1949.3054000000002"/>
    <n v="0"/>
    <n v="0"/>
    <n v="0"/>
    <n v="0"/>
    <n v="0"/>
    <n v="0"/>
    <n v="1949"/>
    <x v="0"/>
    <x v="865"/>
    <x v="941"/>
    <x v="25"/>
    <n v="0"/>
    <d v="2026-06-22T00:00:00"/>
    <n v="1"/>
    <x v="0"/>
    <s v="23.28-03 Aug"/>
  </r>
  <r>
    <s v="200500030040"/>
    <x v="2"/>
    <s v="UCHARI"/>
    <x v="50"/>
    <x v="49"/>
    <n v="14"/>
    <n v="27.400000000000006"/>
    <n v="1057.2246"/>
    <n v="0"/>
    <n v="0"/>
    <n v="0"/>
    <n v="0"/>
    <n v="0"/>
    <n v="0"/>
    <n v="1057"/>
    <x v="0"/>
    <x v="479"/>
    <x v="942"/>
    <x v="19"/>
    <n v="0"/>
    <d v="2026-06-22T00:00:00"/>
    <n v="1"/>
    <x v="0"/>
    <s v="23.28-03 Aug"/>
  </r>
  <r>
    <s v="200500030041"/>
    <x v="2"/>
    <s v="UCHARI"/>
    <x v="50"/>
    <x v="50"/>
    <n v="14"/>
    <n v="44.339999999999996"/>
    <n v="2173.6068"/>
    <n v="0"/>
    <n v="0"/>
    <n v="0"/>
    <n v="0"/>
    <n v="0"/>
    <n v="0"/>
    <n v="2174"/>
    <x v="0"/>
    <x v="866"/>
    <x v="943"/>
    <x v="47"/>
    <n v="0"/>
    <d v="2026-06-22T00:00:00"/>
    <n v="1"/>
    <x v="0"/>
    <s v="23.28-03 Aug"/>
  </r>
  <r>
    <s v="200500030042"/>
    <x v="2"/>
    <s v="UCHARI"/>
    <x v="50"/>
    <x v="40"/>
    <n v="14"/>
    <n v="48.1"/>
    <n v="1779.7976000000003"/>
    <n v="0"/>
    <n v="0"/>
    <n v="0"/>
    <n v="0"/>
    <n v="0"/>
    <n v="0"/>
    <n v="1780"/>
    <x v="0"/>
    <x v="539"/>
    <x v="944"/>
    <x v="25"/>
    <n v="0"/>
    <d v="2026-06-22T00:00:00"/>
    <n v="1"/>
    <x v="0"/>
    <s v="23.28-03 Aug"/>
  </r>
  <r>
    <s v="200500030043"/>
    <x v="2"/>
    <s v="UCHARI"/>
    <x v="50"/>
    <x v="62"/>
    <n v="14"/>
    <n v="80.760000000000005"/>
    <n v="3363.1877999999997"/>
    <n v="0"/>
    <n v="0"/>
    <n v="0"/>
    <n v="0"/>
    <n v="0"/>
    <n v="0"/>
    <n v="3363"/>
    <x v="0"/>
    <x v="867"/>
    <x v="945"/>
    <x v="39"/>
    <n v="0"/>
    <d v="2026-06-22T00:00:00"/>
    <n v="1"/>
    <x v="0"/>
    <s v="23.28-03 Aug"/>
  </r>
  <r>
    <s v="200500030044"/>
    <x v="2"/>
    <s v="UCHARI"/>
    <x v="50"/>
    <x v="24"/>
    <n v="14"/>
    <n v="27.44"/>
    <n v="1115.4102"/>
    <n v="0"/>
    <n v="0"/>
    <n v="0"/>
    <n v="0"/>
    <n v="0"/>
    <n v="0"/>
    <n v="1115"/>
    <x v="0"/>
    <x v="868"/>
    <x v="946"/>
    <x v="25"/>
    <n v="0"/>
    <d v="2026-06-22T00:00:00"/>
    <n v="1"/>
    <x v="0"/>
    <s v="23.28-03 Aug"/>
  </r>
  <r>
    <s v="200500030045"/>
    <x v="2"/>
    <s v="UCHARI"/>
    <x v="50"/>
    <x v="41"/>
    <n v="7"/>
    <n v="32.179999999999993"/>
    <n v="1324.3178"/>
    <n v="0"/>
    <n v="0"/>
    <n v="0"/>
    <n v="0"/>
    <n v="0"/>
    <n v="0"/>
    <n v="1324"/>
    <x v="0"/>
    <x v="869"/>
    <x v="947"/>
    <x v="25"/>
    <n v="0"/>
    <d v="2026-06-22T00:00:00"/>
    <n v="1"/>
    <x v="0"/>
    <s v="23.28-03 Aug"/>
  </r>
  <r>
    <s v="200500030048"/>
    <x v="2"/>
    <s v="UCHARI"/>
    <x v="50"/>
    <x v="8"/>
    <n v="7"/>
    <n v="28.28"/>
    <n v="1193.0630000000001"/>
    <n v="0"/>
    <n v="0"/>
    <n v="0"/>
    <n v="0"/>
    <n v="0"/>
    <n v="0"/>
    <n v="1193"/>
    <x v="0"/>
    <x v="870"/>
    <x v="948"/>
    <x v="19"/>
    <n v="0"/>
    <d v="2026-06-22T00:00:00"/>
    <n v="1"/>
    <x v="0"/>
    <s v="23.28-03 Aug"/>
  </r>
  <r>
    <s v="200500030049"/>
    <x v="2"/>
    <s v="UCHARI"/>
    <x v="50"/>
    <x v="148"/>
    <n v="14"/>
    <n v="61.02"/>
    <n v="2485.6372000000001"/>
    <n v="0"/>
    <n v="0"/>
    <n v="0"/>
    <n v="0"/>
    <n v="0"/>
    <n v="0"/>
    <n v="2486"/>
    <x v="0"/>
    <x v="871"/>
    <x v="949"/>
    <x v="25"/>
    <n v="0"/>
    <d v="2026-07-06T00:00:00"/>
    <n v="1"/>
    <x v="0"/>
    <s v="23.28-03 Aug"/>
  </r>
  <r>
    <s v="200500030051"/>
    <x v="2"/>
    <s v="UCHARI"/>
    <x v="50"/>
    <x v="10"/>
    <n v="7"/>
    <n v="37.299999999999997"/>
    <n v="1704.3534000000002"/>
    <n v="0"/>
    <n v="0"/>
    <n v="0"/>
    <n v="0"/>
    <n v="0"/>
    <n v="0"/>
    <n v="1704"/>
    <x v="0"/>
    <x v="872"/>
    <x v="950"/>
    <x v="18"/>
    <n v="0"/>
    <d v="2026-07-06T00:00:00"/>
    <n v="1"/>
    <x v="0"/>
    <s v="23.28-03 Aug"/>
  </r>
  <r>
    <s v="200500030052"/>
    <x v="2"/>
    <s v="UCHARI"/>
    <x v="50"/>
    <x v="42"/>
    <n v="7"/>
    <n v="21.060000000000002"/>
    <n v="889.53380000000016"/>
    <n v="0"/>
    <n v="0"/>
    <n v="0"/>
    <n v="0"/>
    <n v="0"/>
    <n v="0"/>
    <n v="890"/>
    <x v="0"/>
    <x v="873"/>
    <x v="951"/>
    <x v="25"/>
    <n v="0"/>
    <d v="2026-07-06T00:00:00"/>
    <n v="1"/>
    <x v="0"/>
    <s v="23.28-03 Aug"/>
  </r>
  <r>
    <s v="200500030053"/>
    <x v="2"/>
    <s v="UCHARI"/>
    <x v="50"/>
    <x v="43"/>
    <n v="14"/>
    <n v="49.22"/>
    <n v="1937.3466000000001"/>
    <n v="0"/>
    <n v="0"/>
    <n v="0"/>
    <n v="0"/>
    <n v="0"/>
    <n v="0"/>
    <n v="1937"/>
    <x v="0"/>
    <x v="874"/>
    <x v="952"/>
    <x v="18"/>
    <n v="0"/>
    <d v="2026-07-13T00:00:00"/>
    <n v="1"/>
    <x v="0"/>
    <s v="23.28-03 Aug"/>
  </r>
  <r>
    <s v="200500030054"/>
    <x v="2"/>
    <s v="UCHARI"/>
    <x v="50"/>
    <x v="44"/>
    <n v="7"/>
    <n v="43.32"/>
    <n v="1552.085"/>
    <n v="0"/>
    <n v="0"/>
    <n v="0"/>
    <n v="0"/>
    <n v="0"/>
    <n v="0"/>
    <n v="1552"/>
    <x v="0"/>
    <x v="875"/>
    <x v="953"/>
    <x v="25"/>
    <n v="0"/>
    <d v="2026-07-20T00:00:00"/>
    <n v="1"/>
    <x v="0"/>
    <s v="23.28-03 Aug"/>
  </r>
  <r>
    <s v="200500030055"/>
    <x v="2"/>
    <s v="UCHARI"/>
    <x v="50"/>
    <x v="45"/>
    <n v="14"/>
    <n v="61.660000000000011"/>
    <n v="2614.7554000000005"/>
    <n v="0"/>
    <n v="0"/>
    <n v="0"/>
    <n v="0"/>
    <n v="0"/>
    <n v="0"/>
    <n v="2615"/>
    <x v="0"/>
    <x v="876"/>
    <x v="954"/>
    <x v="1"/>
    <n v="0"/>
    <d v="2026-07-20T00:00:00"/>
    <n v="1"/>
    <x v="0"/>
    <s v="23.28-03 Aug"/>
  </r>
  <r>
    <s v="200500030056"/>
    <x v="2"/>
    <s v="UCHARI"/>
    <x v="50"/>
    <x v="46"/>
    <n v="14"/>
    <n v="53.839999999999989"/>
    <n v="2041.8304000000003"/>
    <n v="0"/>
    <n v="0"/>
    <n v="0"/>
    <n v="0"/>
    <n v="0"/>
    <n v="0"/>
    <n v="2042"/>
    <x v="0"/>
    <x v="877"/>
    <x v="955"/>
    <x v="28"/>
    <n v="0"/>
    <d v="2026-07-20T00:00:00"/>
    <n v="1"/>
    <x v="0"/>
    <s v="23.28-03 Aug"/>
  </r>
  <r>
    <s v="200500030057"/>
    <x v="2"/>
    <s v="UCHARI"/>
    <x v="50"/>
    <x v="99"/>
    <n v="14"/>
    <n v="65.86"/>
    <n v="2503.2668000000003"/>
    <n v="0"/>
    <n v="0"/>
    <n v="0"/>
    <n v="0"/>
    <n v="0"/>
    <n v="0"/>
    <n v="2503"/>
    <x v="0"/>
    <x v="878"/>
    <x v="956"/>
    <x v="25"/>
    <n v="0"/>
    <d v="2026-07-28T00:00:00"/>
    <n v="1"/>
    <x v="0"/>
    <s v="23.28-03 Aug"/>
  </r>
  <r>
    <s v="200500030058"/>
    <x v="2"/>
    <s v="UCHARI"/>
    <x v="50"/>
    <x v="100"/>
    <n v="14"/>
    <n v="62.180000000000007"/>
    <n v="2366.9138000000003"/>
    <n v="0"/>
    <n v="0"/>
    <n v="0"/>
    <n v="0"/>
    <n v="0"/>
    <n v="0"/>
    <n v="2367"/>
    <x v="0"/>
    <x v="879"/>
    <x v="957"/>
    <x v="55"/>
    <n v="0"/>
    <d v="2026-08-17T00:00:00"/>
    <n v="1"/>
    <x v="0"/>
    <s v="23.28-03 Aug"/>
  </r>
  <r>
    <s v="200500030059"/>
    <x v="2"/>
    <s v="UCHARI"/>
    <x v="50"/>
    <x v="51"/>
    <n v="4"/>
    <n v="16.28"/>
    <n v="639.00900000000001"/>
    <n v="0"/>
    <n v="0"/>
    <n v="0"/>
    <n v="0"/>
    <n v="0"/>
    <n v="0"/>
    <n v="639"/>
    <x v="0"/>
    <x v="880"/>
    <x v="958"/>
    <x v="25"/>
    <n v="0"/>
    <d v="2026-09-07T00:00:00"/>
    <n v="1"/>
    <x v="0"/>
    <s v="23.28-03 Aug"/>
  </r>
  <r>
    <s v="200600010002"/>
    <x v="5"/>
    <s v="ORMANJHI"/>
    <x v="51"/>
    <x v="0"/>
    <n v="12"/>
    <n v="518.9"/>
    <n v="20847.054"/>
    <n v="0"/>
    <n v="0"/>
    <n v="109.42999999998574"/>
    <n v="0"/>
    <n v="0"/>
    <n v="0"/>
    <n v="20738"/>
    <x v="0"/>
    <x v="881"/>
    <x v="959"/>
    <x v="80"/>
    <s v="CANARA BANK"/>
    <d v="2024-08-20T00:00:00"/>
    <n v="1"/>
    <x v="0"/>
    <s v="23.28-03 Aug"/>
  </r>
  <r>
    <s v="200600010011"/>
    <x v="5"/>
    <s v="ORMANJHI"/>
    <x v="51"/>
    <x v="33"/>
    <n v="7"/>
    <n v="18.899999999999999"/>
    <n v="785.50700000000006"/>
    <n v="0"/>
    <n v="0"/>
    <n v="0"/>
    <n v="0"/>
    <n v="0"/>
    <n v="0"/>
    <n v="786"/>
    <x v="0"/>
    <x v="882"/>
    <x v="960"/>
    <x v="81"/>
    <s v="INDIAN OVERSEAS BANK"/>
    <d v="1899-12-30T00:00:00"/>
    <n v="1"/>
    <x v="0"/>
    <s v="23.28-03 Aug"/>
  </r>
  <r>
    <s v="200600010014"/>
    <x v="5"/>
    <s v="ORMANJHI"/>
    <x v="51"/>
    <x v="35"/>
    <n v="6"/>
    <n v="14.399999999999999"/>
    <n v="677.08600000000001"/>
    <n v="0"/>
    <n v="0"/>
    <n v="0"/>
    <n v="0"/>
    <n v="0"/>
    <n v="0"/>
    <n v="677"/>
    <x v="0"/>
    <x v="883"/>
    <x v="961"/>
    <x v="81"/>
    <n v="0"/>
    <d v="1899-12-30T00:00:00"/>
    <n v="1"/>
    <x v="0"/>
    <s v="23.28-03 Aug"/>
  </r>
  <r>
    <s v="200600010015"/>
    <x v="5"/>
    <s v="ORMANJHI"/>
    <x v="51"/>
    <x v="91"/>
    <n v="5"/>
    <n v="19.099999999999998"/>
    <n v="751.88200000000006"/>
    <n v="0"/>
    <n v="0"/>
    <n v="0"/>
    <n v="0"/>
    <n v="0"/>
    <n v="0"/>
    <n v="752"/>
    <x v="0"/>
    <x v="884"/>
    <x v="962"/>
    <x v="81"/>
    <n v="0"/>
    <d v="1899-12-30T00:00:00"/>
    <n v="1"/>
    <x v="0"/>
    <s v="23.28-03 Aug"/>
  </r>
  <r>
    <s v="200600010016"/>
    <x v="5"/>
    <s v="ORMANJHI"/>
    <x v="51"/>
    <x v="3"/>
    <n v="2"/>
    <n v="830.6"/>
    <n v="32858.161999999997"/>
    <n v="0"/>
    <n v="0"/>
    <n v="0"/>
    <n v="0"/>
    <n v="0"/>
    <n v="0"/>
    <n v="32858"/>
    <x v="0"/>
    <x v="885"/>
    <x v="963"/>
    <x v="82"/>
    <n v="0"/>
    <d v="1899-12-30T00:00:00"/>
    <n v="1"/>
    <x v="0"/>
    <s v="23.28-03 Aug"/>
  </r>
  <r>
    <s v="200600010018"/>
    <x v="5"/>
    <s v="ORMANJHI"/>
    <x v="51"/>
    <x v="88"/>
    <n v="8"/>
    <n v="26.600000000000005"/>
    <n v="1142.8760000000002"/>
    <n v="0"/>
    <n v="0"/>
    <n v="0"/>
    <n v="0"/>
    <n v="0"/>
    <n v="0"/>
    <n v="1143"/>
    <x v="0"/>
    <x v="886"/>
    <x v="964"/>
    <x v="83"/>
    <n v="0"/>
    <d v="1899-12-30T00:00:00"/>
    <n v="1"/>
    <x v="0"/>
    <s v="23.28-03 Aug"/>
  </r>
  <r>
    <s v="200600010024"/>
    <x v="5"/>
    <s v="ORMANJHI"/>
    <x v="51"/>
    <x v="47"/>
    <n v="14"/>
    <n v="47.999999999999993"/>
    <n v="2290.2870000000003"/>
    <n v="0"/>
    <n v="0"/>
    <n v="0"/>
    <n v="0"/>
    <n v="0"/>
    <n v="0"/>
    <n v="2290"/>
    <x v="0"/>
    <x v="887"/>
    <x v="965"/>
    <x v="81"/>
    <n v="0"/>
    <d v="2025-06-23T00:00:00"/>
    <n v="1"/>
    <x v="0"/>
    <s v="23.28-03 Aug"/>
  </r>
  <r>
    <s v="200600010028"/>
    <x v="5"/>
    <s v="ORMANJHI"/>
    <x v="51"/>
    <x v="61"/>
    <n v="7"/>
    <n v="13.4"/>
    <n v="610.74599999999998"/>
    <n v="0"/>
    <n v="0"/>
    <n v="0"/>
    <n v="0"/>
    <n v="0"/>
    <n v="0"/>
    <n v="611"/>
    <x v="0"/>
    <x v="888"/>
    <x v="966"/>
    <x v="84"/>
    <n v="0"/>
    <d v="2025-12-15T00:00:00"/>
    <n v="1"/>
    <x v="0"/>
    <s v="23.28-03 Aug"/>
  </r>
  <r>
    <s v="200600010030"/>
    <x v="5"/>
    <s v="ORMANJHI"/>
    <x v="51"/>
    <x v="54"/>
    <n v="14"/>
    <n v="28.2"/>
    <n v="1331.9939999999999"/>
    <n v="0"/>
    <n v="0"/>
    <n v="0"/>
    <n v="0"/>
    <n v="0"/>
    <n v="0"/>
    <n v="1332"/>
    <x v="0"/>
    <x v="889"/>
    <x v="967"/>
    <x v="81"/>
    <n v="0"/>
    <d v="2026-04-28T00:00:00"/>
    <n v="1"/>
    <x v="0"/>
    <s v="23.28-03 Aug"/>
  </r>
  <r>
    <s v="200600010031"/>
    <x v="5"/>
    <s v="ORMANJHI"/>
    <x v="51"/>
    <x v="55"/>
    <n v="7"/>
    <n v="11.6"/>
    <n v="412.28700000000003"/>
    <n v="0"/>
    <n v="0"/>
    <n v="0"/>
    <n v="0"/>
    <n v="0"/>
    <n v="0"/>
    <n v="412"/>
    <x v="0"/>
    <x v="890"/>
    <x v="968"/>
    <x v="85"/>
    <n v="0"/>
    <d v="2026-06-02T00:00:00"/>
    <n v="1"/>
    <x v="0"/>
    <s v="23.28-03 Aug"/>
  </r>
  <r>
    <s v="200600020002"/>
    <x v="5"/>
    <s v="MANDRO"/>
    <x v="52"/>
    <x v="0"/>
    <n v="7"/>
    <n v="16.040000000000003"/>
    <n v="702.37660000000005"/>
    <n v="0"/>
    <n v="0"/>
    <n v="0"/>
    <n v="0"/>
    <n v="0"/>
    <n v="0"/>
    <n v="702"/>
    <x v="0"/>
    <x v="891"/>
    <x v="969"/>
    <x v="86"/>
    <s v="IDBI Bank "/>
    <d v="2024-08-20T00:00:00"/>
    <n v="1"/>
    <x v="0"/>
    <s v="23.28-03 Aug"/>
  </r>
  <r>
    <s v="200600020007"/>
    <x v="5"/>
    <s v="MANDRO"/>
    <x v="52"/>
    <x v="98"/>
    <n v="14"/>
    <n v="78.78"/>
    <n v="3358.5462000000002"/>
    <n v="0"/>
    <n v="0"/>
    <n v="0"/>
    <n v="0"/>
    <n v="0"/>
    <n v="0"/>
    <n v="3359"/>
    <x v="0"/>
    <x v="892"/>
    <x v="970"/>
    <x v="83"/>
    <s v="PUNJAB NATIONAL BANK "/>
    <d v="2024-09-21T00:00:00"/>
    <n v="1"/>
    <x v="0"/>
    <s v="23.28-03 Aug"/>
  </r>
  <r>
    <s v="200600020011"/>
    <x v="5"/>
    <s v="MANDRO"/>
    <x v="52"/>
    <x v="33"/>
    <n v="13"/>
    <n v="66.78"/>
    <n v="2948.2344000000012"/>
    <n v="0"/>
    <n v="0"/>
    <n v="0"/>
    <n v="0"/>
    <n v="0"/>
    <n v="0"/>
    <n v="2948"/>
    <x v="0"/>
    <x v="893"/>
    <x v="971"/>
    <x v="86"/>
    <s v="IDBI Bank "/>
    <d v="2024-09-21T00:00:00"/>
    <n v="1"/>
    <x v="0"/>
    <s v="23.28-03 Aug"/>
  </r>
  <r>
    <s v="200600020012"/>
    <x v="5"/>
    <s v="MANDRO"/>
    <x v="52"/>
    <x v="34"/>
    <n v="6"/>
    <n v="16.190000000000001"/>
    <n v="643.72460000000001"/>
    <n v="0"/>
    <n v="0"/>
    <n v="0"/>
    <n v="0"/>
    <n v="0"/>
    <n v="0"/>
    <n v="644"/>
    <x v="0"/>
    <x v="894"/>
    <x v="972"/>
    <x v="87"/>
    <s v="BANK OF INDIA"/>
    <d v="2024-09-21T00:00:00"/>
    <n v="1"/>
    <x v="0"/>
    <s v="23.28-03 Aug"/>
  </r>
  <r>
    <s v="200600020018"/>
    <x v="5"/>
    <s v="MANDRO"/>
    <x v="52"/>
    <x v="88"/>
    <n v="7"/>
    <n v="18.88"/>
    <n v="1365.5451000000003"/>
    <n v="0"/>
    <n v="0"/>
    <n v="0"/>
    <n v="0"/>
    <n v="0"/>
    <n v="0"/>
    <n v="1366"/>
    <x v="0"/>
    <x v="895"/>
    <x v="973"/>
    <x v="87"/>
    <s v="BANK OF INDIA"/>
    <d v="2024-10-14T00:00:00"/>
    <n v="1"/>
    <x v="0"/>
    <s v="23.28-03 Aug"/>
  </r>
  <r>
    <s v="200600020020"/>
    <x v="5"/>
    <s v="MANDRO"/>
    <x v="52"/>
    <x v="89"/>
    <n v="1"/>
    <n v="2.1800000000000002"/>
    <n v="115.12580000000001"/>
    <n v="0"/>
    <n v="0"/>
    <n v="0"/>
    <n v="0"/>
    <n v="0"/>
    <n v="0"/>
    <n v="115"/>
    <x v="0"/>
    <x v="896"/>
    <x v="974"/>
    <x v="88"/>
    <s v="BANK OF BARODA"/>
    <d v="2024-10-14T00:00:00"/>
    <n v="1"/>
    <x v="0"/>
    <s v="23.28-03 Aug"/>
  </r>
  <r>
    <s v="200600020041"/>
    <x v="5"/>
    <s v="MANDRO"/>
    <x v="52"/>
    <x v="50"/>
    <n v="7"/>
    <n v="12.709999999999999"/>
    <n v="520.44200000000001"/>
    <n v="0"/>
    <n v="0"/>
    <n v="0"/>
    <n v="0"/>
    <n v="0"/>
    <n v="0"/>
    <n v="520"/>
    <x v="0"/>
    <x v="897"/>
    <x v="975"/>
    <x v="86"/>
    <n v="0"/>
    <d v="2025-05-19T00:00:00"/>
    <n v="1"/>
    <x v="0"/>
    <s v="23.28-03 Aug"/>
  </r>
  <r>
    <s v="200600020042"/>
    <x v="5"/>
    <s v="MANDRO"/>
    <x v="52"/>
    <x v="40"/>
    <n v="14"/>
    <n v="52.440000000000005"/>
    <n v="1971.7052000000001"/>
    <n v="0"/>
    <n v="0"/>
    <n v="0"/>
    <n v="0"/>
    <n v="0"/>
    <n v="0"/>
    <n v="1972"/>
    <x v="0"/>
    <x v="898"/>
    <x v="976"/>
    <x v="86"/>
    <n v="0"/>
    <d v="2025-09-02T00:00:00"/>
    <n v="1"/>
    <x v="0"/>
    <s v="23.28-03 Aug"/>
  </r>
  <r>
    <s v="200600020046"/>
    <x v="5"/>
    <s v="MANDRO"/>
    <x v="52"/>
    <x v="6"/>
    <n v="14"/>
    <n v="36.9"/>
    <n v="1394.8533999999997"/>
    <n v="0"/>
    <n v="0"/>
    <n v="0"/>
    <n v="0"/>
    <n v="0"/>
    <n v="0"/>
    <n v="1395"/>
    <x v="0"/>
    <x v="899"/>
    <x v="977"/>
    <x v="86"/>
    <n v="0"/>
    <d v="2025-09-23T00:00:00"/>
    <n v="1"/>
    <x v="0"/>
    <s v="23.28-03 Aug"/>
  </r>
  <r>
    <s v="200600020056"/>
    <x v="5"/>
    <s v="MANDRO"/>
    <x v="52"/>
    <x v="46"/>
    <n v="13"/>
    <n v="36.92"/>
    <n v="1702.8246999999999"/>
    <n v="0"/>
    <n v="0"/>
    <n v="0"/>
    <n v="0"/>
    <n v="0"/>
    <n v="0"/>
    <n v="1703"/>
    <x v="0"/>
    <x v="900"/>
    <x v="978"/>
    <x v="87"/>
    <n v="0"/>
    <d v="2026-07-20T00:00:00"/>
    <n v="1"/>
    <x v="0"/>
    <s v="23.28-03 Aug"/>
  </r>
  <r>
    <s v="200600030002"/>
    <x v="5"/>
    <s v="DUMARDAGA"/>
    <x v="53"/>
    <x v="0"/>
    <n v="14"/>
    <n v="1537.62"/>
    <n v="55593.034500000009"/>
    <n v="0"/>
    <n v="0"/>
    <n v="2410.1900000000169"/>
    <n v="25400"/>
    <n v="0"/>
    <s v="Release1"/>
    <n v="27783"/>
    <x v="0"/>
    <x v="901"/>
    <x v="979"/>
    <x v="16"/>
    <s v="INDIAN OVERSEAS BANK"/>
    <d v="2024-08-20T00:00:00"/>
    <n v="1"/>
    <x v="0"/>
    <s v="23.28-03 Aug"/>
  </r>
  <r>
    <s v="200600030012"/>
    <x v="5"/>
    <s v="DUMARDAGA"/>
    <x v="53"/>
    <x v="34"/>
    <n v="2"/>
    <n v="10.559999999999999"/>
    <n v="422.15199999999999"/>
    <n v="0"/>
    <n v="0"/>
    <n v="0"/>
    <n v="0"/>
    <n v="0"/>
    <s v="Release1"/>
    <n v="422"/>
    <x v="0"/>
    <x v="902"/>
    <x v="980"/>
    <x v="89"/>
    <n v="0"/>
    <d v="2026-09-07T00:00:00"/>
    <n v="1"/>
    <x v="0"/>
    <s v="23.28-03 Aug"/>
  </r>
  <r>
    <s v="200600040002"/>
    <x v="5"/>
    <s v="CHUTTU"/>
    <x v="54"/>
    <x v="0"/>
    <n v="14"/>
    <n v="283.27999999999997"/>
    <n v="12648.605"/>
    <n v="0"/>
    <n v="0"/>
    <n v="0"/>
    <n v="6350"/>
    <n v="0"/>
    <n v="0"/>
    <n v="6299"/>
    <x v="0"/>
    <x v="903"/>
    <x v="981"/>
    <x v="81"/>
    <s v="INDIAN OVERSEAS BANK"/>
    <d v="2024-09-21T00:00:00"/>
    <n v="1"/>
    <x v="0"/>
    <s v="23.28-03 Aug"/>
  </r>
  <r>
    <s v="200600040006"/>
    <x v="5"/>
    <s v="CHUTTU"/>
    <x v="54"/>
    <x v="58"/>
    <n v="14"/>
    <n v="78.820000000000007"/>
    <n v="3215.3403999999996"/>
    <n v="0"/>
    <n v="0"/>
    <n v="0"/>
    <n v="0"/>
    <n v="0"/>
    <n v="0"/>
    <n v="3215"/>
    <x v="0"/>
    <x v="904"/>
    <x v="982"/>
    <x v="81"/>
    <s v="INDIAN OVERSEAS BANK"/>
    <d v="2024-09-21T00:00:00"/>
    <n v="1"/>
    <x v="0"/>
    <s v="23.28-03 Aug"/>
  </r>
  <r>
    <s v="200600040010"/>
    <x v="5"/>
    <s v="CHUTTU"/>
    <x v="54"/>
    <x v="2"/>
    <n v="7"/>
    <n v="44.9"/>
    <n v="1995.7360000000001"/>
    <n v="0"/>
    <n v="0"/>
    <n v="0"/>
    <n v="0"/>
    <n v="0"/>
    <n v="0"/>
    <n v="1996"/>
    <x v="0"/>
    <x v="905"/>
    <x v="983"/>
    <x v="81"/>
    <s v="INDIAN OVERSEAS BANK"/>
    <d v="2024-09-21T00:00:00"/>
    <n v="1"/>
    <x v="0"/>
    <s v="23.28-03 Aug"/>
  </r>
  <r>
    <s v="200600040015"/>
    <x v="5"/>
    <s v="CHUTTU"/>
    <x v="54"/>
    <x v="91"/>
    <n v="14"/>
    <n v="50.36"/>
    <n v="2323.3523999999998"/>
    <n v="0"/>
    <n v="0"/>
    <n v="0"/>
    <n v="0"/>
    <n v="0"/>
    <n v="0"/>
    <n v="2323"/>
    <x v="0"/>
    <x v="906"/>
    <x v="984"/>
    <x v="83"/>
    <s v="PUNJAB NATIONAL BANK "/>
    <d v="2024-12-16T00:00:00"/>
    <n v="1"/>
    <x v="0"/>
    <s v="23.28-03 Aug"/>
  </r>
  <r>
    <s v="200600040017"/>
    <x v="5"/>
    <s v="CHUTTU"/>
    <x v="54"/>
    <x v="4"/>
    <n v="12"/>
    <n v="26.979999999999997"/>
    <n v="904.74019999999996"/>
    <n v="0"/>
    <n v="0"/>
    <n v="0"/>
    <n v="0"/>
    <n v="0"/>
    <n v="0"/>
    <n v="905"/>
    <x v="0"/>
    <x v="907"/>
    <x v="985"/>
    <x v="84"/>
    <s v="STATE BANK OF INDIA"/>
    <d v="2024-12-16T00:00:00"/>
    <n v="1"/>
    <x v="0"/>
    <s v="23.28-03 Aug"/>
  </r>
  <r>
    <s v="200600040021"/>
    <x v="5"/>
    <s v="CHUTTU"/>
    <x v="54"/>
    <x v="59"/>
    <n v="7"/>
    <n v="54.72"/>
    <n v="2302.4710000000005"/>
    <n v="0"/>
    <n v="0"/>
    <n v="0"/>
    <n v="0"/>
    <n v="0"/>
    <n v="0"/>
    <n v="2302"/>
    <x v="0"/>
    <x v="908"/>
    <x v="986"/>
    <x v="81"/>
    <s v="INDIAN OVERSEAS BANK"/>
    <d v="2024-09-30T00:00:00"/>
    <n v="1"/>
    <x v="0"/>
    <s v="23.28-03 Aug"/>
  </r>
  <r>
    <s v="200600040022"/>
    <x v="5"/>
    <s v="CHUTTU"/>
    <x v="54"/>
    <x v="36"/>
    <n v="5"/>
    <n v="13.48"/>
    <n v="467.2088"/>
    <n v="0"/>
    <n v="0"/>
    <n v="0"/>
    <n v="0"/>
    <n v="0"/>
    <n v="0"/>
    <n v="467"/>
    <x v="0"/>
    <x v="909"/>
    <x v="987"/>
    <x v="81"/>
    <s v="INDIAN OVERSEAS BANK"/>
    <d v="2024-09-30T00:00:00"/>
    <n v="1"/>
    <x v="0"/>
    <s v="23.28-03 Aug"/>
  </r>
  <r>
    <s v="200600040023"/>
    <x v="5"/>
    <s v="CHUTTU"/>
    <x v="54"/>
    <x v="37"/>
    <n v="14"/>
    <n v="73.339999999999989"/>
    <n v="2979.1687999999995"/>
    <n v="0"/>
    <n v="0"/>
    <n v="0"/>
    <n v="0"/>
    <n v="0"/>
    <n v="0"/>
    <n v="2979"/>
    <x v="0"/>
    <x v="603"/>
    <x v="988"/>
    <x v="84"/>
    <s v="BANK OF INDIA"/>
    <d v="2024-09-30T00:00:00"/>
    <n v="1"/>
    <x v="0"/>
    <s v="23.28-03 Aug"/>
  </r>
  <r>
    <s v="200600040025"/>
    <x v="5"/>
    <s v="CHUTTU"/>
    <x v="54"/>
    <x v="90"/>
    <n v="8"/>
    <n v="44.06"/>
    <n v="1856.6594"/>
    <n v="0"/>
    <n v="0"/>
    <n v="0"/>
    <n v="0"/>
    <n v="0"/>
    <n v="0"/>
    <n v="1857"/>
    <x v="0"/>
    <x v="910"/>
    <x v="989"/>
    <x v="81"/>
    <s v="INDIAN OVERSEAS BANK"/>
    <d v="2024-09-30T00:00:00"/>
    <n v="1"/>
    <x v="0"/>
    <s v="23.28-03 Aug"/>
  </r>
  <r>
    <s v="200600040027"/>
    <x v="5"/>
    <s v="CHUTTU"/>
    <x v="54"/>
    <x v="60"/>
    <n v="14"/>
    <n v="98.42"/>
    <n v="4340.5259999999998"/>
    <n v="0"/>
    <n v="0"/>
    <n v="0"/>
    <n v="0"/>
    <n v="0"/>
    <n v="0"/>
    <n v="4341"/>
    <x v="0"/>
    <x v="911"/>
    <x v="990"/>
    <x v="81"/>
    <s v="INDIAN OVERSEAS BANK"/>
    <d v="2024-10-07T00:00:00"/>
    <n v="1"/>
    <x v="0"/>
    <s v="23.28-03 Aug"/>
  </r>
  <r>
    <s v="200600040029"/>
    <x v="5"/>
    <s v="CHUTTU"/>
    <x v="54"/>
    <x v="38"/>
    <n v="4"/>
    <n v="7.5200000000000005"/>
    <n v="294.54640000000001"/>
    <n v="0"/>
    <n v="0"/>
    <n v="0"/>
    <n v="0"/>
    <n v="0"/>
    <n v="0"/>
    <n v="295"/>
    <x v="0"/>
    <x v="912"/>
    <x v="991"/>
    <x v="81"/>
    <s v="INDIAN OVERSEAS BANK"/>
    <d v="2024-10-21T00:00:00"/>
    <n v="1"/>
    <x v="0"/>
    <s v="23.28-03 Aug"/>
  </r>
  <r>
    <s v="200600040031"/>
    <x v="5"/>
    <s v="CHUTTU"/>
    <x v="54"/>
    <x v="55"/>
    <n v="8"/>
    <n v="85.97999999999999"/>
    <n v="3601.1466000000005"/>
    <n v="0"/>
    <n v="0"/>
    <n v="0"/>
    <n v="0"/>
    <n v="0"/>
    <n v="0"/>
    <n v="3601"/>
    <x v="0"/>
    <x v="913"/>
    <x v="992"/>
    <x v="81"/>
    <s v="INDIAN OVERSEAS BANK"/>
    <d v="2024-10-21T00:00:00"/>
    <n v="1"/>
    <x v="0"/>
    <s v="23.28-03 Aug"/>
  </r>
  <r>
    <s v="200600040037"/>
    <x v="5"/>
    <s v="CHUTTU"/>
    <x v="54"/>
    <x v="95"/>
    <n v="9"/>
    <n v="14.24"/>
    <n v="532.88860000000011"/>
    <n v="0"/>
    <n v="0"/>
    <n v="0"/>
    <n v="0"/>
    <n v="0"/>
    <n v="0"/>
    <n v="533"/>
    <x v="0"/>
    <x v="914"/>
    <x v="993"/>
    <x v="90"/>
    <s v="UCO BANK "/>
    <d v="2024-11-04T00:00:00"/>
    <n v="1"/>
    <x v="0"/>
    <s v="23.28-03 Aug"/>
  </r>
  <r>
    <s v="200600040043"/>
    <x v="5"/>
    <s v="CHUTTU"/>
    <x v="54"/>
    <x v="62"/>
    <n v="2"/>
    <n v="2.12"/>
    <n v="87.538800000000009"/>
    <n v="0"/>
    <n v="0"/>
    <n v="0"/>
    <n v="0"/>
    <n v="0"/>
    <n v="0"/>
    <n v="88"/>
    <x v="0"/>
    <x v="690"/>
    <x v="994"/>
    <x v="81"/>
    <s v="INDIAN OVERSEAS BANK"/>
    <d v="2024-11-23T00:00:00"/>
    <n v="1"/>
    <x v="0"/>
    <s v="23.28-03 Aug"/>
  </r>
  <r>
    <s v="200600040048"/>
    <x v="5"/>
    <s v="CHUTTU"/>
    <x v="54"/>
    <x v="8"/>
    <n v="13"/>
    <n v="27.080000000000002"/>
    <n v="1124.6934000000001"/>
    <n v="0"/>
    <n v="0"/>
    <n v="0"/>
    <n v="0"/>
    <n v="0"/>
    <n v="0"/>
    <n v="1125"/>
    <x v="0"/>
    <x v="915"/>
    <x v="995"/>
    <x v="81"/>
    <s v="INDIAN OVERSEAS BANK"/>
    <d v="2024-11-23T00:00:00"/>
    <n v="1"/>
    <x v="0"/>
    <s v="23.28-03 Aug"/>
  </r>
  <r>
    <s v="200600040055"/>
    <x v="5"/>
    <s v="CHUTTU"/>
    <x v="54"/>
    <x v="45"/>
    <n v="5"/>
    <n v="13.16"/>
    <n v="532.21439999999996"/>
    <n v="0"/>
    <n v="0"/>
    <n v="0"/>
    <n v="0"/>
    <n v="0"/>
    <n v="0"/>
    <n v="532"/>
    <x v="0"/>
    <x v="239"/>
    <x v="996"/>
    <x v="81"/>
    <s v="INDIAN OVERSEAS BANK"/>
    <d v="2025-01-06T00:00:00"/>
    <n v="1"/>
    <x v="0"/>
    <s v="23.28-03 Aug"/>
  </r>
  <r>
    <s v="200600040056"/>
    <x v="5"/>
    <s v="CHUTTU"/>
    <x v="54"/>
    <x v="46"/>
    <n v="5"/>
    <n v="36.82"/>
    <n v="1241.7232000000001"/>
    <n v="0"/>
    <n v="0"/>
    <n v="0"/>
    <n v="0"/>
    <n v="0"/>
    <n v="0"/>
    <n v="1242"/>
    <x v="0"/>
    <x v="198"/>
    <x v="997"/>
    <x v="81"/>
    <n v="0"/>
    <d v="1899-12-30T00:00:00"/>
    <n v="1"/>
    <x v="0"/>
    <s v="23.28-03 Aug"/>
  </r>
  <r>
    <s v="200600040058"/>
    <x v="5"/>
    <s v="CHUTTU"/>
    <x v="54"/>
    <x v="100"/>
    <n v="12"/>
    <n v="31.06"/>
    <n v="1485.5382"/>
    <n v="0"/>
    <n v="0"/>
    <n v="0"/>
    <n v="0"/>
    <n v="0"/>
    <n v="0"/>
    <n v="1486"/>
    <x v="0"/>
    <x v="916"/>
    <x v="998"/>
    <x v="91"/>
    <n v="0"/>
    <d v="1899-12-30T00:00:00"/>
    <n v="1"/>
    <x v="0"/>
    <s v="23.28-03 Aug"/>
  </r>
  <r>
    <s v="200600040059"/>
    <x v="5"/>
    <s v="CHUTTU"/>
    <x v="54"/>
    <x v="51"/>
    <n v="7"/>
    <n v="30.799999999999997"/>
    <n v="1194.5186000000001"/>
    <n v="0"/>
    <n v="0"/>
    <n v="0"/>
    <n v="0"/>
    <n v="0"/>
    <n v="0"/>
    <n v="1195"/>
    <x v="0"/>
    <x v="917"/>
    <x v="999"/>
    <x v="81"/>
    <n v="0"/>
    <d v="1899-12-30T00:00:00"/>
    <n v="1"/>
    <x v="0"/>
    <s v="23.28-03 Aug"/>
  </r>
  <r>
    <s v="200600040068"/>
    <x v="5"/>
    <s v="CHUTTU"/>
    <x v="54"/>
    <x v="152"/>
    <n v="6"/>
    <n v="8.82"/>
    <n v="327.36779999999999"/>
    <n v="0"/>
    <n v="0"/>
    <n v="0"/>
    <n v="0"/>
    <n v="0"/>
    <n v="0"/>
    <n v="327"/>
    <x v="0"/>
    <x v="525"/>
    <x v="1000"/>
    <x v="81"/>
    <n v="0"/>
    <d v="1899-12-30T00:00:00"/>
    <n v="1"/>
    <x v="0"/>
    <s v="23.28-03 Aug"/>
  </r>
  <r>
    <s v="200600040071"/>
    <x v="5"/>
    <s v="CHUTTU"/>
    <x v="54"/>
    <x v="102"/>
    <n v="7"/>
    <n v="32.18"/>
    <n v="1315.7172"/>
    <n v="0"/>
    <n v="0"/>
    <n v="0"/>
    <n v="0"/>
    <n v="0"/>
    <n v="0"/>
    <n v="1316"/>
    <x v="0"/>
    <x v="536"/>
    <x v="1001"/>
    <x v="83"/>
    <n v="0"/>
    <d v="1899-12-30T00:00:00"/>
    <n v="1"/>
    <x v="0"/>
    <s v="23.28-03 Aug"/>
  </r>
  <r>
    <s v="200600040091"/>
    <x v="5"/>
    <s v="CHUTTU"/>
    <x v="54"/>
    <x v="67"/>
    <n v="2"/>
    <n v="21.58"/>
    <n v="999.28819999999996"/>
    <n v="0"/>
    <n v="0"/>
    <n v="0"/>
    <n v="0"/>
    <n v="0"/>
    <n v="0"/>
    <n v="999"/>
    <x v="0"/>
    <x v="918"/>
    <x v="1002"/>
    <x v="92"/>
    <n v="0"/>
    <d v="1899-12-30T00:00:00"/>
    <n v="1"/>
    <x v="0"/>
    <s v="23.28-03 Aug"/>
  </r>
  <r>
    <s v="200600040093"/>
    <x v="5"/>
    <s v="CHUTTU"/>
    <x v="54"/>
    <x v="151"/>
    <n v="9"/>
    <n v="53.980000000000004"/>
    <n v="1812.6432"/>
    <n v="0"/>
    <n v="0"/>
    <n v="0"/>
    <n v="0"/>
    <n v="0"/>
    <n v="0"/>
    <n v="1813"/>
    <x v="0"/>
    <x v="919"/>
    <x v="1003"/>
    <x v="81"/>
    <n v="0"/>
    <d v="2026-06-22T00:00:00"/>
    <n v="1"/>
    <x v="0"/>
    <s v="23.28-03 Aug"/>
  </r>
  <r>
    <s v="200600040095"/>
    <x v="5"/>
    <s v="CHUTTU"/>
    <x v="54"/>
    <x v="69"/>
    <n v="7"/>
    <n v="10.779999999999998"/>
    <n v="406.94240000000002"/>
    <n v="0"/>
    <n v="0"/>
    <n v="0"/>
    <n v="0"/>
    <n v="0"/>
    <n v="0"/>
    <n v="407"/>
    <x v="0"/>
    <x v="920"/>
    <x v="1004"/>
    <x v="84"/>
    <n v="0"/>
    <d v="2026-08-24T00:00:00"/>
    <n v="1"/>
    <x v="0"/>
    <s v="23.28-03 Aug"/>
  </r>
  <r>
    <s v="200600040096"/>
    <x v="5"/>
    <s v="CHUTTU"/>
    <x v="54"/>
    <x v="70"/>
    <n v="14"/>
    <n v="28.1"/>
    <n v="1523.7505999999996"/>
    <n v="0"/>
    <n v="0"/>
    <n v="0"/>
    <n v="0"/>
    <n v="0"/>
    <n v="0"/>
    <n v="1524"/>
    <x v="0"/>
    <x v="921"/>
    <x v="1005"/>
    <x v="81"/>
    <n v="0"/>
    <d v="2026-08-24T00:00:00"/>
    <n v="1"/>
    <x v="0"/>
    <s v="23.28-03 Aug"/>
  </r>
  <r>
    <s v="200600040097"/>
    <x v="5"/>
    <s v="CHUTTU"/>
    <x v="54"/>
    <x v="71"/>
    <n v="11"/>
    <n v="25.04"/>
    <n v="837.99659999999994"/>
    <n v="0"/>
    <n v="0"/>
    <n v="0"/>
    <n v="0"/>
    <n v="0"/>
    <n v="0"/>
    <n v="838"/>
    <x v="0"/>
    <x v="922"/>
    <x v="1006"/>
    <x v="81"/>
    <n v="0"/>
    <d v="2026-08-24T00:00:00"/>
    <n v="1"/>
    <x v="0"/>
    <s v="23.28-03 Aug"/>
  </r>
  <r>
    <s v="200600040098"/>
    <x v="5"/>
    <s v="CHUTTU"/>
    <x v="54"/>
    <x v="72"/>
    <n v="7"/>
    <n v="25.12"/>
    <n v="844.12699999999995"/>
    <n v="0"/>
    <n v="0"/>
    <n v="0"/>
    <n v="0"/>
    <n v="0"/>
    <n v="0"/>
    <n v="844"/>
    <x v="0"/>
    <x v="923"/>
    <x v="1007"/>
    <x v="93"/>
    <n v="0"/>
    <d v="2026-08-24T00:00:00"/>
    <n v="1"/>
    <x v="0"/>
    <s v="23.28-03 Aug"/>
  </r>
  <r>
    <s v="200600040099"/>
    <x v="5"/>
    <s v="CHUTTU"/>
    <x v="54"/>
    <x v="73"/>
    <n v="7"/>
    <n v="20.8"/>
    <n v="693.33960000000002"/>
    <n v="0"/>
    <n v="0"/>
    <n v="0"/>
    <n v="0"/>
    <n v="0"/>
    <n v="0"/>
    <n v="693"/>
    <x v="0"/>
    <x v="924"/>
    <x v="1008"/>
    <x v="81"/>
    <n v="0"/>
    <d v="2026-08-24T00:00:00"/>
    <n v="1"/>
    <x v="0"/>
    <s v="23.28-03 Aug"/>
  </r>
  <r>
    <s v="200600040101"/>
    <x v="5"/>
    <s v="CHUTTU"/>
    <x v="54"/>
    <x v="75"/>
    <n v="3"/>
    <n v="6.76"/>
    <n v="259.87039999999996"/>
    <n v="0"/>
    <n v="0"/>
    <n v="0"/>
    <n v="0"/>
    <n v="0"/>
    <n v="0"/>
    <n v="260"/>
    <x v="0"/>
    <x v="925"/>
    <x v="1009"/>
    <x v="91"/>
    <n v="0"/>
    <d v="2026-08-24T00:00:00"/>
    <n v="1"/>
    <x v="0"/>
    <s v="23.28-03 Aug"/>
  </r>
  <r>
    <s v="200600050003"/>
    <x v="5"/>
    <s v="JIRABAR"/>
    <x v="55"/>
    <x v="21"/>
    <n v="13"/>
    <n v="354.76000000000005"/>
    <n v="16313.575999999997"/>
    <n v="0"/>
    <n v="0"/>
    <n v="0"/>
    <n v="0"/>
    <n v="0"/>
    <n v="0"/>
    <n v="16314"/>
    <x v="0"/>
    <x v="758"/>
    <x v="1010"/>
    <x v="86"/>
    <s v="IDBI Bank "/>
    <d v="2025-01-06T00:00:00"/>
    <n v="1"/>
    <x v="0"/>
    <s v="23.28-03 Aug"/>
  </r>
  <r>
    <s v="200600050005"/>
    <x v="5"/>
    <s v="JIRABAR"/>
    <x v="55"/>
    <x v="30"/>
    <n v="12"/>
    <n v="54.559999999999995"/>
    <n v="2514.1886000000004"/>
    <n v="0"/>
    <n v="0"/>
    <n v="0"/>
    <n v="0"/>
    <n v="0"/>
    <n v="0"/>
    <n v="2514"/>
    <x v="0"/>
    <x v="476"/>
    <x v="1011"/>
    <x v="86"/>
    <s v="IDBI Bank "/>
    <d v="2025-01-06T00:00:00"/>
    <n v="1"/>
    <x v="0"/>
    <s v="23.28-03 Aug"/>
  </r>
  <r>
    <s v="200600050008"/>
    <x v="5"/>
    <s v="JIRABAR"/>
    <x v="55"/>
    <x v="31"/>
    <n v="6"/>
    <n v="18.88"/>
    <n v="726.0598"/>
    <n v="0"/>
    <n v="0"/>
    <n v="0"/>
    <n v="0"/>
    <n v="0"/>
    <n v="0"/>
    <n v="726"/>
    <x v="0"/>
    <x v="926"/>
    <x v="1012"/>
    <x v="86"/>
    <n v="0"/>
    <d v="2025-07-05T00:00:00"/>
    <n v="1"/>
    <x v="0"/>
    <s v="23.28-03 Aug"/>
  </r>
  <r>
    <s v="200600050009"/>
    <x v="5"/>
    <s v="JIRABAR"/>
    <x v="55"/>
    <x v="32"/>
    <n v="7"/>
    <n v="25.78"/>
    <n v="1759.384"/>
    <n v="0"/>
    <n v="0"/>
    <n v="0"/>
    <n v="0"/>
    <n v="0"/>
    <n v="0"/>
    <n v="1759"/>
    <x v="0"/>
    <x v="927"/>
    <x v="1013"/>
    <x v="86"/>
    <s v="IDBI Bank"/>
    <d v="1899-12-30T00:00:00"/>
    <n v="1"/>
    <x v="0"/>
    <s v="23.28-03 Aug"/>
  </r>
  <r>
    <s v="200600050011"/>
    <x v="5"/>
    <s v="JIRABAR"/>
    <x v="55"/>
    <x v="33"/>
    <n v="7"/>
    <n v="13.059999999999999"/>
    <n v="494.68699999999995"/>
    <n v="0"/>
    <n v="0"/>
    <n v="0"/>
    <n v="0"/>
    <n v="0"/>
    <n v="0"/>
    <n v="495"/>
    <x v="0"/>
    <x v="928"/>
    <x v="1014"/>
    <x v="91"/>
    <s v="INDIAN OVERSEAS BANK"/>
    <d v="1899-12-30T00:00:00"/>
    <n v="1"/>
    <x v="0"/>
    <s v="23.28-03 Aug"/>
  </r>
  <r>
    <s v="200600050013"/>
    <x v="5"/>
    <s v="JIRABAR"/>
    <x v="55"/>
    <x v="22"/>
    <n v="12"/>
    <n v="28.799999999999997"/>
    <n v="1503.0176000000001"/>
    <n v="0"/>
    <n v="0"/>
    <n v="0"/>
    <n v="0"/>
    <n v="0"/>
    <n v="0"/>
    <n v="1503"/>
    <x v="0"/>
    <x v="929"/>
    <x v="1015"/>
    <x v="86"/>
    <s v="IDBI Bank "/>
    <d v="2025-01-06T00:00:00"/>
    <n v="1"/>
    <x v="0"/>
    <s v="23.28-03 Aug"/>
  </r>
  <r>
    <s v="200600050014"/>
    <x v="5"/>
    <s v="JIRABAR"/>
    <x v="55"/>
    <x v="35"/>
    <n v="7"/>
    <n v="36.260000000000005"/>
    <n v="1366.4114000000002"/>
    <n v="0"/>
    <n v="0"/>
    <n v="0"/>
    <n v="0"/>
    <n v="0"/>
    <n v="0"/>
    <n v="1366"/>
    <x v="0"/>
    <x v="930"/>
    <x v="1016"/>
    <x v="86"/>
    <n v="0"/>
    <d v="1899-12-30T00:00:00"/>
    <n v="1"/>
    <x v="0"/>
    <s v="23.28-03 Aug"/>
  </r>
  <r>
    <s v="200600050015"/>
    <x v="5"/>
    <s v="JIRABAR"/>
    <x v="55"/>
    <x v="91"/>
    <n v="14"/>
    <n v="39.160000000000004"/>
    <n v="1628.5146"/>
    <n v="0"/>
    <n v="0"/>
    <n v="0"/>
    <n v="0"/>
    <n v="0"/>
    <n v="0"/>
    <n v="1629"/>
    <x v="0"/>
    <x v="931"/>
    <x v="1017"/>
    <x v="86"/>
    <n v="0"/>
    <d v="1899-12-30T00:00:00"/>
    <n v="1"/>
    <x v="0"/>
    <s v="23.28-03 Aug"/>
  </r>
  <r>
    <s v="200600050020"/>
    <x v="5"/>
    <s v="JIRABAR"/>
    <x v="55"/>
    <x v="89"/>
    <n v="7"/>
    <n v="19.34"/>
    <n v="1410.6748"/>
    <n v="0"/>
    <n v="0"/>
    <n v="0"/>
    <n v="0"/>
    <n v="0"/>
    <n v="0"/>
    <n v="1411"/>
    <x v="0"/>
    <x v="932"/>
    <x v="1018"/>
    <x v="86"/>
    <n v="0"/>
    <d v="2025-06-23T00:00:00"/>
    <n v="1"/>
    <x v="0"/>
    <s v="23.28-03 Aug"/>
  </r>
  <r>
    <s v="200600050022"/>
    <x v="5"/>
    <s v="JIRABAR"/>
    <x v="55"/>
    <x v="36"/>
    <n v="6"/>
    <n v="10.760000000000002"/>
    <n v="483.589"/>
    <n v="0"/>
    <n v="0"/>
    <n v="0"/>
    <n v="0"/>
    <n v="0"/>
    <n v="0"/>
    <n v="484"/>
    <x v="0"/>
    <x v="933"/>
    <x v="1019"/>
    <x v="91"/>
    <n v="0"/>
    <d v="2025-07-15T00:00:00"/>
    <n v="1"/>
    <x v="0"/>
    <s v="23.28-03 Aug"/>
  </r>
  <r>
    <s v="200600050024"/>
    <x v="5"/>
    <s v="JIRABAR"/>
    <x v="55"/>
    <x v="47"/>
    <n v="14"/>
    <n v="131.54"/>
    <n v="7341.0937999999996"/>
    <n v="0"/>
    <n v="0"/>
    <n v="0"/>
    <n v="0"/>
    <n v="0"/>
    <n v="0"/>
    <n v="7341"/>
    <x v="0"/>
    <x v="934"/>
    <x v="1020"/>
    <x v="86"/>
    <n v="0"/>
    <d v="2025-07-15T00:00:00"/>
    <n v="1"/>
    <x v="0"/>
    <s v="23.28-03 Aug"/>
  </r>
  <r>
    <s v="200600050028"/>
    <x v="5"/>
    <s v="JIRABAR"/>
    <x v="55"/>
    <x v="61"/>
    <n v="7"/>
    <n v="52.519999999999996"/>
    <n v="1915.9885999999997"/>
    <n v="0"/>
    <n v="0"/>
    <n v="0"/>
    <n v="0"/>
    <n v="0"/>
    <n v="0"/>
    <n v="1916"/>
    <x v="0"/>
    <x v="935"/>
    <x v="1021"/>
    <x v="86"/>
    <n v="0"/>
    <d v="2025-09-08T00:00:00"/>
    <n v="1"/>
    <x v="0"/>
    <s v="23.28-03 Aug"/>
  </r>
  <r>
    <s v="200600050032"/>
    <x v="5"/>
    <s v="JIRABAR"/>
    <x v="55"/>
    <x v="56"/>
    <n v="7"/>
    <n v="20.86"/>
    <n v="1529.7144000000001"/>
    <n v="0"/>
    <n v="0"/>
    <n v="0"/>
    <n v="0"/>
    <n v="0"/>
    <n v="0"/>
    <n v="1530"/>
    <x v="0"/>
    <x v="533"/>
    <x v="1022"/>
    <x v="94"/>
    <n v="0"/>
    <d v="2025-09-23T00:00:00"/>
    <n v="1"/>
    <x v="0"/>
    <s v="23.28-03 Aug"/>
  </r>
  <r>
    <s v="200600050039"/>
    <x v="5"/>
    <s v="JIRABAR"/>
    <x v="55"/>
    <x v="105"/>
    <n v="14"/>
    <n v="38.599999999999994"/>
    <n v="1518.9312"/>
    <n v="0"/>
    <n v="0"/>
    <n v="0"/>
    <n v="0"/>
    <n v="0"/>
    <n v="0"/>
    <n v="1519"/>
    <x v="0"/>
    <x v="936"/>
    <x v="1023"/>
    <x v="86"/>
    <n v="0"/>
    <d v="2026-08-24T00:00:00"/>
    <n v="1"/>
    <x v="0"/>
    <s v="23.28-03 Aug"/>
  </r>
  <r>
    <s v="200600070003"/>
    <x v="5"/>
    <s v="HOCHAR"/>
    <x v="56"/>
    <x v="21"/>
    <n v="5"/>
    <n v="271.89"/>
    <n v="11068.5532"/>
    <n v="0"/>
    <n v="0"/>
    <n v="0"/>
    <n v="0"/>
    <n v="0"/>
    <n v="0"/>
    <n v="11069"/>
    <x v="0"/>
    <x v="937"/>
    <x v="1024"/>
    <x v="95"/>
    <s v="BANK OF INDIA"/>
    <d v="1899-12-30T00:00:00"/>
    <n v="1"/>
    <x v="0"/>
    <s v="23.28-03 Aug"/>
  </r>
  <r>
    <s v="200600070010"/>
    <x v="5"/>
    <s v="HOCHAR"/>
    <x v="56"/>
    <x v="2"/>
    <n v="12"/>
    <n v="244.63000000000002"/>
    <n v="10138.909099999999"/>
    <n v="0"/>
    <n v="0"/>
    <n v="0"/>
    <n v="0"/>
    <n v="0"/>
    <n v="0"/>
    <n v="10139"/>
    <x v="0"/>
    <x v="938"/>
    <x v="1025"/>
    <x v="19"/>
    <s v="STATE BANK OF INDIA"/>
    <d v="2025-01-06T00:00:00"/>
    <n v="1"/>
    <x v="0"/>
    <s v="23.28-03 Aug"/>
  </r>
  <r>
    <s v="200600070014"/>
    <x v="5"/>
    <s v="HOCHAR"/>
    <x v="56"/>
    <x v="35"/>
    <n v="7"/>
    <n v="86.6"/>
    <n v="3575.4849000000004"/>
    <n v="0"/>
    <n v="0"/>
    <n v="0"/>
    <n v="0"/>
    <n v="0"/>
    <n v="0"/>
    <n v="3575"/>
    <x v="0"/>
    <x v="939"/>
    <x v="1026"/>
    <x v="92"/>
    <n v="0"/>
    <d v="1899-12-30T00:00:00"/>
    <n v="1"/>
    <x v="0"/>
    <s v="23.28-03 Aug"/>
  </r>
  <r>
    <s v="200600070015"/>
    <x v="5"/>
    <s v="HOCHAR"/>
    <x v="56"/>
    <x v="91"/>
    <n v="3"/>
    <n v="19.579999999999998"/>
    <n v="792.43889999999999"/>
    <n v="0"/>
    <n v="0"/>
    <n v="0"/>
    <n v="0"/>
    <n v="0"/>
    <n v="0"/>
    <n v="792"/>
    <x v="0"/>
    <x v="940"/>
    <x v="1027"/>
    <x v="95"/>
    <n v="0"/>
    <d v="1899-12-30T00:00:00"/>
    <n v="1"/>
    <x v="0"/>
    <s v="23.28-03 Aug"/>
  </r>
  <r>
    <s v="200600070031"/>
    <x v="5"/>
    <s v="HOCHAR"/>
    <x v="56"/>
    <x v="55"/>
    <n v="12"/>
    <n v="31.56"/>
    <n v="1622.3701000000001"/>
    <n v="0"/>
    <n v="0"/>
    <n v="0"/>
    <n v="0"/>
    <n v="0"/>
    <n v="0"/>
    <n v="1622"/>
    <x v="0"/>
    <x v="941"/>
    <x v="1028"/>
    <x v="92"/>
    <n v="0"/>
    <d v="2025-12-15T00:00:00"/>
    <n v="1"/>
    <x v="0"/>
    <s v="23.28-03 Aug"/>
  </r>
  <r>
    <s v="200600070036"/>
    <x v="5"/>
    <s v="HOCHAR"/>
    <x v="56"/>
    <x v="94"/>
    <n v="9"/>
    <n v="30.03"/>
    <n v="1370.5152"/>
    <n v="0"/>
    <n v="0"/>
    <n v="0"/>
    <n v="0"/>
    <n v="0"/>
    <n v="0"/>
    <n v="1371"/>
    <x v="0"/>
    <x v="942"/>
    <x v="1029"/>
    <x v="92"/>
    <n v="0"/>
    <d v="2026-04-04T00:00:00"/>
    <n v="1"/>
    <x v="0"/>
    <s v="23.28-03 Aug"/>
  </r>
  <r>
    <s v="200600080002"/>
    <x v="5"/>
    <s v="ADELHATU"/>
    <x v="57"/>
    <x v="0"/>
    <n v="10"/>
    <n v="1041.6599999999999"/>
    <n v="41790.617699999995"/>
    <n v="0"/>
    <n v="0"/>
    <n v="0"/>
    <n v="0"/>
    <n v="0"/>
    <n v="0"/>
    <n v="41791"/>
    <x v="0"/>
    <x v="943"/>
    <x v="1030"/>
    <x v="95"/>
    <n v="0"/>
    <d v="2025-07-05T00:00:00"/>
    <n v="1"/>
    <x v="0"/>
    <s v="23.28-03 Aug"/>
  </r>
  <r>
    <s v="200600090002"/>
    <x v="5"/>
    <s v="KUCHU"/>
    <x v="58"/>
    <x v="0"/>
    <n v="1"/>
    <n v="19.2"/>
    <n v="579.64800000000002"/>
    <n v="0"/>
    <n v="0"/>
    <n v="0"/>
    <n v="0"/>
    <n v="0"/>
    <n v="0"/>
    <n v="580"/>
    <x v="0"/>
    <x v="944"/>
    <x v="1031"/>
    <x v="86"/>
    <n v="0"/>
    <d v="1899-12-30T00:00:00"/>
    <n v="1"/>
    <x v="0"/>
    <s v="23.28-03 Aug"/>
  </r>
  <r>
    <s v="200600090006"/>
    <x v="5"/>
    <s v="KUCHU"/>
    <x v="58"/>
    <x v="58"/>
    <n v="13"/>
    <n v="33.5"/>
    <n v="1178.3193999999999"/>
    <n v="0"/>
    <n v="0"/>
    <n v="0"/>
    <n v="0"/>
    <n v="0"/>
    <n v="0"/>
    <n v="1178"/>
    <x v="0"/>
    <x v="945"/>
    <x v="1032"/>
    <x v="19"/>
    <n v="0"/>
    <d v="2025-06-23T00:00:00"/>
    <n v="1"/>
    <x v="0"/>
    <s v="23.28-03 Aug"/>
  </r>
  <r>
    <s v="200600090010"/>
    <x v="5"/>
    <s v="KUCHU"/>
    <x v="58"/>
    <x v="2"/>
    <n v="7"/>
    <n v="16.25"/>
    <n v="590.19900000000007"/>
    <n v="0"/>
    <n v="0"/>
    <n v="0"/>
    <n v="0"/>
    <n v="0"/>
    <n v="0"/>
    <n v="590"/>
    <x v="0"/>
    <x v="946"/>
    <x v="1033"/>
    <x v="87"/>
    <n v="0"/>
    <d v="2025-06-23T00:00:00"/>
    <n v="1"/>
    <x v="0"/>
    <s v="23.28-03 Aug"/>
  </r>
  <r>
    <s v="200600090014"/>
    <x v="5"/>
    <s v="KUCHU"/>
    <x v="58"/>
    <x v="35"/>
    <n v="1"/>
    <n v="2.83"/>
    <n v="94.069199999999981"/>
    <n v="0"/>
    <n v="0"/>
    <n v="0"/>
    <n v="0"/>
    <n v="0"/>
    <n v="0"/>
    <n v="94"/>
    <x v="0"/>
    <x v="947"/>
    <x v="1034"/>
    <x v="87"/>
    <n v="0"/>
    <d v="2025-07-21T00:00:00"/>
    <n v="1"/>
    <x v="0"/>
    <s v="23.28-03 Aug"/>
  </r>
  <r>
    <s v="200600090018"/>
    <x v="5"/>
    <s v="KUCHU"/>
    <x v="58"/>
    <x v="88"/>
    <n v="13"/>
    <n v="49.469999999999992"/>
    <n v="1812.0391"/>
    <n v="0"/>
    <n v="0"/>
    <n v="0"/>
    <n v="0"/>
    <n v="0"/>
    <n v="0"/>
    <n v="1812"/>
    <x v="0"/>
    <x v="948"/>
    <x v="1035"/>
    <x v="86"/>
    <n v="0"/>
    <d v="2025-09-08T00:00:00"/>
    <n v="1"/>
    <x v="0"/>
    <s v="23.28-03 Aug"/>
  </r>
  <r>
    <s v="200600090019"/>
    <x v="5"/>
    <s v="KUCHU"/>
    <x v="58"/>
    <x v="5"/>
    <n v="13"/>
    <n v="140.57999999999998"/>
    <n v="5322.6395999999995"/>
    <n v="0"/>
    <n v="0"/>
    <n v="0"/>
    <n v="0"/>
    <n v="0"/>
    <n v="0"/>
    <n v="5323"/>
    <x v="0"/>
    <x v="949"/>
    <x v="1036"/>
    <x v="86"/>
    <n v="0"/>
    <d v="2025-09-08T00:00:00"/>
    <n v="1"/>
    <x v="0"/>
    <s v="23.28-03 Aug"/>
  </r>
  <r>
    <s v="200600090023"/>
    <x v="5"/>
    <s v="KUCHU"/>
    <x v="58"/>
    <x v="37"/>
    <n v="7"/>
    <n v="16.809999999999999"/>
    <n v="728.7716999999999"/>
    <n v="0"/>
    <n v="0"/>
    <n v="0"/>
    <n v="0"/>
    <n v="0"/>
    <n v="0"/>
    <n v="729"/>
    <x v="0"/>
    <x v="950"/>
    <x v="1037"/>
    <x v="87"/>
    <n v="0"/>
    <d v="2025-09-08T00:00:00"/>
    <n v="1"/>
    <x v="0"/>
    <s v="23.28-03 Aug"/>
  </r>
  <r>
    <s v="200600090024"/>
    <x v="5"/>
    <s v="KUCHU"/>
    <x v="58"/>
    <x v="47"/>
    <n v="1"/>
    <n v="3.15"/>
    <n v="206.32499999999999"/>
    <n v="0"/>
    <n v="0"/>
    <n v="0"/>
    <n v="0"/>
    <n v="0"/>
    <n v="0"/>
    <n v="206"/>
    <x v="0"/>
    <x v="951"/>
    <x v="1038"/>
    <x v="86"/>
    <n v="0"/>
    <d v="2025-10-19T00:00:00"/>
    <n v="1"/>
    <x v="0"/>
    <s v="23.28-03 Aug"/>
  </r>
  <r>
    <s v="200600090025"/>
    <x v="5"/>
    <s v="KUCHU"/>
    <x v="58"/>
    <x v="90"/>
    <n v="2"/>
    <n v="7.29"/>
    <n v="265.113"/>
    <n v="0"/>
    <n v="0"/>
    <n v="0"/>
    <n v="0"/>
    <n v="0"/>
    <n v="0"/>
    <n v="265"/>
    <x v="0"/>
    <x v="313"/>
    <x v="1039"/>
    <x v="87"/>
    <n v="0"/>
    <d v="2025-10-19T00:00:00"/>
    <n v="1"/>
    <x v="0"/>
    <s v="23.28-03 Aug"/>
  </r>
  <r>
    <s v="200600090031"/>
    <x v="5"/>
    <s v="KUCHU"/>
    <x v="58"/>
    <x v="55"/>
    <n v="8"/>
    <n v="68.319999999999993"/>
    <n v="3173.8378000000002"/>
    <n v="0"/>
    <n v="0"/>
    <n v="0"/>
    <n v="0"/>
    <n v="0"/>
    <n v="0"/>
    <n v="3174"/>
    <x v="0"/>
    <x v="952"/>
    <x v="1040"/>
    <x v="86"/>
    <n v="0"/>
    <d v="2026-02-09T00:00:00"/>
    <n v="1"/>
    <x v="0"/>
    <s v="23.28-03 Aug"/>
  </r>
  <r>
    <s v="200600090035"/>
    <x v="5"/>
    <s v="KUCHU"/>
    <x v="58"/>
    <x v="48"/>
    <n v="12"/>
    <n v="23.9"/>
    <n v="854.74429999999995"/>
    <n v="0"/>
    <n v="0"/>
    <n v="0"/>
    <n v="0"/>
    <n v="0"/>
    <n v="0"/>
    <n v="855"/>
    <x v="0"/>
    <x v="552"/>
    <x v="1041"/>
    <x v="94"/>
    <n v="0"/>
    <d v="2026-06-02T00:00:00"/>
    <n v="1"/>
    <x v="0"/>
    <s v="23.28-03 Aug"/>
  </r>
  <r>
    <s v="200600090036"/>
    <x v="5"/>
    <s v="KUCHU"/>
    <x v="58"/>
    <x v="94"/>
    <n v="1"/>
    <n v="1.87"/>
    <n v="114.7993"/>
    <n v="0"/>
    <n v="0"/>
    <n v="0"/>
    <n v="0"/>
    <n v="0"/>
    <n v="0"/>
    <n v="115"/>
    <x v="0"/>
    <x v="953"/>
    <x v="1042"/>
    <x v="94"/>
    <n v="0"/>
    <d v="2026-06-02T00:00:00"/>
    <n v="1"/>
    <x v="0"/>
    <s v="23.28-03 Aug"/>
  </r>
  <r>
    <s v="200600090038"/>
    <x v="5"/>
    <s v="KUCHU"/>
    <x v="58"/>
    <x v="104"/>
    <n v="13"/>
    <n v="52.67"/>
    <n v="2310.1486999999997"/>
    <n v="0"/>
    <n v="0"/>
    <n v="0"/>
    <n v="0"/>
    <n v="0"/>
    <n v="0"/>
    <n v="2310"/>
    <x v="0"/>
    <x v="954"/>
    <x v="1043"/>
    <x v="86"/>
    <n v="0"/>
    <d v="2026-07-13T00:00:00"/>
    <n v="1"/>
    <x v="0"/>
    <s v="23.28-03 Aug"/>
  </r>
  <r>
    <s v="200600090040"/>
    <x v="5"/>
    <s v="KUCHU"/>
    <x v="58"/>
    <x v="49"/>
    <n v="8"/>
    <n v="20.84"/>
    <n v="751.92959999999994"/>
    <n v="0"/>
    <n v="0"/>
    <n v="0"/>
    <n v="0"/>
    <n v="0"/>
    <n v="0"/>
    <n v="752"/>
    <x v="0"/>
    <x v="955"/>
    <x v="1044"/>
    <x v="20"/>
    <n v="0"/>
    <d v="2026-09-07T00:00:00"/>
    <n v="1"/>
    <x v="0"/>
    <s v="23.28-03 Aug"/>
  </r>
  <r>
    <s v="200600090041"/>
    <x v="5"/>
    <s v="KUCHU"/>
    <x v="58"/>
    <x v="50"/>
    <n v="7"/>
    <n v="15.629999999999999"/>
    <n v="1076.5707"/>
    <n v="0"/>
    <n v="0"/>
    <n v="0"/>
    <n v="0"/>
    <n v="0"/>
    <n v="0"/>
    <n v="1077"/>
    <x v="0"/>
    <x v="956"/>
    <x v="1045"/>
    <x v="87"/>
    <n v="0"/>
    <d v="2026-09-07T00:00:00"/>
    <n v="1"/>
    <x v="0"/>
    <s v="23.28-03 Aug"/>
  </r>
  <r>
    <s v="200600090043"/>
    <x v="5"/>
    <s v="KUCHU"/>
    <x v="58"/>
    <x v="62"/>
    <n v="6"/>
    <n v="19.059999999999999"/>
    <n v="647.29319999999996"/>
    <n v="0"/>
    <n v="0"/>
    <n v="0"/>
    <n v="0"/>
    <n v="0"/>
    <n v="0"/>
    <n v="647"/>
    <x v="0"/>
    <x v="957"/>
    <x v="1046"/>
    <x v="86"/>
    <n v="0"/>
    <d v="2026-09-07T00:00:00"/>
    <n v="1"/>
    <x v="0"/>
    <s v="23.28-03 Aug"/>
  </r>
  <r>
    <s v="200600090044"/>
    <x v="5"/>
    <s v="KUCHU"/>
    <x v="58"/>
    <x v="24"/>
    <n v="9"/>
    <n v="20.29"/>
    <n v="706.22320000000002"/>
    <n v="0"/>
    <n v="0"/>
    <n v="0"/>
    <n v="0"/>
    <n v="0"/>
    <n v="0"/>
    <n v="706"/>
    <x v="0"/>
    <x v="958"/>
    <x v="1047"/>
    <x v="86"/>
    <n v="0"/>
    <d v="2026-09-07T00:00:00"/>
    <n v="1"/>
    <x v="0"/>
    <s v="23.28-03 Aug"/>
  </r>
  <r>
    <s v="200600090045"/>
    <x v="5"/>
    <s v="KUCHU"/>
    <x v="58"/>
    <x v="41"/>
    <n v="6"/>
    <n v="12.820000000000002"/>
    <n v="529.57920000000001"/>
    <n v="0"/>
    <n v="0"/>
    <n v="0"/>
    <n v="0"/>
    <n v="0"/>
    <n v="0"/>
    <n v="530"/>
    <x v="0"/>
    <x v="288"/>
    <x v="300"/>
    <x v="41"/>
    <n v="0"/>
    <d v="1899-12-30T00:00:00"/>
    <n v="1"/>
    <x v="1"/>
    <s v="23.28-03 Aug"/>
  </r>
  <r>
    <s v="200600170002"/>
    <x v="5"/>
    <s v="KUKUI"/>
    <x v="59"/>
    <x v="0"/>
    <n v="8"/>
    <n v="43.95"/>
    <n v="2159.1836999999996"/>
    <n v="0"/>
    <n v="0"/>
    <n v="605.13000000000466"/>
    <n v="0"/>
    <n v="0"/>
    <n v="0"/>
    <n v="1554"/>
    <x v="0"/>
    <x v="959"/>
    <x v="1048"/>
    <x v="96"/>
    <n v="0"/>
    <d v="2025-11-17T00:00:00"/>
    <n v="1"/>
    <x v="0"/>
    <s v="23.28-03 Aug"/>
  </r>
  <r>
    <s v="200600170004"/>
    <x v="5"/>
    <s v="KUKUI"/>
    <x v="59"/>
    <x v="1"/>
    <n v="12"/>
    <n v="114.89999999999999"/>
    <n v="4380.6543000000001"/>
    <n v="0"/>
    <n v="0"/>
    <n v="0"/>
    <n v="0"/>
    <n v="0"/>
    <n v="0"/>
    <n v="4381"/>
    <x v="0"/>
    <x v="960"/>
    <x v="1049"/>
    <x v="87"/>
    <n v="0"/>
    <d v="2025-11-10T00:00:00"/>
    <n v="1"/>
    <x v="0"/>
    <s v="23.28-03 Aug"/>
  </r>
  <r>
    <s v="200600170005"/>
    <x v="5"/>
    <s v="KUKUI"/>
    <x v="59"/>
    <x v="30"/>
    <n v="13"/>
    <n v="53.49"/>
    <n v="2029.4300000000003"/>
    <n v="0"/>
    <n v="0"/>
    <n v="0"/>
    <n v="0"/>
    <n v="0"/>
    <n v="0"/>
    <n v="2029"/>
    <x v="0"/>
    <x v="961"/>
    <x v="1050"/>
    <x v="87"/>
    <n v="0"/>
    <d v="2025-11-10T00:00:00"/>
    <n v="1"/>
    <x v="0"/>
    <s v="23.28-03 Aug"/>
  </r>
  <r>
    <s v="200600170006"/>
    <x v="5"/>
    <s v="KUKUI"/>
    <x v="59"/>
    <x v="58"/>
    <n v="13"/>
    <n v="41.73"/>
    <n v="2094.2040000000002"/>
    <n v="0"/>
    <n v="0"/>
    <n v="0"/>
    <n v="0"/>
    <n v="0"/>
    <n v="0"/>
    <n v="2094"/>
    <x v="0"/>
    <x v="962"/>
    <x v="1051"/>
    <x v="94"/>
    <n v="0"/>
    <d v="2025-11-10T00:00:00"/>
    <n v="1"/>
    <x v="0"/>
    <s v="23.28-03 Aug"/>
  </r>
  <r>
    <s v="200600170007"/>
    <x v="5"/>
    <s v="KUKUI"/>
    <x v="59"/>
    <x v="98"/>
    <n v="13"/>
    <n v="103.6"/>
    <n v="4271.4162999999999"/>
    <n v="0"/>
    <n v="0"/>
    <n v="0"/>
    <n v="0"/>
    <n v="0"/>
    <n v="0"/>
    <n v="4271"/>
    <x v="0"/>
    <x v="963"/>
    <x v="1052"/>
    <x v="87"/>
    <n v="0"/>
    <d v="2026-01-19T00:00:00"/>
    <n v="1"/>
    <x v="0"/>
    <s v="23.28-03 Aug"/>
  </r>
  <r>
    <s v="200600170010"/>
    <x v="5"/>
    <s v="KUKUI"/>
    <x v="59"/>
    <x v="2"/>
    <n v="9"/>
    <n v="35.71"/>
    <n v="1648.3447000000001"/>
    <n v="0"/>
    <n v="0"/>
    <n v="0"/>
    <n v="0"/>
    <n v="0"/>
    <n v="0"/>
    <n v="1648"/>
    <x v="0"/>
    <x v="422"/>
    <x v="1053"/>
    <x v="86"/>
    <n v="0"/>
    <d v="2025-11-10T00:00:00"/>
    <n v="1"/>
    <x v="0"/>
    <s v="23.28-03 Aug"/>
  </r>
  <r>
    <s v="200600170012"/>
    <x v="5"/>
    <s v="KUKUI"/>
    <x v="59"/>
    <x v="34"/>
    <n v="11"/>
    <n v="20.740000000000002"/>
    <n v="1346.6660999999999"/>
    <n v="0"/>
    <n v="0"/>
    <n v="0"/>
    <n v="0"/>
    <n v="0"/>
    <n v="0"/>
    <n v="1347"/>
    <x v="0"/>
    <x v="767"/>
    <x v="1054"/>
    <x v="86"/>
    <n v="0"/>
    <d v="2025-11-17T00:00:00"/>
    <n v="1"/>
    <x v="0"/>
    <s v="23.28-03 Aug"/>
  </r>
  <r>
    <s v="200600170013"/>
    <x v="5"/>
    <s v="KUKUI"/>
    <x v="59"/>
    <x v="22"/>
    <n v="7"/>
    <n v="9.8000000000000007"/>
    <n v="662.56400000000008"/>
    <n v="0"/>
    <n v="0"/>
    <n v="0"/>
    <n v="0"/>
    <n v="0"/>
    <n v="0"/>
    <n v="663"/>
    <x v="0"/>
    <x v="964"/>
    <x v="1055"/>
    <x v="87"/>
    <n v="0"/>
    <d v="2026-01-27T00:00:00"/>
    <n v="1"/>
    <x v="0"/>
    <s v="23.28-03 Aug"/>
  </r>
  <r>
    <s v="200600170014"/>
    <x v="5"/>
    <s v="KUKUI"/>
    <x v="59"/>
    <x v="35"/>
    <n v="5"/>
    <n v="6.8"/>
    <n v="284.83240000000001"/>
    <n v="0"/>
    <n v="0"/>
    <n v="0"/>
    <n v="0"/>
    <n v="0"/>
    <n v="0"/>
    <n v="285"/>
    <x v="0"/>
    <x v="965"/>
    <x v="1056"/>
    <x v="87"/>
    <n v="0"/>
    <d v="2025-11-25T00:00:00"/>
    <n v="1"/>
    <x v="0"/>
    <s v="23.28-03 Aug"/>
  </r>
  <r>
    <s v="200600170019"/>
    <x v="5"/>
    <s v="KUKUI"/>
    <x v="59"/>
    <x v="5"/>
    <n v="7"/>
    <n v="31.510000000000005"/>
    <n v="1425.6446999999998"/>
    <n v="0"/>
    <n v="0"/>
    <n v="0"/>
    <n v="0"/>
    <n v="0"/>
    <n v="0"/>
    <n v="1426"/>
    <x v="0"/>
    <x v="31"/>
    <x v="1057"/>
    <x v="19"/>
    <n v="0"/>
    <d v="2025-12-22T00:00:00"/>
    <n v="1"/>
    <x v="0"/>
    <s v="23.28-03 Aug"/>
  </r>
  <r>
    <s v="200600170020"/>
    <x v="5"/>
    <s v="KUKUI"/>
    <x v="59"/>
    <x v="89"/>
    <n v="13"/>
    <n v="60.850000000000009"/>
    <n v="2256.6574000000001"/>
    <n v="0"/>
    <n v="0"/>
    <n v="0"/>
    <n v="0"/>
    <n v="0"/>
    <n v="0"/>
    <n v="2257"/>
    <x v="0"/>
    <x v="209"/>
    <x v="1058"/>
    <x v="97"/>
    <n v="0"/>
    <d v="2025-12-22T00:00:00"/>
    <n v="1"/>
    <x v="0"/>
    <s v="23.28-03 Aug"/>
  </r>
  <r>
    <s v="200600170021"/>
    <x v="5"/>
    <s v="KUKUI"/>
    <x v="59"/>
    <x v="59"/>
    <n v="6"/>
    <n v="14.329999999999998"/>
    <n v="632.37169999999992"/>
    <n v="0"/>
    <n v="0"/>
    <n v="0"/>
    <n v="0"/>
    <n v="0"/>
    <n v="0"/>
    <n v="632"/>
    <x v="0"/>
    <x v="239"/>
    <x v="1059"/>
    <x v="87"/>
    <n v="0"/>
    <d v="2025-12-22T00:00:00"/>
    <n v="1"/>
    <x v="0"/>
    <s v="23.28-03 Aug"/>
  </r>
  <r>
    <s v="200600170022"/>
    <x v="5"/>
    <s v="KUKUI"/>
    <x v="59"/>
    <x v="36"/>
    <n v="11"/>
    <n v="50.05"/>
    <n v="1909.2420000000002"/>
    <n v="0"/>
    <n v="0"/>
    <n v="0"/>
    <n v="0"/>
    <n v="0"/>
    <n v="0"/>
    <n v="1909"/>
    <x v="0"/>
    <x v="476"/>
    <x v="1060"/>
    <x v="87"/>
    <n v="0"/>
    <d v="2026-03-16T00:00:00"/>
    <n v="1"/>
    <x v="0"/>
    <s v="23.28-03 Aug"/>
  </r>
  <r>
    <s v="200600170023"/>
    <x v="5"/>
    <s v="KUKUI"/>
    <x v="59"/>
    <x v="37"/>
    <n v="6"/>
    <n v="10.55"/>
    <n v="448.25700000000001"/>
    <n v="0"/>
    <n v="0"/>
    <n v="0"/>
    <n v="0"/>
    <n v="0"/>
    <n v="0"/>
    <n v="448"/>
    <x v="0"/>
    <x v="966"/>
    <x v="1061"/>
    <x v="94"/>
    <n v="0"/>
    <d v="2026-03-16T00:00:00"/>
    <n v="1"/>
    <x v="0"/>
    <s v="23.28-03 Aug"/>
  </r>
  <r>
    <s v="200600170026"/>
    <x v="5"/>
    <s v="KUKUI"/>
    <x v="59"/>
    <x v="23"/>
    <n v="7"/>
    <n v="14.809999999999999"/>
    <n v="696.33079999999995"/>
    <n v="0"/>
    <n v="0"/>
    <n v="0"/>
    <n v="0"/>
    <n v="0"/>
    <n v="0"/>
    <n v="696"/>
    <x v="0"/>
    <x v="967"/>
    <x v="1062"/>
    <x v="87"/>
    <n v="0"/>
    <d v="2026-04-04T00:00:00"/>
    <n v="1"/>
    <x v="0"/>
    <s v="23.28-03 Aug"/>
  </r>
  <r>
    <s v="200600170027"/>
    <x v="5"/>
    <s v="KUKUI"/>
    <x v="59"/>
    <x v="60"/>
    <n v="13"/>
    <n v="19.64"/>
    <n v="913.32180000000005"/>
    <n v="0"/>
    <n v="0"/>
    <n v="0"/>
    <n v="0"/>
    <n v="0"/>
    <n v="0"/>
    <n v="913"/>
    <x v="0"/>
    <x v="968"/>
    <x v="1063"/>
    <x v="87"/>
    <n v="0"/>
    <d v="2026-06-22T00:00:00"/>
    <n v="1"/>
    <x v="0"/>
    <s v="23.28-03 Aug"/>
  </r>
  <r>
    <s v="200600170028"/>
    <x v="5"/>
    <s v="KUKUI"/>
    <x v="59"/>
    <x v="61"/>
    <n v="7"/>
    <n v="25.550000000000004"/>
    <n v="868.12179999999989"/>
    <n v="0"/>
    <n v="0"/>
    <n v="0"/>
    <n v="0"/>
    <n v="0"/>
    <n v="0"/>
    <n v="868"/>
    <x v="0"/>
    <x v="969"/>
    <x v="1064"/>
    <x v="97"/>
    <n v="0"/>
    <d v="2026-07-13T00:00:00"/>
    <n v="1"/>
    <x v="0"/>
    <s v="23.28-03 Aug"/>
  </r>
  <r>
    <s v="200600170029"/>
    <x v="5"/>
    <s v="KUKUI"/>
    <x v="59"/>
    <x v="38"/>
    <n v="6"/>
    <n v="23.9"/>
    <n v="1195.7796000000001"/>
    <n v="0"/>
    <n v="0"/>
    <n v="0"/>
    <n v="0"/>
    <n v="0"/>
    <n v="0"/>
    <n v="1196"/>
    <x v="0"/>
    <x v="970"/>
    <x v="1065"/>
    <x v="87"/>
    <n v="0"/>
    <d v="2026-08-17T00:00:00"/>
    <n v="1"/>
    <x v="0"/>
    <s v="23.28-03 Aug"/>
  </r>
  <r>
    <s v="200600170030"/>
    <x v="5"/>
    <s v="KUKUI"/>
    <x v="59"/>
    <x v="54"/>
    <n v="13"/>
    <n v="43.319999999999993"/>
    <n v="2447.5652"/>
    <n v="0"/>
    <n v="0"/>
    <n v="0"/>
    <n v="0"/>
    <n v="0"/>
    <n v="0"/>
    <n v="2448"/>
    <x v="0"/>
    <x v="971"/>
    <x v="1066"/>
    <x v="87"/>
    <n v="0"/>
    <d v="2026-08-24T00:00:00"/>
    <n v="1"/>
    <x v="0"/>
    <s v="23.28-03 Aug"/>
  </r>
  <r>
    <s v="200600170031"/>
    <x v="5"/>
    <s v="KUKUI"/>
    <x v="59"/>
    <x v="55"/>
    <n v="6"/>
    <n v="22.83"/>
    <n v="1114.1442000000002"/>
    <n v="0"/>
    <n v="0"/>
    <n v="0"/>
    <n v="0"/>
    <n v="0"/>
    <n v="0"/>
    <n v="1114"/>
    <x v="0"/>
    <x v="972"/>
    <x v="1067"/>
    <x v="87"/>
    <n v="0"/>
    <d v="2026-08-24T00:00:00"/>
    <n v="1"/>
    <x v="0"/>
    <s v="23.28-03 Aug"/>
  </r>
  <r>
    <s v="200600170032"/>
    <x v="5"/>
    <s v="KUKUI"/>
    <x v="59"/>
    <x v="56"/>
    <n v="6"/>
    <n v="12.79"/>
    <n v="461.31569999999999"/>
    <n v="0"/>
    <n v="0"/>
    <n v="0"/>
    <n v="0"/>
    <n v="0"/>
    <n v="0"/>
    <n v="461"/>
    <x v="0"/>
    <x v="918"/>
    <x v="1068"/>
    <x v="88"/>
    <n v="0"/>
    <d v="2026-09-07T00:00:00"/>
    <n v="1"/>
    <x v="0"/>
    <s v="23.28-03 Aug"/>
  </r>
  <r>
    <s v="200600170033"/>
    <x v="5"/>
    <s v="KUKUI"/>
    <x v="59"/>
    <x v="39"/>
    <n v="7"/>
    <n v="17.830000000000002"/>
    <n v="840.37540000000013"/>
    <n v="0"/>
    <n v="0"/>
    <n v="0"/>
    <n v="0"/>
    <n v="0"/>
    <n v="0"/>
    <n v="840"/>
    <x v="0"/>
    <x v="973"/>
    <x v="1069"/>
    <x v="97"/>
    <n v="0"/>
    <d v="2026-09-07T00:00:00"/>
    <n v="1"/>
    <x v="0"/>
    <s v="23.28-03 Aug"/>
  </r>
  <r>
    <s v="200600180002"/>
    <x v="5"/>
    <s v="PANCHOLI"/>
    <x v="60"/>
    <x v="0"/>
    <n v="9"/>
    <n v="100.61999999999999"/>
    <n v="4134.5658000000003"/>
    <n v="0"/>
    <n v="0"/>
    <n v="0"/>
    <n v="0"/>
    <n v="0"/>
    <n v="0"/>
    <n v="4135"/>
    <x v="0"/>
    <x v="974"/>
    <x v="1070"/>
    <x v="81"/>
    <n v="0"/>
    <d v="2026-01-12T00:00:00"/>
    <n v="1"/>
    <x v="0"/>
    <s v="23.28-03 Aug"/>
  </r>
  <r>
    <s v="200600190002"/>
    <x v="5"/>
    <s v="HOCHAR 2"/>
    <x v="61"/>
    <x v="0"/>
    <n v="13"/>
    <n v="680.58"/>
    <n v="25959.422400000003"/>
    <n v="0"/>
    <n v="0"/>
    <n v="0"/>
    <n v="0"/>
    <n v="0"/>
    <n v="0"/>
    <n v="25959"/>
    <x v="0"/>
    <x v="975"/>
    <x v="1071"/>
    <x v="92"/>
    <n v="0"/>
    <d v="2025-12-09T00:00:00"/>
    <n v="1"/>
    <x v="0"/>
    <s v="23.28-03 Aug"/>
  </r>
  <r>
    <s v="200600190004"/>
    <x v="5"/>
    <s v="HOCHAR 2"/>
    <x v="61"/>
    <x v="1"/>
    <n v="4"/>
    <n v="86.800000000000011"/>
    <n v="3832.0370999999996"/>
    <n v="0"/>
    <n v="0"/>
    <n v="0"/>
    <n v="0"/>
    <n v="0"/>
    <n v="0"/>
    <n v="3832"/>
    <x v="0"/>
    <x v="976"/>
    <x v="1072"/>
    <x v="92"/>
    <n v="0"/>
    <d v="2026-04-13T00:00:00"/>
    <n v="1"/>
    <x v="0"/>
    <s v="23.28-03 Aug"/>
  </r>
  <r>
    <s v="200600190005"/>
    <x v="5"/>
    <s v="HOCHAR 2"/>
    <x v="61"/>
    <x v="30"/>
    <n v="7"/>
    <n v="344.23"/>
    <n v="13853.2472"/>
    <n v="0"/>
    <n v="0"/>
    <n v="0"/>
    <n v="0"/>
    <n v="0"/>
    <n v="0"/>
    <n v="13853"/>
    <x v="0"/>
    <x v="977"/>
    <x v="1073"/>
    <x v="92"/>
    <n v="0"/>
    <d v="2026-06-02T00:00:00"/>
    <n v="1"/>
    <x v="0"/>
    <s v="23.28-03 Aug"/>
  </r>
  <r>
    <s v="200600190007"/>
    <x v="5"/>
    <s v="HOCHAR 2"/>
    <x v="61"/>
    <x v="98"/>
    <n v="7"/>
    <n v="187.37"/>
    <n v="8070.0809000000017"/>
    <n v="0"/>
    <n v="0"/>
    <n v="0"/>
    <n v="0"/>
    <n v="0"/>
    <n v="0"/>
    <n v="8070"/>
    <x v="0"/>
    <x v="978"/>
    <x v="1074"/>
    <x v="92"/>
    <n v="0"/>
    <d v="2026-06-22T00:00:00"/>
    <n v="1"/>
    <x v="0"/>
    <s v="23.28-03 Aug"/>
  </r>
  <r>
    <s v="200600190008"/>
    <x v="5"/>
    <s v="HOCHAR 2"/>
    <x v="61"/>
    <x v="31"/>
    <n v="3"/>
    <n v="64.42"/>
    <n v="2803.7121999999999"/>
    <n v="0"/>
    <n v="0"/>
    <n v="0"/>
    <n v="0"/>
    <n v="0"/>
    <n v="0"/>
    <n v="2804"/>
    <x v="0"/>
    <x v="979"/>
    <x v="1075"/>
    <x v="22"/>
    <n v="0"/>
    <d v="2026-09-07T00:00:00"/>
    <n v="1"/>
    <x v="0"/>
    <s v="23.28-03 Aug"/>
  </r>
  <r>
    <s v="200600220003"/>
    <x v="5"/>
    <s v="MAHESHPUR"/>
    <x v="62"/>
    <x v="21"/>
    <n v="14"/>
    <n v="663.74"/>
    <n v="24589.2287"/>
    <n v="0"/>
    <n v="0"/>
    <n v="0"/>
    <n v="0"/>
    <n v="0"/>
    <n v="0"/>
    <n v="24589"/>
    <x v="0"/>
    <x v="980"/>
    <x v="1076"/>
    <x v="98"/>
    <n v="0"/>
    <d v="2026-02-16T00:00:00"/>
    <n v="1"/>
    <x v="0"/>
    <s v="23.28-03 Aug"/>
  </r>
  <r>
    <s v="200600220005"/>
    <x v="5"/>
    <s v="MAHESHPUR"/>
    <x v="62"/>
    <x v="30"/>
    <n v="4"/>
    <n v="133.10000000000002"/>
    <n v="4931.3663000000006"/>
    <n v="0"/>
    <n v="0"/>
    <n v="0"/>
    <n v="0"/>
    <n v="0"/>
    <n v="0"/>
    <n v="4931"/>
    <x v="0"/>
    <x v="981"/>
    <x v="1077"/>
    <x v="99"/>
    <n v="0"/>
    <d v="2026-02-23T00:00:00"/>
    <n v="1"/>
    <x v="0"/>
    <s v="23.28-03 Aug"/>
  </r>
  <r>
    <s v="200600280002"/>
    <x v="5"/>
    <s v="SANTI"/>
    <x v="63"/>
    <x v="0"/>
    <n v="12"/>
    <n v="92.259999999999991"/>
    <n v="3879.8702000000003"/>
    <n v="0"/>
    <n v="0"/>
    <n v="237.27000000000044"/>
    <n v="0"/>
    <n v="0"/>
    <n v="0"/>
    <n v="3643"/>
    <x v="0"/>
    <x v="982"/>
    <x v="1078"/>
    <x v="96"/>
    <n v="0"/>
    <d v="2026-08-12T00:00:00"/>
    <n v="1"/>
    <x v="0"/>
    <s v="23.28-03 Aug"/>
  </r>
  <r>
    <s v="200600280003"/>
    <x v="5"/>
    <s v="SANTI"/>
    <x v="63"/>
    <x v="21"/>
    <n v="6"/>
    <n v="23.939999999999998"/>
    <n v="957.53700000000015"/>
    <n v="0"/>
    <n v="0"/>
    <n v="0"/>
    <n v="0"/>
    <n v="0"/>
    <n v="0"/>
    <n v="958"/>
    <x v="0"/>
    <x v="595"/>
    <x v="1079"/>
    <x v="87"/>
    <n v="0"/>
    <d v="2026-08-24T00:00:00"/>
    <n v="1"/>
    <x v="0"/>
    <s v="23.28-03 Aug"/>
  </r>
  <r>
    <s v="200600280004"/>
    <x v="5"/>
    <s v="SANTI"/>
    <x v="63"/>
    <x v="1"/>
    <n v="6"/>
    <n v="13.499999999999998"/>
    <n v="493.64390000000003"/>
    <n v="0"/>
    <n v="0"/>
    <n v="0"/>
    <n v="0"/>
    <n v="0"/>
    <n v="0"/>
    <n v="494"/>
    <x v="0"/>
    <x v="983"/>
    <x v="1080"/>
    <x v="91"/>
    <n v="0"/>
    <d v="2026-08-24T00:00:00"/>
    <n v="1"/>
    <x v="0"/>
    <s v="23.28-03 Aug"/>
  </r>
  <r>
    <s v="200600280005"/>
    <x v="5"/>
    <s v="SANTI"/>
    <x v="63"/>
    <x v="30"/>
    <n v="6"/>
    <n v="18.100000000000001"/>
    <n v="755.94380000000001"/>
    <n v="0"/>
    <n v="0"/>
    <n v="0"/>
    <n v="0"/>
    <n v="0"/>
    <n v="0"/>
    <n v="756"/>
    <x v="0"/>
    <x v="984"/>
    <x v="1081"/>
    <x v="87"/>
    <n v="0"/>
    <d v="2026-08-24T00:00:00"/>
    <n v="1"/>
    <x v="0"/>
    <s v="23.28-03 Aug"/>
  </r>
  <r>
    <s v="200600280006"/>
    <x v="5"/>
    <s v="SANTI"/>
    <x v="63"/>
    <x v="58"/>
    <n v="6"/>
    <n v="26.28"/>
    <n v="1122.3857"/>
    <n v="0"/>
    <n v="0"/>
    <n v="0"/>
    <n v="0"/>
    <n v="0"/>
    <n v="0"/>
    <n v="1122"/>
    <x v="0"/>
    <x v="31"/>
    <x v="1082"/>
    <x v="91"/>
    <n v="0"/>
    <d v="2026-08-24T00:00:00"/>
    <n v="1"/>
    <x v="0"/>
    <s v="23.28-03 Aug"/>
  </r>
  <r>
    <s v="200600280007"/>
    <x v="5"/>
    <s v="SANTI"/>
    <x v="63"/>
    <x v="98"/>
    <n v="7"/>
    <n v="15.530000000000001"/>
    <n v="792.34929999999986"/>
    <n v="0"/>
    <n v="0"/>
    <n v="0"/>
    <n v="0"/>
    <n v="0"/>
    <n v="0"/>
    <n v="792"/>
    <x v="0"/>
    <x v="58"/>
    <x v="1083"/>
    <x v="86"/>
    <n v="0"/>
    <d v="2026-08-24T00:00:00"/>
    <n v="1"/>
    <x v="0"/>
    <s v="23.28-03 Aug"/>
  </r>
  <r>
    <s v="200600280008"/>
    <x v="5"/>
    <s v="SANTI"/>
    <x v="63"/>
    <x v="31"/>
    <n v="7"/>
    <n v="11.959999999999999"/>
    <n v="469.37860000000001"/>
    <n v="0"/>
    <n v="0"/>
    <n v="0"/>
    <n v="0"/>
    <n v="0"/>
    <n v="0"/>
    <n v="469"/>
    <x v="0"/>
    <x v="985"/>
    <x v="1084"/>
    <x v="91"/>
    <n v="0"/>
    <d v="2026-08-24T00:00:00"/>
    <n v="1"/>
    <x v="0"/>
    <s v="23.28-03 Aug"/>
  </r>
  <r>
    <s v="200600280009"/>
    <x v="5"/>
    <s v="SANTI"/>
    <x v="63"/>
    <x v="32"/>
    <n v="5"/>
    <n v="16.420000000000002"/>
    <n v="741.12059999999997"/>
    <n v="0"/>
    <n v="0"/>
    <n v="0"/>
    <n v="0"/>
    <n v="0"/>
    <n v="0"/>
    <n v="741"/>
    <x v="0"/>
    <x v="288"/>
    <x v="300"/>
    <x v="41"/>
    <n v="0"/>
    <d v="1899-12-30T00:00:00"/>
    <n v="1"/>
    <x v="1"/>
    <s v="23.28-03 Aug"/>
  </r>
  <r>
    <s v="200600280011"/>
    <x v="5"/>
    <s v="SANTI"/>
    <x v="63"/>
    <x v="33"/>
    <n v="6"/>
    <n v="15.47"/>
    <n v="665.23350000000005"/>
    <n v="0"/>
    <n v="0"/>
    <n v="0"/>
    <n v="0"/>
    <n v="0"/>
    <n v="0"/>
    <n v="665"/>
    <x v="0"/>
    <x v="288"/>
    <x v="300"/>
    <x v="41"/>
    <n v="0"/>
    <d v="1899-12-30T00:00:00"/>
    <n v="1"/>
    <x v="1"/>
    <s v="23.28-03 Aug"/>
  </r>
  <r>
    <s v="200600280012"/>
    <x v="5"/>
    <s v="SANTI"/>
    <x v="63"/>
    <x v="34"/>
    <n v="6"/>
    <n v="13.979999999999999"/>
    <n v="584.30539999999996"/>
    <n v="0"/>
    <n v="0"/>
    <n v="0"/>
    <n v="0"/>
    <n v="0"/>
    <n v="0"/>
    <n v="584"/>
    <x v="0"/>
    <x v="986"/>
    <x v="1085"/>
    <x v="19"/>
    <n v="0"/>
    <d v="2026-08-24T00:00:00"/>
    <n v="1"/>
    <x v="0"/>
    <s v="23.28-03 Aug"/>
  </r>
  <r>
    <s v="200600280013"/>
    <x v="5"/>
    <s v="SANTI"/>
    <x v="63"/>
    <x v="22"/>
    <n v="6"/>
    <n v="23.83"/>
    <n v="1012.9227000000001"/>
    <n v="0"/>
    <n v="0"/>
    <n v="0"/>
    <n v="0"/>
    <n v="0"/>
    <n v="0"/>
    <n v="1013"/>
    <x v="0"/>
    <x v="753"/>
    <x v="1086"/>
    <x v="86"/>
    <n v="0"/>
    <d v="2026-08-24T00:00:00"/>
    <n v="1"/>
    <x v="0"/>
    <s v="23.28-03 Aug"/>
  </r>
  <r>
    <s v="200600280014"/>
    <x v="5"/>
    <s v="SANTI"/>
    <x v="63"/>
    <x v="35"/>
    <n v="6"/>
    <n v="16.770000000000003"/>
    <n v="818.60870000000011"/>
    <n v="0"/>
    <n v="0"/>
    <n v="0"/>
    <n v="0"/>
    <n v="0"/>
    <n v="0"/>
    <n v="819"/>
    <x v="0"/>
    <x v="66"/>
    <x v="1087"/>
    <x v="87"/>
    <n v="0"/>
    <d v="2026-09-07T00:00:00"/>
    <n v="1"/>
    <x v="0"/>
    <s v="23.28-03 Aug"/>
  </r>
  <r>
    <s v="200600280015"/>
    <x v="5"/>
    <s v="SANTI"/>
    <x v="63"/>
    <x v="91"/>
    <n v="6"/>
    <n v="18.03"/>
    <n v="889.92149999999992"/>
    <n v="0"/>
    <n v="0"/>
    <n v="0"/>
    <n v="0"/>
    <n v="0"/>
    <n v="0"/>
    <n v="890"/>
    <x v="0"/>
    <x v="987"/>
    <x v="1088"/>
    <x v="91"/>
    <n v="0"/>
    <d v="2026-09-07T00:00:00"/>
    <n v="1"/>
    <x v="0"/>
    <s v="23.28-03 Aug"/>
  </r>
  <r>
    <s v="200600280016"/>
    <x v="5"/>
    <s v="SANTI"/>
    <x v="63"/>
    <x v="3"/>
    <n v="4"/>
    <n v="11.88"/>
    <n v="410.7937"/>
    <n v="0"/>
    <n v="0"/>
    <n v="0"/>
    <n v="0"/>
    <n v="0"/>
    <n v="0"/>
    <n v="411"/>
    <x v="0"/>
    <x v="552"/>
    <x v="1089"/>
    <x v="94"/>
    <n v="0"/>
    <d v="2026-09-07T00:00:00"/>
    <n v="1"/>
    <x v="0"/>
    <s v="23.28-03 Aug"/>
  </r>
  <r>
    <s v="200600280017"/>
    <x v="5"/>
    <s v="SANTI"/>
    <x v="63"/>
    <x v="4"/>
    <n v="6"/>
    <n v="21.069999999999997"/>
    <n v="1010.5189"/>
    <n v="0"/>
    <n v="0"/>
    <n v="0"/>
    <n v="0"/>
    <n v="0"/>
    <n v="0"/>
    <n v="1011"/>
    <x v="0"/>
    <x v="988"/>
    <x v="1090"/>
    <x v="22"/>
    <n v="0"/>
    <d v="2026-09-07T00:00:00"/>
    <n v="1"/>
    <x v="0"/>
    <s v="23.28-03 Aug"/>
  </r>
  <r>
    <s v="200600280018"/>
    <x v="5"/>
    <s v="SANTI"/>
    <x v="63"/>
    <x v="88"/>
    <n v="6"/>
    <n v="28.94"/>
    <n v="1179.2979"/>
    <n v="0"/>
    <n v="0"/>
    <n v="0"/>
    <n v="0"/>
    <n v="0"/>
    <n v="0"/>
    <n v="1179"/>
    <x v="0"/>
    <x v="702"/>
    <x v="1091"/>
    <x v="91"/>
    <n v="0"/>
    <d v="2026-09-07T00:00:00"/>
    <n v="1"/>
    <x v="0"/>
    <s v="23.28-03 Aug"/>
  </r>
  <r>
    <s v="200600280019"/>
    <x v="5"/>
    <s v="SANTI"/>
    <x v="63"/>
    <x v="5"/>
    <n v="1"/>
    <n v="3.48"/>
    <n v="151.83240000000001"/>
    <n v="0"/>
    <n v="0"/>
    <n v="0"/>
    <n v="0"/>
    <n v="0"/>
    <n v="0"/>
    <n v="152"/>
    <x v="0"/>
    <x v="383"/>
    <x v="1092"/>
    <x v="86"/>
    <n v="0"/>
    <d v="2026-09-07T00:00:00"/>
    <n v="1"/>
    <x v="0"/>
    <s v="23.28-03 Aug"/>
  </r>
  <r>
    <s v="200600280020"/>
    <x v="5"/>
    <s v="SANTI"/>
    <x v="63"/>
    <x v="89"/>
    <n v="1"/>
    <n v="8.1300000000000008"/>
    <n v="297.80190000000005"/>
    <n v="0"/>
    <n v="0"/>
    <n v="0"/>
    <n v="0"/>
    <n v="0"/>
    <n v="0"/>
    <n v="298"/>
    <x v="0"/>
    <x v="989"/>
    <x v="1093"/>
    <x v="94"/>
    <n v="0"/>
    <d v="2026-09-07T00:00:00"/>
    <n v="1"/>
    <x v="0"/>
    <s v="23.28-03 Aug"/>
  </r>
  <r>
    <s v="200600280021"/>
    <x v="5"/>
    <s v="SANTI"/>
    <x v="63"/>
    <x v="59"/>
    <n v="1"/>
    <n v="3.15"/>
    <n v="122.0625"/>
    <n v="0"/>
    <n v="0"/>
    <n v="0"/>
    <n v="0"/>
    <n v="0"/>
    <n v="0"/>
    <n v="122"/>
    <x v="0"/>
    <x v="786"/>
    <x v="1094"/>
    <x v="86"/>
    <n v="0"/>
    <d v="2026-09-07T00:00:00"/>
    <n v="1"/>
    <x v="0"/>
    <s v="23.28-03 Aug"/>
  </r>
  <r>
    <s v="200700010002"/>
    <x v="6"/>
    <s v="PIRAGUTU"/>
    <x v="64"/>
    <x v="0"/>
    <n v="11"/>
    <n v="1323.58"/>
    <n v="44888.486800000006"/>
    <n v="5370"/>
    <n v="0"/>
    <n v="0"/>
    <n v="0"/>
    <n v="0"/>
    <n v="0"/>
    <n v="39518"/>
    <x v="0"/>
    <x v="990"/>
    <x v="1095"/>
    <x v="71"/>
    <s v="CANARA BANK"/>
    <d v="2024-09-30T00:00:00"/>
    <n v="1"/>
    <x v="0"/>
    <s v="23.28-03 Aug"/>
  </r>
  <r>
    <s v="200700010005"/>
    <x v="6"/>
    <s v="PIRAGUTU"/>
    <x v="64"/>
    <x v="30"/>
    <n v="5"/>
    <n v="16.100000000000001"/>
    <n v="878.2607999999999"/>
    <n v="0"/>
    <n v="0"/>
    <n v="0"/>
    <n v="0"/>
    <n v="0"/>
    <n v="0"/>
    <n v="878"/>
    <x v="0"/>
    <x v="214"/>
    <x v="1096"/>
    <x v="71"/>
    <s v="CANARA BANK"/>
    <d v="2024-10-07T00:00:00"/>
    <n v="1"/>
    <x v="0"/>
    <s v="23.28-03 Aug"/>
  </r>
  <r>
    <s v="200700010009"/>
    <x v="6"/>
    <s v="PIRAGUTU"/>
    <x v="64"/>
    <x v="32"/>
    <n v="4"/>
    <n v="6.9799999999999995"/>
    <n v="307.4092"/>
    <n v="0"/>
    <n v="0"/>
    <n v="0"/>
    <n v="0"/>
    <n v="0"/>
    <n v="0"/>
    <n v="307"/>
    <x v="0"/>
    <x v="192"/>
    <x v="1097"/>
    <x v="73"/>
    <s v="BANK OF INDIA"/>
    <d v="2024-10-07T00:00:00"/>
    <n v="1"/>
    <x v="0"/>
    <s v="23.28-03 Aug"/>
  </r>
  <r>
    <s v="200700010017"/>
    <x v="6"/>
    <s v="PIRAGUTU"/>
    <x v="64"/>
    <x v="4"/>
    <n v="6"/>
    <n v="17.7"/>
    <n v="662.41340000000002"/>
    <n v="0"/>
    <n v="0"/>
    <n v="0"/>
    <n v="0"/>
    <n v="0"/>
    <n v="0"/>
    <n v="662"/>
    <x v="0"/>
    <x v="991"/>
    <x v="1098"/>
    <x v="73"/>
    <s v="BANK OF INDIA"/>
    <d v="2024-10-21T00:00:00"/>
    <n v="1"/>
    <x v="0"/>
    <s v="23.28-03 Aug"/>
  </r>
  <r>
    <s v="200700010018"/>
    <x v="6"/>
    <s v="PIRAGUTU"/>
    <x v="64"/>
    <x v="88"/>
    <n v="7"/>
    <n v="20.740000000000002"/>
    <n v="893.14940000000001"/>
    <n v="0"/>
    <n v="0"/>
    <n v="0"/>
    <n v="0"/>
    <n v="0"/>
    <n v="0"/>
    <n v="893"/>
    <x v="0"/>
    <x v="992"/>
    <x v="1099"/>
    <x v="71"/>
    <s v="CANARA BANK"/>
    <d v="2024-10-21T00:00:00"/>
    <n v="1"/>
    <x v="0"/>
    <s v="23.28-03 Aug"/>
  </r>
  <r>
    <s v="200700010020"/>
    <x v="6"/>
    <s v="PIRAGUTU"/>
    <x v="64"/>
    <x v="89"/>
    <n v="5"/>
    <n v="403.44000000000005"/>
    <n v="14589.140399999998"/>
    <n v="0"/>
    <n v="0"/>
    <n v="0"/>
    <n v="0"/>
    <n v="0"/>
    <n v="0"/>
    <n v="14589"/>
    <x v="0"/>
    <x v="993"/>
    <x v="1100"/>
    <x v="63"/>
    <s v="BANK OF BARODA"/>
    <d v="2024-10-28T00:00:00"/>
    <n v="1"/>
    <x v="0"/>
    <s v="23.28-03 Aug"/>
  </r>
  <r>
    <s v="200700010026"/>
    <x v="6"/>
    <s v="PIRAGUTU"/>
    <x v="64"/>
    <x v="23"/>
    <n v="6"/>
    <n v="11.08"/>
    <n v="451.82159999999999"/>
    <n v="0"/>
    <n v="0"/>
    <n v="0"/>
    <n v="0"/>
    <n v="0"/>
    <n v="0"/>
    <n v="452"/>
    <x v="0"/>
    <x v="994"/>
    <x v="1101"/>
    <x v="73"/>
    <s v="BANK OF INDIA"/>
    <d v="2024-12-16T00:00:00"/>
    <n v="1"/>
    <x v="0"/>
    <s v="23.28-03 Aug"/>
  </r>
  <r>
    <s v="200700010029"/>
    <x v="6"/>
    <s v="PIRAGUTU"/>
    <x v="64"/>
    <x v="38"/>
    <n v="7"/>
    <n v="12.6"/>
    <n v="472.20299999999997"/>
    <n v="0"/>
    <n v="0"/>
    <n v="0"/>
    <n v="0"/>
    <n v="0"/>
    <n v="0"/>
    <n v="472"/>
    <x v="0"/>
    <x v="995"/>
    <x v="1102"/>
    <x v="73"/>
    <n v="0"/>
    <d v="1899-12-30T00:00:00"/>
    <n v="1"/>
    <x v="0"/>
    <s v="23.28-03 Aug"/>
  </r>
  <r>
    <s v="200700020002"/>
    <x v="6"/>
    <s v="SARAM"/>
    <x v="65"/>
    <x v="0"/>
    <n v="10"/>
    <n v="200.01000000000002"/>
    <n v="8694.0259000000005"/>
    <n v="0"/>
    <n v="0"/>
    <n v="0"/>
    <n v="0"/>
    <n v="0"/>
    <n v="0"/>
    <n v="8694"/>
    <x v="0"/>
    <x v="996"/>
    <x v="1103"/>
    <x v="73"/>
    <s v="BANK OF INDIA"/>
    <d v="2024-09-30T00:00:00"/>
    <n v="1"/>
    <x v="0"/>
    <s v="23.28-03 Aug"/>
  </r>
  <r>
    <s v="200700020007"/>
    <x v="6"/>
    <s v="SARAM"/>
    <x v="65"/>
    <x v="98"/>
    <n v="6"/>
    <n v="16.099999999999998"/>
    <n v="596.68909999999994"/>
    <n v="0"/>
    <n v="0"/>
    <n v="0"/>
    <n v="0"/>
    <n v="0"/>
    <n v="0"/>
    <n v="597"/>
    <x v="0"/>
    <x v="997"/>
    <x v="1104"/>
    <x v="73"/>
    <n v="0"/>
    <d v="1899-12-30T00:00:00"/>
    <n v="1"/>
    <x v="0"/>
    <s v="23.28-03 Aug"/>
  </r>
  <r>
    <s v="200700020008"/>
    <x v="6"/>
    <s v="SARAM"/>
    <x v="65"/>
    <x v="31"/>
    <n v="5"/>
    <n v="19.96"/>
    <n v="730.87120000000004"/>
    <n v="0"/>
    <n v="0"/>
    <n v="0"/>
    <n v="0"/>
    <n v="0"/>
    <n v="0"/>
    <n v="731"/>
    <x v="0"/>
    <x v="998"/>
    <x v="1105"/>
    <x v="73"/>
    <n v="0"/>
    <d v="1899-12-30T00:00:00"/>
    <n v="1"/>
    <x v="0"/>
    <s v="23.28-03 Aug"/>
  </r>
  <r>
    <s v="200700020010"/>
    <x v="6"/>
    <s v="SARAM"/>
    <x v="65"/>
    <x v="2"/>
    <n v="6"/>
    <n v="6.4500000000000011"/>
    <n v="284.51270000000005"/>
    <n v="0"/>
    <n v="0"/>
    <n v="0"/>
    <n v="0"/>
    <n v="0"/>
    <n v="0"/>
    <n v="285"/>
    <x v="0"/>
    <x v="999"/>
    <x v="1106"/>
    <x v="73"/>
    <n v="0"/>
    <d v="1899-12-30T00:00:00"/>
    <n v="1"/>
    <x v="0"/>
    <s v="23.28-03 Aug"/>
  </r>
  <r>
    <s v="200700020012"/>
    <x v="6"/>
    <s v="SARAM"/>
    <x v="65"/>
    <x v="34"/>
    <n v="5"/>
    <n v="9.84"/>
    <n v="391.41869999999994"/>
    <n v="0"/>
    <n v="0"/>
    <n v="0"/>
    <n v="0"/>
    <n v="0"/>
    <n v="0"/>
    <n v="391"/>
    <x v="0"/>
    <x v="1000"/>
    <x v="1107"/>
    <x v="71"/>
    <n v="0"/>
    <d v="1899-12-30T00:00:00"/>
    <n v="1"/>
    <x v="0"/>
    <s v="23.28-03 Aug"/>
  </r>
  <r>
    <s v="200700020013"/>
    <x v="6"/>
    <s v="SARAM"/>
    <x v="65"/>
    <x v="22"/>
    <n v="5"/>
    <n v="9.93"/>
    <n v="475.86369999999999"/>
    <n v="0"/>
    <n v="0"/>
    <n v="0"/>
    <n v="0"/>
    <n v="0"/>
    <n v="0"/>
    <n v="476"/>
    <x v="0"/>
    <x v="317"/>
    <x v="1108"/>
    <x v="73"/>
    <n v="0"/>
    <d v="1899-12-30T00:00:00"/>
    <n v="1"/>
    <x v="0"/>
    <s v="23.28-03 Aug"/>
  </r>
  <r>
    <s v="200700020014"/>
    <x v="6"/>
    <s v="SARAM"/>
    <x v="65"/>
    <x v="35"/>
    <n v="6"/>
    <n v="27.379999999999995"/>
    <n v="1011.0953"/>
    <n v="0"/>
    <n v="0"/>
    <n v="0"/>
    <n v="0"/>
    <n v="0"/>
    <n v="0"/>
    <n v="1011"/>
    <x v="0"/>
    <x v="1001"/>
    <x v="1109"/>
    <x v="71"/>
    <n v="0"/>
    <d v="1899-12-30T00:00:00"/>
    <n v="1"/>
    <x v="0"/>
    <s v="23.28-03 Aug"/>
  </r>
  <r>
    <s v="200700020016"/>
    <x v="6"/>
    <s v="SARAM"/>
    <x v="65"/>
    <x v="3"/>
    <n v="10"/>
    <n v="167.11"/>
    <n v="8473.8781000000017"/>
    <n v="0"/>
    <n v="0"/>
    <n v="0"/>
    <n v="0"/>
    <n v="0"/>
    <n v="0"/>
    <n v="8474"/>
    <x v="0"/>
    <x v="2"/>
    <x v="1110"/>
    <x v="73"/>
    <n v="0"/>
    <d v="1899-12-30T00:00:00"/>
    <n v="1"/>
    <x v="0"/>
    <s v="23.28-03 Aug"/>
  </r>
  <r>
    <s v="200700020018"/>
    <x v="6"/>
    <s v="SARAM"/>
    <x v="65"/>
    <x v="88"/>
    <n v="12"/>
    <n v="36.019999999999996"/>
    <n v="1575.5017"/>
    <n v="0"/>
    <n v="0"/>
    <n v="0"/>
    <n v="0"/>
    <n v="0"/>
    <n v="0"/>
    <n v="1576"/>
    <x v="0"/>
    <x v="1002"/>
    <x v="1111"/>
    <x v="73"/>
    <n v="0"/>
    <d v="1899-12-30T00:00:00"/>
    <n v="1"/>
    <x v="0"/>
    <s v="23.28-03 Aug"/>
  </r>
  <r>
    <s v="200700020019"/>
    <x v="6"/>
    <s v="SARAM"/>
    <x v="65"/>
    <x v="5"/>
    <n v="12"/>
    <n v="153.81"/>
    <n v="8805.4706999999999"/>
    <n v="0"/>
    <n v="0"/>
    <n v="0"/>
    <n v="0"/>
    <n v="0"/>
    <n v="0"/>
    <n v="8805"/>
    <x v="0"/>
    <x v="1003"/>
    <x v="1112"/>
    <x v="73"/>
    <n v="0"/>
    <d v="1899-12-30T00:00:00"/>
    <n v="1"/>
    <x v="0"/>
    <s v="23.28-03 Aug"/>
  </r>
  <r>
    <s v="200700020021"/>
    <x v="6"/>
    <s v="SARAM"/>
    <x v="65"/>
    <x v="59"/>
    <n v="7"/>
    <n v="57.800000000000004"/>
    <n v="2332.0756000000001"/>
    <n v="0"/>
    <n v="0"/>
    <n v="0"/>
    <n v="0"/>
    <n v="0"/>
    <n v="0"/>
    <n v="2332"/>
    <x v="0"/>
    <x v="764"/>
    <x v="1113"/>
    <x v="73"/>
    <n v="0"/>
    <d v="1899-12-30T00:00:00"/>
    <n v="1"/>
    <x v="0"/>
    <s v="23.28-03 Aug"/>
  </r>
  <r>
    <s v="200700020026"/>
    <x v="6"/>
    <s v="SARAM"/>
    <x v="65"/>
    <x v="23"/>
    <n v="12"/>
    <n v="26.349999999999998"/>
    <n v="1048.7773"/>
    <n v="0"/>
    <n v="0"/>
    <n v="0"/>
    <n v="0"/>
    <n v="0"/>
    <n v="0"/>
    <n v="1049"/>
    <x v="0"/>
    <x v="801"/>
    <x v="1114"/>
    <x v="73"/>
    <n v="0"/>
    <d v="2026-02-16T00:00:00"/>
    <n v="1"/>
    <x v="0"/>
    <s v="23.28-03 Aug"/>
  </r>
  <r>
    <s v="200700020027"/>
    <x v="6"/>
    <s v="SARAM"/>
    <x v="65"/>
    <x v="60"/>
    <n v="12"/>
    <n v="88.38"/>
    <n v="3714.0665000000004"/>
    <n v="0"/>
    <n v="0"/>
    <n v="0"/>
    <n v="0"/>
    <n v="0"/>
    <n v="0"/>
    <n v="3714"/>
    <x v="0"/>
    <x v="1004"/>
    <x v="1115"/>
    <x v="73"/>
    <n v="0"/>
    <d v="2026-05-04T00:00:00"/>
    <n v="1"/>
    <x v="0"/>
    <s v="23.28-03 Aug"/>
  </r>
  <r>
    <s v="200700030002"/>
    <x v="6"/>
    <s v="MURUPIRI"/>
    <x v="66"/>
    <x v="0"/>
    <n v="13"/>
    <n v="156.53"/>
    <n v="7848.3460000000005"/>
    <n v="0"/>
    <n v="0"/>
    <n v="0"/>
    <n v="0"/>
    <n v="0"/>
    <n v="0"/>
    <n v="7848"/>
    <x v="0"/>
    <x v="1005"/>
    <x v="1116"/>
    <x v="71"/>
    <s v="CANARA BANK"/>
    <d v="2024-09-30T00:00:00"/>
    <n v="1"/>
    <x v="0"/>
    <s v="23.28-03 Aug"/>
  </r>
  <r>
    <s v="200700030009"/>
    <x v="6"/>
    <s v="MURUPIRI"/>
    <x v="66"/>
    <x v="32"/>
    <n v="8"/>
    <n v="22.99"/>
    <n v="1171.6268"/>
    <n v="0"/>
    <n v="0"/>
    <n v="0"/>
    <n v="0"/>
    <n v="0"/>
    <n v="0"/>
    <n v="1172"/>
    <x v="0"/>
    <x v="1006"/>
    <x v="1117"/>
    <x v="71"/>
    <s v="CANARA BANK"/>
    <d v="2024-10-21T00:00:00"/>
    <n v="1"/>
    <x v="0"/>
    <s v="23.28-03 Aug"/>
  </r>
  <r>
    <s v="200700030014"/>
    <x v="6"/>
    <s v="MURUPIRI"/>
    <x v="66"/>
    <x v="35"/>
    <n v="7"/>
    <n v="23.290000000000003"/>
    <n v="1325.3264999999999"/>
    <n v="0"/>
    <n v="0"/>
    <n v="0"/>
    <n v="0"/>
    <n v="0"/>
    <n v="0"/>
    <n v="1325"/>
    <x v="0"/>
    <x v="758"/>
    <x v="1118"/>
    <x v="71"/>
    <n v="0"/>
    <d v="2025-09-08T00:00:00"/>
    <n v="1"/>
    <x v="0"/>
    <s v="23.28-03 Aug"/>
  </r>
  <r>
    <s v="200700030016"/>
    <x v="6"/>
    <s v="MURUPIRI"/>
    <x v="66"/>
    <x v="3"/>
    <n v="7"/>
    <n v="23.049999999999997"/>
    <n v="898.57989999999995"/>
    <n v="0"/>
    <n v="0"/>
    <n v="0"/>
    <n v="0"/>
    <n v="0"/>
    <n v="0"/>
    <n v="899"/>
    <x v="0"/>
    <x v="1007"/>
    <x v="1119"/>
    <x v="73"/>
    <n v="0"/>
    <d v="1899-12-30T00:00:00"/>
    <n v="1"/>
    <x v="0"/>
    <s v="23.28-03 Aug"/>
  </r>
  <r>
    <s v="200700030018"/>
    <x v="6"/>
    <s v="MURUPIRI"/>
    <x v="66"/>
    <x v="88"/>
    <n v="13"/>
    <n v="36.31"/>
    <n v="1198.9698000000003"/>
    <n v="0"/>
    <n v="0"/>
    <n v="0"/>
    <n v="0"/>
    <n v="0"/>
    <n v="0"/>
    <n v="1199"/>
    <x v="0"/>
    <x v="1008"/>
    <x v="1120"/>
    <x v="71"/>
    <n v="0"/>
    <d v="1899-12-30T00:00:00"/>
    <n v="1"/>
    <x v="0"/>
    <s v="23.28-03 Aug"/>
  </r>
  <r>
    <s v="200700030020"/>
    <x v="6"/>
    <s v="MURUPIRI"/>
    <x v="66"/>
    <x v="89"/>
    <n v="11"/>
    <n v="24.459999999999997"/>
    <n v="873.69320000000016"/>
    <n v="0"/>
    <n v="0"/>
    <n v="0"/>
    <n v="0"/>
    <n v="0"/>
    <n v="0"/>
    <n v="874"/>
    <x v="0"/>
    <x v="192"/>
    <x v="1121"/>
    <x v="73"/>
    <n v="0"/>
    <d v="1899-12-30T00:00:00"/>
    <n v="1"/>
    <x v="0"/>
    <s v="23.28-03 Aug"/>
  </r>
  <r>
    <s v="200700030021"/>
    <x v="6"/>
    <s v="MURUPIRI"/>
    <x v="66"/>
    <x v="59"/>
    <n v="7"/>
    <n v="22.149999999999995"/>
    <n v="976.5612000000001"/>
    <n v="0"/>
    <n v="0"/>
    <n v="0"/>
    <n v="0"/>
    <n v="0"/>
    <n v="0"/>
    <n v="977"/>
    <x v="0"/>
    <x v="1009"/>
    <x v="1122"/>
    <x v="71"/>
    <n v="0"/>
    <d v="1899-12-30T00:00:00"/>
    <n v="1"/>
    <x v="0"/>
    <s v="23.28-03 Aug"/>
  </r>
  <r>
    <s v="200700030022"/>
    <x v="6"/>
    <s v="MURUPIRI"/>
    <x v="66"/>
    <x v="36"/>
    <n v="14"/>
    <n v="36.869999999999997"/>
    <n v="1279.4960000000001"/>
    <n v="0"/>
    <n v="0"/>
    <n v="0"/>
    <n v="0"/>
    <n v="0"/>
    <n v="0"/>
    <n v="1279"/>
    <x v="0"/>
    <x v="1010"/>
    <x v="1123"/>
    <x v="77"/>
    <n v="0"/>
    <d v="1899-12-30T00:00:00"/>
    <n v="1"/>
    <x v="0"/>
    <s v="23.28-03 Aug"/>
  </r>
  <r>
    <s v="200700030024"/>
    <x v="6"/>
    <s v="MURUPIRI"/>
    <x v="66"/>
    <x v="47"/>
    <n v="13"/>
    <n v="20.76"/>
    <n v="843.68280000000004"/>
    <n v="0"/>
    <n v="0"/>
    <n v="0"/>
    <n v="0"/>
    <n v="0"/>
    <n v="0"/>
    <n v="844"/>
    <x v="0"/>
    <x v="1011"/>
    <x v="1124"/>
    <x v="73"/>
    <n v="0"/>
    <d v="1899-12-30T00:00:00"/>
    <n v="1"/>
    <x v="0"/>
    <s v="23.28-03 Aug"/>
  </r>
  <r>
    <s v="200700030025"/>
    <x v="6"/>
    <s v="MURUPIRI"/>
    <x v="66"/>
    <x v="90"/>
    <n v="4"/>
    <n v="7.8999999999999995"/>
    <n v="300.971"/>
    <n v="0"/>
    <n v="0"/>
    <n v="0"/>
    <n v="0"/>
    <n v="0"/>
    <n v="0"/>
    <n v="301"/>
    <x v="0"/>
    <x v="1012"/>
    <x v="1125"/>
    <x v="73"/>
    <n v="0"/>
    <d v="2025-06-04T00:00:00"/>
    <n v="1"/>
    <x v="0"/>
    <s v="23.28-03 Aug"/>
  </r>
  <r>
    <s v="200700030026"/>
    <x v="6"/>
    <s v="MURUPIRI"/>
    <x v="66"/>
    <x v="23"/>
    <n v="8"/>
    <n v="22.84"/>
    <n v="858.98320000000001"/>
    <n v="0"/>
    <n v="0"/>
    <n v="0"/>
    <n v="0"/>
    <n v="0"/>
    <n v="0"/>
    <n v="859"/>
    <x v="0"/>
    <x v="1013"/>
    <x v="1126"/>
    <x v="71"/>
    <n v="0"/>
    <d v="2025-06-10T00:00:00"/>
    <n v="1"/>
    <x v="0"/>
    <s v="23.28-03 Aug"/>
  </r>
  <r>
    <s v="200700030027"/>
    <x v="6"/>
    <s v="MURUPIRI"/>
    <x v="66"/>
    <x v="60"/>
    <n v="13"/>
    <n v="35.54"/>
    <n v="1179.7837999999999"/>
    <n v="0"/>
    <n v="0"/>
    <n v="0"/>
    <n v="0"/>
    <n v="0"/>
    <n v="0"/>
    <n v="1180"/>
    <x v="0"/>
    <x v="2"/>
    <x v="1127"/>
    <x v="53"/>
    <n v="0"/>
    <d v="2025-06-10T00:00:00"/>
    <n v="1"/>
    <x v="0"/>
    <s v="23.28-03 Aug"/>
  </r>
  <r>
    <s v="200700030030"/>
    <x v="6"/>
    <s v="MURUPIRI"/>
    <x v="66"/>
    <x v="54"/>
    <n v="7"/>
    <n v="20.189999999999998"/>
    <n v="903.52050000000008"/>
    <n v="0"/>
    <n v="0"/>
    <n v="0"/>
    <n v="0"/>
    <n v="0"/>
    <n v="0"/>
    <n v="904"/>
    <x v="0"/>
    <x v="1014"/>
    <x v="1128"/>
    <x v="73"/>
    <n v="0"/>
    <d v="2025-06-30T00:00:00"/>
    <n v="1"/>
    <x v="0"/>
    <s v="23.28-03 Aug"/>
  </r>
  <r>
    <s v="200700030033"/>
    <x v="6"/>
    <s v="MURUPIRI"/>
    <x v="66"/>
    <x v="39"/>
    <n v="7"/>
    <n v="32.690000000000005"/>
    <n v="1487.2192"/>
    <n v="0"/>
    <n v="0"/>
    <n v="0"/>
    <n v="0"/>
    <n v="0"/>
    <n v="0"/>
    <n v="1487"/>
    <x v="0"/>
    <x v="1015"/>
    <x v="1129"/>
    <x v="73"/>
    <n v="0"/>
    <d v="2025-07-15T00:00:00"/>
    <n v="1"/>
    <x v="0"/>
    <s v="23.28-03 Aug"/>
  </r>
  <r>
    <s v="200700030034"/>
    <x v="6"/>
    <s v="MURUPIRI"/>
    <x v="66"/>
    <x v="57"/>
    <n v="6"/>
    <n v="12.439999999999998"/>
    <n v="448.70259999999996"/>
    <n v="0"/>
    <n v="0"/>
    <n v="0"/>
    <n v="0"/>
    <n v="0"/>
    <n v="0"/>
    <n v="449"/>
    <x v="0"/>
    <x v="1016"/>
    <x v="1130"/>
    <x v="73"/>
    <n v="0"/>
    <d v="2025-07-21T00:00:00"/>
    <n v="1"/>
    <x v="0"/>
    <s v="23.28-03 Aug"/>
  </r>
  <r>
    <s v="200700030038"/>
    <x v="6"/>
    <s v="MURUPIRI"/>
    <x v="66"/>
    <x v="104"/>
    <n v="3"/>
    <n v="4.78"/>
    <n v="366.58240000000006"/>
    <n v="0"/>
    <n v="0"/>
    <n v="0"/>
    <n v="0"/>
    <n v="0"/>
    <n v="0"/>
    <n v="367"/>
    <x v="0"/>
    <x v="1017"/>
    <x v="1131"/>
    <x v="73"/>
    <n v="0"/>
    <d v="2025-08-04T00:00:00"/>
    <n v="1"/>
    <x v="0"/>
    <s v="23.28-03 Aug"/>
  </r>
  <r>
    <s v="200700030041"/>
    <x v="6"/>
    <s v="MURUPIRI"/>
    <x v="66"/>
    <x v="50"/>
    <n v="7"/>
    <n v="20.97"/>
    <n v="838.56330000000003"/>
    <n v="0"/>
    <n v="0"/>
    <n v="0"/>
    <n v="0"/>
    <n v="0"/>
    <n v="0"/>
    <n v="839"/>
    <x v="0"/>
    <x v="1018"/>
    <x v="1132"/>
    <x v="71"/>
    <n v="0"/>
    <d v="2025-08-19T00:00:00"/>
    <n v="1"/>
    <x v="0"/>
    <s v="23.28-03 Aug"/>
  </r>
  <r>
    <s v="200700030043"/>
    <x v="6"/>
    <s v="MURUPIRI"/>
    <x v="66"/>
    <x v="62"/>
    <n v="6"/>
    <n v="9.24"/>
    <n v="381.38199999999995"/>
    <n v="0"/>
    <n v="0"/>
    <n v="0"/>
    <n v="0"/>
    <n v="0"/>
    <n v="0"/>
    <n v="381"/>
    <x v="0"/>
    <x v="1019"/>
    <x v="1133"/>
    <x v="73"/>
    <n v="0"/>
    <d v="2025-09-08T00:00:00"/>
    <n v="1"/>
    <x v="0"/>
    <s v="23.28-03 Aug"/>
  </r>
  <r>
    <s v="200700030045"/>
    <x v="6"/>
    <s v="MURUPIRI"/>
    <x v="66"/>
    <x v="41"/>
    <n v="10"/>
    <n v="15.370000000000001"/>
    <n v="553.9976999999999"/>
    <n v="0"/>
    <n v="0"/>
    <n v="0"/>
    <n v="0"/>
    <n v="0"/>
    <n v="0"/>
    <n v="554"/>
    <x v="0"/>
    <x v="406"/>
    <x v="1134"/>
    <x v="71"/>
    <n v="0"/>
    <d v="2025-09-16T00:00:00"/>
    <n v="1"/>
    <x v="0"/>
    <s v="23.28-03 Aug"/>
  </r>
  <r>
    <s v="200700030049"/>
    <x v="6"/>
    <s v="MURUPIRI"/>
    <x v="66"/>
    <x v="148"/>
    <n v="10"/>
    <n v="42.040000000000006"/>
    <n v="2690.1833000000001"/>
    <n v="0"/>
    <n v="0"/>
    <n v="0"/>
    <n v="0"/>
    <n v="0"/>
    <n v="0"/>
    <n v="2690"/>
    <x v="0"/>
    <x v="552"/>
    <x v="1135"/>
    <x v="73"/>
    <n v="0"/>
    <d v="2025-10-13T00:00:00"/>
    <n v="1"/>
    <x v="0"/>
    <s v="23.28-03 Aug"/>
  </r>
  <r>
    <s v="200700030052"/>
    <x v="6"/>
    <s v="MURUPIRI"/>
    <x v="66"/>
    <x v="42"/>
    <n v="6"/>
    <n v="16.04"/>
    <n v="1065.4709"/>
    <n v="0"/>
    <n v="0"/>
    <n v="0"/>
    <n v="0"/>
    <n v="0"/>
    <n v="0"/>
    <n v="1065"/>
    <x v="0"/>
    <x v="1020"/>
    <x v="1136"/>
    <x v="73"/>
    <n v="0"/>
    <d v="2025-10-29T00:00:00"/>
    <n v="1"/>
    <x v="0"/>
    <s v="23.28-03 Aug"/>
  </r>
  <r>
    <s v="200700030058"/>
    <x v="6"/>
    <s v="MURUPIRI"/>
    <x v="66"/>
    <x v="100"/>
    <n v="12"/>
    <n v="57.139999999999993"/>
    <n v="2182.3996999999995"/>
    <n v="0"/>
    <n v="0"/>
    <n v="0"/>
    <n v="0"/>
    <n v="0"/>
    <n v="0"/>
    <n v="2182"/>
    <x v="0"/>
    <x v="1021"/>
    <x v="1137"/>
    <x v="71"/>
    <n v="0"/>
    <d v="2025-12-29T00:00:00"/>
    <n v="1"/>
    <x v="0"/>
    <s v="23.28-03 Aug"/>
  </r>
  <r>
    <s v="200700030060"/>
    <x v="6"/>
    <s v="MURUPIRI"/>
    <x v="66"/>
    <x v="52"/>
    <n v="10"/>
    <n v="24.950000000000003"/>
    <n v="942.61749999999984"/>
    <n v="0"/>
    <n v="0"/>
    <n v="0"/>
    <n v="0"/>
    <n v="0"/>
    <n v="0"/>
    <n v="943"/>
    <x v="0"/>
    <x v="192"/>
    <x v="1138"/>
    <x v="73"/>
    <n v="0"/>
    <d v="1899-12-30T00:00:00"/>
    <n v="1"/>
    <x v="0"/>
    <s v="23.28-03 Aug"/>
  </r>
  <r>
    <s v="200700030065"/>
    <x v="6"/>
    <s v="MURUPIRI"/>
    <x v="66"/>
    <x v="92"/>
    <n v="5"/>
    <n v="13.97"/>
    <n v="570.82449999999994"/>
    <n v="0"/>
    <n v="0"/>
    <n v="0"/>
    <n v="0"/>
    <n v="0"/>
    <n v="0"/>
    <n v="571"/>
    <x v="0"/>
    <x v="939"/>
    <x v="1139"/>
    <x v="73"/>
    <n v="0"/>
    <d v="2026-04-20T00:00:00"/>
    <n v="1"/>
    <x v="0"/>
    <s v="23.28-03 Aug"/>
  </r>
  <r>
    <s v="200700030066"/>
    <x v="6"/>
    <s v="MURUPIRI"/>
    <x v="66"/>
    <x v="12"/>
    <n v="14"/>
    <n v="37.680000000000007"/>
    <n v="1415.1644000000001"/>
    <n v="0"/>
    <n v="0"/>
    <n v="0"/>
    <n v="0"/>
    <n v="0"/>
    <n v="0"/>
    <n v="1415"/>
    <x v="0"/>
    <x v="1022"/>
    <x v="1140"/>
    <x v="71"/>
    <n v="0"/>
    <d v="2026-04-20T00:00:00"/>
    <n v="1"/>
    <x v="0"/>
    <s v="23.28-03 Aug"/>
  </r>
  <r>
    <s v="200700030067"/>
    <x v="6"/>
    <s v="MURUPIRI"/>
    <x v="66"/>
    <x v="13"/>
    <n v="6"/>
    <n v="12.52"/>
    <n v="497.45910000000003"/>
    <n v="0"/>
    <n v="0"/>
    <n v="0"/>
    <n v="0"/>
    <n v="0"/>
    <n v="0"/>
    <n v="497"/>
    <x v="0"/>
    <x v="939"/>
    <x v="1141"/>
    <x v="73"/>
    <n v="0"/>
    <d v="2026-04-28T00:00:00"/>
    <n v="1"/>
    <x v="0"/>
    <s v="23.28-03 Aug"/>
  </r>
  <r>
    <s v="200700030069"/>
    <x v="6"/>
    <s v="MURUPIRI"/>
    <x v="66"/>
    <x v="101"/>
    <n v="7"/>
    <n v="24.12"/>
    <n v="976.13419999999996"/>
    <n v="0"/>
    <n v="0"/>
    <n v="0"/>
    <n v="0"/>
    <n v="0"/>
    <n v="0"/>
    <n v="976"/>
    <x v="0"/>
    <x v="1023"/>
    <x v="1142"/>
    <x v="71"/>
    <n v="0"/>
    <d v="2026-06-09T00:00:00"/>
    <n v="1"/>
    <x v="0"/>
    <s v="23.28-03 Aug"/>
  </r>
  <r>
    <s v="200700030070"/>
    <x v="6"/>
    <s v="MURUPIRI"/>
    <x v="66"/>
    <x v="93"/>
    <n v="6"/>
    <n v="14.620000000000001"/>
    <n v="570.74400000000003"/>
    <n v="0"/>
    <n v="0"/>
    <n v="0"/>
    <n v="0"/>
    <n v="0"/>
    <n v="0"/>
    <n v="571"/>
    <x v="0"/>
    <x v="1024"/>
    <x v="1143"/>
    <x v="73"/>
    <n v="0"/>
    <d v="2026-06-09T00:00:00"/>
    <n v="1"/>
    <x v="0"/>
    <s v="23.28-03 Aug"/>
  </r>
  <r>
    <s v="200700040003"/>
    <x v="6"/>
    <s v="KEDAL"/>
    <x v="67"/>
    <x v="21"/>
    <n v="13"/>
    <n v="138.62"/>
    <n v="6564.2081000000017"/>
    <n v="0"/>
    <n v="0"/>
    <n v="0"/>
    <n v="0"/>
    <n v="0"/>
    <n v="0"/>
    <n v="6564"/>
    <x v="0"/>
    <x v="1025"/>
    <x v="1144"/>
    <x v="19"/>
    <s v="STATE BANK OF INDIA"/>
    <d v="2024-10-07T00:00:00"/>
    <n v="1"/>
    <x v="0"/>
    <s v="23.28-03 Aug"/>
  </r>
  <r>
    <s v="200700040004"/>
    <x v="6"/>
    <s v="KEDAL"/>
    <x v="67"/>
    <x v="1"/>
    <n v="13"/>
    <n v="43.930000000000007"/>
    <n v="2115.4903999999997"/>
    <n v="0"/>
    <n v="0"/>
    <n v="0"/>
    <n v="0"/>
    <n v="0"/>
    <n v="0"/>
    <n v="2115"/>
    <x v="0"/>
    <x v="413"/>
    <x v="1145"/>
    <x v="100"/>
    <s v="PUNJAB NATIONAL BANK "/>
    <d v="2024-10-07T00:00:00"/>
    <n v="1"/>
    <x v="0"/>
    <s v="23.28-03 Aug"/>
  </r>
  <r>
    <s v="200700040006"/>
    <x v="6"/>
    <s v="KEDAL"/>
    <x v="67"/>
    <x v="58"/>
    <n v="14"/>
    <n v="74.89"/>
    <n v="3301.5704000000005"/>
    <n v="0"/>
    <n v="0"/>
    <n v="0"/>
    <n v="0"/>
    <n v="0"/>
    <n v="0"/>
    <n v="3302"/>
    <x v="0"/>
    <x v="1026"/>
    <x v="1146"/>
    <x v="19"/>
    <s v="STATE BANK OF INDIA"/>
    <d v="2024-10-07T00:00:00"/>
    <n v="1"/>
    <x v="0"/>
    <s v="23.28-03 Aug"/>
  </r>
  <r>
    <s v="200700040007"/>
    <x v="6"/>
    <s v="KEDAL"/>
    <x v="67"/>
    <x v="98"/>
    <n v="12"/>
    <n v="29.27"/>
    <n v="1005.2597000000002"/>
    <n v="0"/>
    <n v="0"/>
    <n v="0"/>
    <n v="0"/>
    <n v="0"/>
    <n v="0"/>
    <n v="1005"/>
    <x v="0"/>
    <x v="1027"/>
    <x v="1147"/>
    <x v="76"/>
    <s v="BANK OF INDIA"/>
    <d v="2024-10-07T00:00:00"/>
    <n v="1"/>
    <x v="0"/>
    <s v="23.28-03 Aug"/>
  </r>
  <r>
    <s v="200700040008"/>
    <x v="6"/>
    <s v="KEDAL"/>
    <x v="67"/>
    <x v="31"/>
    <n v="14"/>
    <n v="91.41"/>
    <n v="3919.5828000000001"/>
    <n v="0"/>
    <n v="0"/>
    <n v="0"/>
    <n v="0"/>
    <n v="0"/>
    <n v="0"/>
    <n v="3920"/>
    <x v="0"/>
    <x v="317"/>
    <x v="1148"/>
    <x v="19"/>
    <s v="STATE BANK OF INDIA"/>
    <d v="2024-10-07T00:00:00"/>
    <n v="1"/>
    <x v="0"/>
    <s v="23.28-03 Aug"/>
  </r>
  <r>
    <s v="200700040009"/>
    <x v="6"/>
    <s v="KEDAL"/>
    <x v="67"/>
    <x v="32"/>
    <n v="13"/>
    <n v="54.220000000000006"/>
    <n v="2147.1087000000002"/>
    <n v="0"/>
    <n v="0"/>
    <n v="0"/>
    <n v="0"/>
    <n v="0"/>
    <n v="0"/>
    <n v="2147"/>
    <x v="0"/>
    <x v="1028"/>
    <x v="1149"/>
    <x v="19"/>
    <s v="STATE BANK OF INDIA"/>
    <d v="2024-10-07T00:00:00"/>
    <n v="1"/>
    <x v="0"/>
    <s v="23.28-03 Aug"/>
  </r>
  <r>
    <s v="200700040010"/>
    <x v="6"/>
    <s v="KEDAL"/>
    <x v="67"/>
    <x v="2"/>
    <n v="12"/>
    <n v="40.85"/>
    <n v="1698.2433999999998"/>
    <n v="0"/>
    <n v="0"/>
    <n v="0"/>
    <n v="0"/>
    <n v="0"/>
    <n v="0"/>
    <n v="1698"/>
    <x v="0"/>
    <x v="1029"/>
    <x v="1150"/>
    <x v="19"/>
    <s v="STATE BANK OF INDIA"/>
    <d v="2024-10-07T00:00:00"/>
    <n v="1"/>
    <x v="0"/>
    <s v="23.28-03 Aug"/>
  </r>
  <r>
    <s v="200700040011"/>
    <x v="6"/>
    <s v="KEDAL"/>
    <x v="67"/>
    <x v="33"/>
    <n v="7"/>
    <n v="20.810000000000002"/>
    <n v="1100.2660999999998"/>
    <n v="0"/>
    <n v="0"/>
    <n v="0"/>
    <n v="0"/>
    <n v="0"/>
    <n v="0"/>
    <n v="1100"/>
    <x v="0"/>
    <x v="1030"/>
    <x v="1151"/>
    <x v="19"/>
    <s v="STATE BANK OF INDIA"/>
    <d v="2024-10-07T00:00:00"/>
    <n v="1"/>
    <x v="0"/>
    <s v="23.28-03 Aug"/>
  </r>
  <r>
    <s v="200700040012"/>
    <x v="6"/>
    <s v="KEDAL"/>
    <x v="67"/>
    <x v="34"/>
    <n v="14"/>
    <n v="50.49"/>
    <n v="2216.3031999999998"/>
    <n v="0"/>
    <n v="0"/>
    <n v="0"/>
    <n v="0"/>
    <n v="0"/>
    <n v="0"/>
    <n v="2216"/>
    <x v="0"/>
    <x v="784"/>
    <x v="1152"/>
    <x v="19"/>
    <s v="STATE BANK OF INDIA"/>
    <d v="2024-10-07T00:00:00"/>
    <n v="1"/>
    <x v="0"/>
    <s v="23.28-03 Aug"/>
  </r>
  <r>
    <s v="200700040014"/>
    <x v="6"/>
    <s v="KEDAL"/>
    <x v="67"/>
    <x v="35"/>
    <n v="14"/>
    <n v="56.990000000000009"/>
    <n v="1985.8046999999999"/>
    <n v="0"/>
    <n v="0"/>
    <n v="0"/>
    <n v="0"/>
    <n v="0"/>
    <n v="0"/>
    <n v="1986"/>
    <x v="0"/>
    <x v="1031"/>
    <x v="1153"/>
    <x v="19"/>
    <s v="STATE BANK OF INDIA"/>
    <d v="2024-10-07T00:00:00"/>
    <n v="1"/>
    <x v="0"/>
    <s v="23.28-03 Aug"/>
  </r>
  <r>
    <s v="200700040016"/>
    <x v="6"/>
    <s v="KEDAL"/>
    <x v="67"/>
    <x v="3"/>
    <n v="6"/>
    <n v="12.870000000000001"/>
    <n v="822.91100000000006"/>
    <n v="0"/>
    <n v="0"/>
    <n v="0"/>
    <n v="0"/>
    <n v="0"/>
    <n v="0"/>
    <n v="823"/>
    <x v="0"/>
    <x v="1032"/>
    <x v="1154"/>
    <x v="19"/>
    <s v="STATE BANK OF INDIA"/>
    <d v="2024-10-21T00:00:00"/>
    <n v="1"/>
    <x v="0"/>
    <s v="23.28-03 Aug"/>
  </r>
  <r>
    <s v="200700040017"/>
    <x v="6"/>
    <s v="KEDAL"/>
    <x v="67"/>
    <x v="4"/>
    <n v="13"/>
    <n v="38.630000000000003"/>
    <n v="1519.3917999999999"/>
    <n v="0"/>
    <n v="0"/>
    <n v="0"/>
    <n v="0"/>
    <n v="0"/>
    <n v="0"/>
    <n v="1519"/>
    <x v="0"/>
    <x v="1033"/>
    <x v="1155"/>
    <x v="19"/>
    <s v="STATE BANK OF INDIA"/>
    <d v="2024-11-04T00:00:00"/>
    <n v="1"/>
    <x v="0"/>
    <s v="23.28-03 Aug"/>
  </r>
  <r>
    <s v="200700040018"/>
    <x v="6"/>
    <s v="KEDAL"/>
    <x v="67"/>
    <x v="88"/>
    <n v="14"/>
    <n v="20.500000000000004"/>
    <n v="885.79140000000007"/>
    <n v="0"/>
    <n v="0"/>
    <n v="0"/>
    <n v="0"/>
    <n v="0"/>
    <n v="0"/>
    <n v="886"/>
    <x v="0"/>
    <x v="593"/>
    <x v="1156"/>
    <x v="19"/>
    <s v="STATE BANK OF INDIA"/>
    <d v="2024-11-04T00:00:00"/>
    <n v="1"/>
    <x v="0"/>
    <s v="23.28-03 Aug"/>
  </r>
  <r>
    <s v="200700040022"/>
    <x v="6"/>
    <s v="KEDAL"/>
    <x v="67"/>
    <x v="36"/>
    <n v="14"/>
    <n v="89.54"/>
    <n v="3313.4562000000001"/>
    <n v="0"/>
    <n v="0"/>
    <n v="0"/>
    <n v="0"/>
    <n v="0"/>
    <n v="0"/>
    <n v="3313"/>
    <x v="0"/>
    <x v="1034"/>
    <x v="1157"/>
    <x v="101"/>
    <s v="BANK OF INDIA"/>
    <d v="2024-11-18T00:00:00"/>
    <n v="1"/>
    <x v="0"/>
    <s v="23.28-03 Aug"/>
  </r>
  <r>
    <s v="200700040023"/>
    <x v="6"/>
    <s v="KEDAL"/>
    <x v="67"/>
    <x v="37"/>
    <n v="14"/>
    <n v="48.33"/>
    <n v="2165.2373000000002"/>
    <n v="0"/>
    <n v="0"/>
    <n v="0"/>
    <n v="0"/>
    <n v="0"/>
    <n v="0"/>
    <n v="2165"/>
    <x v="0"/>
    <x v="1035"/>
    <x v="1158"/>
    <x v="19"/>
    <s v="STATE BANK OF INDIA"/>
    <d v="2025-01-06T00:00:00"/>
    <n v="1"/>
    <x v="0"/>
    <s v="23.28-03 Aug"/>
  </r>
  <r>
    <s v="200700040026"/>
    <x v="6"/>
    <s v="KEDAL"/>
    <x v="67"/>
    <x v="23"/>
    <n v="13"/>
    <n v="46.539999999999992"/>
    <n v="1619.6189000000002"/>
    <n v="0"/>
    <n v="0"/>
    <n v="0"/>
    <n v="0"/>
    <n v="0"/>
    <n v="0"/>
    <n v="1620"/>
    <x v="0"/>
    <x v="65"/>
    <x v="1159"/>
    <x v="100"/>
    <n v="0"/>
    <d v="2026-03-16T00:00:00"/>
    <n v="1"/>
    <x v="0"/>
    <s v="23.28-03 Aug"/>
  </r>
  <r>
    <s v="200700060002"/>
    <x v="6"/>
    <s v="SAHEDA"/>
    <x v="68"/>
    <x v="0"/>
    <n v="2"/>
    <n v="55.86"/>
    <n v="2366.4029999999998"/>
    <n v="0"/>
    <n v="0"/>
    <n v="0"/>
    <n v="0"/>
    <n v="0"/>
    <n v="0"/>
    <n v="2366"/>
    <x v="0"/>
    <x v="1036"/>
    <x v="1160"/>
    <x v="102"/>
    <s v="STATE BANK OF INDIA"/>
    <d v="2024-09-30T00:00:00"/>
    <n v="1"/>
    <x v="0"/>
    <s v="23.28-03 Aug"/>
  </r>
  <r>
    <s v="200700060003"/>
    <x v="6"/>
    <s v="SAHEDA"/>
    <x v="68"/>
    <x v="21"/>
    <n v="7"/>
    <n v="52.18"/>
    <n v="2545.5451999999996"/>
    <n v="0"/>
    <n v="0"/>
    <n v="0"/>
    <n v="0"/>
    <n v="0"/>
    <n v="0"/>
    <n v="2546"/>
    <x v="0"/>
    <x v="1037"/>
    <x v="1161"/>
    <x v="71"/>
    <s v="CANARA BANK"/>
    <d v="2024-10-07T00:00:00"/>
    <n v="1"/>
    <x v="0"/>
    <s v="23.28-03 Aug"/>
  </r>
  <r>
    <s v="200700060005"/>
    <x v="6"/>
    <s v="SAHEDA"/>
    <x v="68"/>
    <x v="30"/>
    <n v="6"/>
    <n v="29.54"/>
    <n v="1526.5726000000002"/>
    <n v="0"/>
    <n v="0"/>
    <n v="0"/>
    <n v="0"/>
    <n v="0"/>
    <n v="0"/>
    <n v="1527"/>
    <x v="0"/>
    <x v="1038"/>
    <x v="1162"/>
    <x v="73"/>
    <s v="BANK OF INDIA"/>
    <d v="2024-10-07T00:00:00"/>
    <n v="1"/>
    <x v="0"/>
    <s v="23.28-03 Aug"/>
  </r>
  <r>
    <s v="200700060006"/>
    <x v="6"/>
    <s v="SAHEDA"/>
    <x v="68"/>
    <x v="58"/>
    <n v="11"/>
    <n v="69.34"/>
    <n v="3221.7359999999999"/>
    <n v="0"/>
    <n v="0"/>
    <n v="0"/>
    <n v="0"/>
    <n v="0"/>
    <n v="0"/>
    <n v="3222"/>
    <x v="0"/>
    <x v="1039"/>
    <x v="1163"/>
    <x v="73"/>
    <s v="BANK OF INDIA"/>
    <d v="2024-10-07T00:00:00"/>
    <n v="1"/>
    <x v="0"/>
    <s v="23.28-03 Aug"/>
  </r>
  <r>
    <s v="200700060009"/>
    <x v="6"/>
    <s v="SAHEDA"/>
    <x v="68"/>
    <x v="32"/>
    <n v="11"/>
    <n v="105.96"/>
    <n v="4349.0502000000006"/>
    <n v="0"/>
    <n v="0"/>
    <n v="0"/>
    <n v="0"/>
    <n v="0"/>
    <n v="0"/>
    <n v="4349"/>
    <x v="0"/>
    <x v="1040"/>
    <x v="1164"/>
    <x v="73"/>
    <s v="BANK OF INDIA"/>
    <d v="2024-10-07T00:00:00"/>
    <n v="1"/>
    <x v="0"/>
    <s v="23.28-03 Aug"/>
  </r>
  <r>
    <s v="200700060010"/>
    <x v="6"/>
    <s v="SAHEDA"/>
    <x v="68"/>
    <x v="2"/>
    <n v="6"/>
    <n v="26.6"/>
    <n v="1044.0773999999999"/>
    <n v="0"/>
    <n v="0"/>
    <n v="0"/>
    <n v="0"/>
    <n v="0"/>
    <n v="0"/>
    <n v="1044"/>
    <x v="0"/>
    <x v="1041"/>
    <x v="1165"/>
    <x v="103"/>
    <s v="UNION BANK OF INDIA"/>
    <d v="2024-11-04T00:00:00"/>
    <n v="1"/>
    <x v="0"/>
    <s v="23.28-03 Aug"/>
  </r>
  <r>
    <s v="200700060015"/>
    <x v="6"/>
    <s v="SAHEDA"/>
    <x v="68"/>
    <x v="91"/>
    <n v="11"/>
    <n v="32.72"/>
    <n v="1474.6651999999999"/>
    <n v="0"/>
    <n v="0"/>
    <n v="0"/>
    <n v="0"/>
    <n v="0"/>
    <n v="0"/>
    <n v="1475"/>
    <x v="0"/>
    <x v="1042"/>
    <x v="1166"/>
    <x v="73"/>
    <s v="BANK OF INDIA"/>
    <d v="2024-12-09T00:00:00"/>
    <n v="1"/>
    <x v="0"/>
    <s v="23.28-03 Aug"/>
  </r>
  <r>
    <s v="200700060016"/>
    <x v="6"/>
    <s v="SAHEDA"/>
    <x v="68"/>
    <x v="3"/>
    <n v="5"/>
    <n v="28.479999999999997"/>
    <n v="1197.4066"/>
    <n v="0"/>
    <n v="0"/>
    <n v="0"/>
    <n v="0"/>
    <n v="0"/>
    <n v="0"/>
    <n v="1197"/>
    <x v="0"/>
    <x v="1043"/>
    <x v="1167"/>
    <x v="73"/>
    <s v="BANK OF INDIA"/>
    <d v="2024-11-29T00:00:00"/>
    <n v="1"/>
    <x v="0"/>
    <s v="23.28-03 Aug"/>
  </r>
  <r>
    <s v="200700060019"/>
    <x v="6"/>
    <s v="SAHEDA"/>
    <x v="68"/>
    <x v="5"/>
    <n v="9"/>
    <n v="24.22"/>
    <n v="888.43959999999993"/>
    <n v="0"/>
    <n v="0"/>
    <n v="0"/>
    <n v="0"/>
    <n v="0"/>
    <n v="0"/>
    <n v="888"/>
    <x v="0"/>
    <x v="1044"/>
    <x v="1168"/>
    <x v="53"/>
    <n v="0"/>
    <d v="1899-12-30T00:00:00"/>
    <n v="1"/>
    <x v="0"/>
    <s v="23.28-03 Aug"/>
  </r>
  <r>
    <s v="200700060025"/>
    <x v="6"/>
    <s v="SAHEDA"/>
    <x v="68"/>
    <x v="90"/>
    <n v="4"/>
    <n v="6.76"/>
    <n v="309.3974"/>
    <n v="0"/>
    <n v="0"/>
    <n v="0"/>
    <n v="0"/>
    <n v="0"/>
    <n v="0"/>
    <n v="309"/>
    <x v="0"/>
    <x v="1045"/>
    <x v="1169"/>
    <x v="73"/>
    <n v="0"/>
    <d v="2025-06-04T00:00:00"/>
    <n v="1"/>
    <x v="0"/>
    <s v="23.28-03 Aug"/>
  </r>
  <r>
    <s v="200700060030"/>
    <x v="6"/>
    <s v="SAHEDA"/>
    <x v="68"/>
    <x v="54"/>
    <n v="6"/>
    <n v="37.799999999999997"/>
    <n v="1568.0700000000002"/>
    <n v="0"/>
    <n v="0"/>
    <n v="0"/>
    <n v="0"/>
    <n v="0"/>
    <n v="0"/>
    <n v="1568"/>
    <x v="0"/>
    <x v="209"/>
    <x v="1170"/>
    <x v="71"/>
    <n v="0"/>
    <d v="2026-03-23T00:00:00"/>
    <n v="1"/>
    <x v="0"/>
    <s v="23.28-03 Aug"/>
  </r>
  <r>
    <s v="200700060031"/>
    <x v="6"/>
    <s v="SAHEDA"/>
    <x v="68"/>
    <x v="55"/>
    <n v="10"/>
    <n v="47.779999999999994"/>
    <n v="2011.8359999999998"/>
    <n v="0"/>
    <n v="0"/>
    <n v="0"/>
    <n v="0"/>
    <n v="0"/>
    <n v="0"/>
    <n v="2012"/>
    <x v="0"/>
    <x v="1046"/>
    <x v="1171"/>
    <x v="73"/>
    <n v="0"/>
    <d v="1899-12-30T00:00:00"/>
    <n v="1"/>
    <x v="0"/>
    <s v="23.28-03 Aug"/>
  </r>
  <r>
    <s v="200700060032"/>
    <x v="6"/>
    <s v="SAHEDA"/>
    <x v="68"/>
    <x v="56"/>
    <n v="6"/>
    <n v="26.16"/>
    <n v="980.255"/>
    <n v="0"/>
    <n v="0"/>
    <n v="0"/>
    <n v="0"/>
    <n v="0"/>
    <n v="0"/>
    <n v="980"/>
    <x v="0"/>
    <x v="1047"/>
    <x v="1172"/>
    <x v="73"/>
    <n v="0"/>
    <d v="2026-08-03T00:00:00"/>
    <n v="1"/>
    <x v="0"/>
    <s v="23.28-03 Aug"/>
  </r>
  <r>
    <s v="200700060034"/>
    <x v="6"/>
    <s v="SAHEDA"/>
    <x v="68"/>
    <x v="57"/>
    <n v="12"/>
    <n v="90.119999999999976"/>
    <n v="4269.4380000000001"/>
    <n v="0"/>
    <n v="0"/>
    <n v="0"/>
    <n v="0"/>
    <n v="0"/>
    <n v="0"/>
    <n v="4269"/>
    <x v="0"/>
    <x v="1048"/>
    <x v="1173"/>
    <x v="73"/>
    <n v="0"/>
    <d v="2026-07-28T00:00:00"/>
    <n v="1"/>
    <x v="0"/>
    <s v="23.28-03 Aug"/>
  </r>
  <r>
    <s v="200700060035"/>
    <x v="6"/>
    <s v="SAHEDA"/>
    <x v="68"/>
    <x v="48"/>
    <n v="9"/>
    <n v="18.28"/>
    <n v="766.88540000000012"/>
    <n v="0"/>
    <n v="0"/>
    <n v="0"/>
    <n v="0"/>
    <n v="0"/>
    <n v="0"/>
    <n v="767"/>
    <x v="0"/>
    <x v="476"/>
    <x v="1174"/>
    <x v="73"/>
    <n v="0"/>
    <d v="2026-07-28T00:00:00"/>
    <n v="1"/>
    <x v="0"/>
    <s v="23.28-03 Aug"/>
  </r>
  <r>
    <s v="200700060036"/>
    <x v="6"/>
    <s v="SAHEDA"/>
    <x v="68"/>
    <x v="94"/>
    <n v="6"/>
    <n v="17.18"/>
    <n v="702.75739999999996"/>
    <n v="0"/>
    <n v="0"/>
    <n v="0"/>
    <n v="0"/>
    <n v="0"/>
    <n v="0"/>
    <n v="703"/>
    <x v="0"/>
    <x v="31"/>
    <x v="1175"/>
    <x v="73"/>
    <n v="0"/>
    <d v="2026-07-28T00:00:00"/>
    <n v="1"/>
    <x v="0"/>
    <s v="23.28-03 Aug"/>
  </r>
  <r>
    <s v="200700070004"/>
    <x v="6"/>
    <s v="NABATOLI"/>
    <x v="69"/>
    <x v="1"/>
    <n v="13"/>
    <n v="84.77000000000001"/>
    <n v="3730.0481999999997"/>
    <n v="0"/>
    <n v="0"/>
    <n v="0"/>
    <n v="0"/>
    <n v="0"/>
    <n v="0"/>
    <n v="3730"/>
    <x v="0"/>
    <x v="1049"/>
    <x v="1176"/>
    <x v="101"/>
    <s v="BANK OF INDIA"/>
    <d v="2024-10-07T00:00:00"/>
    <n v="1"/>
    <x v="0"/>
    <s v="23.28-03 Aug"/>
  </r>
  <r>
    <s v="200700070006"/>
    <x v="6"/>
    <s v="NABATOLI"/>
    <x v="69"/>
    <x v="58"/>
    <n v="7"/>
    <n v="19.080000000000002"/>
    <n v="823.10580000000004"/>
    <n v="0"/>
    <n v="0"/>
    <n v="0"/>
    <n v="0"/>
    <n v="0"/>
    <n v="0"/>
    <n v="823"/>
    <x v="0"/>
    <x v="1050"/>
    <x v="1177"/>
    <x v="101"/>
    <s v="BANK OF INDIA"/>
    <d v="2024-10-07T00:00:00"/>
    <n v="1"/>
    <x v="0"/>
    <s v="23.28-03 Aug"/>
  </r>
  <r>
    <s v="200700070008"/>
    <x v="6"/>
    <s v="NABATOLI"/>
    <x v="69"/>
    <x v="31"/>
    <n v="7"/>
    <n v="19.139999999999997"/>
    <n v="891.17530000000011"/>
    <n v="0"/>
    <n v="0"/>
    <n v="0"/>
    <n v="0"/>
    <n v="0"/>
    <n v="0"/>
    <n v="891"/>
    <x v="0"/>
    <x v="1051"/>
    <x v="1178"/>
    <x v="101"/>
    <s v="BANK OF INDIA"/>
    <d v="2024-10-07T00:00:00"/>
    <n v="1"/>
    <x v="0"/>
    <s v="23.28-03 Aug"/>
  </r>
  <r>
    <s v="200700070010"/>
    <x v="6"/>
    <s v="NABATOLI"/>
    <x v="69"/>
    <x v="2"/>
    <n v="14"/>
    <n v="76.150000000000006"/>
    <n v="3174.2026000000001"/>
    <n v="0"/>
    <n v="0"/>
    <n v="0"/>
    <n v="0"/>
    <n v="0"/>
    <n v="0"/>
    <n v="3174"/>
    <x v="0"/>
    <x v="1052"/>
    <x v="1179"/>
    <x v="73"/>
    <s v="BANK OF INDIA"/>
    <d v="2024-10-07T00:00:00"/>
    <n v="1"/>
    <x v="0"/>
    <s v="23.28-03 Aug"/>
  </r>
  <r>
    <s v="200700070014"/>
    <x v="6"/>
    <s v="NABATOLI"/>
    <x v="69"/>
    <x v="35"/>
    <n v="14"/>
    <n v="41.76"/>
    <n v="1846.2079000000001"/>
    <n v="0"/>
    <n v="0"/>
    <n v="0"/>
    <n v="0"/>
    <n v="0"/>
    <n v="0"/>
    <n v="1846"/>
    <x v="0"/>
    <x v="1053"/>
    <x v="1180"/>
    <x v="73"/>
    <s v="BANK OF INDIA"/>
    <d v="2024-11-18T00:00:00"/>
    <n v="1"/>
    <x v="0"/>
    <s v="23.28-03 Aug"/>
  </r>
  <r>
    <s v="200700070017"/>
    <x v="6"/>
    <s v="NABATOLI"/>
    <x v="69"/>
    <x v="4"/>
    <n v="12"/>
    <n v="80.769999999999982"/>
    <n v="3716.7254000000003"/>
    <n v="0"/>
    <n v="0"/>
    <n v="0"/>
    <n v="0"/>
    <n v="0"/>
    <n v="0"/>
    <n v="3717"/>
    <x v="0"/>
    <x v="1054"/>
    <x v="1181"/>
    <x v="73"/>
    <s v="BANK OF INDIA"/>
    <d v="2024-12-09T00:00:00"/>
    <n v="1"/>
    <x v="0"/>
    <s v="23.28-03 Aug"/>
  </r>
  <r>
    <s v="200700070021"/>
    <x v="6"/>
    <s v="NABATOLI"/>
    <x v="69"/>
    <x v="59"/>
    <n v="14"/>
    <n v="139.35000000000002"/>
    <n v="5581.7749999999987"/>
    <n v="0"/>
    <n v="0"/>
    <n v="0"/>
    <n v="0"/>
    <n v="0"/>
    <n v="0"/>
    <n v="5582"/>
    <x v="0"/>
    <x v="1055"/>
    <x v="1182"/>
    <x v="73"/>
    <n v="0"/>
    <d v="1899-12-30T00:00:00"/>
    <n v="1"/>
    <x v="0"/>
    <s v="23.28-03 Aug"/>
  </r>
  <r>
    <s v="200700070024"/>
    <x v="6"/>
    <s v="NABATOLI"/>
    <x v="69"/>
    <x v="47"/>
    <n v="14"/>
    <n v="33.33"/>
    <n v="1320.4577999999999"/>
    <n v="0"/>
    <n v="0"/>
    <n v="0"/>
    <n v="0"/>
    <n v="0"/>
    <n v="0"/>
    <n v="1320"/>
    <x v="0"/>
    <x v="1056"/>
    <x v="1183"/>
    <x v="73"/>
    <n v="0"/>
    <d v="1899-12-30T00:00:00"/>
    <n v="1"/>
    <x v="0"/>
    <s v="23.28-03 Aug"/>
  </r>
  <r>
    <s v="200700070025"/>
    <x v="6"/>
    <s v="NABATOLI"/>
    <x v="69"/>
    <x v="90"/>
    <n v="14"/>
    <n v="43.9"/>
    <n v="1817.5661"/>
    <n v="0"/>
    <n v="0"/>
    <n v="0"/>
    <n v="0"/>
    <n v="0"/>
    <n v="0"/>
    <n v="1818"/>
    <x v="0"/>
    <x v="1057"/>
    <x v="1184"/>
    <x v="71"/>
    <n v="0"/>
    <d v="2025-07-05T00:00:00"/>
    <n v="1"/>
    <x v="0"/>
    <s v="23.28-03 Aug"/>
  </r>
  <r>
    <s v="200700070026"/>
    <x v="6"/>
    <s v="NABATOLI"/>
    <x v="69"/>
    <x v="23"/>
    <n v="13"/>
    <n v="28.480000000000004"/>
    <n v="1137.8682999999999"/>
    <n v="0"/>
    <n v="0"/>
    <n v="0"/>
    <n v="0"/>
    <n v="0"/>
    <n v="0"/>
    <n v="1138"/>
    <x v="0"/>
    <x v="58"/>
    <x v="1185"/>
    <x v="71"/>
    <n v="0"/>
    <d v="2025-07-05T00:00:00"/>
    <n v="1"/>
    <x v="0"/>
    <s v="23.28-03 Aug"/>
  </r>
  <r>
    <s v="200700070027"/>
    <x v="6"/>
    <s v="NABATOLI"/>
    <x v="69"/>
    <x v="60"/>
    <n v="14"/>
    <n v="41.069999999999993"/>
    <n v="1800.5512000000001"/>
    <n v="0"/>
    <n v="0"/>
    <n v="0"/>
    <n v="0"/>
    <n v="0"/>
    <n v="0"/>
    <n v="1801"/>
    <x v="0"/>
    <x v="1058"/>
    <x v="1186"/>
    <x v="73"/>
    <n v="0"/>
    <d v="2026-01-27T00:00:00"/>
    <n v="1"/>
    <x v="0"/>
    <s v="23.28-03 Aug"/>
  </r>
  <r>
    <s v="200700070029"/>
    <x v="6"/>
    <s v="NABATOLI"/>
    <x v="69"/>
    <x v="38"/>
    <n v="12"/>
    <n v="22.340000000000003"/>
    <n v="875.63840000000005"/>
    <n v="0"/>
    <n v="0"/>
    <n v="0"/>
    <n v="0"/>
    <n v="0"/>
    <n v="0"/>
    <n v="876"/>
    <x v="0"/>
    <x v="1059"/>
    <x v="1187"/>
    <x v="51"/>
    <n v="0"/>
    <d v="2026-04-28T00:00:00"/>
    <n v="1"/>
    <x v="0"/>
    <s v="23.28-03 Aug"/>
  </r>
  <r>
    <s v="200700070030"/>
    <x v="6"/>
    <s v="NABATOLI"/>
    <x v="69"/>
    <x v="54"/>
    <n v="14"/>
    <n v="89.679999999999993"/>
    <n v="3790.5502000000001"/>
    <n v="0"/>
    <n v="0"/>
    <n v="0"/>
    <n v="0"/>
    <n v="0"/>
    <n v="0"/>
    <n v="3791"/>
    <x v="0"/>
    <x v="1060"/>
    <x v="1188"/>
    <x v="71"/>
    <n v="0"/>
    <d v="2026-04-28T00:00:00"/>
    <n v="1"/>
    <x v="0"/>
    <s v="23.28-03 Aug"/>
  </r>
  <r>
    <s v="200700090002"/>
    <x v="6"/>
    <s v="KARAMBA"/>
    <x v="70"/>
    <x v="0"/>
    <n v="13"/>
    <n v="403.42"/>
    <n v="17196.168399999999"/>
    <n v="0"/>
    <n v="0"/>
    <n v="0"/>
    <n v="0"/>
    <n v="0"/>
    <n v="0"/>
    <n v="17196"/>
    <x v="0"/>
    <x v="1061"/>
    <x v="1189"/>
    <x v="73"/>
    <s v="BANK OF INDIA"/>
    <d v="2025-01-06T00:00:00"/>
    <n v="1"/>
    <x v="0"/>
    <s v="23.28-03 Aug"/>
  </r>
  <r>
    <s v="200700100002"/>
    <x v="6"/>
    <s v="KURALU"/>
    <x v="71"/>
    <x v="0"/>
    <n v="12"/>
    <n v="76.789999999999992"/>
    <n v="3398.1805000000004"/>
    <n v="0"/>
    <n v="0"/>
    <n v="425.33999999999651"/>
    <n v="0"/>
    <n v="0"/>
    <n v="0"/>
    <n v="2973"/>
    <x v="0"/>
    <x v="1062"/>
    <x v="1190"/>
    <x v="71"/>
    <s v="CANARA BANK"/>
    <d v="2025-01-06T00:00:00"/>
    <n v="1"/>
    <x v="0"/>
    <s v="23.28-03 Aug"/>
  </r>
  <r>
    <s v="200700100003"/>
    <x v="6"/>
    <s v="KURALU"/>
    <x v="71"/>
    <x v="21"/>
    <n v="3"/>
    <n v="3.0100000000000002"/>
    <n v="134.40800000000002"/>
    <n v="0"/>
    <n v="0"/>
    <n v="0"/>
    <n v="0"/>
    <n v="0"/>
    <n v="0"/>
    <n v="134"/>
    <x v="0"/>
    <x v="1063"/>
    <x v="1191"/>
    <x v="71"/>
    <n v="0"/>
    <d v="2025-10-06T00:00:00"/>
    <n v="1"/>
    <x v="0"/>
    <s v="23.28-03 Aug"/>
  </r>
  <r>
    <s v="200700100008"/>
    <x v="6"/>
    <s v="KURALU"/>
    <x v="71"/>
    <x v="31"/>
    <n v="7"/>
    <n v="23.290000000000003"/>
    <n v="985.13070000000005"/>
    <n v="0"/>
    <n v="0"/>
    <n v="0"/>
    <n v="0"/>
    <n v="0"/>
    <n v="0"/>
    <n v="985"/>
    <x v="0"/>
    <x v="1064"/>
    <x v="1192"/>
    <x v="73"/>
    <s v="BANK OF INDIA"/>
    <d v="2025-01-06T00:00:00"/>
    <n v="1"/>
    <x v="0"/>
    <s v="23.28-03 Aug"/>
  </r>
  <r>
    <s v="200700100009"/>
    <x v="6"/>
    <s v="KURALU"/>
    <x v="71"/>
    <x v="32"/>
    <n v="14"/>
    <n v="85.79"/>
    <n v="3489.7922000000003"/>
    <n v="0"/>
    <n v="0"/>
    <n v="0"/>
    <n v="0"/>
    <n v="0"/>
    <n v="0"/>
    <n v="3490"/>
    <x v="0"/>
    <x v="1065"/>
    <x v="1193"/>
    <x v="73"/>
    <n v="0"/>
    <d v="1899-12-30T00:00:00"/>
    <n v="1"/>
    <x v="0"/>
    <s v="23.28-03 Aug"/>
  </r>
  <r>
    <s v="200700100010"/>
    <x v="6"/>
    <s v="KURALU"/>
    <x v="71"/>
    <x v="2"/>
    <n v="13"/>
    <n v="36.65"/>
    <n v="1511.373"/>
    <n v="0"/>
    <n v="0"/>
    <n v="0"/>
    <n v="0"/>
    <n v="0"/>
    <n v="0"/>
    <n v="1511"/>
    <x v="0"/>
    <x v="1066"/>
    <x v="1194"/>
    <x v="73"/>
    <n v="0"/>
    <d v="2025-05-19T00:00:00"/>
    <n v="1"/>
    <x v="0"/>
    <s v="23.28-03 Aug"/>
  </r>
  <r>
    <s v="200700100011"/>
    <x v="6"/>
    <s v="KURALU"/>
    <x v="71"/>
    <x v="33"/>
    <n v="4"/>
    <n v="11.459999999999999"/>
    <n v="465.95559999999995"/>
    <n v="0"/>
    <n v="0"/>
    <n v="0"/>
    <n v="0"/>
    <n v="0"/>
    <n v="0"/>
    <n v="466"/>
    <x v="0"/>
    <x v="1067"/>
    <x v="1195"/>
    <x v="73"/>
    <n v="0"/>
    <d v="2025-05-19T00:00:00"/>
    <n v="1"/>
    <x v="0"/>
    <s v="23.28-03 Aug"/>
  </r>
  <r>
    <s v="200700100012"/>
    <x v="6"/>
    <s v="KURALU"/>
    <x v="71"/>
    <x v="34"/>
    <n v="13"/>
    <n v="34.61"/>
    <n v="1292.9087999999997"/>
    <n v="0"/>
    <n v="0"/>
    <n v="0"/>
    <n v="0"/>
    <n v="0"/>
    <n v="0"/>
    <n v="1293"/>
    <x v="0"/>
    <x v="1068"/>
    <x v="1196"/>
    <x v="53"/>
    <n v="0"/>
    <d v="2025-06-04T00:00:00"/>
    <n v="1"/>
    <x v="0"/>
    <s v="23.28-03 Aug"/>
  </r>
  <r>
    <s v="200700100013"/>
    <x v="6"/>
    <s v="KURALU"/>
    <x v="71"/>
    <x v="22"/>
    <n v="14"/>
    <n v="44.11"/>
    <n v="1781.5623000000001"/>
    <n v="0"/>
    <n v="0"/>
    <n v="0"/>
    <n v="0"/>
    <n v="0"/>
    <n v="0"/>
    <n v="1782"/>
    <x v="0"/>
    <x v="317"/>
    <x v="1197"/>
    <x v="73"/>
    <n v="0"/>
    <d v="2025-06-30T00:00:00"/>
    <n v="1"/>
    <x v="0"/>
    <s v="23.28-03 Aug"/>
  </r>
  <r>
    <s v="200700100017"/>
    <x v="6"/>
    <s v="KURALU"/>
    <x v="71"/>
    <x v="4"/>
    <n v="5"/>
    <n v="9.379999999999999"/>
    <n v="359.13909999999998"/>
    <n v="0"/>
    <n v="0"/>
    <n v="0"/>
    <n v="0"/>
    <n v="0"/>
    <n v="0"/>
    <n v="359"/>
    <x v="0"/>
    <x v="1069"/>
    <x v="1198"/>
    <x v="71"/>
    <n v="0"/>
    <d v="2026-02-23T00:00:00"/>
    <n v="1"/>
    <x v="0"/>
    <s v="23.28-03 Aug"/>
  </r>
  <r>
    <s v="200700100018"/>
    <x v="6"/>
    <s v="KURALU"/>
    <x v="71"/>
    <x v="88"/>
    <n v="7"/>
    <n v="23.93"/>
    <n v="1026.4964"/>
    <n v="0"/>
    <n v="0"/>
    <n v="0"/>
    <n v="0"/>
    <n v="0"/>
    <n v="0"/>
    <n v="1026"/>
    <x v="0"/>
    <x v="1070"/>
    <x v="1199"/>
    <x v="73"/>
    <n v="0"/>
    <d v="2026-02-23T00:00:00"/>
    <n v="1"/>
    <x v="0"/>
    <s v="23.28-03 Aug"/>
  </r>
  <r>
    <s v="200700100019"/>
    <x v="6"/>
    <s v="KURALU"/>
    <x v="71"/>
    <x v="5"/>
    <n v="7"/>
    <n v="13.52"/>
    <n v="586.75759999999991"/>
    <n v="0"/>
    <n v="0"/>
    <n v="0"/>
    <n v="0"/>
    <n v="0"/>
    <n v="0"/>
    <n v="587"/>
    <x v="0"/>
    <x v="1071"/>
    <x v="1200"/>
    <x v="73"/>
    <n v="0"/>
    <d v="2026-02-23T00:00:00"/>
    <n v="1"/>
    <x v="0"/>
    <s v="23.28-03 Aug"/>
  </r>
  <r>
    <s v="200700100027"/>
    <x v="6"/>
    <s v="KURALU"/>
    <x v="71"/>
    <x v="60"/>
    <n v="14"/>
    <n v="118.83999999999999"/>
    <n v="4998.8837000000012"/>
    <n v="0"/>
    <n v="0"/>
    <n v="0"/>
    <n v="0"/>
    <n v="0"/>
    <n v="0"/>
    <n v="4999"/>
    <x v="0"/>
    <x v="990"/>
    <x v="1201"/>
    <x v="73"/>
    <n v="0"/>
    <d v="2026-02-23T00:00:00"/>
    <n v="1"/>
    <x v="0"/>
    <s v="23.28-03 Aug"/>
  </r>
  <r>
    <s v="200700180002"/>
    <x v="6"/>
    <s v="MAKKA"/>
    <x v="72"/>
    <x v="0"/>
    <n v="1"/>
    <n v="31.74"/>
    <n v="1128.9918"/>
    <n v="0"/>
    <n v="0"/>
    <n v="688.93000000000393"/>
    <n v="0"/>
    <n v="0"/>
    <n v="0"/>
    <n v="440"/>
    <x v="0"/>
    <x v="817"/>
    <x v="1202"/>
    <x v="73"/>
    <n v="0"/>
    <d v="2025-06-17T00:00:00"/>
    <n v="1"/>
    <x v="0"/>
    <s v="23.28-03 Aug"/>
  </r>
  <r>
    <s v="200700180004"/>
    <x v="6"/>
    <s v="MAKKA"/>
    <x v="72"/>
    <x v="1"/>
    <n v="13"/>
    <n v="603.80000000000007"/>
    <n v="24103.477599999998"/>
    <n v="0"/>
    <n v="0"/>
    <n v="0"/>
    <n v="0"/>
    <n v="0"/>
    <n v="0"/>
    <n v="24103"/>
    <x v="0"/>
    <x v="1072"/>
    <x v="1203"/>
    <x v="71"/>
    <n v="0"/>
    <d v="2025-10-06T00:00:00"/>
    <n v="1"/>
    <x v="0"/>
    <s v="23.28-03 Aug"/>
  </r>
  <r>
    <s v="200700190002"/>
    <x v="6"/>
    <s v="CHORA"/>
    <x v="73"/>
    <x v="0"/>
    <n v="2"/>
    <n v="17.810000000000002"/>
    <n v="729.40940000000001"/>
    <n v="0"/>
    <n v="0"/>
    <n v="0"/>
    <n v="0"/>
    <n v="0"/>
    <n v="0"/>
    <n v="729"/>
    <x v="0"/>
    <x v="1073"/>
    <x v="1204"/>
    <x v="76"/>
    <n v="0"/>
    <d v="2025-08-26T00:00:00"/>
    <n v="1"/>
    <x v="0"/>
    <s v="23.28-03 Aug"/>
  </r>
  <r>
    <s v="200700190003"/>
    <x v="6"/>
    <s v="CHORA"/>
    <x v="73"/>
    <x v="21"/>
    <n v="12"/>
    <n v="87.939999999999984"/>
    <n v="3649.7289999999998"/>
    <n v="0"/>
    <n v="0"/>
    <n v="0"/>
    <n v="0"/>
    <n v="0"/>
    <n v="0"/>
    <n v="3650"/>
    <x v="0"/>
    <x v="1074"/>
    <x v="1205"/>
    <x v="76"/>
    <n v="0"/>
    <d v="2025-08-26T00:00:00"/>
    <n v="1"/>
    <x v="0"/>
    <s v="23.28-03 Aug"/>
  </r>
  <r>
    <s v="200700190004"/>
    <x v="6"/>
    <s v="CHORA"/>
    <x v="73"/>
    <x v="1"/>
    <n v="4"/>
    <n v="6.48"/>
    <n v="318.05880000000002"/>
    <n v="0"/>
    <n v="0"/>
    <n v="0"/>
    <n v="0"/>
    <n v="0"/>
    <n v="0"/>
    <n v="318"/>
    <x v="0"/>
    <x v="1075"/>
    <x v="1206"/>
    <x v="76"/>
    <n v="0"/>
    <d v="2025-08-26T00:00:00"/>
    <n v="1"/>
    <x v="0"/>
    <s v="23.28-03 Aug"/>
  </r>
  <r>
    <s v="200700190005"/>
    <x v="6"/>
    <s v="CHORA"/>
    <x v="73"/>
    <x v="30"/>
    <n v="12"/>
    <n v="30.839999999999996"/>
    <n v="1238.3220999999999"/>
    <n v="0"/>
    <n v="0"/>
    <n v="0"/>
    <n v="0"/>
    <n v="0"/>
    <n v="0"/>
    <n v="1238"/>
    <x v="0"/>
    <x v="880"/>
    <x v="1207"/>
    <x v="76"/>
    <n v="0"/>
    <d v="2025-08-26T00:00:00"/>
    <n v="1"/>
    <x v="0"/>
    <s v="23.28-03 Aug"/>
  </r>
  <r>
    <s v="200700190006"/>
    <x v="6"/>
    <s v="CHORA"/>
    <x v="73"/>
    <x v="58"/>
    <n v="7"/>
    <n v="48.78"/>
    <n v="1971.7819"/>
    <n v="0"/>
    <n v="0"/>
    <n v="0"/>
    <n v="0"/>
    <n v="0"/>
    <n v="0"/>
    <n v="1972"/>
    <x v="0"/>
    <x v="616"/>
    <x v="1208"/>
    <x v="38"/>
    <n v="0"/>
    <d v="2025-09-02T00:00:00"/>
    <n v="1"/>
    <x v="0"/>
    <s v="23.28-03 Aug"/>
  </r>
  <r>
    <s v="200700190009"/>
    <x v="6"/>
    <s v="CHORA"/>
    <x v="73"/>
    <x v="32"/>
    <n v="13"/>
    <n v="32.799999999999997"/>
    <n v="1611.9857"/>
    <n v="0"/>
    <n v="0"/>
    <n v="0"/>
    <n v="0"/>
    <n v="0"/>
    <n v="0"/>
    <n v="1612"/>
    <x v="0"/>
    <x v="480"/>
    <x v="1209"/>
    <x v="104"/>
    <n v="0"/>
    <d v="2025-09-02T00:00:00"/>
    <n v="1"/>
    <x v="0"/>
    <s v="23.28-03 Aug"/>
  </r>
  <r>
    <s v="200700190010"/>
    <x v="6"/>
    <s v="CHORA"/>
    <x v="73"/>
    <x v="2"/>
    <n v="13"/>
    <n v="24.799999999999997"/>
    <n v="1022.5806"/>
    <n v="0"/>
    <n v="0"/>
    <n v="0"/>
    <n v="0"/>
    <n v="0"/>
    <n v="0"/>
    <n v="1023"/>
    <x v="0"/>
    <x v="1076"/>
    <x v="1210"/>
    <x v="51"/>
    <n v="0"/>
    <d v="2025-10-06T00:00:00"/>
    <n v="1"/>
    <x v="0"/>
    <s v="23.28-03 Aug"/>
  </r>
  <r>
    <s v="200700190018"/>
    <x v="6"/>
    <s v="CHORA"/>
    <x v="73"/>
    <x v="88"/>
    <n v="14"/>
    <n v="79.949999999999989"/>
    <n v="3057.8521999999998"/>
    <n v="0"/>
    <n v="0"/>
    <n v="0"/>
    <n v="0"/>
    <n v="0"/>
    <n v="0"/>
    <n v="3058"/>
    <x v="0"/>
    <x v="1077"/>
    <x v="1211"/>
    <x v="76"/>
    <n v="0"/>
    <d v="1899-12-30T00:00:00"/>
    <n v="1"/>
    <x v="0"/>
    <s v="23.28-03 Aug"/>
  </r>
  <r>
    <s v="200700190020"/>
    <x v="6"/>
    <s v="CHORA"/>
    <x v="73"/>
    <x v="89"/>
    <n v="7"/>
    <n v="14.180000000000001"/>
    <n v="466.9194"/>
    <n v="0"/>
    <n v="0"/>
    <n v="0"/>
    <n v="0"/>
    <n v="0"/>
    <n v="0"/>
    <n v="467"/>
    <x v="0"/>
    <x v="552"/>
    <x v="1212"/>
    <x v="76"/>
    <n v="0"/>
    <d v="2026-09-07T00:00:00"/>
    <n v="1"/>
    <x v="0"/>
    <s v="23.28-03 Aug"/>
  </r>
  <r>
    <s v="200700200002"/>
    <x v="6"/>
    <s v="ULATU"/>
    <x v="74"/>
    <x v="0"/>
    <n v="13"/>
    <n v="164.26"/>
    <n v="8256.2962000000007"/>
    <n v="0"/>
    <n v="0"/>
    <n v="4377"/>
    <n v="0"/>
    <n v="0"/>
    <n v="0"/>
    <n v="3879"/>
    <x v="0"/>
    <x v="1078"/>
    <x v="1213"/>
    <x v="73"/>
    <n v="0"/>
    <d v="2025-09-08T00:00:00"/>
    <n v="1"/>
    <x v="0"/>
    <s v="23.28-03 Aug"/>
  </r>
  <r>
    <s v="200700200005"/>
    <x v="6"/>
    <s v="ULATU"/>
    <x v="74"/>
    <x v="30"/>
    <n v="14"/>
    <n v="918.39"/>
    <n v="36085.327000000005"/>
    <n v="0"/>
    <n v="0"/>
    <n v="0"/>
    <n v="0"/>
    <n v="0"/>
    <n v="0"/>
    <n v="36085"/>
    <x v="0"/>
    <x v="1079"/>
    <x v="1214"/>
    <x v="105"/>
    <n v="0"/>
    <d v="2026-03-23T00:00:00"/>
    <n v="1"/>
    <x v="0"/>
    <s v="23.28-03 Aug"/>
  </r>
  <r>
    <s v="200700200009"/>
    <x v="6"/>
    <s v="ULATU"/>
    <x v="74"/>
    <x v="32"/>
    <n v="2"/>
    <n v="2.15"/>
    <n v="163.96600000000001"/>
    <n v="0"/>
    <n v="0"/>
    <n v="0"/>
    <n v="0"/>
    <n v="0"/>
    <n v="0"/>
    <n v="164"/>
    <x v="0"/>
    <x v="1080"/>
    <x v="1215"/>
    <x v="72"/>
    <n v="0"/>
    <d v="2026-06-09T00:00:00"/>
    <n v="1"/>
    <x v="0"/>
    <s v="23.28-03 Aug"/>
  </r>
  <r>
    <s v="200700200010"/>
    <x v="6"/>
    <s v="ULATU"/>
    <x v="74"/>
    <x v="2"/>
    <n v="12"/>
    <n v="24.559999999999995"/>
    <n v="1080.5690000000002"/>
    <n v="0"/>
    <n v="0"/>
    <n v="0"/>
    <n v="0"/>
    <n v="0"/>
    <n v="0"/>
    <n v="1081"/>
    <x v="0"/>
    <x v="1081"/>
    <x v="1216"/>
    <x v="43"/>
    <n v="0"/>
    <d v="2026-06-02T00:00:00"/>
    <n v="1"/>
    <x v="0"/>
    <s v="23.28-03 Aug"/>
  </r>
  <r>
    <s v="200700230005"/>
    <x v="6"/>
    <s v="ICHAPIRI"/>
    <x v="75"/>
    <x v="30"/>
    <n v="3"/>
    <n v="21.68"/>
    <n v="890.63439999999991"/>
    <n v="0"/>
    <n v="0"/>
    <n v="0"/>
    <n v="0"/>
    <n v="0"/>
    <n v="0"/>
    <n v="891"/>
    <x v="0"/>
    <x v="1082"/>
    <x v="1217"/>
    <x v="73"/>
    <n v="0"/>
    <d v="2026-01-12T00:00:00"/>
    <n v="1"/>
    <x v="0"/>
    <s v="23.28-03 Aug"/>
  </r>
  <r>
    <s v="200700230006"/>
    <x v="6"/>
    <s v="ICHAPIRI"/>
    <x v="75"/>
    <x v="58"/>
    <n v="9"/>
    <n v="227.82"/>
    <n v="9661.7215999999989"/>
    <n v="0"/>
    <n v="0"/>
    <n v="0"/>
    <n v="0"/>
    <n v="0"/>
    <n v="0"/>
    <n v="9662"/>
    <x v="0"/>
    <x v="200"/>
    <x v="1218"/>
    <x v="71"/>
    <n v="0"/>
    <d v="1899-12-30T00:00:00"/>
    <n v="1"/>
    <x v="0"/>
    <s v="23.28-03 Aug"/>
  </r>
  <r>
    <s v="200700230012"/>
    <x v="6"/>
    <s v="ICHAPIRI"/>
    <x v="75"/>
    <x v="34"/>
    <n v="9"/>
    <n v="40.879999999999995"/>
    <n v="1725.4780000000001"/>
    <n v="0"/>
    <n v="0"/>
    <n v="0"/>
    <n v="0"/>
    <n v="0"/>
    <n v="0"/>
    <n v="1725"/>
    <x v="0"/>
    <x v="347"/>
    <x v="1219"/>
    <x v="73"/>
    <n v="0"/>
    <d v="2026-03-23T00:00:00"/>
    <n v="1"/>
    <x v="0"/>
    <s v="23.28-03 Aug"/>
  </r>
  <r>
    <s v="200700240002"/>
    <x v="6"/>
    <s v="MURPA"/>
    <x v="76"/>
    <x v="0"/>
    <n v="13"/>
    <n v="139.24999999999997"/>
    <n v="6004.5812000000005"/>
    <n v="0"/>
    <n v="0"/>
    <n v="428.77000000000407"/>
    <n v="0"/>
    <n v="0"/>
    <n v="0"/>
    <n v="5576"/>
    <x v="0"/>
    <x v="1083"/>
    <x v="1220"/>
    <x v="102"/>
    <n v="0"/>
    <d v="1899-12-30T00:00:00"/>
    <n v="1"/>
    <x v="0"/>
    <s v="23.28-03 Aug"/>
  </r>
  <r>
    <s v="200700240003"/>
    <x v="6"/>
    <s v="MURPA"/>
    <x v="76"/>
    <x v="21"/>
    <n v="1"/>
    <n v="1.33"/>
    <n v="82.460000000000008"/>
    <n v="0"/>
    <n v="0"/>
    <n v="0"/>
    <n v="0"/>
    <n v="0"/>
    <n v="0"/>
    <n v="82"/>
    <x v="0"/>
    <x v="1084"/>
    <x v="1221"/>
    <x v="106"/>
    <n v="0"/>
    <d v="2026-03-23T00:00:00"/>
    <n v="1"/>
    <x v="0"/>
    <s v="23.28-03 Aug"/>
  </r>
  <r>
    <s v="200700240004"/>
    <x v="6"/>
    <s v="MURPA"/>
    <x v="76"/>
    <x v="1"/>
    <n v="6"/>
    <n v="19.02"/>
    <n v="817.52629999999999"/>
    <n v="0"/>
    <n v="0"/>
    <n v="0"/>
    <n v="0"/>
    <n v="0"/>
    <n v="0"/>
    <n v="818"/>
    <x v="0"/>
    <x v="58"/>
    <x v="1222"/>
    <x v="19"/>
    <n v="0"/>
    <d v="2026-03-23T00:00:00"/>
    <n v="1"/>
    <x v="0"/>
    <s v="23.28-03 Aug"/>
  </r>
  <r>
    <s v="200700240007"/>
    <x v="6"/>
    <s v="MURPA"/>
    <x v="76"/>
    <x v="98"/>
    <n v="12"/>
    <n v="46.32"/>
    <n v="1837.0761000000002"/>
    <n v="0"/>
    <n v="0"/>
    <n v="0"/>
    <n v="0"/>
    <n v="0"/>
    <n v="0"/>
    <n v="1837"/>
    <x v="0"/>
    <x v="1085"/>
    <x v="1223"/>
    <x v="102"/>
    <n v="0"/>
    <d v="2026-03-30T00:00:00"/>
    <n v="1"/>
    <x v="0"/>
    <s v="23.28-03 Aug"/>
  </r>
  <r>
    <s v="200700240008"/>
    <x v="6"/>
    <s v="MURPA"/>
    <x v="76"/>
    <x v="31"/>
    <n v="11"/>
    <n v="25.39"/>
    <n v="907.56400000000008"/>
    <n v="0"/>
    <n v="0"/>
    <n v="0"/>
    <n v="0"/>
    <n v="0"/>
    <n v="0"/>
    <n v="908"/>
    <x v="0"/>
    <x v="1086"/>
    <x v="1224"/>
    <x v="106"/>
    <n v="0"/>
    <d v="2026-03-30T00:00:00"/>
    <n v="1"/>
    <x v="0"/>
    <s v="23.28-03 Aug"/>
  </r>
  <r>
    <s v="200700240010"/>
    <x v="6"/>
    <s v="MURPA"/>
    <x v="76"/>
    <x v="2"/>
    <n v="6"/>
    <n v="16.95"/>
    <n v="672.14139999999998"/>
    <n v="0"/>
    <n v="0"/>
    <n v="0"/>
    <n v="0"/>
    <n v="0"/>
    <n v="0"/>
    <n v="672"/>
    <x v="0"/>
    <x v="1087"/>
    <x v="1225"/>
    <x v="106"/>
    <n v="0"/>
    <d v="2026-04-04T00:00:00"/>
    <n v="1"/>
    <x v="0"/>
    <s v="23.28-03 Aug"/>
  </r>
  <r>
    <s v="200700240013"/>
    <x v="6"/>
    <s v="MURPA"/>
    <x v="76"/>
    <x v="22"/>
    <n v="7"/>
    <n v="10.51"/>
    <n v="451.38479999999998"/>
    <n v="0"/>
    <n v="0"/>
    <n v="0"/>
    <n v="0"/>
    <n v="0"/>
    <n v="0"/>
    <n v="451"/>
    <x v="0"/>
    <x v="65"/>
    <x v="1226"/>
    <x v="102"/>
    <n v="0"/>
    <d v="2026-04-20T00:00:00"/>
    <n v="1"/>
    <x v="0"/>
    <s v="23.28-03 Aug"/>
  </r>
  <r>
    <s v="200700240015"/>
    <x v="6"/>
    <s v="MURPA"/>
    <x v="76"/>
    <x v="91"/>
    <n v="13"/>
    <n v="35.6"/>
    <n v="1443.6383000000003"/>
    <n v="0"/>
    <n v="0"/>
    <n v="0"/>
    <n v="0"/>
    <n v="0"/>
    <n v="0"/>
    <n v="1444"/>
    <x v="0"/>
    <x v="1004"/>
    <x v="1227"/>
    <x v="107"/>
    <n v="0"/>
    <d v="2026-04-20T00:00:00"/>
    <n v="1"/>
    <x v="0"/>
    <s v="23.28-03 Aug"/>
  </r>
  <r>
    <s v="200700240016"/>
    <x v="6"/>
    <s v="MURPA"/>
    <x v="76"/>
    <x v="3"/>
    <n v="14"/>
    <n v="61.269999999999989"/>
    <n v="2962.5443999999998"/>
    <n v="0"/>
    <n v="0"/>
    <n v="0"/>
    <n v="0"/>
    <n v="0"/>
    <n v="0"/>
    <n v="2963"/>
    <x v="0"/>
    <x v="1088"/>
    <x v="1228"/>
    <x v="106"/>
    <n v="0"/>
    <d v="2026-04-20T00:00:00"/>
    <n v="1"/>
    <x v="0"/>
    <s v="23.28-03 Aug"/>
  </r>
  <r>
    <s v="200700240017"/>
    <x v="6"/>
    <s v="MURPA"/>
    <x v="76"/>
    <x v="4"/>
    <n v="6"/>
    <n v="9.5100000000000016"/>
    <n v="426.24800000000005"/>
    <n v="0"/>
    <n v="0"/>
    <n v="0"/>
    <n v="0"/>
    <n v="0"/>
    <n v="0"/>
    <n v="426"/>
    <x v="0"/>
    <x v="58"/>
    <x v="1229"/>
    <x v="19"/>
    <n v="0"/>
    <d v="2026-04-28T00:00:00"/>
    <n v="1"/>
    <x v="0"/>
    <s v="23.28-03 Aug"/>
  </r>
  <r>
    <s v="200700240021"/>
    <x v="6"/>
    <s v="MURPA"/>
    <x v="76"/>
    <x v="59"/>
    <n v="11"/>
    <n v="16.61"/>
    <n v="699.14940000000001"/>
    <n v="0"/>
    <n v="0"/>
    <n v="0"/>
    <n v="0"/>
    <n v="0"/>
    <n v="0"/>
    <n v="699"/>
    <x v="0"/>
    <x v="810"/>
    <x v="1230"/>
    <x v="102"/>
    <n v="0"/>
    <d v="2026-04-28T00:00:00"/>
    <n v="1"/>
    <x v="0"/>
    <s v="23.28-03 Aug"/>
  </r>
  <r>
    <s v="200700240022"/>
    <x v="6"/>
    <s v="MURPA"/>
    <x v="76"/>
    <x v="36"/>
    <n v="5"/>
    <n v="12.46"/>
    <n v="439.0127"/>
    <n v="0"/>
    <n v="0"/>
    <n v="0"/>
    <n v="0"/>
    <n v="0"/>
    <n v="0"/>
    <n v="439"/>
    <x v="0"/>
    <x v="1089"/>
    <x v="1231"/>
    <x v="102"/>
    <n v="0"/>
    <d v="2026-05-04T00:00:00"/>
    <n v="1"/>
    <x v="0"/>
    <s v="23.28-03 Aug"/>
  </r>
  <r>
    <s v="200700240028"/>
    <x v="6"/>
    <s v="MURPA"/>
    <x v="76"/>
    <x v="61"/>
    <n v="6"/>
    <n v="37"/>
    <n v="1802.1347999999998"/>
    <n v="0"/>
    <n v="0"/>
    <n v="0"/>
    <n v="0"/>
    <n v="0"/>
    <n v="0"/>
    <n v="1802"/>
    <x v="0"/>
    <x v="1090"/>
    <x v="1232"/>
    <x v="108"/>
    <n v="0"/>
    <d v="2026-05-04T00:00:00"/>
    <n v="1"/>
    <x v="0"/>
    <s v="23.28-03 Aug"/>
  </r>
  <r>
    <s v="200700240031"/>
    <x v="6"/>
    <s v="MURPA"/>
    <x v="76"/>
    <x v="55"/>
    <n v="7"/>
    <n v="36.79"/>
    <n v="1726.9152000000001"/>
    <n v="0"/>
    <n v="0"/>
    <n v="0"/>
    <n v="0"/>
    <n v="0"/>
    <n v="0"/>
    <n v="1727"/>
    <x v="0"/>
    <x v="1091"/>
    <x v="1233"/>
    <x v="109"/>
    <n v="0"/>
    <d v="2026-06-22T00:00:00"/>
    <n v="1"/>
    <x v="0"/>
    <s v="23.28-03 Aug"/>
  </r>
  <r>
    <s v="200700240032"/>
    <x v="6"/>
    <s v="MURPA"/>
    <x v="76"/>
    <x v="56"/>
    <n v="6"/>
    <n v="9.94"/>
    <n v="420.31"/>
    <n v="0"/>
    <n v="0"/>
    <n v="0"/>
    <n v="0"/>
    <n v="0"/>
    <n v="0"/>
    <n v="420"/>
    <x v="0"/>
    <x v="1047"/>
    <x v="1234"/>
    <x v="102"/>
    <n v="0"/>
    <d v="2026-05-11T00:00:00"/>
    <n v="1"/>
    <x v="0"/>
    <s v="23.28-03 Aug"/>
  </r>
  <r>
    <s v="200700240033"/>
    <x v="6"/>
    <s v="MURPA"/>
    <x v="76"/>
    <x v="39"/>
    <n v="7"/>
    <n v="21.490000000000002"/>
    <n v="897.38670000000002"/>
    <n v="0"/>
    <n v="0"/>
    <n v="0"/>
    <n v="0"/>
    <n v="0"/>
    <n v="0"/>
    <n v="897"/>
    <x v="0"/>
    <x v="690"/>
    <x v="1235"/>
    <x v="110"/>
    <n v="0"/>
    <d v="2026-06-22T00:00:00"/>
    <n v="1"/>
    <x v="0"/>
    <s v="23.28-03 Aug"/>
  </r>
  <r>
    <s v="200700240036"/>
    <x v="6"/>
    <s v="MURPA"/>
    <x v="76"/>
    <x v="94"/>
    <n v="12"/>
    <n v="31.849999999999998"/>
    <n v="2173.8260000000005"/>
    <n v="0"/>
    <n v="0"/>
    <n v="0"/>
    <n v="0"/>
    <n v="0"/>
    <n v="0"/>
    <n v="2174"/>
    <x v="0"/>
    <x v="574"/>
    <x v="1236"/>
    <x v="102"/>
    <n v="0"/>
    <d v="2026-05-18T00:00:00"/>
    <n v="1"/>
    <x v="0"/>
    <s v="23.28-03 Aug"/>
  </r>
  <r>
    <s v="200700240037"/>
    <x v="6"/>
    <s v="MURPA"/>
    <x v="76"/>
    <x v="95"/>
    <n v="2"/>
    <n v="2.88"/>
    <n v="120.4725"/>
    <n v="0"/>
    <n v="0"/>
    <n v="0"/>
    <n v="0"/>
    <n v="0"/>
    <n v="0"/>
    <n v="120"/>
    <x v="0"/>
    <x v="1092"/>
    <x v="1237"/>
    <x v="102"/>
    <n v="0"/>
    <d v="2026-05-18T00:00:00"/>
    <n v="1"/>
    <x v="0"/>
    <s v="23.28-03 Aug"/>
  </r>
  <r>
    <s v="200700240038"/>
    <x v="6"/>
    <s v="MURPA"/>
    <x v="76"/>
    <x v="104"/>
    <n v="11"/>
    <n v="17.73"/>
    <n v="762.98"/>
    <n v="0"/>
    <n v="0"/>
    <n v="0"/>
    <n v="0"/>
    <n v="0"/>
    <n v="0"/>
    <n v="763"/>
    <x v="0"/>
    <x v="490"/>
    <x v="1238"/>
    <x v="19"/>
    <n v="0"/>
    <d v="2026-05-18T00:00:00"/>
    <n v="1"/>
    <x v="0"/>
    <s v="23.28-03 Aug"/>
  </r>
  <r>
    <s v="200700240040"/>
    <x v="6"/>
    <s v="MURPA"/>
    <x v="76"/>
    <x v="49"/>
    <n v="6"/>
    <n v="8.92"/>
    <n v="411.36670000000004"/>
    <n v="0"/>
    <n v="0"/>
    <n v="0"/>
    <n v="0"/>
    <n v="0"/>
    <n v="0"/>
    <n v="411"/>
    <x v="0"/>
    <x v="1093"/>
    <x v="1239"/>
    <x v="19"/>
    <n v="0"/>
    <d v="2026-05-18T00:00:00"/>
    <n v="1"/>
    <x v="0"/>
    <s v="23.28-03 Aug"/>
  </r>
  <r>
    <s v="200700240042"/>
    <x v="6"/>
    <s v="MURPA"/>
    <x v="76"/>
    <x v="40"/>
    <n v="9"/>
    <n v="22.31"/>
    <n v="974.56190000000015"/>
    <n v="0"/>
    <n v="0"/>
    <n v="0"/>
    <n v="0"/>
    <n v="0"/>
    <n v="0"/>
    <n v="975"/>
    <x v="0"/>
    <x v="1094"/>
    <x v="1240"/>
    <x v="102"/>
    <n v="0"/>
    <d v="2026-05-26T00:00:00"/>
    <n v="1"/>
    <x v="0"/>
    <s v="23.28-03 Aug"/>
  </r>
  <r>
    <s v="200700240045"/>
    <x v="6"/>
    <s v="MURPA"/>
    <x v="76"/>
    <x v="41"/>
    <n v="6"/>
    <n v="21.189999999999998"/>
    <n v="1038.3219999999999"/>
    <n v="0"/>
    <n v="0"/>
    <n v="0"/>
    <n v="0"/>
    <n v="0"/>
    <n v="0"/>
    <n v="1038"/>
    <x v="0"/>
    <x v="1095"/>
    <x v="1241"/>
    <x v="102"/>
    <n v="0"/>
    <d v="2026-07-06T00:00:00"/>
    <n v="1"/>
    <x v="0"/>
    <s v="23.28-03 Aug"/>
  </r>
  <r>
    <s v="200700240047"/>
    <x v="6"/>
    <s v="MURPA"/>
    <x v="76"/>
    <x v="7"/>
    <n v="5"/>
    <n v="9.9600000000000009"/>
    <n v="418.93099999999998"/>
    <n v="0"/>
    <n v="0"/>
    <n v="0"/>
    <n v="0"/>
    <n v="0"/>
    <n v="0"/>
    <n v="419"/>
    <x v="0"/>
    <x v="961"/>
    <x v="1242"/>
    <x v="106"/>
    <n v="0"/>
    <d v="2026-07-06T00:00:00"/>
    <n v="1"/>
    <x v="0"/>
    <s v="23.28-03 Aug"/>
  </r>
  <r>
    <s v="200700240048"/>
    <x v="6"/>
    <s v="MURPA"/>
    <x v="76"/>
    <x v="8"/>
    <n v="12"/>
    <n v="38.81"/>
    <n v="1633.2541000000003"/>
    <n v="0"/>
    <n v="0"/>
    <n v="0"/>
    <n v="0"/>
    <n v="0"/>
    <n v="0"/>
    <n v="1633"/>
    <x v="0"/>
    <x v="1096"/>
    <x v="1243"/>
    <x v="74"/>
    <n v="0"/>
    <d v="2026-07-06T00:00:00"/>
    <n v="1"/>
    <x v="0"/>
    <s v="23.28-03 Aug"/>
  </r>
  <r>
    <s v="200700240049"/>
    <x v="6"/>
    <s v="MURPA"/>
    <x v="76"/>
    <x v="148"/>
    <n v="6"/>
    <n v="15.84"/>
    <n v="803.61410000000001"/>
    <n v="0"/>
    <n v="0"/>
    <n v="0"/>
    <n v="0"/>
    <n v="0"/>
    <n v="0"/>
    <n v="804"/>
    <x v="0"/>
    <x v="1097"/>
    <x v="1244"/>
    <x v="106"/>
    <n v="0"/>
    <d v="2026-07-20T00:00:00"/>
    <n v="1"/>
    <x v="0"/>
    <s v="23.28-03 Aug"/>
  </r>
  <r>
    <s v="200700240052"/>
    <x v="6"/>
    <s v="MURPA"/>
    <x v="76"/>
    <x v="42"/>
    <n v="9"/>
    <n v="28.11"/>
    <n v="1484.6002000000001"/>
    <n v="0"/>
    <n v="0"/>
    <n v="0"/>
    <n v="0"/>
    <n v="0"/>
    <n v="0"/>
    <n v="1485"/>
    <x v="0"/>
    <x v="1098"/>
    <x v="1245"/>
    <x v="18"/>
    <n v="0"/>
    <d v="2026-08-17T00:00:00"/>
    <n v="1"/>
    <x v="0"/>
    <s v="23.28-03 Aug"/>
  </r>
  <r>
    <s v="200700240053"/>
    <x v="6"/>
    <s v="MURPA"/>
    <x v="76"/>
    <x v="43"/>
    <n v="7"/>
    <n v="19.260000000000002"/>
    <n v="806.97140000000002"/>
    <n v="0"/>
    <n v="0"/>
    <n v="0"/>
    <n v="0"/>
    <n v="0"/>
    <n v="0"/>
    <n v="807"/>
    <x v="0"/>
    <x v="1099"/>
    <x v="1246"/>
    <x v="106"/>
    <n v="0"/>
    <d v="2026-08-17T00:00:00"/>
    <n v="1"/>
    <x v="0"/>
    <s v="23.28-03 Aug"/>
  </r>
  <r>
    <s v="200700240054"/>
    <x v="6"/>
    <s v="MURPA"/>
    <x v="76"/>
    <x v="44"/>
    <n v="6"/>
    <n v="26.06"/>
    <n v="1071.6213"/>
    <n v="0"/>
    <n v="0"/>
    <n v="0"/>
    <n v="0"/>
    <n v="0"/>
    <n v="0"/>
    <n v="1072"/>
    <x v="0"/>
    <x v="1100"/>
    <x v="1247"/>
    <x v="106"/>
    <n v="0"/>
    <d v="2026-08-17T00:00:00"/>
    <n v="1"/>
    <x v="0"/>
    <s v="23.28-03 Aug"/>
  </r>
  <r>
    <s v="200700240055"/>
    <x v="6"/>
    <s v="MURPA"/>
    <x v="76"/>
    <x v="45"/>
    <n v="3"/>
    <n v="3.83"/>
    <n v="147.85640000000001"/>
    <n v="0"/>
    <n v="0"/>
    <n v="0"/>
    <n v="0"/>
    <n v="0"/>
    <n v="0"/>
    <n v="148"/>
    <x v="0"/>
    <x v="31"/>
    <x v="1248"/>
    <x v="111"/>
    <n v="0"/>
    <d v="2026-08-10T00:00:00"/>
    <n v="1"/>
    <x v="0"/>
    <s v="23.28-03 Aug"/>
  </r>
  <r>
    <s v="200700240056"/>
    <x v="6"/>
    <s v="MURPA"/>
    <x v="76"/>
    <x v="46"/>
    <n v="1"/>
    <n v="1.96"/>
    <n v="98.352800000000002"/>
    <n v="0"/>
    <n v="0"/>
    <n v="0"/>
    <n v="0"/>
    <n v="0"/>
    <n v="0"/>
    <n v="98"/>
    <x v="0"/>
    <x v="1101"/>
    <x v="1249"/>
    <x v="102"/>
    <n v="0"/>
    <d v="2026-09-07T00:00:00"/>
    <n v="1"/>
    <x v="0"/>
    <s v="23.28-03 Aug"/>
  </r>
  <r>
    <s v="200700240058"/>
    <x v="6"/>
    <s v="MURPA"/>
    <x v="76"/>
    <x v="100"/>
    <n v="2"/>
    <n v="6.35"/>
    <n v="228.36349999999999"/>
    <n v="0"/>
    <n v="0"/>
    <n v="0"/>
    <n v="0"/>
    <n v="0"/>
    <n v="0"/>
    <n v="228"/>
    <x v="0"/>
    <x v="1102"/>
    <x v="1250"/>
    <x v="112"/>
    <n v="0"/>
    <d v="2026-09-07T00:00:00"/>
    <n v="1"/>
    <x v="0"/>
    <s v="23.28-03 Aug"/>
  </r>
  <r>
    <s v="200700240060"/>
    <x v="6"/>
    <s v="MURPA"/>
    <x v="76"/>
    <x v="52"/>
    <n v="5"/>
    <n v="8.7100000000000009"/>
    <n v="431.81369999999998"/>
    <n v="0"/>
    <n v="0"/>
    <n v="0"/>
    <n v="0"/>
    <n v="0"/>
    <n v="0"/>
    <n v="432"/>
    <x v="0"/>
    <x v="1103"/>
    <x v="1251"/>
    <x v="113"/>
    <n v="0"/>
    <d v="2026-09-07T00:00:00"/>
    <n v="1"/>
    <x v="0"/>
    <s v="23.28-03 Aug"/>
  </r>
  <r>
    <s v="200700240061"/>
    <x v="6"/>
    <s v="MURPA"/>
    <x v="76"/>
    <x v="53"/>
    <n v="5"/>
    <n v="11.64"/>
    <n v="511.67369999999994"/>
    <n v="0"/>
    <n v="0"/>
    <n v="0"/>
    <n v="0"/>
    <n v="0"/>
    <n v="0"/>
    <n v="512"/>
    <x v="0"/>
    <x v="1099"/>
    <x v="1246"/>
    <x v="114"/>
    <n v="0"/>
    <d v="2026-09-07T00:00:00"/>
    <n v="1"/>
    <x v="0"/>
    <s v="23.28-03 Aug"/>
  </r>
  <r>
    <s v="200700250002"/>
    <x v="6"/>
    <s v="SUBHASH NAGAR"/>
    <x v="77"/>
    <x v="0"/>
    <n v="12"/>
    <n v="148.95000000000002"/>
    <n v="6497.1303999999991"/>
    <n v="0"/>
    <n v="0"/>
    <n v="1182.7300000000032"/>
    <n v="0"/>
    <n v="0"/>
    <n v="0"/>
    <n v="5314"/>
    <x v="0"/>
    <x v="1104"/>
    <x v="1252"/>
    <x v="115"/>
    <n v="0"/>
    <d v="2026-03-30T00:00:00"/>
    <n v="1"/>
    <x v="0"/>
    <s v="23.28-03 Aug"/>
  </r>
  <r>
    <s v="200700250003"/>
    <x v="6"/>
    <s v="SUBHASH NAGAR"/>
    <x v="77"/>
    <x v="21"/>
    <n v="14"/>
    <n v="166.89"/>
    <n v="6969.4602000000004"/>
    <n v="0"/>
    <n v="0"/>
    <n v="0"/>
    <n v="0"/>
    <n v="0"/>
    <n v="0"/>
    <n v="6969"/>
    <x v="0"/>
    <x v="192"/>
    <x v="1253"/>
    <x v="115"/>
    <n v="0"/>
    <d v="2026-08-10T00:00:00"/>
    <n v="1"/>
    <x v="0"/>
    <s v="23.28-03 Aug"/>
  </r>
  <r>
    <s v="200700250004"/>
    <x v="6"/>
    <s v="SUBHASH NAGAR"/>
    <x v="77"/>
    <x v="1"/>
    <n v="14"/>
    <n v="150.01999999999998"/>
    <n v="5916.2694999999994"/>
    <n v="0"/>
    <n v="0"/>
    <n v="0"/>
    <n v="0"/>
    <n v="0"/>
    <n v="0"/>
    <n v="5916"/>
    <x v="0"/>
    <x v="1105"/>
    <x v="1254"/>
    <x v="115"/>
    <n v="0"/>
    <d v="2026-08-10T00:00:00"/>
    <n v="1"/>
    <x v="0"/>
    <s v="23.28-03 Aug"/>
  </r>
  <r>
    <s v="200700260002"/>
    <x v="6"/>
    <s v="NINDRA"/>
    <x v="78"/>
    <x v="0"/>
    <n v="2"/>
    <n v="67.990000000000009"/>
    <n v="3064.4632999999999"/>
    <n v="0"/>
    <n v="0"/>
    <n v="0"/>
    <n v="0"/>
    <n v="0"/>
    <n v="0"/>
    <n v="3064"/>
    <x v="0"/>
    <x v="1106"/>
    <x v="1255"/>
    <x v="107"/>
    <n v="0"/>
    <d v="2026-03-23T00:00:00"/>
    <n v="1"/>
    <x v="0"/>
    <s v="23.28-03 Aug"/>
  </r>
  <r>
    <s v="200700260003"/>
    <x v="6"/>
    <s v="NINDRA"/>
    <x v="78"/>
    <x v="21"/>
    <n v="14"/>
    <n v="31.81"/>
    <n v="1521.2260000000001"/>
    <n v="0"/>
    <n v="0"/>
    <n v="0"/>
    <n v="0"/>
    <n v="0"/>
    <n v="0"/>
    <n v="1521"/>
    <x v="0"/>
    <x v="1107"/>
    <x v="1256"/>
    <x v="114"/>
    <n v="0"/>
    <d v="2026-03-30T00:00:00"/>
    <n v="1"/>
    <x v="0"/>
    <s v="23.28-03 Aug"/>
  </r>
  <r>
    <s v="200700260004"/>
    <x v="6"/>
    <s v="NINDRA"/>
    <x v="78"/>
    <x v="1"/>
    <n v="14"/>
    <n v="23.72"/>
    <n v="1060.6763000000001"/>
    <n v="0"/>
    <n v="0"/>
    <n v="0"/>
    <n v="0"/>
    <n v="0"/>
    <n v="0"/>
    <n v="1061"/>
    <x v="0"/>
    <x v="1108"/>
    <x v="1257"/>
    <x v="114"/>
    <n v="0"/>
    <d v="2026-03-30T00:00:00"/>
    <n v="1"/>
    <x v="0"/>
    <s v="23.28-03 Aug"/>
  </r>
  <r>
    <s v="200700260005"/>
    <x v="6"/>
    <s v="NINDRA"/>
    <x v="78"/>
    <x v="30"/>
    <n v="14"/>
    <n v="64.089999999999989"/>
    <n v="2698.0983999999999"/>
    <n v="0"/>
    <n v="0"/>
    <n v="0"/>
    <n v="0"/>
    <n v="0"/>
    <n v="0"/>
    <n v="2698"/>
    <x v="0"/>
    <x v="1109"/>
    <x v="1258"/>
    <x v="114"/>
    <n v="0"/>
    <d v="2026-04-04T00:00:00"/>
    <n v="1"/>
    <x v="0"/>
    <s v="23.28-03 Aug"/>
  </r>
  <r>
    <s v="200700260006"/>
    <x v="6"/>
    <s v="NINDRA"/>
    <x v="78"/>
    <x v="58"/>
    <n v="13"/>
    <n v="16.580000000000002"/>
    <n v="618.55880000000002"/>
    <n v="0"/>
    <n v="0"/>
    <n v="0"/>
    <n v="0"/>
    <n v="0"/>
    <n v="0"/>
    <n v="619"/>
    <x v="0"/>
    <x v="1110"/>
    <x v="1259"/>
    <x v="19"/>
    <n v="0"/>
    <d v="2026-03-30T00:00:00"/>
    <n v="1"/>
    <x v="0"/>
    <s v="23.28-03 Aug"/>
  </r>
  <r>
    <s v="200700260007"/>
    <x v="6"/>
    <s v="NINDRA"/>
    <x v="78"/>
    <x v="98"/>
    <n v="13"/>
    <n v="28.84"/>
    <n v="1210.8498999999999"/>
    <n v="0"/>
    <n v="0"/>
    <n v="0"/>
    <n v="0"/>
    <n v="0"/>
    <n v="0"/>
    <n v="1211"/>
    <x v="0"/>
    <x v="1111"/>
    <x v="1260"/>
    <x v="114"/>
    <n v="0"/>
    <d v="2026-03-30T00:00:00"/>
    <n v="1"/>
    <x v="0"/>
    <s v="23.28-03 Aug"/>
  </r>
  <r>
    <s v="200700260008"/>
    <x v="6"/>
    <s v="NINDRA"/>
    <x v="78"/>
    <x v="31"/>
    <n v="10"/>
    <n v="15.57"/>
    <n v="686.96899999999994"/>
    <n v="0"/>
    <n v="0"/>
    <n v="0"/>
    <n v="0"/>
    <n v="0"/>
    <n v="0"/>
    <n v="687"/>
    <x v="0"/>
    <x v="636"/>
    <x v="1261"/>
    <x v="116"/>
    <n v="0"/>
    <d v="2026-03-30T00:00:00"/>
    <n v="1"/>
    <x v="0"/>
    <s v="23.28-03 Aug"/>
  </r>
  <r>
    <s v="200700260009"/>
    <x v="6"/>
    <s v="NINDRA"/>
    <x v="78"/>
    <x v="32"/>
    <n v="6"/>
    <n v="11.079999999999998"/>
    <n v="519.75019999999995"/>
    <n v="0"/>
    <n v="0"/>
    <n v="0"/>
    <n v="0"/>
    <n v="0"/>
    <n v="0"/>
    <n v="520"/>
    <x v="0"/>
    <x v="1112"/>
    <x v="1262"/>
    <x v="19"/>
    <n v="0"/>
    <d v="2026-03-30T00:00:00"/>
    <n v="1"/>
    <x v="0"/>
    <s v="23.28-03 Aug"/>
  </r>
  <r>
    <s v="200700260010"/>
    <x v="6"/>
    <s v="NINDRA"/>
    <x v="78"/>
    <x v="2"/>
    <n v="13"/>
    <n v="32.17"/>
    <n v="1544.3424000000002"/>
    <n v="0"/>
    <n v="0"/>
    <n v="0"/>
    <n v="0"/>
    <n v="0"/>
    <n v="0"/>
    <n v="1544"/>
    <x v="0"/>
    <x v="1113"/>
    <x v="1263"/>
    <x v="114"/>
    <n v="0"/>
    <d v="2026-03-30T00:00:00"/>
    <n v="1"/>
    <x v="0"/>
    <s v="23.28-03 Aug"/>
  </r>
  <r>
    <s v="200700260011"/>
    <x v="6"/>
    <s v="NINDRA"/>
    <x v="78"/>
    <x v="33"/>
    <n v="13"/>
    <n v="37.51"/>
    <n v="1522.0091000000002"/>
    <n v="0"/>
    <n v="0"/>
    <n v="0"/>
    <n v="0"/>
    <n v="0"/>
    <n v="0"/>
    <n v="1522"/>
    <x v="0"/>
    <x v="1114"/>
    <x v="1264"/>
    <x v="101"/>
    <n v="0"/>
    <d v="2026-03-30T00:00:00"/>
    <n v="1"/>
    <x v="0"/>
    <s v="23.28-03 Aug"/>
  </r>
  <r>
    <s v="200700260012"/>
    <x v="6"/>
    <s v="NINDRA"/>
    <x v="78"/>
    <x v="34"/>
    <n v="14"/>
    <n v="38.930000000000007"/>
    <n v="1747.1505999999999"/>
    <n v="0"/>
    <n v="0"/>
    <n v="0"/>
    <n v="0"/>
    <n v="0"/>
    <n v="0"/>
    <n v="1747"/>
    <x v="0"/>
    <x v="1115"/>
    <x v="1265"/>
    <x v="114"/>
    <n v="0"/>
    <d v="2026-03-30T00:00:00"/>
    <n v="1"/>
    <x v="0"/>
    <s v="23.28-03 Aug"/>
  </r>
  <r>
    <s v="200700260013"/>
    <x v="6"/>
    <s v="NINDRA"/>
    <x v="78"/>
    <x v="22"/>
    <n v="14"/>
    <n v="52.190000000000005"/>
    <n v="2265.4456"/>
    <n v="0"/>
    <n v="0"/>
    <n v="0"/>
    <n v="0"/>
    <n v="0"/>
    <n v="0"/>
    <n v="2265"/>
    <x v="0"/>
    <x v="1116"/>
    <x v="1266"/>
    <x v="114"/>
    <n v="0"/>
    <d v="2026-03-30T00:00:00"/>
    <n v="1"/>
    <x v="0"/>
    <s v="23.28-03 Aug"/>
  </r>
  <r>
    <s v="200700260014"/>
    <x v="6"/>
    <s v="NINDRA"/>
    <x v="78"/>
    <x v="35"/>
    <n v="7"/>
    <n v="30.369999999999997"/>
    <n v="1265.3946000000001"/>
    <n v="0"/>
    <n v="0"/>
    <n v="0"/>
    <n v="0"/>
    <n v="0"/>
    <n v="0"/>
    <n v="1265"/>
    <x v="0"/>
    <x v="1117"/>
    <x v="1267"/>
    <x v="116"/>
    <n v="0"/>
    <d v="2026-03-30T00:00:00"/>
    <n v="1"/>
    <x v="0"/>
    <s v="23.28-03 Aug"/>
  </r>
  <r>
    <s v="200700260016"/>
    <x v="6"/>
    <s v="NINDRA"/>
    <x v="78"/>
    <x v="3"/>
    <n v="14"/>
    <n v="65.31"/>
    <n v="2962.2333000000008"/>
    <n v="0"/>
    <n v="0"/>
    <n v="0"/>
    <n v="0"/>
    <n v="0"/>
    <n v="0"/>
    <n v="2962"/>
    <x v="0"/>
    <x v="1118"/>
    <x v="1268"/>
    <x v="117"/>
    <n v="0"/>
    <d v="2026-03-30T00:00:00"/>
    <n v="1"/>
    <x v="0"/>
    <s v="23.28-03 Aug"/>
  </r>
  <r>
    <s v="200700260017"/>
    <x v="6"/>
    <s v="NINDRA"/>
    <x v="78"/>
    <x v="4"/>
    <n v="7"/>
    <n v="15.31"/>
    <n v="601.25409999999999"/>
    <n v="0"/>
    <n v="0"/>
    <n v="0"/>
    <n v="0"/>
    <n v="0"/>
    <n v="0"/>
    <n v="601"/>
    <x v="0"/>
    <x v="815"/>
    <x v="1269"/>
    <x v="114"/>
    <n v="0"/>
    <d v="2026-04-04T00:00:00"/>
    <n v="1"/>
    <x v="0"/>
    <s v="23.28-03 Aug"/>
  </r>
  <r>
    <s v="200700260019"/>
    <x v="6"/>
    <s v="NINDRA"/>
    <x v="78"/>
    <x v="5"/>
    <n v="7"/>
    <n v="16.11"/>
    <n v="752.8723"/>
    <n v="0"/>
    <n v="0"/>
    <n v="0"/>
    <n v="0"/>
    <n v="0"/>
    <n v="0"/>
    <n v="753"/>
    <x v="0"/>
    <x v="1119"/>
    <x v="1270"/>
    <x v="116"/>
    <n v="0"/>
    <d v="2026-04-20T00:00:00"/>
    <n v="1"/>
    <x v="0"/>
    <s v="23.28-03 Aug"/>
  </r>
  <r>
    <s v="200700260020"/>
    <x v="6"/>
    <s v="NINDRA"/>
    <x v="78"/>
    <x v="89"/>
    <n v="13"/>
    <n v="26.779999999999994"/>
    <n v="1198.4085"/>
    <n v="0"/>
    <n v="0"/>
    <n v="0"/>
    <n v="0"/>
    <n v="0"/>
    <n v="0"/>
    <n v="1198"/>
    <x v="0"/>
    <x v="1120"/>
    <x v="1271"/>
    <x v="19"/>
    <n v="0"/>
    <d v="2026-04-20T00:00:00"/>
    <n v="1"/>
    <x v="0"/>
    <s v="23.28-03 Aug"/>
  </r>
  <r>
    <s v="200700260021"/>
    <x v="6"/>
    <s v="NINDRA"/>
    <x v="78"/>
    <x v="59"/>
    <n v="13"/>
    <n v="39.11999999999999"/>
    <n v="1739.3734999999999"/>
    <n v="0"/>
    <n v="0"/>
    <n v="0"/>
    <n v="0"/>
    <n v="0"/>
    <n v="0"/>
    <n v="1739"/>
    <x v="0"/>
    <x v="1121"/>
    <x v="1272"/>
    <x v="107"/>
    <n v="0"/>
    <d v="2026-04-20T00:00:00"/>
    <n v="1"/>
    <x v="0"/>
    <s v="23.28-03 Aug"/>
  </r>
  <r>
    <s v="200700260022"/>
    <x v="6"/>
    <s v="NINDRA"/>
    <x v="78"/>
    <x v="36"/>
    <n v="6"/>
    <n v="7.55"/>
    <n v="331.34039999999999"/>
    <n v="0"/>
    <n v="0"/>
    <n v="0"/>
    <n v="0"/>
    <n v="0"/>
    <n v="0"/>
    <n v="331"/>
    <x v="0"/>
    <x v="1122"/>
    <x v="1273"/>
    <x v="116"/>
    <n v="0"/>
    <d v="2026-05-04T00:00:00"/>
    <n v="1"/>
    <x v="0"/>
    <s v="23.28-03 Aug"/>
  </r>
  <r>
    <s v="200700260023"/>
    <x v="6"/>
    <s v="NINDRA"/>
    <x v="78"/>
    <x v="37"/>
    <n v="8"/>
    <n v="11.579999999999998"/>
    <n v="501.87720000000002"/>
    <n v="0"/>
    <n v="0"/>
    <n v="0"/>
    <n v="0"/>
    <n v="0"/>
    <n v="0"/>
    <n v="502"/>
    <x v="0"/>
    <x v="1123"/>
    <x v="1274"/>
    <x v="19"/>
    <n v="0"/>
    <d v="2026-05-04T00:00:00"/>
    <n v="1"/>
    <x v="0"/>
    <s v="23.28-03 Aug"/>
  </r>
  <r>
    <s v="200700260024"/>
    <x v="6"/>
    <s v="NINDRA"/>
    <x v="78"/>
    <x v="47"/>
    <n v="7"/>
    <n v="27.689999999999998"/>
    <n v="1400.1355999999998"/>
    <n v="0"/>
    <n v="0"/>
    <n v="0"/>
    <n v="0"/>
    <n v="0"/>
    <n v="0"/>
    <n v="1400"/>
    <x v="0"/>
    <x v="572"/>
    <x v="1275"/>
    <x v="107"/>
    <n v="0"/>
    <d v="2026-06-09T00:00:00"/>
    <n v="1"/>
    <x v="0"/>
    <s v="23.28-03 Aug"/>
  </r>
  <r>
    <s v="200700260025"/>
    <x v="6"/>
    <s v="NINDRA"/>
    <x v="78"/>
    <x v="90"/>
    <n v="7"/>
    <n v="10.64"/>
    <n v="385.79640000000001"/>
    <n v="0"/>
    <n v="0"/>
    <n v="0"/>
    <n v="0"/>
    <n v="0"/>
    <n v="0"/>
    <n v="386"/>
    <x v="0"/>
    <x v="1124"/>
    <x v="1276"/>
    <x v="19"/>
    <n v="0"/>
    <d v="2026-06-09T00:00:00"/>
    <n v="1"/>
    <x v="0"/>
    <s v="23.28-03 Aug"/>
  </r>
  <r>
    <s v="200700260026"/>
    <x v="6"/>
    <s v="NINDRA"/>
    <x v="78"/>
    <x v="23"/>
    <n v="5"/>
    <n v="4.3100000000000005"/>
    <n v="196.15900000000002"/>
    <n v="0"/>
    <n v="0"/>
    <n v="0"/>
    <n v="0"/>
    <n v="0"/>
    <n v="0"/>
    <n v="196"/>
    <x v="0"/>
    <x v="116"/>
    <x v="1277"/>
    <x v="116"/>
    <n v="0"/>
    <d v="2026-06-09T00:00:00"/>
    <n v="1"/>
    <x v="0"/>
    <s v="23.28-03 Aug"/>
  </r>
  <r>
    <s v="200700260028"/>
    <x v="6"/>
    <s v="NINDRA"/>
    <x v="78"/>
    <x v="61"/>
    <n v="6"/>
    <n v="14.79"/>
    <n v="655.13049999999998"/>
    <n v="0"/>
    <n v="0"/>
    <n v="0"/>
    <n v="0"/>
    <n v="0"/>
    <n v="0"/>
    <n v="655"/>
    <x v="0"/>
    <x v="756"/>
    <x v="1278"/>
    <x v="116"/>
    <n v="0"/>
    <d v="2026-07-06T00:00:00"/>
    <n v="1"/>
    <x v="0"/>
    <s v="23.28-03 Aug"/>
  </r>
  <r>
    <s v="200700260030"/>
    <x v="6"/>
    <s v="NINDRA"/>
    <x v="78"/>
    <x v="54"/>
    <n v="13"/>
    <n v="33.49"/>
    <n v="1344.5810999999999"/>
    <n v="0"/>
    <n v="0"/>
    <n v="0"/>
    <n v="0"/>
    <n v="0"/>
    <n v="0"/>
    <n v="1345"/>
    <x v="0"/>
    <x v="1125"/>
    <x v="1279"/>
    <x v="107"/>
    <n v="0"/>
    <d v="2026-07-28T00:00:00"/>
    <n v="1"/>
    <x v="0"/>
    <s v="23.28-03 Aug"/>
  </r>
  <r>
    <s v="200700260032"/>
    <x v="6"/>
    <s v="NINDRA"/>
    <x v="78"/>
    <x v="56"/>
    <n v="13"/>
    <n v="13.490000000000002"/>
    <n v="579.63940000000002"/>
    <n v="0"/>
    <n v="0"/>
    <n v="0"/>
    <n v="0"/>
    <n v="0"/>
    <n v="0"/>
    <n v="580"/>
    <x v="0"/>
    <x v="628"/>
    <x v="1280"/>
    <x v="114"/>
    <n v="0"/>
    <d v="2026-08-03T00:00:00"/>
    <n v="1"/>
    <x v="0"/>
    <s v="23.28-03 Aug"/>
  </r>
  <r>
    <s v="200700260033"/>
    <x v="6"/>
    <s v="NINDRA"/>
    <x v="78"/>
    <x v="39"/>
    <n v="6"/>
    <n v="14.069999999999999"/>
    <n v="612.49499999999989"/>
    <n v="0"/>
    <n v="0"/>
    <n v="0"/>
    <n v="0"/>
    <n v="0"/>
    <n v="0"/>
    <n v="612"/>
    <x v="0"/>
    <x v="1126"/>
    <x v="1281"/>
    <x v="117"/>
    <n v="0"/>
    <d v="2026-07-28T00:00:00"/>
    <n v="1"/>
    <x v="0"/>
    <s v="23.28-03 Aug"/>
  </r>
  <r>
    <s v="200700260034"/>
    <x v="6"/>
    <s v="NINDRA"/>
    <x v="78"/>
    <x v="57"/>
    <n v="7"/>
    <n v="31.29"/>
    <n v="1624.8879999999999"/>
    <n v="0"/>
    <n v="0"/>
    <n v="0"/>
    <n v="0"/>
    <n v="0"/>
    <n v="0"/>
    <n v="1625"/>
    <x v="0"/>
    <x v="1127"/>
    <x v="1282"/>
    <x v="19"/>
    <n v="0"/>
    <d v="2026-08-17T00:00:00"/>
    <n v="1"/>
    <x v="0"/>
    <s v="23.28-03 Aug"/>
  </r>
  <r>
    <s v="200700260035"/>
    <x v="6"/>
    <s v="NINDRA"/>
    <x v="78"/>
    <x v="48"/>
    <n v="10"/>
    <n v="29.769999999999996"/>
    <n v="1206.5420000000001"/>
    <n v="0"/>
    <n v="0"/>
    <n v="0"/>
    <n v="0"/>
    <n v="0"/>
    <n v="0"/>
    <n v="1207"/>
    <x v="0"/>
    <x v="1128"/>
    <x v="1283"/>
    <x v="116"/>
    <n v="0"/>
    <d v="2026-09-07T00:00:00"/>
    <n v="1"/>
    <x v="0"/>
    <s v="23.28-03 Aug"/>
  </r>
  <r>
    <s v="200700260036"/>
    <x v="6"/>
    <s v="NINDRA"/>
    <x v="78"/>
    <x v="94"/>
    <n v="13"/>
    <n v="20.55"/>
    <n v="869.62340000000006"/>
    <n v="0"/>
    <n v="0"/>
    <n v="0"/>
    <n v="0"/>
    <n v="0"/>
    <n v="0"/>
    <n v="870"/>
    <x v="0"/>
    <x v="254"/>
    <x v="1284"/>
    <x v="107"/>
    <n v="0"/>
    <d v="2026-09-07T00:00:00"/>
    <n v="1"/>
    <x v="0"/>
    <s v="23.28-03 Aug"/>
  </r>
  <r>
    <s v="200800010002"/>
    <x v="7"/>
    <s v="CHATTI BHANDRA"/>
    <x v="79"/>
    <x v="0"/>
    <n v="14"/>
    <n v="2166.7200000000003"/>
    <n v="86478.145799999998"/>
    <n v="901"/>
    <n v="0"/>
    <n v="0"/>
    <n v="0"/>
    <n v="0"/>
    <n v="0"/>
    <n v="85577"/>
    <x v="0"/>
    <x v="1129"/>
    <x v="1285"/>
    <x v="118"/>
    <s v="BANK OF BARODA"/>
    <d v="1899-12-30T00:00:00"/>
    <n v="1"/>
    <x v="0"/>
    <s v="23.28-03 Aug"/>
  </r>
  <r>
    <s v="200800010005"/>
    <x v="7"/>
    <s v="CHATTI BHANDRA"/>
    <x v="79"/>
    <x v="30"/>
    <n v="7"/>
    <n v="37.92"/>
    <n v="1540.7371999999998"/>
    <n v="0"/>
    <n v="0"/>
    <n v="0"/>
    <n v="0"/>
    <n v="0"/>
    <n v="0"/>
    <n v="1541"/>
    <x v="0"/>
    <x v="1130"/>
    <x v="1286"/>
    <x v="19"/>
    <s v="STATE BANK OF INDIA"/>
    <d v="1899-12-30T00:00:00"/>
    <n v="1"/>
    <x v="0"/>
    <s v="23.28-03 Aug"/>
  </r>
  <r>
    <s v="200800010006"/>
    <x v="7"/>
    <s v="CHATTI BHANDRA"/>
    <x v="79"/>
    <x v="58"/>
    <n v="10"/>
    <n v="33.200000000000003"/>
    <n v="1528.4258"/>
    <n v="0"/>
    <n v="0"/>
    <n v="0"/>
    <n v="0"/>
    <n v="0"/>
    <n v="0"/>
    <n v="1528"/>
    <x v="0"/>
    <x v="1131"/>
    <x v="1287"/>
    <x v="119"/>
    <s v="BANK OF INDIA"/>
    <d v="1899-12-30T00:00:00"/>
    <n v="1"/>
    <x v="0"/>
    <s v="23.28-03 Aug"/>
  </r>
  <r>
    <s v="200800010009"/>
    <x v="7"/>
    <s v="CHATTI BHANDRA"/>
    <x v="79"/>
    <x v="32"/>
    <n v="7"/>
    <n v="8.2000000000000011"/>
    <n v="333.70960000000002"/>
    <n v="0"/>
    <n v="0"/>
    <n v="0"/>
    <n v="0"/>
    <n v="0"/>
    <n v="0"/>
    <n v="334"/>
    <x v="0"/>
    <x v="1132"/>
    <x v="1288"/>
    <x v="120"/>
    <s v="STATE BANK OF INDIA"/>
    <d v="1899-12-30T00:00:00"/>
    <n v="1"/>
    <x v="0"/>
    <s v="23.28-03 Aug"/>
  </r>
  <r>
    <s v="200800010015"/>
    <x v="7"/>
    <s v="CHATTI BHANDRA"/>
    <x v="79"/>
    <x v="91"/>
    <n v="14"/>
    <n v="85.240000000000009"/>
    <n v="3276.4017999999996"/>
    <n v="0"/>
    <n v="0"/>
    <n v="0"/>
    <n v="0"/>
    <n v="0"/>
    <n v="0"/>
    <n v="3276"/>
    <x v="0"/>
    <x v="1133"/>
    <x v="1289"/>
    <x v="120"/>
    <n v="0"/>
    <d v="1899-12-30T00:00:00"/>
    <n v="1"/>
    <x v="0"/>
    <s v="23.28-03 Aug"/>
  </r>
  <r>
    <s v="200800010020"/>
    <x v="7"/>
    <s v="CHATTI BHANDRA"/>
    <x v="79"/>
    <x v="89"/>
    <n v="13"/>
    <n v="140.36000000000001"/>
    <n v="6190.8098"/>
    <n v="0"/>
    <n v="0"/>
    <n v="0"/>
    <n v="0"/>
    <n v="0"/>
    <n v="0"/>
    <n v="6191"/>
    <x v="0"/>
    <x v="1134"/>
    <x v="1290"/>
    <x v="119"/>
    <n v="0"/>
    <d v="1899-12-30T00:00:00"/>
    <n v="1"/>
    <x v="0"/>
    <s v="23.28-03 Aug"/>
  </r>
  <r>
    <s v="200800010031"/>
    <x v="7"/>
    <s v="CHATTI BHANDRA"/>
    <x v="79"/>
    <x v="55"/>
    <n v="7"/>
    <n v="31.500000000000004"/>
    <n v="1529.1184000000001"/>
    <n v="0"/>
    <n v="0"/>
    <n v="0"/>
    <n v="0"/>
    <n v="0"/>
    <n v="0"/>
    <n v="1529"/>
    <x v="0"/>
    <x v="1135"/>
    <x v="1291"/>
    <x v="119"/>
    <n v="0"/>
    <d v="2025-12-15T00:00:00"/>
    <n v="1"/>
    <x v="0"/>
    <s v="23.28-03 Aug"/>
  </r>
  <r>
    <s v="200800060003"/>
    <x v="7"/>
    <s v="Chitri Ambatoli"/>
    <x v="80"/>
    <x v="21"/>
    <n v="5"/>
    <n v="647.4"/>
    <n v="23964.466200000003"/>
    <n v="0"/>
    <n v="0"/>
    <n v="0"/>
    <n v="0"/>
    <n v="0"/>
    <n v="0"/>
    <n v="23964"/>
    <x v="0"/>
    <x v="1136"/>
    <x v="1292"/>
    <x v="121"/>
    <n v="0"/>
    <d v="2025-07-08T00:00:00"/>
    <n v="1"/>
    <x v="0"/>
    <s v="23.28-03 Aug"/>
  </r>
  <r>
    <s v="200800060004"/>
    <x v="7"/>
    <s v="Chitri Ambatoli"/>
    <x v="80"/>
    <x v="1"/>
    <n v="10"/>
    <n v="1361.3999999999999"/>
    <n v="51284.753900000003"/>
    <n v="0"/>
    <n v="0"/>
    <n v="0"/>
    <n v="0"/>
    <n v="0"/>
    <n v="0"/>
    <n v="51285"/>
    <x v="0"/>
    <x v="1137"/>
    <x v="1293"/>
    <x v="122"/>
    <n v="0"/>
    <d v="2025-07-08T00:00:00"/>
    <n v="1"/>
    <x v="0"/>
    <s v="23.28-03 Aug"/>
  </r>
  <r>
    <s v="200800070002"/>
    <x v="7"/>
    <s v="Rampur"/>
    <x v="81"/>
    <x v="0"/>
    <n v="14"/>
    <n v="460.66999999999996"/>
    <n v="18103.490399999999"/>
    <n v="0"/>
    <n v="0"/>
    <n v="0"/>
    <n v="0"/>
    <n v="0"/>
    <n v="0"/>
    <n v="18103"/>
    <x v="0"/>
    <x v="37"/>
    <x v="1294"/>
    <x v="122"/>
    <s v="IDBI Bank"/>
    <d v="1899-12-30T00:00:00"/>
    <n v="1"/>
    <x v="0"/>
    <s v="23.28-03 Aug"/>
  </r>
  <r>
    <s v="200800070003"/>
    <x v="7"/>
    <s v="Rampur"/>
    <x v="81"/>
    <x v="21"/>
    <n v="14"/>
    <n v="158.76"/>
    <n v="6604.3446000000013"/>
    <n v="0"/>
    <n v="0"/>
    <n v="0"/>
    <n v="0"/>
    <n v="0"/>
    <n v="0"/>
    <n v="6604"/>
    <x v="0"/>
    <x v="1138"/>
    <x v="1295"/>
    <x v="123"/>
    <s v="BANK OF INDIA"/>
    <d v="1899-12-30T00:00:00"/>
    <n v="1"/>
    <x v="0"/>
    <s v="23.28-03 Aug"/>
  </r>
  <r>
    <s v="200800070013"/>
    <x v="7"/>
    <s v="Rampur"/>
    <x v="81"/>
    <x v="22"/>
    <n v="7"/>
    <n v="14.57"/>
    <n v="580.94999999999993"/>
    <n v="0"/>
    <n v="0"/>
    <n v="0"/>
    <n v="0"/>
    <n v="0"/>
    <n v="0"/>
    <n v="581"/>
    <x v="0"/>
    <x v="1139"/>
    <x v="1296"/>
    <x v="124"/>
    <s v="BANK OF INDIA"/>
    <d v="1899-12-30T00:00:00"/>
    <n v="1"/>
    <x v="0"/>
    <s v="23.28-03 Aug"/>
  </r>
  <r>
    <s v="200800070027"/>
    <x v="7"/>
    <s v="Rampur"/>
    <x v="81"/>
    <x v="60"/>
    <n v="14"/>
    <n v="64.430000000000007"/>
    <n v="2572.8075000000003"/>
    <n v="0"/>
    <n v="0"/>
    <n v="0"/>
    <n v="0"/>
    <n v="0"/>
    <n v="0"/>
    <n v="2573"/>
    <x v="0"/>
    <x v="1140"/>
    <x v="1297"/>
    <x v="125"/>
    <n v="0"/>
    <d v="1899-12-30T00:00:00"/>
    <n v="1"/>
    <x v="0"/>
    <s v="23.28-03 Aug"/>
  </r>
  <r>
    <s v="200800070031"/>
    <x v="7"/>
    <s v="Rampur"/>
    <x v="81"/>
    <x v="55"/>
    <n v="14"/>
    <n v="132.28"/>
    <n v="5369.7300000000005"/>
    <n v="0"/>
    <n v="0"/>
    <n v="0"/>
    <n v="0"/>
    <n v="0"/>
    <n v="0"/>
    <n v="5370"/>
    <x v="0"/>
    <x v="1141"/>
    <x v="1298"/>
    <x v="123"/>
    <n v="0"/>
    <d v="1899-12-30T00:00:00"/>
    <n v="1"/>
    <x v="0"/>
    <s v="23.28-03 Aug"/>
  </r>
  <r>
    <s v="200800070034"/>
    <x v="7"/>
    <s v="Rampur"/>
    <x v="81"/>
    <x v="57"/>
    <n v="14"/>
    <n v="141.30000000000001"/>
    <n v="5638.7088999999996"/>
    <n v="0"/>
    <n v="0"/>
    <n v="0"/>
    <n v="0"/>
    <n v="0"/>
    <n v="0"/>
    <n v="5639"/>
    <x v="0"/>
    <x v="1142"/>
    <x v="1299"/>
    <x v="126"/>
    <n v="0"/>
    <d v="1899-12-30T00:00:00"/>
    <n v="1"/>
    <x v="0"/>
    <s v="23.28-03 Aug"/>
  </r>
  <r>
    <s v="200800070036"/>
    <x v="7"/>
    <s v="Rampur"/>
    <x v="81"/>
    <x v="94"/>
    <n v="10"/>
    <n v="38.61"/>
    <n v="1525.6100000000001"/>
    <n v="0"/>
    <n v="0"/>
    <n v="0"/>
    <n v="0"/>
    <n v="0"/>
    <n v="0"/>
    <n v="1526"/>
    <x v="0"/>
    <x v="1143"/>
    <x v="1300"/>
    <x v="121"/>
    <n v="0"/>
    <d v="1899-12-30T00:00:00"/>
    <n v="1"/>
    <x v="0"/>
    <s v="23.28-03 Aug"/>
  </r>
  <r>
    <s v="200800070039"/>
    <x v="7"/>
    <s v="Rampur"/>
    <x v="81"/>
    <x v="105"/>
    <n v="7"/>
    <n v="127.22"/>
    <n v="5216.0200000000004"/>
    <n v="0"/>
    <n v="0"/>
    <n v="0"/>
    <n v="0"/>
    <n v="0"/>
    <n v="0"/>
    <n v="5216"/>
    <x v="0"/>
    <x v="1144"/>
    <x v="1301"/>
    <x v="127"/>
    <n v="0"/>
    <d v="1899-12-30T00:00:00"/>
    <n v="1"/>
    <x v="0"/>
    <s v="23.28-03 Aug"/>
  </r>
  <r>
    <s v="200800070041"/>
    <x v="7"/>
    <s v="Rampur"/>
    <x v="81"/>
    <x v="50"/>
    <n v="7"/>
    <n v="27.509999999999998"/>
    <n v="1107.3175999999999"/>
    <n v="0"/>
    <n v="0"/>
    <n v="0"/>
    <n v="0"/>
    <n v="0"/>
    <n v="0"/>
    <n v="1107"/>
    <x v="0"/>
    <x v="939"/>
    <x v="1302"/>
    <x v="123"/>
    <n v="0"/>
    <d v="1899-12-30T00:00:00"/>
    <n v="1"/>
    <x v="0"/>
    <s v="23.28-03 Aug"/>
  </r>
  <r>
    <s v="200800070042"/>
    <x v="7"/>
    <s v="Rampur"/>
    <x v="81"/>
    <x v="40"/>
    <n v="7"/>
    <n v="14.17"/>
    <n v="680.80929999999989"/>
    <n v="0"/>
    <n v="0"/>
    <n v="0"/>
    <n v="0"/>
    <n v="0"/>
    <n v="0"/>
    <n v="681"/>
    <x v="0"/>
    <x v="957"/>
    <x v="1303"/>
    <x v="127"/>
    <n v="0"/>
    <d v="1899-12-30T00:00:00"/>
    <n v="1"/>
    <x v="0"/>
    <s v="23.28-03 Aug"/>
  </r>
  <r>
    <s v="200800070047"/>
    <x v="7"/>
    <s v="Rampur"/>
    <x v="81"/>
    <x v="7"/>
    <n v="12"/>
    <n v="60.6"/>
    <n v="2460.4535999999998"/>
    <n v="0"/>
    <n v="0"/>
    <n v="0"/>
    <n v="0"/>
    <n v="0"/>
    <n v="0"/>
    <n v="2460"/>
    <x v="0"/>
    <x v="1145"/>
    <x v="1304"/>
    <x v="121"/>
    <n v="0"/>
    <d v="1899-12-30T00:00:00"/>
    <n v="1"/>
    <x v="0"/>
    <s v="23.28-03 Aug"/>
  </r>
  <r>
    <s v="200800070049"/>
    <x v="7"/>
    <s v="Rampur"/>
    <x v="81"/>
    <x v="148"/>
    <n v="13"/>
    <n v="63.440000000000005"/>
    <n v="2622.2827000000002"/>
    <n v="0"/>
    <n v="0"/>
    <n v="0"/>
    <n v="0"/>
    <n v="0"/>
    <n v="0"/>
    <n v="2622"/>
    <x v="0"/>
    <x v="1146"/>
    <x v="1305"/>
    <x v="121"/>
    <n v="0"/>
    <d v="1899-12-30T00:00:00"/>
    <n v="1"/>
    <x v="0"/>
    <s v="23.28-03 Aug"/>
  </r>
  <r>
    <s v="200800070051"/>
    <x v="7"/>
    <s v="Rampur"/>
    <x v="81"/>
    <x v="10"/>
    <n v="6"/>
    <n v="14.52"/>
    <n v="549.61999999999989"/>
    <n v="0"/>
    <n v="0"/>
    <n v="0"/>
    <n v="0"/>
    <n v="0"/>
    <n v="0"/>
    <n v="550"/>
    <x v="0"/>
    <x v="1147"/>
    <x v="1306"/>
    <x v="128"/>
    <n v="0"/>
    <d v="1899-12-30T00:00:00"/>
    <n v="1"/>
    <x v="0"/>
    <s v="23.28-03 Aug"/>
  </r>
  <r>
    <s v="200800070055"/>
    <x v="7"/>
    <s v="Rampur"/>
    <x v="81"/>
    <x v="45"/>
    <n v="8"/>
    <n v="32.6"/>
    <n v="1351.7103"/>
    <n v="0"/>
    <n v="0"/>
    <n v="0"/>
    <n v="0"/>
    <n v="0"/>
    <n v="0"/>
    <n v="1352"/>
    <x v="0"/>
    <x v="1148"/>
    <x v="1307"/>
    <x v="19"/>
    <n v="0"/>
    <d v="1899-12-30T00:00:00"/>
    <n v="1"/>
    <x v="0"/>
    <s v="23.28-03 Aug"/>
  </r>
  <r>
    <s v="200800070059"/>
    <x v="7"/>
    <s v="Rampur"/>
    <x v="81"/>
    <x v="51"/>
    <n v="14"/>
    <n v="41.12"/>
    <n v="1634.0450000000001"/>
    <n v="0"/>
    <n v="0"/>
    <n v="0"/>
    <n v="0"/>
    <n v="0"/>
    <n v="0"/>
    <n v="1634"/>
    <x v="0"/>
    <x v="1149"/>
    <x v="1308"/>
    <x v="121"/>
    <n v="0"/>
    <d v="1899-12-30T00:00:00"/>
    <n v="1"/>
    <x v="0"/>
    <s v="23.28-03 Aug"/>
  </r>
  <r>
    <s v="200800070061"/>
    <x v="7"/>
    <s v="Rampur"/>
    <x v="81"/>
    <x v="53"/>
    <n v="14"/>
    <n v="63.910000000000011"/>
    <n v="2652.6689000000001"/>
    <n v="0"/>
    <n v="0"/>
    <n v="0"/>
    <n v="0"/>
    <n v="0"/>
    <n v="0"/>
    <n v="2653"/>
    <x v="0"/>
    <x v="1150"/>
    <x v="1309"/>
    <x v="124"/>
    <n v="0"/>
    <d v="1899-12-30T00:00:00"/>
    <n v="1"/>
    <x v="0"/>
    <s v="23.28-03 Aug"/>
  </r>
  <r>
    <s v="200800070067"/>
    <x v="7"/>
    <s v="Rampur"/>
    <x v="81"/>
    <x v="13"/>
    <n v="2"/>
    <n v="2.65"/>
    <n v="106"/>
    <n v="0"/>
    <n v="0"/>
    <n v="0"/>
    <n v="0"/>
    <n v="0"/>
    <n v="0"/>
    <n v="106"/>
    <x v="0"/>
    <x v="1151"/>
    <x v="1310"/>
    <x v="129"/>
    <n v="0"/>
    <d v="1899-12-30T00:00:00"/>
    <n v="1"/>
    <x v="0"/>
    <s v="23.28-03 Aug"/>
  </r>
  <r>
    <s v="200800070070"/>
    <x v="7"/>
    <s v="Rampur"/>
    <x v="81"/>
    <x v="93"/>
    <n v="12"/>
    <n v="37.26"/>
    <n v="1433.7123999999997"/>
    <n v="0"/>
    <n v="0"/>
    <n v="0"/>
    <n v="0"/>
    <n v="0"/>
    <n v="0"/>
    <n v="1434"/>
    <x v="0"/>
    <x v="1152"/>
    <x v="1311"/>
    <x v="121"/>
    <n v="0"/>
    <d v="1899-12-30T00:00:00"/>
    <n v="1"/>
    <x v="0"/>
    <s v="23.28-03 Aug"/>
  </r>
  <r>
    <s v="200800070074"/>
    <x v="7"/>
    <s v="Rampur"/>
    <x v="81"/>
    <x v="147"/>
    <n v="7"/>
    <n v="33.260000000000005"/>
    <n v="1344.84"/>
    <n v="0"/>
    <n v="0"/>
    <n v="0"/>
    <n v="0"/>
    <n v="0"/>
    <n v="0"/>
    <n v="1345"/>
    <x v="0"/>
    <x v="1153"/>
    <x v="1312"/>
    <x v="127"/>
    <n v="0"/>
    <d v="1899-12-30T00:00:00"/>
    <n v="1"/>
    <x v="0"/>
    <s v="23.28-03 Aug"/>
  </r>
  <r>
    <s v="200800070082"/>
    <x v="7"/>
    <s v="Rampur"/>
    <x v="81"/>
    <x v="16"/>
    <n v="14"/>
    <n v="53.010000000000005"/>
    <n v="2054.2968999999998"/>
    <n v="0"/>
    <n v="0"/>
    <n v="0"/>
    <n v="0"/>
    <n v="0"/>
    <n v="0"/>
    <n v="2054"/>
    <x v="0"/>
    <x v="1154"/>
    <x v="1313"/>
    <x v="130"/>
    <n v="0"/>
    <d v="2025-05-27T00:00:00"/>
    <n v="1"/>
    <x v="0"/>
    <s v="23.28-03 Aug"/>
  </r>
  <r>
    <s v="200800070083"/>
    <x v="7"/>
    <s v="Rampur"/>
    <x v="81"/>
    <x v="17"/>
    <n v="7"/>
    <n v="23.23"/>
    <n v="882.50279999999998"/>
    <n v="0"/>
    <n v="0"/>
    <n v="0"/>
    <n v="0"/>
    <n v="0"/>
    <n v="0"/>
    <n v="883"/>
    <x v="0"/>
    <x v="1155"/>
    <x v="1314"/>
    <x v="126"/>
    <n v="0"/>
    <d v="2025-06-10T00:00:00"/>
    <n v="1"/>
    <x v="0"/>
    <s v="23.28-03 Aug"/>
  </r>
  <r>
    <s v="200800070084"/>
    <x v="7"/>
    <s v="Rampur"/>
    <x v="81"/>
    <x v="18"/>
    <n v="4"/>
    <n v="9"/>
    <n v="345.90000000000003"/>
    <n v="0"/>
    <n v="0"/>
    <n v="0"/>
    <n v="0"/>
    <n v="0"/>
    <n v="0"/>
    <n v="346"/>
    <x v="0"/>
    <x v="1156"/>
    <x v="1315"/>
    <x v="121"/>
    <n v="0"/>
    <d v="2025-06-10T00:00:00"/>
    <n v="1"/>
    <x v="0"/>
    <s v="23.28-03 Aug"/>
  </r>
  <r>
    <s v="200800070085"/>
    <x v="7"/>
    <s v="Rampur"/>
    <x v="81"/>
    <x v="96"/>
    <n v="7"/>
    <n v="14.47"/>
    <n v="512.52470000000005"/>
    <n v="0"/>
    <n v="0"/>
    <n v="0"/>
    <n v="0"/>
    <n v="0"/>
    <n v="0"/>
    <n v="513"/>
    <x v="0"/>
    <x v="1157"/>
    <x v="1316"/>
    <x v="18"/>
    <n v="0"/>
    <d v="2025-06-30T00:00:00"/>
    <n v="1"/>
    <x v="0"/>
    <s v="23.28-03 Aug"/>
  </r>
  <r>
    <s v="200800070088"/>
    <x v="7"/>
    <s v="Rampur"/>
    <x v="81"/>
    <x v="66"/>
    <n v="14"/>
    <n v="88.77000000000001"/>
    <n v="3793.8742999999999"/>
    <n v="0"/>
    <n v="0"/>
    <n v="0"/>
    <n v="0"/>
    <n v="0"/>
    <n v="0"/>
    <n v="3794"/>
    <x v="0"/>
    <x v="1158"/>
    <x v="1317"/>
    <x v="130"/>
    <n v="0"/>
    <d v="2025-08-04T00:00:00"/>
    <n v="1"/>
    <x v="0"/>
    <s v="23.28-03 Aug"/>
  </r>
  <r>
    <s v="200800070089"/>
    <x v="7"/>
    <s v="Rampur"/>
    <x v="81"/>
    <x v="19"/>
    <n v="14"/>
    <n v="66.599999999999994"/>
    <n v="2699.114"/>
    <n v="0"/>
    <n v="0"/>
    <n v="0"/>
    <n v="0"/>
    <n v="0"/>
    <n v="0"/>
    <n v="2699"/>
    <x v="0"/>
    <x v="1159"/>
    <x v="1318"/>
    <x v="121"/>
    <n v="0"/>
    <d v="2025-08-12T00:00:00"/>
    <n v="1"/>
    <x v="0"/>
    <s v="23.28-03 Aug"/>
  </r>
  <r>
    <s v="200800070090"/>
    <x v="7"/>
    <s v="Rampur"/>
    <x v="81"/>
    <x v="20"/>
    <n v="14"/>
    <n v="85.07"/>
    <n v="3452.0074999999997"/>
    <n v="0"/>
    <n v="0"/>
    <n v="0"/>
    <n v="0"/>
    <n v="0"/>
    <n v="0"/>
    <n v="3452"/>
    <x v="0"/>
    <x v="1160"/>
    <x v="1319"/>
    <x v="126"/>
    <n v="0"/>
    <d v="2025-08-04T00:00:00"/>
    <n v="1"/>
    <x v="0"/>
    <s v="23.28-03 Aug"/>
  </r>
  <r>
    <s v="200800070092"/>
    <x v="7"/>
    <s v="Rampur"/>
    <x v="81"/>
    <x v="97"/>
    <n v="14"/>
    <n v="167.01999999999998"/>
    <n v="6720.7945"/>
    <n v="0"/>
    <n v="0"/>
    <n v="0"/>
    <n v="0"/>
    <n v="0"/>
    <n v="0"/>
    <n v="6721"/>
    <x v="0"/>
    <x v="34"/>
    <x v="1320"/>
    <x v="122"/>
    <n v="0"/>
    <d v="2025-08-04T00:00:00"/>
    <n v="1"/>
    <x v="0"/>
    <s v="23.28-03 Aug"/>
  </r>
  <r>
    <s v="200800070106"/>
    <x v="7"/>
    <s v="Rampur"/>
    <x v="81"/>
    <x v="109"/>
    <n v="6"/>
    <n v="15.95"/>
    <n v="634.94000000000005"/>
    <n v="0"/>
    <n v="0"/>
    <n v="0"/>
    <n v="0"/>
    <n v="0"/>
    <n v="0"/>
    <n v="635"/>
    <x v="0"/>
    <x v="1161"/>
    <x v="1321"/>
    <x v="121"/>
    <n v="0"/>
    <d v="2025-11-17T00:00:00"/>
    <n v="1"/>
    <x v="0"/>
    <s v="23.28-03 Aug"/>
  </r>
  <r>
    <s v="200800070107"/>
    <x v="7"/>
    <s v="Rampur"/>
    <x v="81"/>
    <x v="78"/>
    <n v="14"/>
    <n v="25.170000000000005"/>
    <n v="962.19719999999984"/>
    <n v="0"/>
    <n v="0"/>
    <n v="0"/>
    <n v="0"/>
    <n v="0"/>
    <n v="0"/>
    <n v="962"/>
    <x v="0"/>
    <x v="1162"/>
    <x v="1322"/>
    <x v="18"/>
    <n v="0"/>
    <d v="2025-11-17T00:00:00"/>
    <n v="1"/>
    <x v="0"/>
    <s v="23.28-03 Aug"/>
  </r>
  <r>
    <s v="200800070108"/>
    <x v="7"/>
    <s v="Rampur"/>
    <x v="81"/>
    <x v="79"/>
    <n v="14"/>
    <n v="62.429999999999993"/>
    <n v="2472.7100000000005"/>
    <n v="0"/>
    <n v="0"/>
    <n v="0"/>
    <n v="0"/>
    <n v="0"/>
    <n v="0"/>
    <n v="2473"/>
    <x v="0"/>
    <x v="1163"/>
    <x v="1323"/>
    <x v="123"/>
    <n v="0"/>
    <d v="2025-12-08T00:00:00"/>
    <n v="1"/>
    <x v="0"/>
    <s v="23.28-03 Aug"/>
  </r>
  <r>
    <s v="200800070111"/>
    <x v="7"/>
    <s v="Rampur"/>
    <x v="81"/>
    <x v="82"/>
    <n v="14"/>
    <n v="37.450000000000003"/>
    <n v="1470.0049999999999"/>
    <n v="0"/>
    <n v="0"/>
    <n v="0"/>
    <n v="0"/>
    <n v="0"/>
    <n v="0"/>
    <n v="1470"/>
    <x v="0"/>
    <x v="1164"/>
    <x v="1324"/>
    <x v="130"/>
    <n v="0"/>
    <d v="2026-01-12T00:00:00"/>
    <n v="1"/>
    <x v="0"/>
    <s v="23.28-03 Aug"/>
  </r>
  <r>
    <s v="200800070113"/>
    <x v="7"/>
    <s v="Rampur"/>
    <x v="81"/>
    <x v="83"/>
    <n v="7"/>
    <n v="17.5"/>
    <n v="671.4008"/>
    <n v="0"/>
    <n v="0"/>
    <n v="0"/>
    <n v="0"/>
    <n v="0"/>
    <n v="0"/>
    <n v="671"/>
    <x v="0"/>
    <x v="1165"/>
    <x v="1325"/>
    <x v="125"/>
    <n v="0"/>
    <d v="2026-02-02T00:00:00"/>
    <n v="1"/>
    <x v="0"/>
    <s v="23.28-03 Aug"/>
  </r>
  <r>
    <s v="200800070115"/>
    <x v="7"/>
    <s v="Rampur"/>
    <x v="81"/>
    <x v="28"/>
    <n v="14"/>
    <n v="63.41"/>
    <n v="2550.9416000000001"/>
    <n v="0"/>
    <n v="0"/>
    <n v="0"/>
    <n v="0"/>
    <n v="0"/>
    <n v="0"/>
    <n v="2551"/>
    <x v="0"/>
    <x v="1166"/>
    <x v="1326"/>
    <x v="127"/>
    <n v="0"/>
    <d v="2026-02-23T00:00:00"/>
    <n v="1"/>
    <x v="0"/>
    <s v="23.28-03 Aug"/>
  </r>
  <r>
    <s v="200800070116"/>
    <x v="7"/>
    <s v="Rampur"/>
    <x v="81"/>
    <x v="29"/>
    <n v="11"/>
    <n v="34.370000000000005"/>
    <n v="1335.117"/>
    <n v="0"/>
    <n v="0"/>
    <n v="0"/>
    <n v="0"/>
    <n v="0"/>
    <n v="0"/>
    <n v="1335"/>
    <x v="0"/>
    <x v="1167"/>
    <x v="1327"/>
    <x v="121"/>
    <n v="0"/>
    <d v="1899-12-30T00:00:00"/>
    <n v="1"/>
    <x v="0"/>
    <s v="23.28-03 Aug"/>
  </r>
  <r>
    <s v="200800070117"/>
    <x v="7"/>
    <s v="Rampur"/>
    <x v="81"/>
    <x v="110"/>
    <n v="12"/>
    <n v="58.500000000000007"/>
    <n v="2345.2650000000003"/>
    <n v="0"/>
    <n v="0"/>
    <n v="0"/>
    <n v="0"/>
    <n v="0"/>
    <n v="0"/>
    <n v="2345"/>
    <x v="0"/>
    <x v="1168"/>
    <x v="1328"/>
    <x v="121"/>
    <n v="0"/>
    <d v="1899-12-30T00:00:00"/>
    <n v="1"/>
    <x v="0"/>
    <s v="23.28-03 Aug"/>
  </r>
  <r>
    <s v="200800070119"/>
    <x v="7"/>
    <s v="Rampur"/>
    <x v="81"/>
    <x v="86"/>
    <n v="7"/>
    <n v="43.36"/>
    <n v="1705.2879"/>
    <n v="0"/>
    <n v="0"/>
    <n v="0"/>
    <n v="0"/>
    <n v="0"/>
    <n v="0"/>
    <n v="1705"/>
    <x v="0"/>
    <x v="1169"/>
    <x v="1329"/>
    <x v="121"/>
    <n v="0"/>
    <d v="2026-01-27T00:00:00"/>
    <n v="1"/>
    <x v="0"/>
    <s v="23.28-03 Aug"/>
  </r>
  <r>
    <s v="200800070120"/>
    <x v="7"/>
    <s v="Rampur"/>
    <x v="81"/>
    <x v="87"/>
    <n v="12"/>
    <n v="32.099999999999994"/>
    <n v="1221.7099999999998"/>
    <n v="0"/>
    <n v="0"/>
    <n v="0"/>
    <n v="0"/>
    <n v="0"/>
    <n v="0"/>
    <n v="1222"/>
    <x v="0"/>
    <x v="1170"/>
    <x v="1330"/>
    <x v="121"/>
    <n v="0"/>
    <d v="2026-03-16T00:00:00"/>
    <n v="1"/>
    <x v="0"/>
    <s v="23.28-03 Aug"/>
  </r>
  <r>
    <s v="200800070121"/>
    <x v="7"/>
    <s v="Rampur"/>
    <x v="81"/>
    <x v="111"/>
    <n v="7"/>
    <n v="24.39"/>
    <n v="904.49"/>
    <n v="0"/>
    <n v="0"/>
    <n v="0"/>
    <n v="0"/>
    <n v="0"/>
    <n v="0"/>
    <n v="904"/>
    <x v="0"/>
    <x v="1171"/>
    <x v="1331"/>
    <x v="130"/>
    <n v="0"/>
    <d v="2026-03-16T00:00:00"/>
    <n v="1"/>
    <x v="0"/>
    <s v="23.28-03 Aug"/>
  </r>
  <r>
    <s v="200800070122"/>
    <x v="7"/>
    <s v="Rampur"/>
    <x v="81"/>
    <x v="153"/>
    <n v="13"/>
    <n v="35.69"/>
    <n v="1424.3733999999997"/>
    <n v="0"/>
    <n v="0"/>
    <n v="0"/>
    <n v="0"/>
    <n v="0"/>
    <n v="0"/>
    <n v="1424"/>
    <x v="0"/>
    <x v="1172"/>
    <x v="1332"/>
    <x v="19"/>
    <n v="0"/>
    <d v="2026-03-16T00:00:00"/>
    <n v="1"/>
    <x v="0"/>
    <s v="23.28-03 Aug"/>
  </r>
  <r>
    <s v="200800070124"/>
    <x v="7"/>
    <s v="Rampur"/>
    <x v="81"/>
    <x v="154"/>
    <n v="3"/>
    <n v="7.66"/>
    <n v="301.79999999999995"/>
    <n v="0"/>
    <n v="0"/>
    <n v="0"/>
    <n v="0"/>
    <n v="0"/>
    <n v="0"/>
    <n v="302"/>
    <x v="0"/>
    <x v="1173"/>
    <x v="1333"/>
    <x v="123"/>
    <n v="0"/>
    <d v="2026-03-23T00:00:00"/>
    <n v="1"/>
    <x v="0"/>
    <s v="23.28-03 Aug"/>
  </r>
  <r>
    <s v="200800070127"/>
    <x v="7"/>
    <s v="Rampur"/>
    <x v="81"/>
    <x v="155"/>
    <n v="7"/>
    <n v="23.26"/>
    <n v="893.21919999999989"/>
    <n v="0"/>
    <n v="0"/>
    <n v="0"/>
    <n v="0"/>
    <n v="0"/>
    <n v="0"/>
    <n v="893"/>
    <x v="0"/>
    <x v="1174"/>
    <x v="1334"/>
    <x v="126"/>
    <n v="0"/>
    <d v="2026-04-13T00:00:00"/>
    <n v="1"/>
    <x v="0"/>
    <s v="23.28-03 Aug"/>
  </r>
  <r>
    <s v="200800070128"/>
    <x v="7"/>
    <s v="Rampur"/>
    <x v="81"/>
    <x v="113"/>
    <n v="7"/>
    <n v="19.430000000000003"/>
    <n v="779.89"/>
    <n v="0"/>
    <n v="0"/>
    <n v="0"/>
    <n v="0"/>
    <n v="0"/>
    <n v="0"/>
    <n v="780"/>
    <x v="0"/>
    <x v="1175"/>
    <x v="1335"/>
    <x v="131"/>
    <n v="0"/>
    <d v="2026-04-20T00:00:00"/>
    <n v="1"/>
    <x v="0"/>
    <s v="23.28-03 Aug"/>
  </r>
  <r>
    <s v="200800070130"/>
    <x v="7"/>
    <s v="Rampur"/>
    <x v="81"/>
    <x v="114"/>
    <n v="14"/>
    <n v="153.98000000000002"/>
    <n v="5825.0099"/>
    <n v="0"/>
    <n v="0"/>
    <n v="0"/>
    <n v="0"/>
    <n v="0"/>
    <n v="0"/>
    <n v="5825"/>
    <x v="0"/>
    <x v="1176"/>
    <x v="1336"/>
    <x v="127"/>
    <n v="0"/>
    <d v="2026-05-18T00:00:00"/>
    <n v="1"/>
    <x v="0"/>
    <s v="23.28-03 Aug"/>
  </r>
  <r>
    <s v="200800070132"/>
    <x v="7"/>
    <s v="Rampur"/>
    <x v="81"/>
    <x v="156"/>
    <n v="6"/>
    <n v="12.17"/>
    <n v="463.60939999999999"/>
    <n v="0"/>
    <n v="0"/>
    <n v="0"/>
    <n v="0"/>
    <n v="0"/>
    <n v="0"/>
    <n v="464"/>
    <x v="0"/>
    <x v="1177"/>
    <x v="1337"/>
    <x v="121"/>
    <n v="0"/>
    <d v="2026-06-22T00:00:00"/>
    <n v="1"/>
    <x v="0"/>
    <s v="23.28-03 Aug"/>
  </r>
  <r>
    <s v="200800070133"/>
    <x v="7"/>
    <s v="Rampur"/>
    <x v="81"/>
    <x v="157"/>
    <n v="12"/>
    <n v="51.589999999999996"/>
    <n v="2009.155"/>
    <n v="0"/>
    <n v="0"/>
    <n v="0"/>
    <n v="0"/>
    <n v="0"/>
    <n v="0"/>
    <n v="2009"/>
    <x v="0"/>
    <x v="1178"/>
    <x v="1338"/>
    <x v="121"/>
    <n v="0"/>
    <d v="2026-06-30T00:00:00"/>
    <n v="1"/>
    <x v="0"/>
    <s v="23.28-03 Aug"/>
  </r>
  <r>
    <s v="200800070135"/>
    <x v="7"/>
    <s v="Rampur"/>
    <x v="81"/>
    <x v="117"/>
    <n v="14"/>
    <n v="31.029999999999998"/>
    <n v="1191.3732000000002"/>
    <n v="0"/>
    <n v="0"/>
    <n v="0"/>
    <n v="0"/>
    <n v="0"/>
    <n v="0"/>
    <n v="1191"/>
    <x v="0"/>
    <x v="1179"/>
    <x v="1339"/>
    <x v="127"/>
    <n v="0"/>
    <d v="2026-08-10T00:00:00"/>
    <n v="1"/>
    <x v="0"/>
    <s v="23.28-03 Aug"/>
  </r>
  <r>
    <s v="200800070137"/>
    <x v="7"/>
    <s v="Rampur"/>
    <x v="81"/>
    <x v="158"/>
    <n v="14"/>
    <n v="86.430000000000021"/>
    <n v="3544.2732999999998"/>
    <n v="0"/>
    <n v="0"/>
    <n v="0"/>
    <n v="0"/>
    <n v="0"/>
    <n v="0"/>
    <n v="3544"/>
    <x v="0"/>
    <x v="1180"/>
    <x v="1340"/>
    <x v="18"/>
    <n v="0"/>
    <d v="2026-08-17T00:00:00"/>
    <n v="1"/>
    <x v="0"/>
    <s v="23.28-03 Aug"/>
  </r>
  <r>
    <s v="200800070138"/>
    <x v="7"/>
    <s v="Rampur"/>
    <x v="81"/>
    <x v="159"/>
    <n v="13"/>
    <n v="70.179999999999993"/>
    <n v="2995.1195000000002"/>
    <n v="0"/>
    <n v="0"/>
    <n v="0"/>
    <n v="0"/>
    <n v="0"/>
    <n v="0"/>
    <n v="2995"/>
    <x v="0"/>
    <x v="1181"/>
    <x v="1341"/>
    <x v="128"/>
    <n v="0"/>
    <d v="2026-08-17T00:00:00"/>
    <n v="1"/>
    <x v="0"/>
    <s v="23.28-03 Aug"/>
  </r>
  <r>
    <s v="200800070139"/>
    <x v="7"/>
    <s v="Rampur"/>
    <x v="81"/>
    <x v="160"/>
    <n v="6"/>
    <n v="27.79"/>
    <n v="1115.4624999999999"/>
    <n v="0"/>
    <n v="0"/>
    <n v="0"/>
    <n v="0"/>
    <n v="0"/>
    <n v="0"/>
    <n v="1115"/>
    <x v="0"/>
    <x v="1182"/>
    <x v="1342"/>
    <x v="18"/>
    <n v="0"/>
    <d v="2026-08-24T00:00:00"/>
    <n v="1"/>
    <x v="0"/>
    <s v="23.28-03 Aug"/>
  </r>
  <r>
    <s v="200800070140"/>
    <x v="7"/>
    <s v="Rampur"/>
    <x v="81"/>
    <x v="161"/>
    <n v="14"/>
    <n v="96.000000000000014"/>
    <n v="3798.3875000000003"/>
    <n v="0"/>
    <n v="0"/>
    <n v="0"/>
    <n v="0"/>
    <n v="0"/>
    <n v="0"/>
    <n v="3798"/>
    <x v="0"/>
    <x v="1183"/>
    <x v="1343"/>
    <x v="123"/>
    <n v="0"/>
    <d v="2026-08-24T00:00:00"/>
    <n v="1"/>
    <x v="0"/>
    <s v="23.28-03 Aug"/>
  </r>
  <r>
    <s v="200800070141"/>
    <x v="7"/>
    <s v="Rampur"/>
    <x v="81"/>
    <x v="162"/>
    <n v="2"/>
    <n v="8.99"/>
    <n v="338.55999999999995"/>
    <n v="0"/>
    <n v="0"/>
    <n v="0"/>
    <n v="0"/>
    <n v="0"/>
    <n v="0"/>
    <n v="339"/>
    <x v="0"/>
    <x v="1184"/>
    <x v="1344"/>
    <x v="18"/>
    <n v="0"/>
    <d v="2026-09-07T00:00:00"/>
    <n v="1"/>
    <x v="0"/>
    <s v="23.28-03 Aug"/>
  </r>
  <r>
    <s v="200800080002"/>
    <x v="7"/>
    <s v="Ningni"/>
    <x v="82"/>
    <x v="0"/>
    <n v="3"/>
    <n v="469.5"/>
    <n v="18169.803"/>
    <n v="0"/>
    <n v="0"/>
    <n v="0"/>
    <n v="0"/>
    <n v="0"/>
    <n v="0"/>
    <n v="18170"/>
    <x v="0"/>
    <x v="1185"/>
    <x v="1345"/>
    <x v="131"/>
    <n v="0"/>
    <d v="2025-05-27T00:00:00"/>
    <n v="1"/>
    <x v="0"/>
    <s v="23.28-03 Aug"/>
  </r>
  <r>
    <s v="200800090006"/>
    <x v="7"/>
    <s v="MASHMANO"/>
    <x v="83"/>
    <x v="58"/>
    <n v="14"/>
    <n v="61.300000000000011"/>
    <n v="2528.8458000000001"/>
    <n v="0"/>
    <n v="0"/>
    <n v="0"/>
    <n v="0"/>
    <n v="0"/>
    <n v="0"/>
    <n v="2529"/>
    <x v="0"/>
    <x v="1186"/>
    <x v="1346"/>
    <x v="38"/>
    <n v="0"/>
    <d v="2025-09-08T00:00:00"/>
    <n v="1"/>
    <x v="0"/>
    <s v="23.28-03 Aug"/>
  </r>
  <r>
    <s v="200800090011"/>
    <x v="7"/>
    <s v="MASHMANO"/>
    <x v="83"/>
    <x v="33"/>
    <n v="10"/>
    <n v="424.08"/>
    <n v="18128.031999999999"/>
    <n v="0"/>
    <n v="0"/>
    <n v="0"/>
    <n v="0"/>
    <n v="0"/>
    <n v="0"/>
    <n v="18128"/>
    <x v="0"/>
    <x v="1187"/>
    <x v="1347"/>
    <x v="38"/>
    <n v="0"/>
    <d v="2025-11-25T00:00:00"/>
    <n v="1"/>
    <x v="0"/>
    <s v="23.28-03 Aug"/>
  </r>
  <r>
    <s v="200800090021"/>
    <x v="7"/>
    <s v="MASHMANO"/>
    <x v="83"/>
    <x v="59"/>
    <n v="14"/>
    <n v="48.720000000000006"/>
    <n v="1982.4808999999998"/>
    <n v="0"/>
    <n v="0"/>
    <n v="0"/>
    <n v="0"/>
    <n v="0"/>
    <n v="0"/>
    <n v="1982"/>
    <x v="0"/>
    <x v="766"/>
    <x v="1348"/>
    <x v="19"/>
    <n v="0"/>
    <d v="2026-03-23T00:00:00"/>
    <n v="1"/>
    <x v="0"/>
    <s v="23.28-03 Aug"/>
  </r>
  <r>
    <s v="200800100002"/>
    <x v="7"/>
    <s v="PAHARKESA"/>
    <x v="84"/>
    <x v="0"/>
    <n v="7"/>
    <n v="316.34000000000003"/>
    <n v="16016.701300000001"/>
    <n v="0"/>
    <n v="0"/>
    <n v="396.40000000000146"/>
    <n v="0"/>
    <n v="0"/>
    <n v="0"/>
    <n v="15620"/>
    <x v="0"/>
    <x v="1188"/>
    <x v="1349"/>
    <x v="120"/>
    <s v="STATE BANK OF INDIA"/>
    <d v="1899-12-30T00:00:00"/>
    <n v="1"/>
    <x v="0"/>
    <s v="23.28-03 Aug"/>
  </r>
  <r>
    <s v="200800100004"/>
    <x v="7"/>
    <s v="PAHARKESA"/>
    <x v="84"/>
    <x v="1"/>
    <n v="7"/>
    <n v="25.04"/>
    <n v="1136.7283"/>
    <n v="0"/>
    <n v="0"/>
    <n v="0"/>
    <n v="0"/>
    <n v="0"/>
    <n v="0"/>
    <n v="1137"/>
    <x v="0"/>
    <x v="1189"/>
    <x v="1350"/>
    <x v="18"/>
    <n v="0"/>
    <d v="1899-12-30T00:00:00"/>
    <n v="1"/>
    <x v="0"/>
    <s v="23.28-03 Aug"/>
  </r>
  <r>
    <s v="200800100007"/>
    <x v="7"/>
    <s v="PAHARKESA"/>
    <x v="84"/>
    <x v="98"/>
    <n v="7"/>
    <n v="152.1"/>
    <n v="7015.5821999999998"/>
    <n v="0"/>
    <n v="0"/>
    <n v="0"/>
    <n v="0"/>
    <n v="0"/>
    <n v="0"/>
    <n v="7016"/>
    <x v="0"/>
    <x v="1190"/>
    <x v="1351"/>
    <x v="18"/>
    <n v="0"/>
    <d v="1899-12-30T00:00:00"/>
    <n v="1"/>
    <x v="0"/>
    <s v="23.28-03 Aug"/>
  </r>
  <r>
    <s v="200800100016"/>
    <x v="7"/>
    <s v="PAHARKESA"/>
    <x v="84"/>
    <x v="3"/>
    <n v="7"/>
    <n v="19.150000000000002"/>
    <n v="820.70099999999991"/>
    <n v="0"/>
    <n v="0"/>
    <n v="0"/>
    <n v="0"/>
    <n v="0"/>
    <n v="0"/>
    <n v="821"/>
    <x v="0"/>
    <x v="1191"/>
    <x v="1352"/>
    <x v="132"/>
    <n v="0"/>
    <d v="1899-12-30T00:00:00"/>
    <n v="1"/>
    <x v="0"/>
    <s v="23.28-03 Aug"/>
  </r>
  <r>
    <s v="200800100021"/>
    <x v="7"/>
    <s v="PAHARKESA"/>
    <x v="84"/>
    <x v="59"/>
    <n v="2"/>
    <n v="7.15"/>
    <n v="262.77949999999998"/>
    <n v="0"/>
    <n v="0"/>
    <n v="0"/>
    <n v="0"/>
    <n v="0"/>
    <n v="0"/>
    <n v="263"/>
    <x v="0"/>
    <x v="1192"/>
    <x v="1353"/>
    <x v="133"/>
    <n v="0"/>
    <d v="1899-12-30T00:00:00"/>
    <n v="1"/>
    <x v="0"/>
    <s v="23.28-03 Aug"/>
  </r>
  <r>
    <s v="200800100022"/>
    <x v="7"/>
    <s v="PAHARKESA"/>
    <x v="84"/>
    <x v="36"/>
    <n v="7"/>
    <n v="20.620000000000005"/>
    <n v="1026.8496"/>
    <n v="0"/>
    <n v="0"/>
    <n v="0"/>
    <n v="0"/>
    <n v="0"/>
    <n v="0"/>
    <n v="1027"/>
    <x v="0"/>
    <x v="1193"/>
    <x v="1354"/>
    <x v="134"/>
    <n v="0"/>
    <d v="1899-12-30T00:00:00"/>
    <n v="1"/>
    <x v="0"/>
    <s v="23.28-03 Aug"/>
  </r>
  <r>
    <s v="200800100024"/>
    <x v="7"/>
    <s v="PAHARKESA"/>
    <x v="84"/>
    <x v="47"/>
    <n v="7"/>
    <n v="26.340000000000003"/>
    <n v="1117.3398"/>
    <n v="0"/>
    <n v="0"/>
    <n v="0"/>
    <n v="0"/>
    <n v="0"/>
    <n v="0"/>
    <n v="1117"/>
    <x v="0"/>
    <x v="1194"/>
    <x v="1355"/>
    <x v="133"/>
    <n v="0"/>
    <d v="2025-07-05T00:00:00"/>
    <n v="1"/>
    <x v="0"/>
    <s v="23.28-03 Aug"/>
  </r>
  <r>
    <s v="200800100031"/>
    <x v="7"/>
    <s v="PAHARKESA"/>
    <x v="84"/>
    <x v="55"/>
    <n v="6"/>
    <n v="14.440000000000001"/>
    <n v="530.34559999999999"/>
    <n v="0"/>
    <n v="0"/>
    <n v="0"/>
    <n v="0"/>
    <n v="0"/>
    <n v="0"/>
    <n v="530"/>
    <x v="0"/>
    <x v="1195"/>
    <x v="1356"/>
    <x v="135"/>
    <n v="0"/>
    <d v="2025-05-19T00:00:00"/>
    <n v="1"/>
    <x v="0"/>
    <s v="23.28-03 Aug"/>
  </r>
  <r>
    <s v="200800100035"/>
    <x v="7"/>
    <s v="PAHARKESA"/>
    <x v="84"/>
    <x v="48"/>
    <n v="7"/>
    <n v="10.58"/>
    <n v="449.93619999999999"/>
    <n v="0"/>
    <n v="0"/>
    <n v="0"/>
    <n v="0"/>
    <n v="0"/>
    <n v="0"/>
    <n v="450"/>
    <x v="0"/>
    <x v="1196"/>
    <x v="1357"/>
    <x v="133"/>
    <n v="0"/>
    <d v="2025-06-04T00:00:00"/>
    <n v="1"/>
    <x v="0"/>
    <s v="23.28-03 Aug"/>
  </r>
  <r>
    <s v="200800100037"/>
    <x v="7"/>
    <s v="PAHARKESA"/>
    <x v="84"/>
    <x v="95"/>
    <n v="7"/>
    <n v="27.930000000000003"/>
    <n v="1228.086"/>
    <n v="0"/>
    <n v="0"/>
    <n v="0"/>
    <n v="0"/>
    <n v="0"/>
    <n v="0"/>
    <n v="1228"/>
    <x v="0"/>
    <x v="1197"/>
    <x v="1358"/>
    <x v="133"/>
    <n v="0"/>
    <d v="2025-09-23T00:00:00"/>
    <n v="1"/>
    <x v="0"/>
    <s v="23.28-03 Aug"/>
  </r>
  <r>
    <s v="200800100057"/>
    <x v="7"/>
    <s v="PAHARKESA"/>
    <x v="84"/>
    <x v="99"/>
    <n v="7"/>
    <n v="11.330000000000002"/>
    <n v="478.78350000000006"/>
    <n v="0"/>
    <n v="0"/>
    <n v="0"/>
    <n v="0"/>
    <n v="0"/>
    <n v="0"/>
    <n v="479"/>
    <x v="0"/>
    <x v="1198"/>
    <x v="1359"/>
    <x v="136"/>
    <n v="0"/>
    <d v="2025-11-17T00:00:00"/>
    <n v="1"/>
    <x v="0"/>
    <s v="23.28-03 Aug"/>
  </r>
  <r>
    <s v="200800100058"/>
    <x v="7"/>
    <s v="PAHARKESA"/>
    <x v="84"/>
    <x v="100"/>
    <n v="6"/>
    <n v="16.59"/>
    <n v="1050.2750000000001"/>
    <n v="0"/>
    <n v="0"/>
    <n v="0"/>
    <n v="0"/>
    <n v="0"/>
    <n v="0"/>
    <n v="1050"/>
    <x v="0"/>
    <x v="1199"/>
    <x v="1360"/>
    <x v="133"/>
    <n v="0"/>
    <d v="2025-11-17T00:00:00"/>
    <n v="1"/>
    <x v="0"/>
    <s v="23.28-03 Aug"/>
  </r>
  <r>
    <s v="200800100059"/>
    <x v="7"/>
    <s v="PAHARKESA"/>
    <x v="84"/>
    <x v="51"/>
    <n v="7"/>
    <n v="26.39"/>
    <n v="1476.4241999999999"/>
    <n v="0"/>
    <n v="0"/>
    <n v="0"/>
    <n v="0"/>
    <n v="0"/>
    <n v="0"/>
    <n v="1476"/>
    <x v="0"/>
    <x v="1200"/>
    <x v="1361"/>
    <x v="18"/>
    <n v="0"/>
    <d v="2026-02-23T00:00:00"/>
    <n v="1"/>
    <x v="0"/>
    <s v="23.28-03 Aug"/>
  </r>
  <r>
    <s v="200800100062"/>
    <x v="7"/>
    <s v="PAHARKESA"/>
    <x v="84"/>
    <x v="63"/>
    <n v="7"/>
    <n v="21.250000000000004"/>
    <n v="1277.4001000000001"/>
    <n v="0"/>
    <n v="0"/>
    <n v="0"/>
    <n v="0"/>
    <n v="0"/>
    <n v="0"/>
    <n v="1277"/>
    <x v="0"/>
    <x v="1182"/>
    <x v="1362"/>
    <x v="133"/>
    <n v="0"/>
    <d v="2026-02-23T00:00:00"/>
    <n v="1"/>
    <x v="0"/>
    <s v="23.28-03 Aug"/>
  </r>
  <r>
    <s v="200800100068"/>
    <x v="7"/>
    <s v="PAHARKESA"/>
    <x v="84"/>
    <x v="152"/>
    <n v="5"/>
    <n v="7.97"/>
    <n v="362.85329999999993"/>
    <n v="0"/>
    <n v="0"/>
    <n v="0"/>
    <n v="0"/>
    <n v="0"/>
    <n v="0"/>
    <n v="363"/>
    <x v="0"/>
    <x v="655"/>
    <x v="1363"/>
    <x v="137"/>
    <n v="0"/>
    <d v="2026-04-20T00:00:00"/>
    <n v="1"/>
    <x v="0"/>
    <s v="23.28-03 Aug"/>
  </r>
  <r>
    <s v="200800100069"/>
    <x v="7"/>
    <s v="PAHARKESA"/>
    <x v="84"/>
    <x v="101"/>
    <n v="4"/>
    <n v="5.1100000000000003"/>
    <n v="215.6413"/>
    <n v="0"/>
    <n v="0"/>
    <n v="0"/>
    <n v="0"/>
    <n v="0"/>
    <n v="0"/>
    <n v="216"/>
    <x v="0"/>
    <x v="1201"/>
    <x v="1364"/>
    <x v="133"/>
    <n v="0"/>
    <d v="2026-04-20T00:00:00"/>
    <n v="1"/>
    <x v="0"/>
    <s v="23.28-03 Aug"/>
  </r>
  <r>
    <s v="200800100070"/>
    <x v="7"/>
    <s v="PAHARKESA"/>
    <x v="84"/>
    <x v="93"/>
    <n v="7"/>
    <n v="22.4"/>
    <n v="1010.1462"/>
    <n v="0"/>
    <n v="0"/>
    <n v="0"/>
    <n v="0"/>
    <n v="0"/>
    <n v="0"/>
    <n v="1010"/>
    <x v="0"/>
    <x v="1202"/>
    <x v="1365"/>
    <x v="135"/>
    <n v="0"/>
    <d v="2026-04-28T00:00:00"/>
    <n v="1"/>
    <x v="0"/>
    <s v="23.28-03 Aug"/>
  </r>
  <r>
    <s v="200800100071"/>
    <x v="7"/>
    <s v="PAHARKESA"/>
    <x v="84"/>
    <x v="102"/>
    <n v="7"/>
    <n v="23.48"/>
    <n v="1120.9243999999999"/>
    <n v="0"/>
    <n v="0"/>
    <n v="0"/>
    <n v="0"/>
    <n v="0"/>
    <n v="0"/>
    <n v="1121"/>
    <x v="0"/>
    <x v="1203"/>
    <x v="1366"/>
    <x v="19"/>
    <n v="0"/>
    <d v="2026-04-28T00:00:00"/>
    <n v="1"/>
    <x v="0"/>
    <s v="23.28-03 Aug"/>
  </r>
  <r>
    <s v="200800100072"/>
    <x v="7"/>
    <s v="PAHARKESA"/>
    <x v="84"/>
    <x v="103"/>
    <n v="6"/>
    <n v="8.14"/>
    <n v="584.80039999999997"/>
    <n v="0"/>
    <n v="0"/>
    <n v="0"/>
    <n v="0"/>
    <n v="0"/>
    <n v="0"/>
    <n v="585"/>
    <x v="0"/>
    <x v="1204"/>
    <x v="1367"/>
    <x v="120"/>
    <n v="0"/>
    <d v="2026-08-10T00:00:00"/>
    <n v="1"/>
    <x v="0"/>
    <s v="23.28-03 Aug"/>
  </r>
  <r>
    <s v="200800100073"/>
    <x v="7"/>
    <s v="PAHARKESA"/>
    <x v="84"/>
    <x v="149"/>
    <n v="7"/>
    <n v="36.510000000000005"/>
    <n v="1877.5311000000002"/>
    <n v="0"/>
    <n v="0"/>
    <n v="0"/>
    <n v="0"/>
    <n v="0"/>
    <n v="0"/>
    <n v="1878"/>
    <x v="0"/>
    <x v="101"/>
    <x v="1368"/>
    <x v="138"/>
    <n v="0"/>
    <d v="2026-08-10T00:00:00"/>
    <n v="1"/>
    <x v="0"/>
    <s v="23.28-03 Aug"/>
  </r>
  <r>
    <s v="200800100074"/>
    <x v="7"/>
    <s v="PAHARKESA"/>
    <x v="84"/>
    <x v="147"/>
    <n v="7"/>
    <n v="25.82"/>
    <n v="966.36410000000001"/>
    <n v="0"/>
    <n v="0"/>
    <n v="0"/>
    <n v="0"/>
    <n v="0"/>
    <n v="0"/>
    <n v="966"/>
    <x v="0"/>
    <x v="1205"/>
    <x v="1369"/>
    <x v="133"/>
    <n v="0"/>
    <d v="2026-07-20T00:00:00"/>
    <n v="1"/>
    <x v="0"/>
    <s v="23.28-03 Aug"/>
  </r>
  <r>
    <s v="200800100075"/>
    <x v="7"/>
    <s v="PAHARKESA"/>
    <x v="84"/>
    <x v="64"/>
    <n v="4"/>
    <n v="21.22"/>
    <n v="836.26499999999999"/>
    <n v="0"/>
    <n v="0"/>
    <n v="0"/>
    <n v="0"/>
    <n v="0"/>
    <n v="0"/>
    <n v="836"/>
    <x v="0"/>
    <x v="1206"/>
    <x v="1370"/>
    <x v="18"/>
    <n v="0"/>
    <d v="2026-09-07T00:00:00"/>
    <n v="1"/>
    <x v="0"/>
    <s v="23.28-03 Aug"/>
  </r>
  <r>
    <s v="200800100076"/>
    <x v="7"/>
    <s v="PAHARKESA"/>
    <x v="84"/>
    <x v="107"/>
    <n v="4"/>
    <n v="18.61"/>
    <n v="933.39620000000002"/>
    <n v="0"/>
    <n v="0"/>
    <n v="0"/>
    <n v="0"/>
    <n v="0"/>
    <n v="0"/>
    <n v="933"/>
    <x v="0"/>
    <x v="1207"/>
    <x v="1371"/>
    <x v="18"/>
    <n v="0"/>
    <d v="2026-09-07T00:00:00"/>
    <n v="1"/>
    <x v="0"/>
    <s v="23.28-03 Aug"/>
  </r>
  <r>
    <s v="200800100077"/>
    <x v="7"/>
    <s v="PAHARKESA"/>
    <x v="84"/>
    <x v="14"/>
    <n v="4"/>
    <n v="19.12"/>
    <n v="970.49220000000003"/>
    <n v="0"/>
    <n v="0"/>
    <n v="0"/>
    <n v="0"/>
    <n v="0"/>
    <n v="0"/>
    <n v="970"/>
    <x v="0"/>
    <x v="1208"/>
    <x v="1372"/>
    <x v="121"/>
    <n v="0"/>
    <d v="2026-09-07T00:00:00"/>
    <n v="1"/>
    <x v="0"/>
    <s v="23.28-03 Aug"/>
  </r>
  <r>
    <s v="200800260002"/>
    <x v="7"/>
    <s v="CHHARDA"/>
    <x v="85"/>
    <x v="0"/>
    <n v="14"/>
    <n v="567.17999999999995"/>
    <n v="24861.770600000003"/>
    <n v="0"/>
    <n v="0"/>
    <n v="5455.9599999999991"/>
    <n v="0"/>
    <n v="0"/>
    <n v="0"/>
    <n v="19406"/>
    <x v="0"/>
    <x v="1209"/>
    <x v="1373"/>
    <x v="19"/>
    <s v="STATE BANK OF INDIA"/>
    <d v="1899-12-30T00:00:00"/>
    <n v="1"/>
    <x v="0"/>
    <s v="23.28-03 Aug"/>
  </r>
  <r>
    <s v="200800260006"/>
    <x v="7"/>
    <s v="CHHARDA"/>
    <x v="85"/>
    <x v="58"/>
    <n v="6"/>
    <n v="41.05"/>
    <n v="1625.5149999999999"/>
    <n v="0"/>
    <n v="0"/>
    <n v="0"/>
    <n v="0"/>
    <n v="0"/>
    <n v="0"/>
    <n v="1626"/>
    <x v="0"/>
    <x v="1210"/>
    <x v="1374"/>
    <x v="138"/>
    <n v="0"/>
    <d v="1899-12-30T00:00:00"/>
    <n v="1"/>
    <x v="0"/>
    <s v="23.28-03 Aug"/>
  </r>
  <r>
    <s v="200800260008"/>
    <x v="7"/>
    <s v="CHHARDA"/>
    <x v="85"/>
    <x v="31"/>
    <n v="14"/>
    <n v="50.610000000000007"/>
    <n v="2138.0773000000004"/>
    <n v="0"/>
    <n v="0"/>
    <n v="0"/>
    <n v="0"/>
    <n v="0"/>
    <n v="0"/>
    <n v="2138"/>
    <x v="0"/>
    <x v="1211"/>
    <x v="1375"/>
    <x v="19"/>
    <n v="0"/>
    <d v="2025-06-04T00:00:00"/>
    <n v="1"/>
    <x v="0"/>
    <s v="23.28-03 Aug"/>
  </r>
  <r>
    <s v="200800260011"/>
    <x v="7"/>
    <s v="CHHARDA"/>
    <x v="85"/>
    <x v="33"/>
    <n v="7"/>
    <n v="11.77"/>
    <n v="620.89359999999999"/>
    <n v="0"/>
    <n v="0"/>
    <n v="0"/>
    <n v="0"/>
    <n v="0"/>
    <n v="0"/>
    <n v="621"/>
    <x v="0"/>
    <x v="554"/>
    <x v="1376"/>
    <x v="138"/>
    <n v="0"/>
    <d v="2025-06-04T00:00:00"/>
    <n v="1"/>
    <x v="0"/>
    <s v="23.28-03 Aug"/>
  </r>
  <r>
    <s v="200800260013"/>
    <x v="7"/>
    <s v="CHHARDA"/>
    <x v="85"/>
    <x v="22"/>
    <n v="5"/>
    <n v="18.98"/>
    <n v="854.71710000000007"/>
    <n v="0"/>
    <n v="0"/>
    <n v="0"/>
    <n v="0"/>
    <n v="0"/>
    <n v="0"/>
    <n v="855"/>
    <x v="0"/>
    <x v="1212"/>
    <x v="1377"/>
    <x v="19"/>
    <n v="0"/>
    <d v="2025-06-17T00:00:00"/>
    <n v="1"/>
    <x v="0"/>
    <s v="23.28-03 Aug"/>
  </r>
  <r>
    <s v="200800270004"/>
    <x v="7"/>
    <s v="NADI NAGRA 2"/>
    <x v="86"/>
    <x v="1"/>
    <n v="5"/>
    <n v="12.559999999999999"/>
    <n v="735.08760000000007"/>
    <n v="0"/>
    <n v="0"/>
    <n v="0"/>
    <n v="0"/>
    <n v="0"/>
    <n v="0"/>
    <n v="735"/>
    <x v="0"/>
    <x v="1004"/>
    <x v="1378"/>
    <x v="126"/>
    <n v="0"/>
    <d v="2025-09-08T00:00:00"/>
    <n v="1"/>
    <x v="0"/>
    <s v="23.28-03 Aug"/>
  </r>
  <r>
    <s v="200800270007"/>
    <x v="7"/>
    <s v="NADI NAGRA 2"/>
    <x v="86"/>
    <x v="98"/>
    <n v="7"/>
    <n v="22.259999999999998"/>
    <n v="1140.2531999999999"/>
    <n v="0"/>
    <n v="0"/>
    <n v="0"/>
    <n v="0"/>
    <n v="0"/>
    <n v="0"/>
    <n v="1140"/>
    <x v="0"/>
    <x v="1213"/>
    <x v="1379"/>
    <x v="125"/>
    <n v="0"/>
    <d v="2025-07-21T00:00:00"/>
    <n v="1"/>
    <x v="0"/>
    <s v="23.28-03 Aug"/>
  </r>
  <r>
    <s v="200800270010"/>
    <x v="7"/>
    <s v="NADI NAGRA 2"/>
    <x v="86"/>
    <x v="2"/>
    <n v="13"/>
    <n v="106.38"/>
    <n v="4118.0678000000007"/>
    <n v="0"/>
    <n v="0"/>
    <n v="0"/>
    <n v="0"/>
    <n v="0"/>
    <n v="0"/>
    <n v="4118"/>
    <x v="0"/>
    <x v="1214"/>
    <x v="1380"/>
    <x v="124"/>
    <n v="0"/>
    <d v="2025-07-21T00:00:00"/>
    <n v="1"/>
    <x v="0"/>
    <s v="23.28-03 Aug"/>
  </r>
  <r>
    <s v="200800270011"/>
    <x v="7"/>
    <s v="NADI NAGRA 2"/>
    <x v="86"/>
    <x v="33"/>
    <n v="2"/>
    <n v="4.88"/>
    <n v="196.65559999999999"/>
    <n v="0"/>
    <n v="0"/>
    <n v="0"/>
    <n v="0"/>
    <n v="0"/>
    <n v="0"/>
    <n v="197"/>
    <x v="0"/>
    <x v="1215"/>
    <x v="1381"/>
    <x v="123"/>
    <n v="0"/>
    <d v="2025-08-04T00:00:00"/>
    <n v="1"/>
    <x v="0"/>
    <s v="23.28-03 Aug"/>
  </r>
  <r>
    <s v="200800270012"/>
    <x v="7"/>
    <s v="NADI NAGRA 2"/>
    <x v="86"/>
    <x v="34"/>
    <n v="13"/>
    <n v="23.8"/>
    <n v="936.98799999999994"/>
    <n v="0"/>
    <n v="0"/>
    <n v="0"/>
    <n v="0"/>
    <n v="0"/>
    <n v="0"/>
    <n v="937"/>
    <x v="0"/>
    <x v="1139"/>
    <x v="1382"/>
    <x v="18"/>
    <n v="0"/>
    <d v="2025-08-19T00:00:00"/>
    <n v="1"/>
    <x v="0"/>
    <s v="23.28-03 Aug"/>
  </r>
  <r>
    <s v="200800270013"/>
    <x v="7"/>
    <s v="NADI NAGRA 2"/>
    <x v="86"/>
    <x v="22"/>
    <n v="14"/>
    <n v="66.08"/>
    <n v="3003.5808000000002"/>
    <n v="0"/>
    <n v="0"/>
    <n v="0"/>
    <n v="0"/>
    <n v="0"/>
    <n v="0"/>
    <n v="3004"/>
    <x v="0"/>
    <x v="1216"/>
    <x v="1383"/>
    <x v="123"/>
    <n v="0"/>
    <d v="2025-08-19T00:00:00"/>
    <n v="1"/>
    <x v="0"/>
    <s v="23.28-03 Aug"/>
  </r>
  <r>
    <s v="200800270015"/>
    <x v="7"/>
    <s v="NADI NAGRA 2"/>
    <x v="86"/>
    <x v="91"/>
    <n v="13"/>
    <n v="21.96"/>
    <n v="847.11900000000003"/>
    <n v="0"/>
    <n v="0"/>
    <n v="0"/>
    <n v="0"/>
    <n v="0"/>
    <n v="0"/>
    <n v="847"/>
    <x v="0"/>
    <x v="1217"/>
    <x v="1384"/>
    <x v="121"/>
    <n v="0"/>
    <d v="2025-12-22T00:00:00"/>
    <n v="1"/>
    <x v="0"/>
    <s v="23.28-03 Aug"/>
  </r>
  <r>
    <s v="200800270020"/>
    <x v="7"/>
    <s v="NADI NAGRA 2"/>
    <x v="86"/>
    <x v="89"/>
    <n v="13"/>
    <n v="50.059999999999995"/>
    <n v="1891.4546000000003"/>
    <n v="0"/>
    <n v="0"/>
    <n v="0"/>
    <n v="0"/>
    <n v="0"/>
    <n v="0"/>
    <n v="1891"/>
    <x v="0"/>
    <x v="1218"/>
    <x v="1385"/>
    <x v="18"/>
    <n v="0"/>
    <d v="2026-01-19T00:00:00"/>
    <n v="1"/>
    <x v="0"/>
    <s v="23.28-03 Aug"/>
  </r>
  <r>
    <s v="200800270022"/>
    <x v="7"/>
    <s v="NADI NAGRA 2"/>
    <x v="86"/>
    <x v="36"/>
    <n v="7"/>
    <n v="16.64"/>
    <n v="723.50079999999991"/>
    <n v="0"/>
    <n v="0"/>
    <n v="0"/>
    <n v="0"/>
    <n v="0"/>
    <n v="0"/>
    <n v="724"/>
    <x v="0"/>
    <x v="1219"/>
    <x v="1386"/>
    <x v="121"/>
    <n v="0"/>
    <d v="1899-12-30T00:00:00"/>
    <n v="1"/>
    <x v="0"/>
    <s v="23.28-03 Aug"/>
  </r>
  <r>
    <s v="200800270024"/>
    <x v="7"/>
    <s v="NADI NAGRA 2"/>
    <x v="86"/>
    <x v="47"/>
    <n v="13"/>
    <n v="34.14"/>
    <n v="1451.0306"/>
    <n v="0"/>
    <n v="0"/>
    <n v="0"/>
    <n v="0"/>
    <n v="0"/>
    <n v="0"/>
    <n v="1451"/>
    <x v="0"/>
    <x v="1220"/>
    <x v="1387"/>
    <x v="18"/>
    <n v="0"/>
    <d v="2026-07-20T00:00:00"/>
    <n v="1"/>
    <x v="0"/>
    <s v="23.28-03 Aug"/>
  </r>
  <r>
    <s v="200800270025"/>
    <x v="7"/>
    <s v="NADI NAGRA 2"/>
    <x v="86"/>
    <x v="90"/>
    <n v="14"/>
    <n v="67.94"/>
    <n v="3043.6964000000003"/>
    <n v="0"/>
    <n v="0"/>
    <n v="0"/>
    <n v="0"/>
    <n v="0"/>
    <n v="0"/>
    <n v="3044"/>
    <x v="0"/>
    <x v="1221"/>
    <x v="1388"/>
    <x v="123"/>
    <n v="0"/>
    <d v="2026-06-22T00:00:00"/>
    <n v="1"/>
    <x v="0"/>
    <s v="23.28-03 Aug"/>
  </r>
  <r>
    <s v="200800270026"/>
    <x v="7"/>
    <s v="NADI NAGRA 2"/>
    <x v="86"/>
    <x v="23"/>
    <n v="12"/>
    <n v="45.480000000000004"/>
    <n v="1750.4628"/>
    <n v="0"/>
    <n v="0"/>
    <n v="0"/>
    <n v="0"/>
    <n v="0"/>
    <n v="0"/>
    <n v="1750"/>
    <x v="0"/>
    <x v="1222"/>
    <x v="1389"/>
    <x v="130"/>
    <n v="0"/>
    <d v="2026-07-13T00:00:00"/>
    <n v="1"/>
    <x v="0"/>
    <s v="23.28-03 Aug"/>
  </r>
  <r>
    <s v="200800280002"/>
    <x v="7"/>
    <s v="BASRI NAGRA"/>
    <x v="87"/>
    <x v="0"/>
    <n v="4"/>
    <n v="13.840000000000002"/>
    <n v="580.71699999999998"/>
    <n v="0"/>
    <n v="0"/>
    <n v="0"/>
    <n v="0"/>
    <n v="0"/>
    <n v="0"/>
    <n v="581"/>
    <x v="0"/>
    <x v="1223"/>
    <x v="1390"/>
    <x v="139"/>
    <n v="0"/>
    <d v="2025-05-27T00:00:00"/>
    <n v="1"/>
    <x v="0"/>
    <s v="23.28-03 Aug"/>
  </r>
  <r>
    <s v="200800280004"/>
    <x v="7"/>
    <s v="BASRI NAGRA"/>
    <x v="87"/>
    <x v="1"/>
    <n v="2"/>
    <n v="6.1"/>
    <n v="269.30799999999999"/>
    <n v="0"/>
    <n v="0"/>
    <n v="0"/>
    <n v="0"/>
    <n v="0"/>
    <n v="0"/>
    <n v="269"/>
    <x v="0"/>
    <x v="1224"/>
    <x v="1391"/>
    <x v="18"/>
    <n v="0"/>
    <d v="2025-06-30T00:00:00"/>
    <n v="1"/>
    <x v="0"/>
    <s v="23.28-03 Aug"/>
  </r>
  <r>
    <s v="200800280007"/>
    <x v="7"/>
    <s v="BASRI NAGRA"/>
    <x v="87"/>
    <x v="98"/>
    <n v="3"/>
    <n v="16.330000000000002"/>
    <n v="634.09530000000007"/>
    <n v="0"/>
    <n v="0"/>
    <n v="0"/>
    <n v="0"/>
    <n v="0"/>
    <n v="0"/>
    <n v="634"/>
    <x v="0"/>
    <x v="1225"/>
    <x v="1392"/>
    <x v="18"/>
    <n v="0"/>
    <d v="2025-07-21T00:00:00"/>
    <n v="1"/>
    <x v="0"/>
    <s v="23.28-03 Aug"/>
  </r>
  <r>
    <s v="200800280008"/>
    <x v="7"/>
    <s v="BASRI NAGRA"/>
    <x v="87"/>
    <x v="31"/>
    <n v="14"/>
    <n v="84.509999999999991"/>
    <n v="3175.893"/>
    <n v="0"/>
    <n v="0"/>
    <n v="0"/>
    <n v="0"/>
    <n v="0"/>
    <n v="0"/>
    <n v="3176"/>
    <x v="0"/>
    <x v="1222"/>
    <x v="1393"/>
    <x v="121"/>
    <n v="0"/>
    <d v="2025-07-29T00:00:00"/>
    <n v="1"/>
    <x v="0"/>
    <s v="23.28-03 Aug"/>
  </r>
  <r>
    <s v="200800280016"/>
    <x v="7"/>
    <s v="BASRI NAGRA"/>
    <x v="87"/>
    <x v="3"/>
    <n v="8"/>
    <n v="18.589999999999996"/>
    <n v="703.86129999999991"/>
    <n v="0"/>
    <n v="0"/>
    <n v="0"/>
    <n v="0"/>
    <n v="0"/>
    <n v="0"/>
    <n v="704"/>
    <x v="0"/>
    <x v="1226"/>
    <x v="1394"/>
    <x v="140"/>
    <n v="0"/>
    <d v="2026-01-12T00:00:00"/>
    <n v="1"/>
    <x v="0"/>
    <s v="23.28-03 Aug"/>
  </r>
  <r>
    <s v="200800280018"/>
    <x v="7"/>
    <s v="BASRI NAGRA"/>
    <x v="87"/>
    <x v="88"/>
    <n v="4"/>
    <n v="8.3699999999999992"/>
    <n v="363.00319999999999"/>
    <n v="0"/>
    <n v="0"/>
    <n v="0"/>
    <n v="0"/>
    <n v="0"/>
    <n v="0"/>
    <n v="363"/>
    <x v="0"/>
    <x v="1172"/>
    <x v="1395"/>
    <x v="139"/>
    <n v="0"/>
    <d v="2025-12-15T00:00:00"/>
    <n v="1"/>
    <x v="0"/>
    <s v="23.28-03 Aug"/>
  </r>
  <r>
    <s v="200800280019"/>
    <x v="7"/>
    <s v="BASRI NAGRA"/>
    <x v="87"/>
    <x v="5"/>
    <n v="14"/>
    <n v="120.78"/>
    <n v="4384.4422000000004"/>
    <n v="0"/>
    <n v="0"/>
    <n v="0"/>
    <n v="0"/>
    <n v="0"/>
    <n v="0"/>
    <n v="4384"/>
    <x v="0"/>
    <x v="1227"/>
    <x v="1396"/>
    <x v="139"/>
    <n v="0"/>
    <d v="2025-12-29T00:00:00"/>
    <n v="1"/>
    <x v="0"/>
    <s v="23.28-03 Aug"/>
  </r>
  <r>
    <s v="200800280020"/>
    <x v="7"/>
    <s v="BASRI NAGRA"/>
    <x v="87"/>
    <x v="89"/>
    <n v="14"/>
    <n v="31.549999999999994"/>
    <n v="1138.8900000000001"/>
    <n v="0"/>
    <n v="0"/>
    <n v="0"/>
    <n v="0"/>
    <n v="0"/>
    <n v="0"/>
    <n v="1139"/>
    <x v="0"/>
    <x v="1228"/>
    <x v="1397"/>
    <x v="18"/>
    <n v="0"/>
    <d v="2026-02-16T00:00:00"/>
    <n v="1"/>
    <x v="0"/>
    <s v="23.28-03 Aug"/>
  </r>
  <r>
    <s v="200800280021"/>
    <x v="7"/>
    <s v="BASRI NAGRA"/>
    <x v="87"/>
    <x v="59"/>
    <n v="14"/>
    <n v="54.86"/>
    <n v="2164.4423000000002"/>
    <n v="0"/>
    <n v="0"/>
    <n v="0"/>
    <n v="0"/>
    <n v="0"/>
    <n v="0"/>
    <n v="2164"/>
    <x v="0"/>
    <x v="1229"/>
    <x v="1398"/>
    <x v="121"/>
    <n v="0"/>
    <d v="2026-09-07T00:00:00"/>
    <n v="1"/>
    <x v="0"/>
    <s v="23.28-03 Aug"/>
  </r>
  <r>
    <s v="200800280022"/>
    <x v="7"/>
    <s v="BASRI NAGRA"/>
    <x v="87"/>
    <x v="36"/>
    <n v="13"/>
    <n v="34.919999999999995"/>
    <n v="1467.4677000000001"/>
    <n v="0"/>
    <n v="0"/>
    <n v="0"/>
    <n v="0"/>
    <n v="0"/>
    <n v="0"/>
    <n v="1467"/>
    <x v="0"/>
    <x v="1230"/>
    <x v="1399"/>
    <x v="18"/>
    <n v="0"/>
    <d v="2026-06-22T00:00:00"/>
    <n v="1"/>
    <x v="0"/>
    <s v="23.28-03 Aug"/>
  </r>
  <r>
    <s v="200800300002"/>
    <x v="7"/>
    <s v="SORANDA"/>
    <x v="88"/>
    <x v="0"/>
    <n v="14"/>
    <n v="399.36"/>
    <n v="15540.093800000001"/>
    <n v="0"/>
    <n v="0"/>
    <n v="0"/>
    <n v="0"/>
    <n v="0"/>
    <n v="0"/>
    <n v="15540"/>
    <x v="0"/>
    <x v="121"/>
    <x v="1400"/>
    <x v="120"/>
    <n v="0"/>
    <d v="2025-06-17T00:00:00"/>
    <n v="1"/>
    <x v="0"/>
    <s v="23.28-03 Aug"/>
  </r>
  <r>
    <s v="200800300003"/>
    <x v="7"/>
    <s v="SORANDA"/>
    <x v="88"/>
    <x v="21"/>
    <n v="2"/>
    <n v="4.03"/>
    <n v="155.45050000000001"/>
    <n v="0"/>
    <n v="0"/>
    <n v="0"/>
    <n v="0"/>
    <n v="0"/>
    <n v="0"/>
    <n v="155"/>
    <x v="0"/>
    <x v="288"/>
    <x v="300"/>
    <x v="41"/>
    <n v="0"/>
    <d v="1899-12-30T00:00:00"/>
    <n v="1"/>
    <x v="1"/>
    <s v="23.28-03 Aug"/>
  </r>
  <r>
    <s v="200800390003"/>
    <x v="7"/>
    <s v="LONGA"/>
    <x v="89"/>
    <x v="21"/>
    <n v="7"/>
    <n v="18.89"/>
    <n v="1398.7683"/>
    <n v="0"/>
    <n v="0"/>
    <n v="0"/>
    <n v="0"/>
    <n v="0"/>
    <n v="0"/>
    <n v="1399"/>
    <x v="0"/>
    <x v="1231"/>
    <x v="1401"/>
    <x v="133"/>
    <n v="0"/>
    <d v="2025-10-06T00:00:00"/>
    <n v="1"/>
    <x v="0"/>
    <s v="23.28-03 Aug"/>
  </r>
  <r>
    <s v="200800390007"/>
    <x v="7"/>
    <s v="LONGA"/>
    <x v="89"/>
    <x v="98"/>
    <n v="7"/>
    <n v="105.35000000000002"/>
    <n v="4735.6607999999997"/>
    <n v="0"/>
    <n v="0"/>
    <n v="0"/>
    <n v="0"/>
    <n v="0"/>
    <n v="0"/>
    <n v="4736"/>
    <x v="0"/>
    <x v="1232"/>
    <x v="1402"/>
    <x v="132"/>
    <n v="0"/>
    <d v="2025-09-28T00:00:00"/>
    <n v="1"/>
    <x v="0"/>
    <s v="23.28-03 Aug"/>
  </r>
  <r>
    <s v="200800390010"/>
    <x v="7"/>
    <s v="LONGA"/>
    <x v="89"/>
    <x v="2"/>
    <n v="6"/>
    <n v="9.6199999999999992"/>
    <n v="630.5714999999999"/>
    <n v="0"/>
    <n v="0"/>
    <n v="0"/>
    <n v="0"/>
    <n v="0"/>
    <n v="0"/>
    <n v="631"/>
    <x v="0"/>
    <x v="1233"/>
    <x v="1403"/>
    <x v="7"/>
    <n v="0"/>
    <d v="2025-11-17T00:00:00"/>
    <n v="1"/>
    <x v="0"/>
    <s v="23.28-03 Aug"/>
  </r>
  <r>
    <s v="200800390016"/>
    <x v="7"/>
    <s v="LONGA"/>
    <x v="89"/>
    <x v="3"/>
    <n v="7"/>
    <n v="19.689999999999998"/>
    <n v="1024.3462999999999"/>
    <n v="0"/>
    <n v="0"/>
    <n v="0"/>
    <n v="0"/>
    <n v="0"/>
    <n v="0"/>
    <n v="1024"/>
    <x v="0"/>
    <x v="1234"/>
    <x v="1404"/>
    <x v="135"/>
    <n v="0"/>
    <d v="2025-10-06T00:00:00"/>
    <n v="1"/>
    <x v="0"/>
    <s v="23.28-03 Aug"/>
  </r>
  <r>
    <s v="200800390023"/>
    <x v="7"/>
    <s v="LONGA"/>
    <x v="89"/>
    <x v="37"/>
    <n v="7"/>
    <n v="309.12"/>
    <n v="12595.417699999998"/>
    <n v="0"/>
    <n v="0"/>
    <n v="0"/>
    <n v="0"/>
    <n v="0"/>
    <n v="0"/>
    <n v="12595"/>
    <x v="0"/>
    <x v="1235"/>
    <x v="1405"/>
    <x v="7"/>
    <n v="0"/>
    <d v="2025-10-06T00:00:00"/>
    <n v="1"/>
    <x v="0"/>
    <s v="23.28-03 Aug"/>
  </r>
  <r>
    <s v="200800410002"/>
    <x v="7"/>
    <s v="KACHMACHI"/>
    <x v="90"/>
    <x v="0"/>
    <n v="14"/>
    <n v="404.87"/>
    <n v="16726.403200000001"/>
    <n v="0"/>
    <n v="0"/>
    <n v="10994.48"/>
    <n v="0"/>
    <n v="0"/>
    <n v="0"/>
    <n v="5732"/>
    <x v="0"/>
    <x v="1236"/>
    <x v="1406"/>
    <x v="141"/>
    <n v="0"/>
    <d v="2025-10-29T00:00:00"/>
    <n v="1"/>
    <x v="0"/>
    <s v="23.28-03 Aug"/>
  </r>
  <r>
    <s v="200800410004"/>
    <x v="7"/>
    <s v="KACHMACHI"/>
    <x v="90"/>
    <x v="1"/>
    <n v="7"/>
    <n v="16.149999999999999"/>
    <n v="697.29419999999993"/>
    <n v="0"/>
    <n v="0"/>
    <n v="0"/>
    <n v="0"/>
    <n v="0"/>
    <n v="0"/>
    <n v="697"/>
    <x v="0"/>
    <x v="1237"/>
    <x v="1407"/>
    <x v="19"/>
    <n v="0"/>
    <d v="2025-12-15T00:00:00"/>
    <n v="1"/>
    <x v="0"/>
    <s v="23.28-03 Aug"/>
  </r>
  <r>
    <s v="200800410007"/>
    <x v="7"/>
    <s v="KACHMACHI"/>
    <x v="90"/>
    <x v="98"/>
    <n v="13"/>
    <n v="32.58"/>
    <n v="1309.0303999999999"/>
    <n v="0"/>
    <n v="0"/>
    <n v="0"/>
    <n v="0"/>
    <n v="0"/>
    <n v="0"/>
    <n v="1309"/>
    <x v="0"/>
    <x v="1238"/>
    <x v="1408"/>
    <x v="141"/>
    <n v="0"/>
    <d v="2025-12-15T00:00:00"/>
    <n v="1"/>
    <x v="0"/>
    <s v="23.28-03 Aug"/>
  </r>
  <r>
    <s v="200800410009"/>
    <x v="7"/>
    <s v="KACHMACHI"/>
    <x v="90"/>
    <x v="32"/>
    <n v="7"/>
    <n v="13.52"/>
    <n v="606.18589999999995"/>
    <n v="0"/>
    <n v="0"/>
    <n v="0"/>
    <n v="0"/>
    <n v="0"/>
    <n v="0"/>
    <n v="606"/>
    <x v="0"/>
    <x v="1239"/>
    <x v="1409"/>
    <x v="120"/>
    <n v="0"/>
    <d v="2026-08-10T00:00:00"/>
    <n v="1"/>
    <x v="0"/>
    <s v="23.28-03 Aug"/>
  </r>
  <r>
    <s v="200800410011"/>
    <x v="7"/>
    <s v="KACHMACHI"/>
    <x v="90"/>
    <x v="33"/>
    <n v="7"/>
    <n v="31.07"/>
    <n v="1268.7058"/>
    <n v="0"/>
    <n v="0"/>
    <n v="0"/>
    <n v="0"/>
    <n v="0"/>
    <n v="0"/>
    <n v="1269"/>
    <x v="0"/>
    <x v="1240"/>
    <x v="1410"/>
    <x v="141"/>
    <n v="0"/>
    <d v="2026-08-24T00:00:00"/>
    <n v="1"/>
    <x v="0"/>
    <s v="23.28-03 Aug"/>
  </r>
  <r>
    <s v="200800410012"/>
    <x v="7"/>
    <s v="KACHMACHI"/>
    <x v="90"/>
    <x v="34"/>
    <n v="5"/>
    <n v="6.57"/>
    <n v="255.8526"/>
    <n v="0"/>
    <n v="0"/>
    <n v="0"/>
    <n v="0"/>
    <n v="0"/>
    <n v="0"/>
    <n v="256"/>
    <x v="0"/>
    <x v="1241"/>
    <x v="1411"/>
    <x v="18"/>
    <n v="0"/>
    <d v="2025-12-15T00:00:00"/>
    <n v="1"/>
    <x v="0"/>
    <s v="23.28-03 Aug"/>
  </r>
  <r>
    <s v="200800410013"/>
    <x v="7"/>
    <s v="KACHMACHI"/>
    <x v="90"/>
    <x v="22"/>
    <n v="12"/>
    <n v="30.610000000000007"/>
    <n v="1229.3505"/>
    <n v="0"/>
    <n v="0"/>
    <n v="0"/>
    <n v="0"/>
    <n v="0"/>
    <n v="0"/>
    <n v="1229"/>
    <x v="0"/>
    <x v="1242"/>
    <x v="1412"/>
    <x v="141"/>
    <n v="0"/>
    <d v="2026-08-24T00:00:00"/>
    <n v="1"/>
    <x v="0"/>
    <s v="23.28-03 Aug"/>
  </r>
  <r>
    <s v="200800410014"/>
    <x v="7"/>
    <s v="KACHMACHI"/>
    <x v="90"/>
    <x v="35"/>
    <n v="9"/>
    <n v="26.27"/>
    <n v="1092.2593000000002"/>
    <n v="0"/>
    <n v="0"/>
    <n v="0"/>
    <n v="0"/>
    <n v="0"/>
    <n v="0"/>
    <n v="1092"/>
    <x v="0"/>
    <x v="1243"/>
    <x v="1413"/>
    <x v="19"/>
    <n v="0"/>
    <d v="2026-08-24T00:00:00"/>
    <n v="1"/>
    <x v="0"/>
    <s v="23.28-03 Aug"/>
  </r>
  <r>
    <s v="200800410015"/>
    <x v="7"/>
    <s v="KACHMACHI"/>
    <x v="90"/>
    <x v="91"/>
    <n v="14"/>
    <n v="31.039999999999996"/>
    <n v="1209.6264999999999"/>
    <n v="0"/>
    <n v="0"/>
    <n v="0"/>
    <n v="0"/>
    <n v="0"/>
    <n v="0"/>
    <n v="1210"/>
    <x v="0"/>
    <x v="1244"/>
    <x v="1414"/>
    <x v="19"/>
    <n v="0"/>
    <d v="2026-08-24T00:00:00"/>
    <n v="1"/>
    <x v="0"/>
    <s v="23.28-03 Aug"/>
  </r>
  <r>
    <s v="200800410016"/>
    <x v="7"/>
    <s v="KACHMACHI"/>
    <x v="90"/>
    <x v="3"/>
    <n v="13"/>
    <n v="39.20000000000001"/>
    <n v="1368.4082999999998"/>
    <n v="0"/>
    <n v="0"/>
    <n v="0"/>
    <n v="0"/>
    <n v="0"/>
    <n v="0"/>
    <n v="1368"/>
    <x v="0"/>
    <x v="1245"/>
    <x v="1415"/>
    <x v="141"/>
    <n v="0"/>
    <d v="2026-08-24T00:00:00"/>
    <n v="1"/>
    <x v="0"/>
    <s v="23.28-03 Aug"/>
  </r>
  <r>
    <s v="200800410017"/>
    <x v="7"/>
    <s v="KACHMACHI"/>
    <x v="90"/>
    <x v="4"/>
    <n v="7"/>
    <n v="15.489999999999998"/>
    <n v="589.88929999999993"/>
    <n v="0"/>
    <n v="0"/>
    <n v="0"/>
    <n v="0"/>
    <n v="0"/>
    <n v="0"/>
    <n v="590"/>
    <x v="0"/>
    <x v="1246"/>
    <x v="1416"/>
    <x v="141"/>
    <n v="0"/>
    <d v="2026-08-24T00:00:00"/>
    <n v="1"/>
    <x v="0"/>
    <s v="23.28-03 Aug"/>
  </r>
  <r>
    <s v="200800410018"/>
    <x v="7"/>
    <s v="KACHMACHI"/>
    <x v="90"/>
    <x v="88"/>
    <n v="6"/>
    <n v="15.15"/>
    <n v="583.36720000000003"/>
    <n v="0"/>
    <n v="0"/>
    <n v="0"/>
    <n v="0"/>
    <n v="0"/>
    <n v="0"/>
    <n v="583"/>
    <x v="0"/>
    <x v="1247"/>
    <x v="1417"/>
    <x v="141"/>
    <n v="0"/>
    <d v="2026-09-07T00:00:00"/>
    <n v="1"/>
    <x v="0"/>
    <s v="23.28-03 Aug"/>
  </r>
  <r>
    <s v="200800410019"/>
    <x v="7"/>
    <s v="KACHMACHI"/>
    <x v="90"/>
    <x v="5"/>
    <n v="3"/>
    <n v="6.6100000000000012"/>
    <n v="287.79340000000002"/>
    <n v="0"/>
    <n v="0"/>
    <n v="0"/>
    <n v="0"/>
    <n v="0"/>
    <n v="0"/>
    <n v="288"/>
    <x v="0"/>
    <x v="1248"/>
    <x v="1418"/>
    <x v="141"/>
    <n v="0"/>
    <d v="2026-09-07T00:00:00"/>
    <n v="1"/>
    <x v="0"/>
    <s v="23.28-03 Aug"/>
  </r>
  <r>
    <s v="200800430002"/>
    <x v="7"/>
    <s v="JATARGARI"/>
    <x v="91"/>
    <x v="0"/>
    <n v="7"/>
    <n v="271.95"/>
    <n v="11051.156500000001"/>
    <n v="0"/>
    <n v="0"/>
    <n v="0"/>
    <n v="0"/>
    <n v="0"/>
    <n v="0"/>
    <n v="11051"/>
    <x v="0"/>
    <x v="1249"/>
    <x v="1419"/>
    <x v="132"/>
    <n v="0"/>
    <d v="2025-11-17T00:00:00"/>
    <n v="1"/>
    <x v="0"/>
    <s v="23.28-03 Aug"/>
  </r>
  <r>
    <s v="200800430003"/>
    <x v="7"/>
    <s v="JATARGARI"/>
    <x v="91"/>
    <x v="21"/>
    <n v="7"/>
    <n v="25.549999999999997"/>
    <n v="1002.1660999999999"/>
    <n v="0"/>
    <n v="0"/>
    <n v="0"/>
    <n v="0"/>
    <n v="0"/>
    <n v="0"/>
    <n v="1002"/>
    <x v="0"/>
    <x v="786"/>
    <x v="1420"/>
    <x v="18"/>
    <n v="0"/>
    <d v="2025-12-29T00:00:00"/>
    <n v="1"/>
    <x v="0"/>
    <s v="23.28-03 Aug"/>
  </r>
  <r>
    <s v="200800430004"/>
    <x v="7"/>
    <s v="JATARGARI"/>
    <x v="91"/>
    <x v="1"/>
    <n v="7"/>
    <n v="112.85"/>
    <n v="4427.2352000000001"/>
    <n v="0"/>
    <n v="0"/>
    <n v="0"/>
    <n v="0"/>
    <n v="0"/>
    <n v="0"/>
    <n v="4427"/>
    <x v="0"/>
    <x v="1114"/>
    <x v="1421"/>
    <x v="135"/>
    <n v="0"/>
    <d v="2025-12-29T00:00:00"/>
    <n v="1"/>
    <x v="0"/>
    <s v="23.28-03 Aug"/>
  </r>
  <r>
    <s v="200800430008"/>
    <x v="7"/>
    <s v="JATARGARI"/>
    <x v="91"/>
    <x v="31"/>
    <n v="7"/>
    <n v="22.4"/>
    <n v="796.73550000000012"/>
    <n v="0"/>
    <n v="0"/>
    <n v="0"/>
    <n v="0"/>
    <n v="0"/>
    <n v="0"/>
    <n v="797"/>
    <x v="0"/>
    <x v="1250"/>
    <x v="1422"/>
    <x v="133"/>
    <n v="0"/>
    <d v="2025-12-29T00:00:00"/>
    <n v="1"/>
    <x v="0"/>
    <s v="23.28-03 Aug"/>
  </r>
  <r>
    <s v="200800430011"/>
    <x v="7"/>
    <s v="JATARGARI"/>
    <x v="91"/>
    <x v="33"/>
    <n v="5"/>
    <n v="7.2199999999999989"/>
    <n v="496.21920000000006"/>
    <n v="0"/>
    <n v="0"/>
    <n v="0"/>
    <n v="0"/>
    <n v="0"/>
    <n v="0"/>
    <n v="496"/>
    <x v="0"/>
    <x v="920"/>
    <x v="1423"/>
    <x v="18"/>
    <n v="0"/>
    <d v="2026-07-20T00:00:00"/>
    <n v="1"/>
    <x v="0"/>
    <s v="23.28-03 Aug"/>
  </r>
  <r>
    <s v="200800430012"/>
    <x v="7"/>
    <s v="JATARGARI"/>
    <x v="91"/>
    <x v="34"/>
    <n v="7"/>
    <n v="81.13"/>
    <n v="4373.5934999999999"/>
    <n v="0"/>
    <n v="0"/>
    <n v="0"/>
    <n v="0"/>
    <n v="0"/>
    <n v="0"/>
    <n v="4374"/>
    <x v="0"/>
    <x v="1251"/>
    <x v="1424"/>
    <x v="133"/>
    <n v="0"/>
    <d v="2026-08-03T00:00:00"/>
    <n v="1"/>
    <x v="0"/>
    <s v="23.28-03 Aug"/>
  </r>
  <r>
    <s v="200800500003"/>
    <x v="7"/>
    <s v="KACHMACHI 2"/>
    <x v="92"/>
    <x v="21"/>
    <n v="14"/>
    <n v="91.45"/>
    <n v="3679.0388000000007"/>
    <n v="0"/>
    <n v="0"/>
    <n v="0"/>
    <n v="0"/>
    <n v="0"/>
    <n v="0"/>
    <n v="3679"/>
    <x v="0"/>
    <x v="1252"/>
    <x v="1425"/>
    <x v="119"/>
    <n v="0"/>
    <d v="2026-04-13T00:00:00"/>
    <n v="1"/>
    <x v="0"/>
    <s v="23.28-03 Aug"/>
  </r>
  <r>
    <s v="200800500004"/>
    <x v="7"/>
    <s v="KACHMACHI 2"/>
    <x v="92"/>
    <x v="1"/>
    <n v="7"/>
    <n v="29.39"/>
    <n v="1053.7436"/>
    <n v="0"/>
    <n v="0"/>
    <n v="0"/>
    <n v="0"/>
    <n v="0"/>
    <n v="0"/>
    <n v="1054"/>
    <x v="0"/>
    <x v="1253"/>
    <x v="1426"/>
    <x v="119"/>
    <n v="0"/>
    <d v="2026-04-04T00:00:00"/>
    <n v="1"/>
    <x v="0"/>
    <s v="23.28-03 Aug"/>
  </r>
  <r>
    <s v="200800500007"/>
    <x v="7"/>
    <s v="KACHMACHI 2"/>
    <x v="92"/>
    <x v="98"/>
    <n v="7"/>
    <n v="41.94"/>
    <n v="1572.2405000000001"/>
    <n v="0"/>
    <n v="0"/>
    <n v="0"/>
    <n v="0"/>
    <n v="0"/>
    <n v="0"/>
    <n v="1572"/>
    <x v="0"/>
    <x v="1254"/>
    <x v="1427"/>
    <x v="121"/>
    <n v="0"/>
    <d v="2026-04-20T00:00:00"/>
    <n v="1"/>
    <x v="0"/>
    <s v="23.28-03 Aug"/>
  </r>
  <r>
    <s v="200800500008"/>
    <x v="7"/>
    <s v="KACHMACHI 2"/>
    <x v="92"/>
    <x v="31"/>
    <n v="2"/>
    <n v="5.26"/>
    <n v="176.95260000000002"/>
    <n v="0"/>
    <n v="0"/>
    <n v="0"/>
    <n v="0"/>
    <n v="0"/>
    <n v="0"/>
    <n v="177"/>
    <x v="0"/>
    <x v="1255"/>
    <x v="1428"/>
    <x v="120"/>
    <n v="0"/>
    <d v="2026-08-10T00:00:00"/>
    <n v="1"/>
    <x v="0"/>
    <s v="23.28-03 Aug"/>
  </r>
  <r>
    <s v="200800500009"/>
    <x v="7"/>
    <s v="KACHMACHI 2"/>
    <x v="92"/>
    <x v="32"/>
    <n v="5"/>
    <n v="15.179999999999998"/>
    <n v="682.42740000000003"/>
    <n v="0"/>
    <n v="0"/>
    <n v="0"/>
    <n v="0"/>
    <n v="0"/>
    <n v="0"/>
    <n v="682"/>
    <x v="0"/>
    <x v="1256"/>
    <x v="1429"/>
    <x v="120"/>
    <n v="0"/>
    <d v="2026-06-22T00:00:00"/>
    <n v="1"/>
    <x v="0"/>
    <s v="23.28-03 Aug"/>
  </r>
  <r>
    <s v="200800500010"/>
    <x v="7"/>
    <s v="KACHMACHI 2"/>
    <x v="92"/>
    <x v="2"/>
    <n v="14"/>
    <n v="17.399999999999999"/>
    <n v="702.11950000000013"/>
    <n v="0"/>
    <n v="0"/>
    <n v="0"/>
    <n v="0"/>
    <n v="0"/>
    <n v="0"/>
    <n v="702"/>
    <x v="0"/>
    <x v="1257"/>
    <x v="1430"/>
    <x v="141"/>
    <n v="0"/>
    <d v="2026-08-17T00:00:00"/>
    <n v="1"/>
    <x v="0"/>
    <s v="23.28-03 Aug"/>
  </r>
  <r>
    <s v="200900010002"/>
    <x v="1"/>
    <s v="Chanho"/>
    <x v="93"/>
    <x v="0"/>
    <n v="14"/>
    <n v="678.08000000000015"/>
    <n v="27038.305600000003"/>
    <n v="0"/>
    <n v="0"/>
    <n v="0"/>
    <n v="0"/>
    <n v="0"/>
    <n v="0"/>
    <n v="27038"/>
    <x v="0"/>
    <x v="1258"/>
    <x v="1431"/>
    <x v="142"/>
    <n v="0"/>
    <d v="2025-06-17T00:00:00"/>
    <n v="1"/>
    <x v="0"/>
    <s v="23.28-03 Aug"/>
  </r>
  <r>
    <s v="200900010003"/>
    <x v="1"/>
    <s v="Chanho"/>
    <x v="93"/>
    <x v="21"/>
    <n v="7"/>
    <n v="10.520000000000001"/>
    <n v="469.85159999999996"/>
    <n v="0"/>
    <n v="0"/>
    <n v="0"/>
    <n v="0"/>
    <n v="0"/>
    <n v="0"/>
    <n v="470"/>
    <x v="0"/>
    <x v="1259"/>
    <x v="1432"/>
    <x v="77"/>
    <n v="0"/>
    <d v="2025-06-23T00:00:00"/>
    <n v="1"/>
    <x v="0"/>
    <s v="23.28-03 Aug"/>
  </r>
  <r>
    <s v="200900010004"/>
    <x v="1"/>
    <s v="Chanho"/>
    <x v="93"/>
    <x v="1"/>
    <n v="6"/>
    <n v="16.079999999999998"/>
    <n v="719.2958000000001"/>
    <n v="0"/>
    <n v="0"/>
    <n v="0"/>
    <n v="0"/>
    <n v="0"/>
    <n v="0"/>
    <n v="719"/>
    <x v="0"/>
    <x v="1260"/>
    <x v="1433"/>
    <x v="77"/>
    <n v="0"/>
    <d v="2025-06-30T00:00:00"/>
    <n v="1"/>
    <x v="0"/>
    <s v="23.28-03 Aug"/>
  </r>
  <r>
    <s v="200900010006"/>
    <x v="1"/>
    <s v="Chanho"/>
    <x v="93"/>
    <x v="58"/>
    <n v="1"/>
    <n v="0.02"/>
    <n v="0.78300000000000003"/>
    <n v="0"/>
    <n v="0"/>
    <n v="0"/>
    <n v="0"/>
    <n v="0"/>
    <n v="0"/>
    <n v="1"/>
    <x v="0"/>
    <x v="522"/>
    <x v="1434"/>
    <x v="77"/>
    <n v="0"/>
    <d v="2025-09-08T00:00:00"/>
    <n v="1"/>
    <x v="0"/>
    <s v="23.28-03 Aug"/>
  </r>
  <r>
    <s v="200900010010"/>
    <x v="1"/>
    <s v="Chanho"/>
    <x v="93"/>
    <x v="2"/>
    <n v="12"/>
    <n v="25.299999999999997"/>
    <n v="1013.2736"/>
    <n v="0"/>
    <n v="0"/>
    <n v="0"/>
    <n v="0"/>
    <n v="0"/>
    <n v="0"/>
    <n v="1013"/>
    <x v="0"/>
    <x v="1261"/>
    <x v="1435"/>
    <x v="143"/>
    <n v="0"/>
    <d v="2026-06-22T00:00:00"/>
    <n v="1"/>
    <x v="0"/>
    <s v="23.28-03 Aug"/>
  </r>
  <r>
    <s v="200900040003"/>
    <x v="1"/>
    <s v="DUMRI"/>
    <x v="94"/>
    <x v="21"/>
    <n v="14"/>
    <n v="41.860000000000007"/>
    <n v="1490.4881"/>
    <n v="0"/>
    <n v="0"/>
    <n v="0"/>
    <n v="0"/>
    <n v="0"/>
    <n v="0"/>
    <n v="1490"/>
    <x v="0"/>
    <x v="1262"/>
    <x v="1436"/>
    <x v="31"/>
    <n v="0"/>
    <d v="2025-06-17T00:00:00"/>
    <n v="1"/>
    <x v="0"/>
    <s v="23.28-03 Aug"/>
  </r>
  <r>
    <s v="200900040006"/>
    <x v="1"/>
    <s v="DUMRI"/>
    <x v="94"/>
    <x v="58"/>
    <n v="7"/>
    <n v="24.469999999999995"/>
    <n v="1145.4283"/>
    <n v="0"/>
    <n v="0"/>
    <n v="0"/>
    <n v="0"/>
    <n v="0"/>
    <n v="0"/>
    <n v="1145"/>
    <x v="0"/>
    <x v="1263"/>
    <x v="1437"/>
    <x v="31"/>
    <n v="0"/>
    <d v="2025-06-10T00:00:00"/>
    <n v="1"/>
    <x v="0"/>
    <s v="23.28-03 Aug"/>
  </r>
  <r>
    <s v="200900040007"/>
    <x v="1"/>
    <s v="DUMRI"/>
    <x v="94"/>
    <x v="98"/>
    <n v="14"/>
    <n v="86.38"/>
    <n v="3624.2409000000002"/>
    <n v="0"/>
    <n v="0"/>
    <n v="0"/>
    <n v="0"/>
    <n v="0"/>
    <n v="0"/>
    <n v="3624"/>
    <x v="0"/>
    <x v="1264"/>
    <x v="1438"/>
    <x v="78"/>
    <n v="0"/>
    <d v="2025-09-28T00:00:00"/>
    <n v="1"/>
    <x v="0"/>
    <s v="23.28-03 Aug"/>
  </r>
  <r>
    <s v="200900040009"/>
    <x v="1"/>
    <s v="DUMRI"/>
    <x v="94"/>
    <x v="32"/>
    <n v="12"/>
    <n v="37.9"/>
    <n v="1407.3821"/>
    <n v="0"/>
    <n v="0"/>
    <n v="0"/>
    <n v="0"/>
    <n v="0"/>
    <n v="0"/>
    <n v="1407"/>
    <x v="0"/>
    <x v="1265"/>
    <x v="1439"/>
    <x v="31"/>
    <n v="0"/>
    <d v="2025-06-17T00:00:00"/>
    <n v="1"/>
    <x v="0"/>
    <s v="23.28-03 Aug"/>
  </r>
  <r>
    <s v="200900040011"/>
    <x v="1"/>
    <s v="DUMRI"/>
    <x v="94"/>
    <x v="33"/>
    <n v="7"/>
    <n v="20.88"/>
    <n v="985.53399999999988"/>
    <n v="0"/>
    <n v="0"/>
    <n v="0"/>
    <n v="0"/>
    <n v="0"/>
    <n v="0"/>
    <n v="986"/>
    <x v="0"/>
    <x v="1266"/>
    <x v="1440"/>
    <x v="25"/>
    <n v="0"/>
    <d v="2025-06-17T00:00:00"/>
    <n v="1"/>
    <x v="0"/>
    <s v="23.28-03 Aug"/>
  </r>
  <r>
    <s v="200900040012"/>
    <x v="1"/>
    <s v="DUMRI"/>
    <x v="94"/>
    <x v="34"/>
    <n v="7"/>
    <n v="29.049999999999997"/>
    <n v="1263.1233999999999"/>
    <n v="0"/>
    <n v="0"/>
    <n v="0"/>
    <n v="0"/>
    <n v="0"/>
    <n v="0"/>
    <n v="1263"/>
    <x v="0"/>
    <x v="1267"/>
    <x v="1441"/>
    <x v="31"/>
    <n v="0"/>
    <d v="2025-06-23T00:00:00"/>
    <n v="1"/>
    <x v="0"/>
    <s v="23.28-03 Aug"/>
  </r>
  <r>
    <s v="200900040015"/>
    <x v="1"/>
    <s v="DUMRI"/>
    <x v="94"/>
    <x v="91"/>
    <n v="5"/>
    <n v="5.04"/>
    <n v="284.90210000000002"/>
    <n v="0"/>
    <n v="0"/>
    <n v="0"/>
    <n v="0"/>
    <n v="0"/>
    <n v="0"/>
    <n v="285"/>
    <x v="0"/>
    <x v="1268"/>
    <x v="1442"/>
    <x v="39"/>
    <n v="0"/>
    <d v="2025-08-04T00:00:00"/>
    <n v="1"/>
    <x v="0"/>
    <s v="23.28-03 Aug"/>
  </r>
  <r>
    <s v="200900040016"/>
    <x v="1"/>
    <s v="DUMRI"/>
    <x v="94"/>
    <x v="3"/>
    <n v="12"/>
    <n v="38.980000000000004"/>
    <n v="1542.1341"/>
    <n v="0"/>
    <n v="0"/>
    <n v="0"/>
    <n v="0"/>
    <n v="0"/>
    <n v="0"/>
    <n v="1542"/>
    <x v="0"/>
    <x v="1269"/>
    <x v="1443"/>
    <x v="31"/>
    <n v="0"/>
    <d v="2025-08-04T00:00:00"/>
    <n v="1"/>
    <x v="0"/>
    <s v="23.28-03 Aug"/>
  </r>
  <r>
    <s v="200900040021"/>
    <x v="1"/>
    <s v="DUMRI"/>
    <x v="94"/>
    <x v="59"/>
    <n v="9"/>
    <n v="71.8"/>
    <n v="3554.5256999999997"/>
    <n v="0"/>
    <n v="0"/>
    <n v="0"/>
    <n v="0"/>
    <n v="0"/>
    <n v="0"/>
    <n v="3555"/>
    <x v="0"/>
    <x v="479"/>
    <x v="1444"/>
    <x v="78"/>
    <n v="0"/>
    <d v="2025-08-19T00:00:00"/>
    <n v="1"/>
    <x v="0"/>
    <s v="23.28-03 Aug"/>
  </r>
  <r>
    <s v="200900040023"/>
    <x v="1"/>
    <s v="DUMRI"/>
    <x v="94"/>
    <x v="37"/>
    <n v="14"/>
    <n v="67.250000000000014"/>
    <n v="2983.1677"/>
    <n v="0"/>
    <n v="0"/>
    <n v="0"/>
    <n v="0"/>
    <n v="0"/>
    <n v="0"/>
    <n v="2983"/>
    <x v="0"/>
    <x v="1270"/>
    <x v="1445"/>
    <x v="25"/>
    <n v="0"/>
    <d v="2025-11-04T00:00:00"/>
    <n v="1"/>
    <x v="0"/>
    <s v="23.28-03 Aug"/>
  </r>
  <r>
    <s v="200900040027"/>
    <x v="1"/>
    <s v="DUMRI"/>
    <x v="94"/>
    <x v="60"/>
    <n v="7"/>
    <n v="17.05"/>
    <n v="791.62619999999993"/>
    <n v="0"/>
    <n v="0"/>
    <n v="0"/>
    <n v="0"/>
    <n v="0"/>
    <n v="0"/>
    <n v="792"/>
    <x v="0"/>
    <x v="1271"/>
    <x v="1446"/>
    <x v="39"/>
    <n v="0"/>
    <d v="2025-12-08T00:00:00"/>
    <n v="1"/>
    <x v="0"/>
    <s v="23.28-03 Aug"/>
  </r>
  <r>
    <s v="200900040033"/>
    <x v="1"/>
    <s v="DUMRI"/>
    <x v="94"/>
    <x v="39"/>
    <n v="6"/>
    <n v="10.83"/>
    <n v="481.56290000000001"/>
    <n v="0"/>
    <n v="0"/>
    <n v="0"/>
    <n v="0"/>
    <n v="0"/>
    <n v="0"/>
    <n v="482"/>
    <x v="0"/>
    <x v="1272"/>
    <x v="1447"/>
    <x v="39"/>
    <n v="0"/>
    <d v="2026-01-19T00:00:00"/>
    <n v="1"/>
    <x v="0"/>
    <s v="23.28-03 Aug"/>
  </r>
  <r>
    <s v="200900040034"/>
    <x v="1"/>
    <s v="DUMRI"/>
    <x v="94"/>
    <x v="57"/>
    <n v="7"/>
    <n v="25.78"/>
    <n v="1126.5995999999998"/>
    <n v="0"/>
    <n v="0"/>
    <n v="0"/>
    <n v="0"/>
    <n v="0"/>
    <n v="0"/>
    <n v="1127"/>
    <x v="0"/>
    <x v="1273"/>
    <x v="1448"/>
    <x v="31"/>
    <n v="0"/>
    <d v="2026-01-27T00:00:00"/>
    <n v="1"/>
    <x v="0"/>
    <s v="23.28-03 Aug"/>
  </r>
  <r>
    <s v="200900040040"/>
    <x v="1"/>
    <s v="DUMRI"/>
    <x v="94"/>
    <x v="49"/>
    <n v="7"/>
    <n v="22.689999999999998"/>
    <n v="908.87720000000013"/>
    <n v="0"/>
    <n v="0"/>
    <n v="0"/>
    <n v="0"/>
    <n v="0"/>
    <n v="0"/>
    <n v="909"/>
    <x v="0"/>
    <x v="1274"/>
    <x v="1449"/>
    <x v="12"/>
    <n v="0"/>
    <d v="2026-04-04T00:00:00"/>
    <n v="1"/>
    <x v="0"/>
    <s v="23.28-03 Aug"/>
  </r>
  <r>
    <s v="200900040041"/>
    <x v="1"/>
    <s v="DUMRI"/>
    <x v="94"/>
    <x v="50"/>
    <n v="7"/>
    <n v="23.089999999999996"/>
    <n v="830.65150000000006"/>
    <n v="0"/>
    <n v="0"/>
    <n v="0"/>
    <n v="0"/>
    <n v="0"/>
    <n v="0"/>
    <n v="831"/>
    <x v="0"/>
    <x v="1275"/>
    <x v="1450"/>
    <x v="19"/>
    <n v="0"/>
    <d v="2026-03-30T00:00:00"/>
    <n v="1"/>
    <x v="0"/>
    <s v="23.28-03 Aug"/>
  </r>
  <r>
    <s v="200900040044"/>
    <x v="1"/>
    <s v="DUMRI"/>
    <x v="94"/>
    <x v="24"/>
    <n v="14"/>
    <n v="34.19"/>
    <n v="1549.1644000000001"/>
    <n v="0"/>
    <n v="0"/>
    <n v="0"/>
    <n v="0"/>
    <n v="0"/>
    <n v="0"/>
    <n v="1549"/>
    <x v="0"/>
    <x v="1276"/>
    <x v="1451"/>
    <x v="31"/>
    <n v="0"/>
    <d v="2026-04-28T00:00:00"/>
    <n v="1"/>
    <x v="0"/>
    <s v="23.28-03 Aug"/>
  </r>
  <r>
    <s v="200900040051"/>
    <x v="1"/>
    <s v="DUMRI"/>
    <x v="94"/>
    <x v="10"/>
    <n v="1"/>
    <n v="0.81"/>
    <n v="30.213000000000001"/>
    <n v="0"/>
    <n v="0"/>
    <n v="0"/>
    <n v="0"/>
    <n v="0"/>
    <n v="0"/>
    <n v="30"/>
    <x v="0"/>
    <x v="627"/>
    <x v="1452"/>
    <x v="39"/>
    <n v="0"/>
    <d v="2026-09-07T00:00:00"/>
    <n v="1"/>
    <x v="0"/>
    <s v="23.28-03 Aug"/>
  </r>
  <r>
    <s v="200900080004"/>
    <x v="1"/>
    <s v="GANESHPUR"/>
    <x v="95"/>
    <x v="1"/>
    <n v="13"/>
    <n v="35.56"/>
    <n v="1381.5914"/>
    <n v="0"/>
    <n v="0"/>
    <n v="0"/>
    <n v="0"/>
    <n v="0"/>
    <n v="0"/>
    <n v="1382"/>
    <x v="0"/>
    <x v="1277"/>
    <x v="1453"/>
    <x v="77"/>
    <n v="0"/>
    <d v="2026-06-22T00:00:00"/>
    <n v="1"/>
    <x v="0"/>
    <s v="23.28-03 Aug"/>
  </r>
  <r>
    <s v="200900080005"/>
    <x v="1"/>
    <s v="GANESHPUR"/>
    <x v="95"/>
    <x v="30"/>
    <n v="14"/>
    <n v="1180.3800000000001"/>
    <n v="53609.294599999987"/>
    <n v="0"/>
    <n v="0"/>
    <n v="0"/>
    <n v="635"/>
    <n v="0"/>
    <n v="0"/>
    <n v="52974"/>
    <x v="0"/>
    <x v="52"/>
    <x v="1454"/>
    <x v="51"/>
    <n v="0"/>
    <d v="2025-11-10T00:00:00"/>
    <n v="1"/>
    <x v="0"/>
    <s v="23.28-03 Aug"/>
  </r>
  <r>
    <s v="200900080016"/>
    <x v="1"/>
    <s v="GANESHPUR"/>
    <x v="95"/>
    <x v="3"/>
    <n v="13"/>
    <n v="43.65"/>
    <n v="1694.9882"/>
    <n v="0"/>
    <n v="0"/>
    <n v="0"/>
    <n v="0"/>
    <n v="0"/>
    <n v="0"/>
    <n v="1695"/>
    <x v="0"/>
    <x v="1278"/>
    <x v="1455"/>
    <x v="77"/>
    <n v="0"/>
    <d v="2025-08-19T00:00:00"/>
    <n v="1"/>
    <x v="0"/>
    <s v="23.28-03 Aug"/>
  </r>
  <r>
    <s v="200900080021"/>
    <x v="1"/>
    <s v="GANESHPUR"/>
    <x v="95"/>
    <x v="59"/>
    <n v="14"/>
    <n v="45.349999999999994"/>
    <n v="2520.2570999999998"/>
    <n v="0"/>
    <n v="0"/>
    <n v="0"/>
    <n v="0"/>
    <n v="0"/>
    <n v="0"/>
    <n v="2520"/>
    <x v="0"/>
    <x v="1279"/>
    <x v="1456"/>
    <x v="77"/>
    <n v="0"/>
    <d v="2025-08-12T00:00:00"/>
    <n v="1"/>
    <x v="0"/>
    <s v="23.28-03 Aug"/>
  </r>
  <r>
    <s v="200900080028"/>
    <x v="1"/>
    <s v="GANESHPUR"/>
    <x v="95"/>
    <x v="61"/>
    <n v="7"/>
    <n v="20.86"/>
    <n v="925.68020000000001"/>
    <n v="0"/>
    <n v="0"/>
    <n v="0"/>
    <n v="0"/>
    <n v="0"/>
    <n v="0"/>
    <n v="926"/>
    <x v="0"/>
    <x v="1280"/>
    <x v="1457"/>
    <x v="77"/>
    <n v="0"/>
    <d v="2025-12-29T00:00:00"/>
    <n v="1"/>
    <x v="0"/>
    <s v="23.28-03 Aug"/>
  </r>
  <r>
    <s v="200900080031"/>
    <x v="1"/>
    <s v="GANESHPUR"/>
    <x v="95"/>
    <x v="55"/>
    <n v="11"/>
    <n v="32.35"/>
    <n v="1251.3508999999999"/>
    <n v="0"/>
    <n v="0"/>
    <n v="0"/>
    <n v="0"/>
    <n v="0"/>
    <n v="0"/>
    <n v="1251"/>
    <x v="0"/>
    <x v="1281"/>
    <x v="1458"/>
    <x v="77"/>
    <n v="0"/>
    <d v="2026-07-06T00:00:00"/>
    <n v="1"/>
    <x v="0"/>
    <s v="23.28-03 Aug"/>
  </r>
  <r>
    <s v="200900130002"/>
    <x v="1"/>
    <s v="LUNDRI 1"/>
    <x v="96"/>
    <x v="0"/>
    <n v="14"/>
    <n v="515.58000000000004"/>
    <n v="21690.702999999998"/>
    <n v="0"/>
    <n v="0"/>
    <n v="450.50000000000364"/>
    <n v="0"/>
    <n v="0"/>
    <n v="0"/>
    <n v="21240"/>
    <x v="0"/>
    <x v="103"/>
    <x v="1459"/>
    <x v="19"/>
    <n v="0"/>
    <d v="2025-09-08T00:00:00"/>
    <n v="1"/>
    <x v="0"/>
    <s v="23.28-03 Aug"/>
  </r>
  <r>
    <s v="200900130005"/>
    <x v="1"/>
    <s v="LUNDRI 1"/>
    <x v="96"/>
    <x v="30"/>
    <n v="7"/>
    <n v="23.020000000000003"/>
    <n v="861.92239999999993"/>
    <n v="0"/>
    <n v="0"/>
    <n v="0"/>
    <n v="0"/>
    <n v="0"/>
    <n v="0"/>
    <n v="862"/>
    <x v="0"/>
    <x v="1282"/>
    <x v="1460"/>
    <x v="19"/>
    <n v="0"/>
    <d v="2025-11-17T00:00:00"/>
    <n v="1"/>
    <x v="0"/>
    <s v="23.28-03 Aug"/>
  </r>
  <r>
    <s v="200900130006"/>
    <x v="1"/>
    <s v="LUNDRI 1"/>
    <x v="96"/>
    <x v="58"/>
    <n v="4"/>
    <n v="19.62"/>
    <n v="818.70500000000015"/>
    <n v="0"/>
    <n v="0"/>
    <n v="0"/>
    <n v="0"/>
    <n v="0"/>
    <n v="0"/>
    <n v="819"/>
    <x v="0"/>
    <x v="1283"/>
    <x v="1461"/>
    <x v="19"/>
    <n v="0"/>
    <d v="2025-12-29T00:00:00"/>
    <n v="1"/>
    <x v="0"/>
    <s v="23.28-03 Aug"/>
  </r>
  <r>
    <s v="200900130009"/>
    <x v="1"/>
    <s v="LUNDRI 1"/>
    <x v="96"/>
    <x v="32"/>
    <n v="11"/>
    <n v="34.880000000000003"/>
    <n v="1476.8931999999998"/>
    <n v="0"/>
    <n v="0"/>
    <n v="0"/>
    <n v="0"/>
    <n v="0"/>
    <n v="0"/>
    <n v="1477"/>
    <x v="0"/>
    <x v="1284"/>
    <x v="1462"/>
    <x v="19"/>
    <n v="0"/>
    <d v="2026-02-02T00:00:00"/>
    <n v="1"/>
    <x v="0"/>
    <s v="23.28-03 Aug"/>
  </r>
  <r>
    <s v="200900130010"/>
    <x v="1"/>
    <s v="LUNDRI 1"/>
    <x v="96"/>
    <x v="2"/>
    <n v="7"/>
    <n v="19.04"/>
    <n v="767.01779999999997"/>
    <n v="0"/>
    <n v="0"/>
    <n v="0"/>
    <n v="0"/>
    <n v="0"/>
    <n v="0"/>
    <n v="767"/>
    <x v="0"/>
    <x v="1285"/>
    <x v="1463"/>
    <x v="19"/>
    <n v="0"/>
    <d v="2026-02-02T00:00:00"/>
    <n v="1"/>
    <x v="0"/>
    <s v="23.28-03 Aug"/>
  </r>
  <r>
    <s v="200900130011"/>
    <x v="1"/>
    <s v="LUNDRI 1"/>
    <x v="96"/>
    <x v="33"/>
    <n v="8"/>
    <n v="19.34"/>
    <n v="876.83760000000007"/>
    <n v="0"/>
    <n v="0"/>
    <n v="0"/>
    <n v="0"/>
    <n v="0"/>
    <n v="0"/>
    <n v="877"/>
    <x v="0"/>
    <x v="1286"/>
    <x v="1464"/>
    <x v="19"/>
    <n v="0"/>
    <d v="1899-12-30T00:00:00"/>
    <n v="1"/>
    <x v="0"/>
    <s v="23.28-03 Aug"/>
  </r>
  <r>
    <s v="200900130012"/>
    <x v="1"/>
    <s v="LUNDRI 1"/>
    <x v="96"/>
    <x v="34"/>
    <n v="7"/>
    <n v="27.92"/>
    <n v="1151.8371999999999"/>
    <n v="0"/>
    <n v="0"/>
    <n v="0"/>
    <n v="0"/>
    <n v="0"/>
    <n v="0"/>
    <n v="1152"/>
    <x v="0"/>
    <x v="1287"/>
    <x v="1465"/>
    <x v="19"/>
    <n v="0"/>
    <d v="1899-12-30T00:00:00"/>
    <n v="1"/>
    <x v="0"/>
    <s v="23.28-03 Aug"/>
  </r>
  <r>
    <s v="200900130013"/>
    <x v="1"/>
    <s v="LUNDRI 1"/>
    <x v="96"/>
    <x v="22"/>
    <n v="1"/>
    <n v="25.36"/>
    <n v="1015.9216"/>
    <n v="0"/>
    <n v="0"/>
    <n v="0"/>
    <n v="0"/>
    <n v="0"/>
    <n v="0"/>
    <n v="1016"/>
    <x v="0"/>
    <x v="1288"/>
    <x v="1466"/>
    <x v="19"/>
    <n v="0"/>
    <d v="2026-03-30T00:00:00"/>
    <n v="1"/>
    <x v="0"/>
    <s v="23.28-03 Aug"/>
  </r>
  <r>
    <s v="200900130014"/>
    <x v="1"/>
    <s v="LUNDRI 1"/>
    <x v="96"/>
    <x v="35"/>
    <n v="7"/>
    <n v="14.120000000000001"/>
    <n v="581.82240000000002"/>
    <n v="0"/>
    <n v="0"/>
    <n v="0"/>
    <n v="0"/>
    <n v="0"/>
    <n v="0"/>
    <n v="582"/>
    <x v="0"/>
    <x v="1289"/>
    <x v="1467"/>
    <x v="77"/>
    <n v="0"/>
    <d v="2026-05-26T00:00:00"/>
    <n v="1"/>
    <x v="0"/>
    <s v="23.28-03 Aug"/>
  </r>
  <r>
    <s v="200900140003"/>
    <x v="1"/>
    <s v="HUTAR"/>
    <x v="97"/>
    <x v="21"/>
    <n v="14"/>
    <n v="74.350000000000009"/>
    <n v="3096.2908999999995"/>
    <n v="0"/>
    <n v="0"/>
    <n v="0"/>
    <n v="0"/>
    <n v="0"/>
    <n v="0"/>
    <n v="3096"/>
    <x v="0"/>
    <x v="1290"/>
    <x v="1468"/>
    <x v="19"/>
    <n v="0"/>
    <d v="2025-10-06T00:00:00"/>
    <n v="1"/>
    <x v="0"/>
    <s v="23.28-03 Aug"/>
  </r>
  <r>
    <s v="200900140004"/>
    <x v="1"/>
    <s v="HUTAR"/>
    <x v="97"/>
    <x v="1"/>
    <n v="14"/>
    <n v="103.28"/>
    <n v="4061.8525"/>
    <n v="0"/>
    <n v="0"/>
    <n v="0"/>
    <n v="0"/>
    <n v="0"/>
    <n v="0"/>
    <n v="4062"/>
    <x v="0"/>
    <x v="1291"/>
    <x v="1469"/>
    <x v="19"/>
    <n v="0"/>
    <d v="2025-10-06T00:00:00"/>
    <n v="1"/>
    <x v="0"/>
    <s v="23.28-03 Aug"/>
  </r>
  <r>
    <s v="200900140005"/>
    <x v="1"/>
    <s v="HUTAR"/>
    <x v="97"/>
    <x v="30"/>
    <n v="7"/>
    <n v="13.47"/>
    <n v="641.02019999999993"/>
    <n v="0"/>
    <n v="0"/>
    <n v="0"/>
    <n v="0"/>
    <n v="0"/>
    <n v="0"/>
    <n v="641"/>
    <x v="0"/>
    <x v="1292"/>
    <x v="1470"/>
    <x v="19"/>
    <n v="0"/>
    <d v="2026-05-04T00:00:00"/>
    <n v="1"/>
    <x v="0"/>
    <s v="23.28-03 Aug"/>
  </r>
  <r>
    <s v="200900140011"/>
    <x v="1"/>
    <s v="HUTAR"/>
    <x v="97"/>
    <x v="33"/>
    <n v="14"/>
    <n v="287.56"/>
    <n v="11030.3073"/>
    <n v="0"/>
    <n v="0"/>
    <n v="0"/>
    <n v="0"/>
    <n v="0"/>
    <n v="0"/>
    <n v="11030"/>
    <x v="0"/>
    <x v="522"/>
    <x v="1471"/>
    <x v="19"/>
    <n v="0"/>
    <d v="2025-11-17T00:00:00"/>
    <n v="1"/>
    <x v="0"/>
    <s v="23.28-03 Aug"/>
  </r>
  <r>
    <s v="200900140012"/>
    <x v="1"/>
    <s v="HUTAR"/>
    <x v="97"/>
    <x v="34"/>
    <n v="7"/>
    <n v="36.410000000000004"/>
    <n v="1699.9128999999998"/>
    <n v="0"/>
    <n v="0"/>
    <n v="0"/>
    <n v="0"/>
    <n v="0"/>
    <n v="0"/>
    <n v="1700"/>
    <x v="0"/>
    <x v="1293"/>
    <x v="1472"/>
    <x v="19"/>
    <n v="0"/>
    <d v="2025-11-17T00:00:00"/>
    <n v="1"/>
    <x v="0"/>
    <s v="23.28-03 Aug"/>
  </r>
  <r>
    <s v="200900140013"/>
    <x v="1"/>
    <s v="HUTAR"/>
    <x v="97"/>
    <x v="22"/>
    <n v="12"/>
    <n v="55.059999999999995"/>
    <n v="2246.2242999999999"/>
    <n v="0"/>
    <n v="0"/>
    <n v="0"/>
    <n v="0"/>
    <n v="0"/>
    <n v="0"/>
    <n v="2246"/>
    <x v="0"/>
    <x v="918"/>
    <x v="1473"/>
    <x v="76"/>
    <n v="0"/>
    <d v="2025-11-25T00:00:00"/>
    <n v="1"/>
    <x v="0"/>
    <s v="23.28-03 Aug"/>
  </r>
  <r>
    <s v="200900140015"/>
    <x v="1"/>
    <s v="HUTAR"/>
    <x v="97"/>
    <x v="91"/>
    <n v="13"/>
    <n v="346.78000000000003"/>
    <n v="14771.627799999998"/>
    <n v="0"/>
    <n v="0"/>
    <n v="0"/>
    <n v="6350"/>
    <n v="0"/>
    <n v="0"/>
    <n v="8422"/>
    <x v="0"/>
    <x v="1294"/>
    <x v="1474"/>
    <x v="76"/>
    <n v="0"/>
    <d v="2025-12-15T00:00:00"/>
    <n v="1"/>
    <x v="0"/>
    <s v="23.28-03 Aug"/>
  </r>
  <r>
    <s v="200900140016"/>
    <x v="1"/>
    <s v="HUTAR"/>
    <x v="97"/>
    <x v="3"/>
    <n v="6"/>
    <n v="14.959999999999999"/>
    <n v="704.47389999999996"/>
    <n v="0"/>
    <n v="0"/>
    <n v="0"/>
    <n v="0"/>
    <n v="0"/>
    <n v="0"/>
    <n v="704"/>
    <x v="0"/>
    <x v="1295"/>
    <x v="1475"/>
    <x v="19"/>
    <n v="0"/>
    <d v="2025-12-15T00:00:00"/>
    <n v="1"/>
    <x v="0"/>
    <s v="23.28-03 Aug"/>
  </r>
  <r>
    <s v="200900140017"/>
    <x v="1"/>
    <s v="HUTAR"/>
    <x v="97"/>
    <x v="4"/>
    <n v="7"/>
    <n v="22.359999999999996"/>
    <n v="1209.6623000000002"/>
    <n v="0"/>
    <n v="0"/>
    <n v="0"/>
    <n v="0"/>
    <n v="0"/>
    <n v="0"/>
    <n v="1210"/>
    <x v="0"/>
    <x v="585"/>
    <x v="1476"/>
    <x v="19"/>
    <n v="0"/>
    <d v="2025-12-15T00:00:00"/>
    <n v="1"/>
    <x v="0"/>
    <s v="23.28-03 Aug"/>
  </r>
  <r>
    <s v="200900140018"/>
    <x v="1"/>
    <s v="HUTAR"/>
    <x v="97"/>
    <x v="88"/>
    <n v="11"/>
    <n v="21.279999999999998"/>
    <n v="949.43860000000006"/>
    <n v="0"/>
    <n v="0"/>
    <n v="0"/>
    <n v="0"/>
    <n v="0"/>
    <n v="0"/>
    <n v="949"/>
    <x v="0"/>
    <x v="1296"/>
    <x v="1477"/>
    <x v="19"/>
    <n v="0"/>
    <d v="2026-01-27T00:00:00"/>
    <n v="1"/>
    <x v="0"/>
    <s v="23.28-03 Aug"/>
  </r>
  <r>
    <s v="200900140023"/>
    <x v="1"/>
    <s v="HUTAR"/>
    <x v="97"/>
    <x v="37"/>
    <n v="14"/>
    <n v="59.39"/>
    <n v="2413.2109"/>
    <n v="0"/>
    <n v="0"/>
    <n v="0"/>
    <n v="0"/>
    <n v="0"/>
    <n v="0"/>
    <n v="2413"/>
    <x v="0"/>
    <x v="1297"/>
    <x v="1478"/>
    <x v="19"/>
    <n v="0"/>
    <d v="2026-01-12T00:00:00"/>
    <n v="1"/>
    <x v="0"/>
    <s v="23.28-03 Aug"/>
  </r>
  <r>
    <s v="200900140024"/>
    <x v="1"/>
    <s v="HUTAR"/>
    <x v="97"/>
    <x v="47"/>
    <n v="14"/>
    <n v="46.37"/>
    <n v="1974.3966000000005"/>
    <n v="0"/>
    <n v="0"/>
    <n v="0"/>
    <n v="0"/>
    <n v="0"/>
    <n v="0"/>
    <n v="1974"/>
    <x v="0"/>
    <x v="1298"/>
    <x v="1479"/>
    <x v="19"/>
    <n v="0"/>
    <d v="2026-01-19T00:00:00"/>
    <n v="1"/>
    <x v="0"/>
    <s v="23.28-03 Aug"/>
  </r>
  <r>
    <s v="200900140025"/>
    <x v="1"/>
    <s v="HUTAR"/>
    <x v="97"/>
    <x v="90"/>
    <n v="6"/>
    <n v="20.490000000000002"/>
    <n v="842.49"/>
    <n v="0"/>
    <n v="0"/>
    <n v="0"/>
    <n v="0"/>
    <n v="0"/>
    <n v="0"/>
    <n v="842"/>
    <x v="0"/>
    <x v="1299"/>
    <x v="1480"/>
    <x v="144"/>
    <n v="0"/>
    <d v="2026-01-19T00:00:00"/>
    <n v="1"/>
    <x v="0"/>
    <s v="23.28-03 Aug"/>
  </r>
  <r>
    <s v="200900140026"/>
    <x v="1"/>
    <s v="HUTAR"/>
    <x v="97"/>
    <x v="23"/>
    <n v="6"/>
    <n v="19.279999999999998"/>
    <n v="861.72029999999995"/>
    <n v="0"/>
    <n v="0"/>
    <n v="0"/>
    <n v="0"/>
    <n v="0"/>
    <n v="0"/>
    <n v="862"/>
    <x v="0"/>
    <x v="1300"/>
    <x v="1481"/>
    <x v="19"/>
    <n v="0"/>
    <d v="2026-01-19T00:00:00"/>
    <n v="1"/>
    <x v="0"/>
    <s v="23.28-03 Aug"/>
  </r>
  <r>
    <s v="200900140027"/>
    <x v="1"/>
    <s v="HUTAR"/>
    <x v="97"/>
    <x v="60"/>
    <n v="13"/>
    <n v="96.77000000000001"/>
    <n v="4135.5607"/>
    <n v="0"/>
    <n v="0"/>
    <n v="0"/>
    <n v="0"/>
    <n v="0"/>
    <n v="0"/>
    <n v="4136"/>
    <x v="0"/>
    <x v="1301"/>
    <x v="1482"/>
    <x v="19"/>
    <n v="0"/>
    <d v="2026-01-27T00:00:00"/>
    <n v="1"/>
    <x v="0"/>
    <s v="23.28-03 Aug"/>
  </r>
  <r>
    <s v="200900140028"/>
    <x v="1"/>
    <s v="HUTAR"/>
    <x v="97"/>
    <x v="61"/>
    <n v="14"/>
    <n v="47.099999999999994"/>
    <n v="1833.9805000000001"/>
    <n v="0"/>
    <n v="0"/>
    <n v="0"/>
    <n v="0"/>
    <n v="0"/>
    <n v="0"/>
    <n v="1834"/>
    <x v="0"/>
    <x v="1302"/>
    <x v="1483"/>
    <x v="19"/>
    <n v="0"/>
    <d v="2026-01-27T00:00:00"/>
    <n v="1"/>
    <x v="0"/>
    <s v="23.28-03 Aug"/>
  </r>
  <r>
    <s v="200900140030"/>
    <x v="1"/>
    <s v="HUTAR"/>
    <x v="97"/>
    <x v="54"/>
    <n v="14"/>
    <n v="46.849999999999994"/>
    <n v="1892.0156999999999"/>
    <n v="0"/>
    <n v="0"/>
    <n v="0"/>
    <n v="0"/>
    <n v="0"/>
    <n v="0"/>
    <n v="1892"/>
    <x v="0"/>
    <x v="364"/>
    <x v="1484"/>
    <x v="19"/>
    <n v="0"/>
    <d v="2026-03-30T00:00:00"/>
    <n v="1"/>
    <x v="0"/>
    <s v="23.28-03 Aug"/>
  </r>
  <r>
    <s v="200900140031"/>
    <x v="1"/>
    <s v="HUTAR"/>
    <x v="97"/>
    <x v="55"/>
    <n v="13"/>
    <n v="45.92"/>
    <n v="1810.3296999999998"/>
    <n v="0"/>
    <n v="0"/>
    <n v="0"/>
    <n v="0"/>
    <n v="0"/>
    <n v="0"/>
    <n v="1810"/>
    <x v="0"/>
    <x v="1303"/>
    <x v="1485"/>
    <x v="19"/>
    <n v="0"/>
    <d v="2026-03-30T00:00:00"/>
    <n v="1"/>
    <x v="0"/>
    <s v="23.28-03 Aug"/>
  </r>
  <r>
    <s v="200900140032"/>
    <x v="1"/>
    <s v="HUTAR"/>
    <x v="97"/>
    <x v="56"/>
    <n v="5"/>
    <n v="12.48"/>
    <n v="531.86450000000002"/>
    <n v="0"/>
    <n v="0"/>
    <n v="0"/>
    <n v="0"/>
    <n v="0"/>
    <n v="0"/>
    <n v="532"/>
    <x v="0"/>
    <x v="1266"/>
    <x v="1486"/>
    <x v="19"/>
    <n v="0"/>
    <d v="2026-05-11T00:00:00"/>
    <n v="1"/>
    <x v="0"/>
    <s v="23.28-03 Aug"/>
  </r>
  <r>
    <s v="200900140033"/>
    <x v="1"/>
    <s v="HUTAR"/>
    <x v="97"/>
    <x v="39"/>
    <n v="6"/>
    <n v="18.899999999999999"/>
    <n v="786.64880000000005"/>
    <n v="0"/>
    <n v="0"/>
    <n v="0"/>
    <n v="0"/>
    <n v="0"/>
    <n v="0"/>
    <n v="787"/>
    <x v="0"/>
    <x v="1304"/>
    <x v="1487"/>
    <x v="76"/>
    <n v="0"/>
    <d v="2026-05-11T00:00:00"/>
    <n v="1"/>
    <x v="0"/>
    <s v="23.28-03 Aug"/>
  </r>
  <r>
    <s v="200900140035"/>
    <x v="1"/>
    <s v="HUTAR"/>
    <x v="97"/>
    <x v="48"/>
    <n v="10"/>
    <n v="45.16"/>
    <n v="1758.1762000000001"/>
    <n v="0"/>
    <n v="0"/>
    <n v="0"/>
    <n v="0"/>
    <n v="0"/>
    <n v="0"/>
    <n v="1758"/>
    <x v="0"/>
    <x v="1305"/>
    <x v="1488"/>
    <x v="19"/>
    <n v="0"/>
    <d v="2026-05-11T00:00:00"/>
    <n v="1"/>
    <x v="0"/>
    <s v="23.28-03 Aug"/>
  </r>
  <r>
    <s v="200900140037"/>
    <x v="1"/>
    <s v="HUTAR"/>
    <x v="97"/>
    <x v="95"/>
    <n v="7"/>
    <n v="12.89"/>
    <n v="502.04140000000001"/>
    <n v="0"/>
    <n v="0"/>
    <n v="0"/>
    <n v="0"/>
    <n v="0"/>
    <n v="0"/>
    <n v="502"/>
    <x v="0"/>
    <x v="1306"/>
    <x v="1489"/>
    <x v="19"/>
    <n v="0"/>
    <d v="2026-05-11T00:00:00"/>
    <n v="1"/>
    <x v="0"/>
    <s v="23.28-03 Aug"/>
  </r>
  <r>
    <s v="200900140038"/>
    <x v="1"/>
    <s v="HUTAR"/>
    <x v="97"/>
    <x v="104"/>
    <n v="6"/>
    <n v="73.929999999999993"/>
    <n v="3112.3856000000001"/>
    <n v="0"/>
    <n v="0"/>
    <n v="0"/>
    <n v="0"/>
    <n v="0"/>
    <n v="0"/>
    <n v="3112"/>
    <x v="0"/>
    <x v="1307"/>
    <x v="1490"/>
    <x v="76"/>
    <n v="0"/>
    <d v="2026-06-02T00:00:00"/>
    <n v="1"/>
    <x v="0"/>
    <s v="23.28-03 Aug"/>
  </r>
  <r>
    <s v="200900140039"/>
    <x v="1"/>
    <s v="HUTAR"/>
    <x v="97"/>
    <x v="105"/>
    <n v="14"/>
    <n v="41.96"/>
    <n v="1885.5477999999998"/>
    <n v="0"/>
    <n v="0"/>
    <n v="0"/>
    <n v="0"/>
    <n v="0"/>
    <n v="0"/>
    <n v="1886"/>
    <x v="0"/>
    <x v="1308"/>
    <x v="1491"/>
    <x v="76"/>
    <n v="0"/>
    <d v="2026-06-02T00:00:00"/>
    <n v="1"/>
    <x v="0"/>
    <s v="23.28-03 Aug"/>
  </r>
  <r>
    <s v="200900140040"/>
    <x v="1"/>
    <s v="HUTAR"/>
    <x v="97"/>
    <x v="49"/>
    <n v="7"/>
    <n v="19.709999999999997"/>
    <n v="862.77379999999994"/>
    <n v="0"/>
    <n v="0"/>
    <n v="0"/>
    <n v="0"/>
    <n v="0"/>
    <n v="0"/>
    <n v="863"/>
    <x v="0"/>
    <x v="877"/>
    <x v="1492"/>
    <x v="19"/>
    <n v="0"/>
    <d v="2026-06-02T00:00:00"/>
    <n v="1"/>
    <x v="0"/>
    <s v="23.28-03 Aug"/>
  </r>
  <r>
    <s v="200900140041"/>
    <x v="1"/>
    <s v="HUTAR"/>
    <x v="97"/>
    <x v="50"/>
    <n v="13"/>
    <n v="33.65"/>
    <n v="1252.6675000000002"/>
    <n v="0"/>
    <n v="0"/>
    <n v="0"/>
    <n v="0"/>
    <n v="0"/>
    <n v="0"/>
    <n v="1253"/>
    <x v="0"/>
    <x v="1309"/>
    <x v="1493"/>
    <x v="76"/>
    <n v="0"/>
    <d v="2026-06-02T00:00:00"/>
    <n v="1"/>
    <x v="0"/>
    <s v="23.28-03 Aug"/>
  </r>
  <r>
    <s v="200900140042"/>
    <x v="1"/>
    <s v="HUTAR"/>
    <x v="97"/>
    <x v="40"/>
    <n v="10"/>
    <n v="27.9"/>
    <n v="1106.3959"/>
    <n v="0"/>
    <n v="0"/>
    <n v="0"/>
    <n v="0"/>
    <n v="0"/>
    <n v="0"/>
    <n v="1106"/>
    <x v="0"/>
    <x v="1310"/>
    <x v="1494"/>
    <x v="19"/>
    <n v="0"/>
    <d v="2026-06-02T00:00:00"/>
    <n v="1"/>
    <x v="0"/>
    <s v="23.28-03 Aug"/>
  </r>
  <r>
    <s v="200900140043"/>
    <x v="1"/>
    <s v="HUTAR"/>
    <x v="97"/>
    <x v="62"/>
    <n v="13"/>
    <n v="124.99000000000001"/>
    <n v="5378.1261999999997"/>
    <n v="0"/>
    <n v="0"/>
    <n v="0"/>
    <n v="0"/>
    <n v="0"/>
    <n v="0"/>
    <n v="5378"/>
    <x v="0"/>
    <x v="1311"/>
    <x v="1495"/>
    <x v="76"/>
    <n v="0"/>
    <d v="2026-06-22T00:00:00"/>
    <n v="1"/>
    <x v="0"/>
    <s v="23.28-03 Aug"/>
  </r>
  <r>
    <s v="200900140044"/>
    <x v="1"/>
    <s v="HUTAR"/>
    <x v="97"/>
    <x v="24"/>
    <n v="14"/>
    <n v="31.6"/>
    <n v="1318.9631999999999"/>
    <n v="0"/>
    <n v="0"/>
    <n v="0"/>
    <n v="0"/>
    <n v="0"/>
    <n v="0"/>
    <n v="1319"/>
    <x v="0"/>
    <x v="1312"/>
    <x v="1496"/>
    <x v="76"/>
    <n v="0"/>
    <d v="2026-06-22T00:00:00"/>
    <n v="1"/>
    <x v="0"/>
    <s v="23.28-03 Aug"/>
  </r>
  <r>
    <s v="200900140045"/>
    <x v="1"/>
    <s v="HUTAR"/>
    <x v="97"/>
    <x v="41"/>
    <n v="12"/>
    <n v="43.210000000000008"/>
    <n v="1662.4196999999997"/>
    <n v="0"/>
    <n v="0"/>
    <n v="0"/>
    <n v="0"/>
    <n v="0"/>
    <n v="0"/>
    <n v="1662"/>
    <x v="0"/>
    <x v="1313"/>
    <x v="1497"/>
    <x v="51"/>
    <n v="0"/>
    <d v="2026-06-22T00:00:00"/>
    <n v="1"/>
    <x v="0"/>
    <s v="23.28-03 Aug"/>
  </r>
  <r>
    <s v="200900140046"/>
    <x v="1"/>
    <s v="HUTAR"/>
    <x v="97"/>
    <x v="6"/>
    <n v="10"/>
    <n v="66.510000000000005"/>
    <n v="2902.5793999999996"/>
    <n v="0"/>
    <n v="0"/>
    <n v="0"/>
    <n v="0"/>
    <n v="0"/>
    <n v="0"/>
    <n v="2903"/>
    <x v="0"/>
    <x v="1314"/>
    <x v="1498"/>
    <x v="76"/>
    <n v="0"/>
    <d v="2026-07-20T00:00:00"/>
    <n v="1"/>
    <x v="0"/>
    <s v="23.28-03 Aug"/>
  </r>
  <r>
    <s v="200900140047"/>
    <x v="1"/>
    <s v="HUTAR"/>
    <x v="97"/>
    <x v="7"/>
    <n v="14"/>
    <n v="24.590000000000003"/>
    <n v="1155.9803999999999"/>
    <n v="0"/>
    <n v="0"/>
    <n v="0"/>
    <n v="0"/>
    <n v="0"/>
    <n v="0"/>
    <n v="1156"/>
    <x v="0"/>
    <x v="1315"/>
    <x v="1499"/>
    <x v="19"/>
    <n v="0"/>
    <d v="2026-07-20T00:00:00"/>
    <n v="1"/>
    <x v="0"/>
    <s v="23.28-03 Aug"/>
  </r>
  <r>
    <s v="200900140048"/>
    <x v="1"/>
    <s v="HUTAR"/>
    <x v="97"/>
    <x v="8"/>
    <n v="7"/>
    <n v="29.490000000000002"/>
    <n v="1154.5237"/>
    <n v="0"/>
    <n v="0"/>
    <n v="0"/>
    <n v="0"/>
    <n v="0"/>
    <n v="0"/>
    <n v="1155"/>
    <x v="0"/>
    <x v="1316"/>
    <x v="1500"/>
    <x v="19"/>
    <n v="0"/>
    <d v="2026-08-10T00:00:00"/>
    <n v="1"/>
    <x v="0"/>
    <s v="23.28-03 Aug"/>
  </r>
  <r>
    <s v="200900140049"/>
    <x v="1"/>
    <s v="HUTAR"/>
    <x v="97"/>
    <x v="148"/>
    <n v="6"/>
    <n v="14.47"/>
    <n v="530.06269999999995"/>
    <n v="0"/>
    <n v="0"/>
    <n v="0"/>
    <n v="0"/>
    <n v="0"/>
    <n v="0"/>
    <n v="530"/>
    <x v="0"/>
    <x v="851"/>
    <x v="1501"/>
    <x v="19"/>
    <n v="0"/>
    <d v="2026-08-17T00:00:00"/>
    <n v="1"/>
    <x v="0"/>
    <s v="23.28-03 Aug"/>
  </r>
  <r>
    <s v="200900150002"/>
    <x v="1"/>
    <s v="PAKARIYO"/>
    <x v="98"/>
    <x v="0"/>
    <n v="10"/>
    <n v="12.21"/>
    <n v="479.65250000000003"/>
    <n v="0"/>
    <n v="0"/>
    <n v="0"/>
    <n v="0"/>
    <n v="0"/>
    <n v="0"/>
    <n v="480"/>
    <x v="0"/>
    <x v="1317"/>
    <x v="1502"/>
    <x v="77"/>
    <n v="0"/>
    <d v="2025-09-23T00:00:00"/>
    <n v="1"/>
    <x v="0"/>
    <s v="23.28-03 Aug"/>
  </r>
  <r>
    <s v="200900150010"/>
    <x v="1"/>
    <s v="PAKARIYO"/>
    <x v="98"/>
    <x v="2"/>
    <n v="14"/>
    <n v="70.34"/>
    <n v="2636.4954000000002"/>
    <n v="0"/>
    <n v="0"/>
    <n v="0"/>
    <n v="0"/>
    <n v="0"/>
    <n v="0"/>
    <n v="2636"/>
    <x v="0"/>
    <x v="1318"/>
    <x v="1503"/>
    <x v="77"/>
    <n v="0"/>
    <d v="2025-09-23T00:00:00"/>
    <n v="1"/>
    <x v="0"/>
    <s v="23.28-03 Aug"/>
  </r>
  <r>
    <s v="200900150012"/>
    <x v="1"/>
    <s v="PAKARIYO"/>
    <x v="98"/>
    <x v="34"/>
    <n v="14"/>
    <n v="69.540000000000006"/>
    <n v="2579.1996000000004"/>
    <n v="0"/>
    <n v="0"/>
    <n v="0"/>
    <n v="0"/>
    <n v="0"/>
    <n v="0"/>
    <n v="2579"/>
    <x v="0"/>
    <x v="1319"/>
    <x v="1504"/>
    <x v="77"/>
    <n v="0"/>
    <d v="2025-09-23T00:00:00"/>
    <n v="1"/>
    <x v="0"/>
    <s v="23.28-03 Aug"/>
  </r>
  <r>
    <s v="200900150013"/>
    <x v="1"/>
    <s v="PAKARIYO"/>
    <x v="98"/>
    <x v="22"/>
    <n v="10"/>
    <n v="29.009999999999998"/>
    <n v="1076.4603999999999"/>
    <n v="0"/>
    <n v="0"/>
    <n v="0"/>
    <n v="0"/>
    <n v="0"/>
    <n v="0"/>
    <n v="1076"/>
    <x v="0"/>
    <x v="1320"/>
    <x v="1505"/>
    <x v="19"/>
    <n v="0"/>
    <d v="2025-11-17T00:00:00"/>
    <n v="1"/>
    <x v="0"/>
    <s v="23.28-03 Aug"/>
  </r>
  <r>
    <s v="200900150014"/>
    <x v="1"/>
    <s v="PAKARIYO"/>
    <x v="98"/>
    <x v="35"/>
    <n v="14"/>
    <n v="106.30999999999999"/>
    <n v="3992.7496000000001"/>
    <n v="0"/>
    <n v="0"/>
    <n v="0"/>
    <n v="0"/>
    <n v="0"/>
    <n v="0"/>
    <n v="3993"/>
    <x v="0"/>
    <x v="1321"/>
    <x v="1506"/>
    <x v="76"/>
    <n v="0"/>
    <d v="2025-09-23T00:00:00"/>
    <n v="1"/>
    <x v="0"/>
    <s v="23.28-03 Aug"/>
  </r>
  <r>
    <s v="200900150016"/>
    <x v="1"/>
    <s v="PAKARIYO"/>
    <x v="98"/>
    <x v="3"/>
    <n v="14"/>
    <n v="45.519999999999996"/>
    <n v="1824.1546000000001"/>
    <n v="0"/>
    <n v="0"/>
    <n v="0"/>
    <n v="0"/>
    <n v="0"/>
    <n v="0"/>
    <n v="1824"/>
    <x v="0"/>
    <x v="1322"/>
    <x v="1507"/>
    <x v="77"/>
    <n v="0"/>
    <d v="2025-09-23T00:00:00"/>
    <n v="1"/>
    <x v="0"/>
    <s v="23.28-03 Aug"/>
  </r>
  <r>
    <s v="200900150017"/>
    <x v="1"/>
    <s v="PAKARIYO"/>
    <x v="98"/>
    <x v="4"/>
    <n v="7"/>
    <n v="10.88"/>
    <n v="516.54149999999993"/>
    <n v="0"/>
    <n v="0"/>
    <n v="0"/>
    <n v="0"/>
    <n v="0"/>
    <n v="0"/>
    <n v="517"/>
    <x v="0"/>
    <x v="1323"/>
    <x v="1508"/>
    <x v="77"/>
    <n v="0"/>
    <d v="2025-11-17T00:00:00"/>
    <n v="1"/>
    <x v="0"/>
    <s v="23.28-03 Aug"/>
  </r>
  <r>
    <s v="200900150018"/>
    <x v="1"/>
    <s v="PAKARIYO"/>
    <x v="98"/>
    <x v="88"/>
    <n v="4"/>
    <n v="10.77"/>
    <n v="508.69060000000002"/>
    <n v="0"/>
    <n v="0"/>
    <n v="0"/>
    <n v="0"/>
    <n v="0"/>
    <n v="0"/>
    <n v="509"/>
    <x v="0"/>
    <x v="1324"/>
    <x v="1509"/>
    <x v="77"/>
    <n v="0"/>
    <d v="2025-10-06T00:00:00"/>
    <n v="1"/>
    <x v="0"/>
    <s v="23.28-03 Aug"/>
  </r>
  <r>
    <s v="200900150021"/>
    <x v="1"/>
    <s v="PAKARIYO"/>
    <x v="98"/>
    <x v="59"/>
    <n v="14"/>
    <n v="52.25"/>
    <n v="2203.3340000000003"/>
    <n v="0"/>
    <n v="0"/>
    <n v="0"/>
    <n v="0"/>
    <n v="0"/>
    <n v="0"/>
    <n v="2203"/>
    <x v="0"/>
    <x v="1325"/>
    <x v="1510"/>
    <x v="77"/>
    <n v="0"/>
    <d v="2025-09-23T00:00:00"/>
    <n v="1"/>
    <x v="0"/>
    <s v="23.28-03 Aug"/>
  </r>
  <r>
    <s v="200900150022"/>
    <x v="1"/>
    <s v="PAKARIYO"/>
    <x v="98"/>
    <x v="36"/>
    <n v="13"/>
    <n v="24.01"/>
    <n v="1093.1985"/>
    <n v="0"/>
    <n v="0"/>
    <n v="0"/>
    <n v="0"/>
    <n v="0"/>
    <n v="0"/>
    <n v="1093"/>
    <x v="0"/>
    <x v="1326"/>
    <x v="1511"/>
    <x v="77"/>
    <n v="0"/>
    <d v="2025-09-23T00:00:00"/>
    <n v="1"/>
    <x v="0"/>
    <s v="23.28-03 Aug"/>
  </r>
  <r>
    <s v="200900150028"/>
    <x v="1"/>
    <s v="PAKARIYO"/>
    <x v="98"/>
    <x v="61"/>
    <n v="7"/>
    <n v="44.419999999999995"/>
    <n v="1555.1456000000001"/>
    <n v="0"/>
    <n v="0"/>
    <n v="0"/>
    <n v="0"/>
    <n v="0"/>
    <n v="0"/>
    <n v="1555"/>
    <x v="0"/>
    <x v="1327"/>
    <x v="1512"/>
    <x v="76"/>
    <n v="0"/>
    <d v="2025-11-17T00:00:00"/>
    <n v="1"/>
    <x v="0"/>
    <s v="23.28-03 Aug"/>
  </r>
  <r>
    <s v="200900150031"/>
    <x v="1"/>
    <s v="PAKARIYO"/>
    <x v="98"/>
    <x v="55"/>
    <n v="7"/>
    <n v="28.459999999999997"/>
    <n v="1647.3887999999997"/>
    <n v="0"/>
    <n v="0"/>
    <n v="0"/>
    <n v="0"/>
    <n v="0"/>
    <n v="0"/>
    <n v="1647"/>
    <x v="0"/>
    <x v="1328"/>
    <x v="1513"/>
    <x v="77"/>
    <n v="0"/>
    <d v="2025-12-22T00:00:00"/>
    <n v="1"/>
    <x v="0"/>
    <s v="23.28-03 Aug"/>
  </r>
  <r>
    <s v="200900150032"/>
    <x v="1"/>
    <s v="PAKARIYO"/>
    <x v="98"/>
    <x v="56"/>
    <n v="13"/>
    <n v="64.14"/>
    <n v="2675.1311000000001"/>
    <n v="0"/>
    <n v="0"/>
    <n v="0"/>
    <n v="0"/>
    <n v="0"/>
    <n v="0"/>
    <n v="2675"/>
    <x v="0"/>
    <x v="1329"/>
    <x v="1514"/>
    <x v="77"/>
    <n v="0"/>
    <d v="2025-12-22T00:00:00"/>
    <n v="1"/>
    <x v="0"/>
    <s v="23.28-03 Aug"/>
  </r>
  <r>
    <s v="200900150033"/>
    <x v="1"/>
    <s v="PAKARIYO"/>
    <x v="98"/>
    <x v="39"/>
    <n v="8"/>
    <n v="15.770000000000001"/>
    <n v="633.33399999999995"/>
    <n v="0"/>
    <n v="0"/>
    <n v="0"/>
    <n v="0"/>
    <n v="0"/>
    <n v="0"/>
    <n v="633"/>
    <x v="0"/>
    <x v="1330"/>
    <x v="1515"/>
    <x v="77"/>
    <n v="0"/>
    <d v="2025-12-22T00:00:00"/>
    <n v="1"/>
    <x v="0"/>
    <s v="23.28-03 Aug"/>
  </r>
  <r>
    <s v="200900150036"/>
    <x v="1"/>
    <s v="PAKARIYO"/>
    <x v="98"/>
    <x v="94"/>
    <n v="14"/>
    <n v="75.16"/>
    <n v="2928.9279999999999"/>
    <n v="0"/>
    <n v="0"/>
    <n v="0"/>
    <n v="0"/>
    <n v="0"/>
    <n v="0"/>
    <n v="2929"/>
    <x v="0"/>
    <x v="1331"/>
    <x v="1516"/>
    <x v="51"/>
    <n v="0"/>
    <d v="2026-02-09T00:00:00"/>
    <n v="1"/>
    <x v="0"/>
    <s v="23.28-03 Aug"/>
  </r>
  <r>
    <s v="200900150037"/>
    <x v="1"/>
    <s v="PAKARIYO"/>
    <x v="98"/>
    <x v="95"/>
    <n v="13"/>
    <n v="71.110000000000014"/>
    <n v="2817.5234999999998"/>
    <n v="0"/>
    <n v="0"/>
    <n v="0"/>
    <n v="0"/>
    <n v="0"/>
    <n v="0"/>
    <n v="2818"/>
    <x v="0"/>
    <x v="609"/>
    <x v="1517"/>
    <x v="77"/>
    <n v="0"/>
    <d v="2026-06-22T00:00:00"/>
    <n v="1"/>
    <x v="0"/>
    <s v="23.28-03 Aug"/>
  </r>
  <r>
    <s v="200900150038"/>
    <x v="1"/>
    <s v="PAKARIYO"/>
    <x v="98"/>
    <x v="104"/>
    <n v="14"/>
    <n v="103.49000000000002"/>
    <n v="4356.5744999999997"/>
    <n v="0"/>
    <n v="0"/>
    <n v="0"/>
    <n v="0"/>
    <n v="0"/>
    <n v="0"/>
    <n v="4357"/>
    <x v="0"/>
    <x v="511"/>
    <x v="1518"/>
    <x v="77"/>
    <n v="0"/>
    <d v="2026-09-07T00:00:00"/>
    <n v="1"/>
    <x v="0"/>
    <s v="23.28-03 Aug"/>
  </r>
  <r>
    <s v="200900170002"/>
    <x v="1"/>
    <s v="NAWATAND"/>
    <x v="99"/>
    <x v="0"/>
    <n v="10"/>
    <n v="23.07"/>
    <n v="970.26329999999984"/>
    <n v="0"/>
    <n v="0"/>
    <n v="13.849999999998545"/>
    <n v="0"/>
    <n v="0"/>
    <n v="0"/>
    <n v="956"/>
    <x v="0"/>
    <x v="1332"/>
    <x v="1519"/>
    <x v="65"/>
    <n v="0"/>
    <d v="2025-10-19T00:00:00"/>
    <n v="1"/>
    <x v="0"/>
    <s v="23.28-03 Aug"/>
  </r>
  <r>
    <s v="200900170003"/>
    <x v="1"/>
    <s v="NAWATAND"/>
    <x v="99"/>
    <x v="21"/>
    <n v="14"/>
    <n v="882.19"/>
    <n v="37304.354899999998"/>
    <n v="0"/>
    <n v="0"/>
    <n v="0"/>
    <n v="0"/>
    <n v="0"/>
    <n v="0"/>
    <n v="37304"/>
    <x v="0"/>
    <x v="1333"/>
    <x v="1520"/>
    <x v="145"/>
    <n v="0"/>
    <d v="2025-11-04T00:00:00"/>
    <n v="1"/>
    <x v="0"/>
    <s v="23.28-03 Aug"/>
  </r>
  <r>
    <s v="200900200002"/>
    <x v="1"/>
    <s v="PAKARIYO 2"/>
    <x v="100"/>
    <x v="0"/>
    <n v="8"/>
    <n v="899.88000000000011"/>
    <n v="35161.7448"/>
    <n v="0"/>
    <n v="0"/>
    <n v="0"/>
    <n v="635"/>
    <n v="0"/>
    <n v="0"/>
    <n v="34527"/>
    <x v="0"/>
    <x v="1334"/>
    <x v="1521"/>
    <x v="21"/>
    <n v="0"/>
    <d v="2025-10-19T00:00:00"/>
    <n v="1"/>
    <x v="0"/>
    <s v="23.28-03 Aug"/>
  </r>
  <r>
    <s v="200900200005"/>
    <x v="1"/>
    <s v="PAKARIYO 2"/>
    <x v="100"/>
    <x v="30"/>
    <n v="4"/>
    <n v="150.03"/>
    <n v="5770.3890000000001"/>
    <n v="0"/>
    <n v="0"/>
    <n v="0"/>
    <n v="0"/>
    <n v="0"/>
    <n v="0"/>
    <n v="5770"/>
    <x v="0"/>
    <x v="1335"/>
    <x v="1522"/>
    <x v="19"/>
    <n v="0"/>
    <d v="2026-03-23T00:00:00"/>
    <n v="1"/>
    <x v="0"/>
    <s v="23.28-03 Aug"/>
  </r>
  <r>
    <s v="200900230002"/>
    <x v="1"/>
    <s v="KOKAR"/>
    <x v="101"/>
    <x v="0"/>
    <n v="14"/>
    <n v="531.65"/>
    <n v="23544.096699999998"/>
    <n v="0"/>
    <n v="0"/>
    <n v="0"/>
    <n v="0"/>
    <n v="0"/>
    <n v="0"/>
    <n v="23544"/>
    <x v="0"/>
    <x v="1336"/>
    <x v="1523"/>
    <x v="104"/>
    <n v="0"/>
    <d v="2025-12-18T00:00:00"/>
    <n v="1"/>
    <x v="0"/>
    <s v="23.28-03 Aug"/>
  </r>
  <r>
    <s v="200900230003"/>
    <x v="1"/>
    <s v="KOKAR"/>
    <x v="101"/>
    <x v="21"/>
    <n v="2"/>
    <n v="7.17"/>
    <n v="342.71639999999996"/>
    <n v="0"/>
    <n v="0"/>
    <n v="0"/>
    <n v="0"/>
    <n v="0"/>
    <n v="0"/>
    <n v="343"/>
    <x v="0"/>
    <x v="1337"/>
    <x v="1524"/>
    <x v="145"/>
    <n v="0"/>
    <d v="2026-01-27T00:00:00"/>
    <n v="1"/>
    <x v="0"/>
    <s v="23.28-03 Aug"/>
  </r>
  <r>
    <s v="200900230004"/>
    <x v="1"/>
    <s v="KOKAR"/>
    <x v="101"/>
    <x v="1"/>
    <n v="3"/>
    <n v="4.38"/>
    <n v="195.76569999999998"/>
    <n v="0"/>
    <n v="0"/>
    <n v="0"/>
    <n v="0"/>
    <n v="0"/>
    <n v="0"/>
    <n v="196"/>
    <x v="0"/>
    <x v="1338"/>
    <x v="1525"/>
    <x v="77"/>
    <n v="0"/>
    <d v="2026-09-07T00:00:00"/>
    <n v="1"/>
    <x v="0"/>
    <s v="23.28-03 Aug"/>
  </r>
  <r>
    <s v="200900230005"/>
    <x v="1"/>
    <s v="KOKAR"/>
    <x v="101"/>
    <x v="30"/>
    <n v="6"/>
    <n v="19.95"/>
    <n v="807.03729999999996"/>
    <n v="0"/>
    <n v="0"/>
    <n v="0"/>
    <n v="0"/>
    <n v="0"/>
    <n v="0"/>
    <n v="807"/>
    <x v="0"/>
    <x v="1339"/>
    <x v="1526"/>
    <x v="58"/>
    <n v="0"/>
    <d v="2026-09-07T00:00:00"/>
    <n v="1"/>
    <x v="0"/>
    <s v="23.28-03 Aug"/>
  </r>
  <r>
    <s v="200900230006"/>
    <x v="1"/>
    <s v="KOKAR"/>
    <x v="101"/>
    <x v="58"/>
    <n v="7"/>
    <n v="12.04"/>
    <n v="561.49040000000002"/>
    <n v="0"/>
    <n v="0"/>
    <n v="0"/>
    <n v="0"/>
    <n v="0"/>
    <n v="0"/>
    <n v="561"/>
    <x v="0"/>
    <x v="1340"/>
    <x v="1527"/>
    <x v="58"/>
    <n v="0"/>
    <d v="2026-09-07T00:00:00"/>
    <n v="1"/>
    <x v="0"/>
    <s v="23.28-03 Aug"/>
  </r>
  <r>
    <s v="200900230007"/>
    <x v="1"/>
    <s v="KOKAR"/>
    <x v="101"/>
    <x v="98"/>
    <n v="3"/>
    <n v="6.2799999999999994"/>
    <n v="335.89369999999997"/>
    <n v="0"/>
    <n v="0"/>
    <n v="0"/>
    <n v="0"/>
    <n v="0"/>
    <n v="0"/>
    <n v="336"/>
    <x v="0"/>
    <x v="30"/>
    <x v="1528"/>
    <x v="58"/>
    <n v="0"/>
    <d v="2026-09-07T00:00:00"/>
    <n v="1"/>
    <x v="0"/>
    <s v="23.28-03 Aug"/>
  </r>
  <r>
    <s v="200900230008"/>
    <x v="1"/>
    <s v="KOKAR"/>
    <x v="101"/>
    <x v="31"/>
    <n v="3"/>
    <n v="14.05"/>
    <n v="636.61860000000001"/>
    <n v="0"/>
    <n v="0"/>
    <n v="0"/>
    <n v="0"/>
    <n v="0"/>
    <n v="0"/>
    <n v="637"/>
    <x v="0"/>
    <x v="1341"/>
    <x v="1529"/>
    <x v="146"/>
    <n v="0"/>
    <d v="2026-09-07T00:00:00"/>
    <n v="1"/>
    <x v="0"/>
    <s v="23.28-03 Aug"/>
  </r>
  <r>
    <s v="200900230009"/>
    <x v="1"/>
    <s v="KOKAR"/>
    <x v="101"/>
    <x v="32"/>
    <n v="6"/>
    <n v="18.37"/>
    <n v="803.55439999999999"/>
    <n v="0"/>
    <n v="0"/>
    <n v="0"/>
    <n v="0"/>
    <n v="0"/>
    <n v="0"/>
    <n v="804"/>
    <x v="0"/>
    <x v="1342"/>
    <x v="1530"/>
    <x v="104"/>
    <n v="0"/>
    <d v="2026-09-07T00:00:00"/>
    <n v="1"/>
    <x v="0"/>
    <s v="23.28-03 Aug"/>
  </r>
  <r>
    <s v="200900230010"/>
    <x v="1"/>
    <s v="KOKAR"/>
    <x v="101"/>
    <x v="2"/>
    <n v="2"/>
    <n v="5.5600000000000005"/>
    <n v="213.73820000000001"/>
    <n v="0"/>
    <n v="0"/>
    <n v="0"/>
    <n v="0"/>
    <n v="0"/>
    <n v="0"/>
    <n v="214"/>
    <x v="0"/>
    <x v="894"/>
    <x v="1531"/>
    <x v="58"/>
    <n v="0"/>
    <d v="2026-09-07T00:00:00"/>
    <n v="1"/>
    <x v="0"/>
    <s v="23.28-03 Aug"/>
  </r>
  <r>
    <s v="200900230011"/>
    <x v="1"/>
    <s v="KOKAR"/>
    <x v="101"/>
    <x v="33"/>
    <n v="6"/>
    <n v="19.240000000000002"/>
    <n v="692.51220000000001"/>
    <n v="0"/>
    <n v="0"/>
    <n v="0"/>
    <n v="0"/>
    <n v="0"/>
    <n v="0"/>
    <n v="693"/>
    <x v="0"/>
    <x v="1343"/>
    <x v="1532"/>
    <x v="65"/>
    <n v="0"/>
    <d v="2026-09-07T00:00:00"/>
    <n v="1"/>
    <x v="0"/>
    <s v="23.28-03 Aug"/>
  </r>
  <r>
    <s v="200900230012"/>
    <x v="1"/>
    <s v="KOKAR"/>
    <x v="101"/>
    <x v="34"/>
    <n v="3"/>
    <n v="7.669999999999999"/>
    <n v="365.5043"/>
    <n v="0"/>
    <n v="0"/>
    <n v="0"/>
    <n v="0"/>
    <n v="0"/>
    <n v="0"/>
    <n v="366"/>
    <x v="0"/>
    <x v="1344"/>
    <x v="1533"/>
    <x v="65"/>
    <n v="0"/>
    <d v="2026-09-07T00:00:00"/>
    <n v="1"/>
    <x v="0"/>
    <s v="23.28-03 Aug"/>
  </r>
  <r>
    <s v="200900230013"/>
    <x v="1"/>
    <s v="KOKAR"/>
    <x v="101"/>
    <x v="22"/>
    <n v="6"/>
    <n v="23.240000000000002"/>
    <n v="880.98490000000015"/>
    <n v="0"/>
    <n v="0"/>
    <n v="0"/>
    <n v="0"/>
    <n v="0"/>
    <n v="0"/>
    <n v="881"/>
    <x v="0"/>
    <x v="1345"/>
    <x v="1534"/>
    <x v="19"/>
    <n v="0"/>
    <d v="2026-09-07T00:00:00"/>
    <n v="1"/>
    <x v="0"/>
    <s v="23.28-03 Aug"/>
  </r>
  <r>
    <s v="200900230014"/>
    <x v="1"/>
    <s v="KOKAR"/>
    <x v="101"/>
    <x v="35"/>
    <n v="3"/>
    <n v="12.41"/>
    <n v="535.50450000000001"/>
    <n v="0"/>
    <n v="0"/>
    <n v="0"/>
    <n v="0"/>
    <n v="0"/>
    <n v="0"/>
    <n v="536"/>
    <x v="0"/>
    <x v="784"/>
    <x v="1535"/>
    <x v="145"/>
    <n v="0"/>
    <d v="2026-09-07T00:00:00"/>
    <n v="1"/>
    <x v="0"/>
    <s v="23.28-03 Aug"/>
  </r>
  <r>
    <s v="200900230016"/>
    <x v="1"/>
    <s v="KOKAR"/>
    <x v="101"/>
    <x v="3"/>
    <n v="6"/>
    <n v="16.46"/>
    <n v="706.78949999999998"/>
    <n v="0"/>
    <n v="0"/>
    <n v="0"/>
    <n v="0"/>
    <n v="0"/>
    <n v="0"/>
    <n v="707"/>
    <x v="0"/>
    <x v="58"/>
    <x v="1536"/>
    <x v="58"/>
    <n v="0"/>
    <d v="2026-09-07T00:00:00"/>
    <n v="1"/>
    <x v="0"/>
    <s v="23.28-03 Aug"/>
  </r>
  <r>
    <s v="200900230017"/>
    <x v="1"/>
    <s v="KOKAR"/>
    <x v="101"/>
    <x v="4"/>
    <n v="6"/>
    <n v="15.83"/>
    <n v="729.25830000000008"/>
    <n v="0"/>
    <n v="0"/>
    <n v="0"/>
    <n v="0"/>
    <n v="0"/>
    <n v="0"/>
    <n v="729"/>
    <x v="0"/>
    <x v="794"/>
    <x v="1537"/>
    <x v="58"/>
    <n v="0"/>
    <d v="2026-09-07T00:00:00"/>
    <n v="1"/>
    <x v="0"/>
    <s v="23.28-03 Aug"/>
  </r>
  <r>
    <s v="200900230018"/>
    <x v="1"/>
    <s v="KOKAR"/>
    <x v="101"/>
    <x v="88"/>
    <n v="6"/>
    <n v="12.629999999999999"/>
    <n v="721.9011999999999"/>
    <n v="0"/>
    <n v="0"/>
    <n v="0"/>
    <n v="0"/>
    <n v="0"/>
    <n v="0"/>
    <n v="722"/>
    <x v="0"/>
    <x v="1346"/>
    <x v="1538"/>
    <x v="58"/>
    <n v="0"/>
    <d v="2026-09-07T00:00:00"/>
    <n v="1"/>
    <x v="0"/>
    <s v="23.28-03 Aug"/>
  </r>
  <r>
    <s v="200900230019"/>
    <x v="1"/>
    <s v="KOKAR"/>
    <x v="101"/>
    <x v="5"/>
    <n v="3"/>
    <n v="5.9600000000000009"/>
    <n v="306.17570000000001"/>
    <n v="0"/>
    <n v="0"/>
    <n v="0"/>
    <n v="0"/>
    <n v="0"/>
    <n v="0"/>
    <n v="306"/>
    <x v="0"/>
    <x v="1347"/>
    <x v="1539"/>
    <x v="58"/>
    <n v="0"/>
    <d v="2026-09-07T00:00:00"/>
    <n v="1"/>
    <x v="0"/>
    <s v="23.28-03 Aug"/>
  </r>
  <r>
    <s v="200900230020"/>
    <x v="1"/>
    <s v="KOKAR"/>
    <x v="101"/>
    <x v="89"/>
    <n v="6"/>
    <n v="8.98"/>
    <n v="506.14270000000005"/>
    <n v="0"/>
    <n v="0"/>
    <n v="0"/>
    <n v="0"/>
    <n v="0"/>
    <n v="0"/>
    <n v="506"/>
    <x v="0"/>
    <x v="702"/>
    <x v="1540"/>
    <x v="18"/>
    <n v="0"/>
    <d v="2026-09-07T00:00:00"/>
    <n v="1"/>
    <x v="0"/>
    <s v="23.28-03 Aug"/>
  </r>
  <r>
    <s v="200900230023"/>
    <x v="1"/>
    <s v="KOKAR"/>
    <x v="101"/>
    <x v="37"/>
    <n v="3"/>
    <n v="5.75"/>
    <n v="281.72029999999995"/>
    <n v="0"/>
    <n v="0"/>
    <n v="0"/>
    <n v="0"/>
    <n v="0"/>
    <n v="0"/>
    <n v="282"/>
    <x v="0"/>
    <x v="1348"/>
    <x v="1541"/>
    <x v="104"/>
    <n v="0"/>
    <d v="2026-09-07T00:00:00"/>
    <n v="1"/>
    <x v="0"/>
    <s v="23.28-03 Aug"/>
  </r>
  <r>
    <s v="200900230024"/>
    <x v="1"/>
    <s v="KOKAR"/>
    <x v="101"/>
    <x v="47"/>
    <n v="5"/>
    <n v="9.86"/>
    <n v="459.09919999999994"/>
    <n v="0"/>
    <n v="0"/>
    <n v="0"/>
    <n v="0"/>
    <n v="0"/>
    <n v="0"/>
    <n v="459"/>
    <x v="0"/>
    <x v="1349"/>
    <x v="1542"/>
    <x v="58"/>
    <n v="0"/>
    <d v="2026-09-07T00:00:00"/>
    <n v="1"/>
    <x v="0"/>
    <s v="23.28-03 Aug"/>
  </r>
  <r>
    <s v="200900230025"/>
    <x v="1"/>
    <s v="KOKAR"/>
    <x v="101"/>
    <x v="90"/>
    <n v="5"/>
    <n v="7.29"/>
    <n v="311.1549"/>
    <n v="0"/>
    <n v="0"/>
    <n v="0"/>
    <n v="0"/>
    <n v="0"/>
    <n v="0"/>
    <n v="311"/>
    <x v="0"/>
    <x v="1346"/>
    <x v="1543"/>
    <x v="58"/>
    <n v="0"/>
    <d v="2026-09-07T00:00:00"/>
    <n v="1"/>
    <x v="0"/>
    <s v="23.28-03 Aug"/>
  </r>
  <r>
    <s v="200900230026"/>
    <x v="1"/>
    <s v="KOKAR"/>
    <x v="101"/>
    <x v="23"/>
    <n v="5"/>
    <n v="11.799999999999999"/>
    <n v="445.13980000000004"/>
    <n v="0"/>
    <n v="0"/>
    <n v="0"/>
    <n v="0"/>
    <n v="0"/>
    <n v="0"/>
    <n v="445"/>
    <x v="0"/>
    <x v="1350"/>
    <x v="1544"/>
    <x v="58"/>
    <n v="0"/>
    <d v="2026-09-07T00:00:00"/>
    <n v="1"/>
    <x v="0"/>
    <s v="23.28-03 Au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67"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297">
      <pivotArea outline="0" fieldPosition="0">
        <references count="1">
          <reference field="4294967294" count="12" selected="0">
            <x v="0"/>
            <x v="1"/>
            <x v="2"/>
            <x v="3"/>
            <x v="4"/>
            <x v="5"/>
            <x v="6"/>
            <x v="7"/>
            <x v="8"/>
            <x v="9"/>
            <x v="10"/>
            <x v="11"/>
          </reference>
        </references>
      </pivotArea>
    </format>
    <format dxfId="296">
      <pivotArea outline="0" fieldPosition="0">
        <references count="1">
          <reference field="4294967294" count="1" selected="0">
            <x v="14"/>
          </reference>
        </references>
      </pivotArea>
    </format>
    <format dxfId="295">
      <pivotArea type="origin" dataOnly="0" labelOnly="1" outline="0" fieldPosition="0"/>
    </format>
    <format dxfId="294">
      <pivotArea field="-2" type="button" dataOnly="0" labelOnly="1" outline="0" axis="axisCol" fieldPosition="0"/>
    </format>
    <format dxfId="293">
      <pivotArea type="topRight" dataOnly="0" labelOnly="1" outline="0" fieldPosition="0"/>
    </format>
    <format dxfId="292">
      <pivotArea field="1" type="button" dataOnly="0" labelOnly="1" outline="0" axis="axisRow" fieldPosition="0"/>
    </format>
    <format dxfId="291">
      <pivotArea field="2" type="button" dataOnly="0" labelOnly="1" outline="0" axis="axisRow" fieldPosition="1"/>
    </format>
    <format dxfId="290">
      <pivotArea field="3" type="button" dataOnly="0" labelOnly="1" outline="0" axis="axisRow" fieldPosition="2"/>
    </format>
    <format dxfId="289">
      <pivotArea field="4" type="button" dataOnly="0" labelOnly="1" outline="0" axis="axisRow" fieldPosition="3"/>
    </format>
    <format dxfId="288">
      <pivotArea dataOnly="0" labelOnly="1" outline="0" fieldPosition="0">
        <references count="1">
          <reference field="4294967294" count="15">
            <x v="0"/>
            <x v="1"/>
            <x v="2"/>
            <x v="3"/>
            <x v="4"/>
            <x v="5"/>
            <x v="6"/>
            <x v="7"/>
            <x v="8"/>
            <x v="9"/>
            <x v="10"/>
            <x v="11"/>
            <x v="12"/>
            <x v="13"/>
            <x v="14"/>
          </reference>
        </references>
      </pivotArea>
    </format>
    <format dxfId="287">
      <pivotArea dataOnly="0" labelOnly="1" outline="0" fieldPosition="0">
        <references count="1">
          <reference field="4294967294" count="1">
            <x v="10"/>
          </reference>
        </references>
      </pivotArea>
    </format>
    <format dxfId="286">
      <pivotArea dataOnly="0" labelOnly="1" outline="0" fieldPosition="0">
        <references count="1">
          <reference field="4294967294" count="1">
            <x v="4"/>
          </reference>
        </references>
      </pivotArea>
    </format>
    <format dxfId="285">
      <pivotArea type="all" dataOnly="0" outline="0" fieldPosition="0"/>
    </format>
    <format dxfId="284">
      <pivotArea outline="0" collapsedLevelsAreSubtotals="1" fieldPosition="0"/>
    </format>
    <format dxfId="283">
      <pivotArea type="origin" dataOnly="0" labelOnly="1" outline="0" fieldPosition="0"/>
    </format>
    <format dxfId="282">
      <pivotArea field="-2" type="button" dataOnly="0" labelOnly="1" outline="0" axis="axisCol" fieldPosition="0"/>
    </format>
    <format dxfId="281">
      <pivotArea type="topRight" dataOnly="0" labelOnly="1" outline="0" fieldPosition="0"/>
    </format>
    <format dxfId="280">
      <pivotArea field="1" type="button" dataOnly="0" labelOnly="1" outline="0" axis="axisRow" fieldPosition="0"/>
    </format>
    <format dxfId="279">
      <pivotArea field="2" type="button" dataOnly="0" labelOnly="1" outline="0" axis="axisRow" fieldPosition="1"/>
    </format>
    <format dxfId="278">
      <pivotArea field="3" type="button" dataOnly="0" labelOnly="1" outline="0" axis="axisRow" fieldPosition="2"/>
    </format>
    <format dxfId="277">
      <pivotArea field="4" type="button" dataOnly="0" labelOnly="1" outline="0" axis="axisRow" fieldPosition="3"/>
    </format>
    <format dxfId="276">
      <pivotArea dataOnly="0" labelOnly="1" outline="0" fieldPosition="0">
        <references count="1">
          <reference field="1" count="1">
            <x v="0"/>
          </reference>
        </references>
      </pivotArea>
    </format>
    <format dxfId="275">
      <pivotArea dataOnly="0" labelOnly="1" outline="0" fieldPosition="0">
        <references count="1">
          <reference field="1" count="1" defaultSubtotal="1">
            <x v="0"/>
          </reference>
        </references>
      </pivotArea>
    </format>
    <format dxfId="274">
      <pivotArea dataOnly="0" labelOnly="1" grandRow="1" outline="0" fieldPosition="0"/>
    </format>
    <format dxfId="273">
      <pivotArea dataOnly="0" labelOnly="1" outline="0" fieldPosition="0">
        <references count="2">
          <reference field="1" count="1" selected="0">
            <x v="0"/>
          </reference>
          <reference field="2" count="1">
            <x v="28"/>
          </reference>
        </references>
      </pivotArea>
    </format>
    <format dxfId="272">
      <pivotArea dataOnly="0" labelOnly="1" outline="0" fieldPosition="0">
        <references count="3">
          <reference field="1" count="1" selected="0">
            <x v="0"/>
          </reference>
          <reference field="2" count="1" selected="0">
            <x v="28"/>
          </reference>
          <reference field="3" count="1">
            <x v="3"/>
          </reference>
        </references>
      </pivotArea>
    </format>
    <format dxfId="271">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270">
      <pivotArea dataOnly="0" labelOnly="1" outline="0" fieldPosition="0">
        <references count="1">
          <reference field="4294967294" count="15">
            <x v="0"/>
            <x v="1"/>
            <x v="2"/>
            <x v="3"/>
            <x v="4"/>
            <x v="5"/>
            <x v="6"/>
            <x v="7"/>
            <x v="8"/>
            <x v="9"/>
            <x v="10"/>
            <x v="11"/>
            <x v="12"/>
            <x v="13"/>
            <x v="14"/>
          </reference>
        </references>
      </pivotArea>
    </format>
    <format dxfId="269">
      <pivotArea field="1" type="button" dataOnly="0" labelOnly="1" outline="0" axis="axisRow" fieldPosition="0"/>
    </format>
    <format dxfId="268">
      <pivotArea field="2" type="button" dataOnly="0" labelOnly="1" outline="0" axis="axisRow" fieldPosition="1"/>
    </format>
    <format dxfId="267">
      <pivotArea field="3" type="button" dataOnly="0" labelOnly="1" outline="0" axis="axisRow" fieldPosition="2"/>
    </format>
    <format dxfId="266">
      <pivotArea field="4" type="button" dataOnly="0" labelOnly="1" outline="0" axis="axisRow" fieldPosition="3"/>
    </format>
    <format dxfId="265">
      <pivotArea dataOnly="0" labelOnly="1" outline="0" fieldPosition="0">
        <references count="1">
          <reference field="4294967294" count="15">
            <x v="0"/>
            <x v="1"/>
            <x v="2"/>
            <x v="3"/>
            <x v="4"/>
            <x v="5"/>
            <x v="6"/>
            <x v="7"/>
            <x v="8"/>
            <x v="9"/>
            <x v="10"/>
            <x v="11"/>
            <x v="12"/>
            <x v="13"/>
            <x v="14"/>
          </reference>
        </references>
      </pivotArea>
    </format>
    <format dxfId="264">
      <pivotArea field="1" type="button" dataOnly="0" labelOnly="1" outline="0" axis="axisRow" fieldPosition="0"/>
    </format>
    <format dxfId="263">
      <pivotArea field="2" type="button" dataOnly="0" labelOnly="1" outline="0" axis="axisRow" fieldPosition="1"/>
    </format>
    <format dxfId="262">
      <pivotArea field="3" type="button" dataOnly="0" labelOnly="1" outline="0" axis="axisRow" fieldPosition="2"/>
    </format>
    <format dxfId="261">
      <pivotArea field="4" type="button" dataOnly="0" labelOnly="1" outline="0" axis="axisRow" fieldPosition="3"/>
    </format>
    <format dxfId="260">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68"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59">
      <pivotArea field="1" type="button" dataOnly="0" labelOnly="1" outline="0" axis="axisRow" fieldPosition="0"/>
    </format>
    <format dxfId="258">
      <pivotArea field="2" type="button" dataOnly="0" labelOnly="1" outline="0" axis="axisRow" fieldPosition="1"/>
    </format>
    <format dxfId="257">
      <pivotArea field="3" type="button" dataOnly="0" labelOnly="1" outline="0" axis="axisRow" fieldPosition="2"/>
    </format>
    <format dxfId="256">
      <pivotArea field="4" type="button" dataOnly="0" labelOnly="1" outline="0" axis="axisRow" fieldPosition="3"/>
    </format>
    <format dxfId="255">
      <pivotArea dataOnly="0" labelOnly="1" outline="0" fieldPosition="0">
        <references count="1">
          <reference field="4294967294" count="16">
            <x v="0"/>
            <x v="1"/>
            <x v="2"/>
            <x v="3"/>
            <x v="4"/>
            <x v="5"/>
            <x v="6"/>
            <x v="7"/>
            <x v="8"/>
            <x v="9"/>
            <x v="10"/>
            <x v="14"/>
            <x v="15"/>
            <x v="16"/>
            <x v="17"/>
            <x v="18"/>
          </reference>
        </references>
      </pivotArea>
    </format>
    <format dxfId="254">
      <pivotArea dataOnly="0" labelOnly="1" outline="0" fieldPosition="0">
        <references count="1">
          <reference field="4294967294" count="3">
            <x v="11"/>
            <x v="12"/>
            <x v="13"/>
          </reference>
        </references>
      </pivotArea>
    </format>
    <format dxfId="253">
      <pivotArea field="1" type="button" dataOnly="0" labelOnly="1" outline="0" axis="axisRow" fieldPosition="0"/>
    </format>
    <format dxfId="252">
      <pivotArea field="2" type="button" dataOnly="0" labelOnly="1" outline="0" axis="axisRow" fieldPosition="1"/>
    </format>
    <format dxfId="251">
      <pivotArea field="3" type="button" dataOnly="0" labelOnly="1" outline="0" axis="axisRow" fieldPosition="2"/>
    </format>
    <format dxfId="250">
      <pivotArea field="4" type="button" dataOnly="0" labelOnly="1" outline="0" axis="axisRow" fieldPosition="3"/>
    </format>
    <format dxfId="249">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82" applyNumberFormats="0" applyBorderFormats="0" applyFontFormats="0" applyPatternFormats="0" applyAlignmentFormats="0" applyWidthHeightFormats="1" dataCaption="Values" updatedVersion="8" itemPrintTitles="1" createdVersion="5" indent="0" compact="0" compactData="0" gridDropZones="1" multipleFieldFilters="0">
  <location ref="A4:M1659"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4">
        <item x="0"/>
        <item x="2"/>
        <item m="1" x="168"/>
        <item x="3"/>
        <item x="4"/>
        <item x="5"/>
        <item x="6"/>
        <item m="1" x="118"/>
        <item x="7"/>
        <item x="8"/>
        <item m="1" x="142"/>
        <item m="1" x="145"/>
        <item x="9"/>
        <item x="10"/>
        <item m="1" x="119"/>
        <item x="11"/>
        <item x="12"/>
        <item x="13"/>
        <item x="14"/>
        <item x="15"/>
        <item x="16"/>
        <item x="17"/>
        <item x="25"/>
        <item x="26"/>
        <item x="27"/>
        <item x="28"/>
        <item x="29"/>
        <item x="30"/>
        <item x="31"/>
        <item m="1" x="170"/>
        <item m="1" x="132"/>
        <item m="1" x="120"/>
        <item x="32"/>
        <item m="1" x="136"/>
        <item x="33"/>
        <item x="34"/>
        <item m="1" x="155"/>
        <item x="43"/>
        <item x="44"/>
        <item x="45"/>
        <item m="1" x="137"/>
        <item x="46"/>
        <item m="1" x="126"/>
        <item m="1" x="151"/>
        <item x="49"/>
        <item m="1" x="106"/>
        <item x="50"/>
        <item x="51"/>
        <item x="52"/>
        <item x="53"/>
        <item x="54"/>
        <item x="55"/>
        <item x="56"/>
        <item m="1" x="154"/>
        <item x="64"/>
        <item x="65"/>
        <item x="66"/>
        <item x="67"/>
        <item x="68"/>
        <item x="69"/>
        <item x="71"/>
        <item x="79"/>
        <item m="1" x="111"/>
        <item m="1" x="156"/>
        <item m="1" x="108"/>
        <item m="1" x="124"/>
        <item x="80"/>
        <item x="81"/>
        <item x="83"/>
        <item x="84"/>
        <item m="1" x="129"/>
        <item m="1" x="169"/>
        <item m="1" x="141"/>
        <item m="1" x="163"/>
        <item x="85"/>
        <item x="70"/>
        <item m="1" x="125"/>
        <item x="1"/>
        <item x="18"/>
        <item x="47"/>
        <item m="1" x="147"/>
        <item m="1" x="140"/>
        <item m="1" x="143"/>
        <item m="1" x="150"/>
        <item m="1" x="110"/>
        <item m="1" x="161"/>
        <item x="57"/>
        <item m="1" x="157"/>
        <item m="1" x="167"/>
        <item x="82"/>
        <item x="87"/>
        <item x="58"/>
        <item m="1" x="152"/>
        <item m="1" x="158"/>
        <item x="86"/>
        <item m="1" x="144"/>
        <item m="1" x="148"/>
        <item m="1" x="146"/>
        <item m="1" x="130"/>
        <item x="93"/>
        <item m="1" x="115"/>
        <item m="1" x="128"/>
        <item x="94"/>
        <item m="1" x="153"/>
        <item x="72"/>
        <item m="1" x="131"/>
        <item x="88"/>
        <item m="1" x="116"/>
        <item m="1" x="138"/>
        <item x="19"/>
        <item m="1" x="127"/>
        <item m="1" x="112"/>
        <item m="1" x="159"/>
        <item x="35"/>
        <item x="95"/>
        <item m="1" x="162"/>
        <item x="48"/>
        <item x="73"/>
        <item m="1" x="164"/>
        <item x="36"/>
        <item m="1" x="166"/>
        <item x="74"/>
        <item m="1" x="122"/>
        <item m="1" x="105"/>
        <item x="96"/>
        <item x="97"/>
        <item m="1" x="160"/>
        <item m="1" x="135"/>
        <item x="89"/>
        <item x="98"/>
        <item m="1" x="172"/>
        <item m="1" x="102"/>
        <item m="1" x="134"/>
        <item x="99"/>
        <item m="1" x="139"/>
        <item m="1" x="123"/>
        <item x="100"/>
        <item m="1" x="117"/>
        <item m="1" x="109"/>
        <item x="20"/>
        <item x="37"/>
        <item m="1" x="165"/>
        <item x="90"/>
        <item m="1" x="149"/>
        <item x="59"/>
        <item x="91"/>
        <item m="1" x="133"/>
        <item m="1" x="114"/>
        <item m="1" x="171"/>
        <item x="22"/>
        <item x="75"/>
        <item m="1" x="113"/>
        <item x="101"/>
        <item x="61"/>
        <item x="62"/>
        <item x="60"/>
        <item x="23"/>
        <item m="1" x="104"/>
        <item x="24"/>
        <item x="76"/>
        <item x="78"/>
        <item x="77"/>
        <item m="1" x="121"/>
        <item x="92"/>
        <item x="38"/>
        <item x="39"/>
        <item x="40"/>
        <item x="41"/>
        <item x="42"/>
        <item m="1" x="107"/>
        <item m="1" x="103"/>
        <item x="63"/>
        <item x="21"/>
        <item t="default"/>
      </items>
      <extLst>
        <ext xmlns:x14="http://schemas.microsoft.com/office/spreadsheetml/2009/9/main" uri="{2946ED86-A175-432a-8AC1-64E0C546D7DE}">
          <x14:pivotField fillDownLabels="1"/>
        </ext>
      </extLst>
    </pivotField>
    <pivotField axis="axisRow" compact="0" outline="0" showAll="0" defaultSubtotal="0">
      <items count="193">
        <item m="1" x="170"/>
        <item x="0"/>
        <item x="21"/>
        <item x="1"/>
        <item x="30"/>
        <item x="58"/>
        <item x="98"/>
        <item x="31"/>
        <item x="32"/>
        <item x="2"/>
        <item x="33"/>
        <item x="34"/>
        <item x="22"/>
        <item x="35"/>
        <item x="91"/>
        <item x="3"/>
        <item x="4"/>
        <item x="88"/>
        <item x="5"/>
        <item x="89"/>
        <item x="59"/>
        <item x="36"/>
        <item x="37"/>
        <item x="47"/>
        <item x="90"/>
        <item x="23"/>
        <item x="60"/>
        <item x="61"/>
        <item x="38"/>
        <item x="54"/>
        <item x="55"/>
        <item x="56"/>
        <item x="39"/>
        <item x="57"/>
        <item x="48"/>
        <item x="94"/>
        <item x="95"/>
        <item x="104"/>
        <item x="105"/>
        <item x="49"/>
        <item x="50"/>
        <item x="40"/>
        <item x="62"/>
        <item x="24"/>
        <item x="41"/>
        <item x="6"/>
        <item x="7"/>
        <item x="8"/>
        <item x="148"/>
        <item x="9"/>
        <item x="10"/>
        <item x="42"/>
        <item x="43"/>
        <item x="44"/>
        <item x="45"/>
        <item x="46"/>
        <item x="99"/>
        <item x="100"/>
        <item x="51"/>
        <item x="52"/>
        <item x="53"/>
        <item x="63"/>
        <item x="106"/>
        <item x="11"/>
        <item x="92"/>
        <item x="12"/>
        <item x="13"/>
        <item x="152"/>
        <item x="101"/>
        <item x="93"/>
        <item x="102"/>
        <item x="103"/>
        <item x="149"/>
        <item x="147"/>
        <item x="64"/>
        <item x="107"/>
        <item x="14"/>
        <item x="65"/>
        <item m="1" x="166"/>
        <item x="25"/>
        <item x="15"/>
        <item x="17"/>
        <item x="18"/>
        <item x="150"/>
        <item m="1" x="167"/>
        <item x="66"/>
        <item x="19"/>
        <item x="20"/>
        <item x="67"/>
        <item x="97"/>
        <item x="151"/>
        <item x="68"/>
        <item x="69"/>
        <item x="70"/>
        <item x="71"/>
        <item x="72"/>
        <item x="73"/>
        <item x="74"/>
        <item x="75"/>
        <item x="76"/>
        <item x="108"/>
        <item x="77"/>
        <item x="26"/>
        <item x="109"/>
        <item x="78"/>
        <item x="79"/>
        <item x="80"/>
        <item x="81"/>
        <item x="82"/>
        <item x="27"/>
        <item x="83"/>
        <item m="1" x="163"/>
        <item x="84"/>
        <item x="29"/>
        <item x="28"/>
        <item x="110"/>
        <item x="85"/>
        <item x="86"/>
        <item x="87"/>
        <item x="111"/>
        <item x="153"/>
        <item x="112"/>
        <item x="16"/>
        <item x="154"/>
        <item m="1" x="169"/>
        <item m="1" x="186"/>
        <item x="155"/>
        <item x="96"/>
        <item m="1" x="183"/>
        <item x="159"/>
        <item x="113"/>
        <item x="114"/>
        <item x="115"/>
        <item x="156"/>
        <item x="157"/>
        <item x="116"/>
        <item x="117"/>
        <item m="1" x="192"/>
        <item x="158"/>
        <item x="160"/>
        <item x="161"/>
        <item x="162"/>
        <item m="1" x="177"/>
        <item x="118"/>
        <item m="1" x="188"/>
        <item x="119"/>
        <item m="1" x="187"/>
        <item m="1" x="185"/>
        <item x="120"/>
        <item m="1" x="180"/>
        <item x="121"/>
        <item x="122"/>
        <item m="1" x="184"/>
        <item m="1" x="164"/>
        <item m="1" x="181"/>
        <item m="1" x="189"/>
        <item x="123"/>
        <item m="1" x="182"/>
        <item x="124"/>
        <item m="1" x="191"/>
        <item m="1" x="165"/>
        <item m="1" x="168"/>
        <item m="1" x="171"/>
        <item m="1" x="173"/>
        <item m="1" x="190"/>
        <item m="1" x="174"/>
        <item m="1" x="178"/>
        <item x="125"/>
        <item m="1" x="176"/>
        <item m="1" x="179"/>
        <item x="126"/>
        <item x="127"/>
        <item x="128"/>
        <item m="1" x="175"/>
        <item m="1" x="172"/>
        <item x="129"/>
        <item x="130"/>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351">
        <item x="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s>
    </pivotField>
    <pivotField axis="axisRow" compact="0" outline="0" showAll="0" defaultSubtotal="0">
      <items count="1545">
        <item x="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s>
    </pivotField>
    <pivotField axis="axisRow" compact="0" outline="0" showAll="0">
      <items count="148">
        <item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654">
    <i>
      <x/>
      <x v="1"/>
      <x v="1"/>
      <x v="1"/>
      <x v="1"/>
    </i>
    <i r="1">
      <x v="3"/>
      <x v="2"/>
      <x v="2"/>
      <x v="2"/>
    </i>
    <i r="1">
      <x v="9"/>
      <x v="3"/>
      <x v="3"/>
      <x v="1"/>
    </i>
    <i r="1">
      <x v="15"/>
      <x v="4"/>
      <x v="4"/>
      <x v="1"/>
    </i>
    <i r="1">
      <x v="16"/>
      <x v="5"/>
      <x v="5"/>
      <x v="2"/>
    </i>
    <i r="1">
      <x v="18"/>
      <x v="6"/>
      <x v="6"/>
      <x v="3"/>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2"/>
      <x v="19"/>
      <x v="19"/>
      <x v="8"/>
    </i>
    <i r="1">
      <x v="86"/>
      <x v="20"/>
      <x v="20"/>
      <x v="9"/>
    </i>
    <i r="1">
      <x v="87"/>
      <x v="21"/>
      <x v="21"/>
      <x v="9"/>
    </i>
    <i r="1">
      <x v="122"/>
      <x v="17"/>
      <x v="17"/>
      <x v="7"/>
    </i>
    <i t="default">
      <x/>
    </i>
    <i>
      <x v="1"/>
      <x v="2"/>
      <x v="23"/>
      <x v="23"/>
      <x v="11"/>
    </i>
    <i r="1">
      <x v="12"/>
      <x v="24"/>
      <x v="24"/>
      <x v="12"/>
    </i>
    <i r="1">
      <x v="25"/>
      <x v="25"/>
      <x v="25"/>
      <x v="13"/>
    </i>
    <i r="1">
      <x v="43"/>
      <x v="26"/>
      <x v="26"/>
      <x v="14"/>
    </i>
    <i r="1">
      <x v="76"/>
      <x v="27"/>
      <x v="27"/>
      <x v="12"/>
    </i>
    <i r="1">
      <x v="79"/>
      <x v="28"/>
      <x v="28"/>
      <x v="14"/>
    </i>
    <i r="1">
      <x v="102"/>
      <x v="29"/>
      <x v="29"/>
      <x v="14"/>
    </i>
    <i r="1">
      <x v="109"/>
      <x v="30"/>
      <x v="30"/>
      <x v="12"/>
    </i>
    <i r="1">
      <x v="113"/>
      <x v="32"/>
      <x v="32"/>
      <x v="12"/>
    </i>
    <i r="1">
      <x v="114"/>
      <x v="31"/>
      <x v="31"/>
      <x v="11"/>
    </i>
    <i t="default">
      <x v="1"/>
    </i>
    <i>
      <x v="3"/>
      <x v="1"/>
      <x v="14"/>
      <x v="33"/>
      <x v="15"/>
    </i>
    <i r="1">
      <x v="4"/>
      <x v="33"/>
      <x v="34"/>
      <x v="3"/>
    </i>
    <i r="1">
      <x v="7"/>
      <x v="34"/>
      <x v="35"/>
      <x v="16"/>
    </i>
    <i r="1">
      <x v="8"/>
      <x v="35"/>
      <x v="36"/>
      <x v="3"/>
    </i>
    <i r="1">
      <x v="10"/>
      <x v="36"/>
      <x v="37"/>
      <x v="16"/>
    </i>
    <i r="1">
      <x v="11"/>
      <x v="37"/>
      <x v="38"/>
      <x v="17"/>
    </i>
    <i r="1">
      <x v="13"/>
      <x v="38"/>
      <x v="39"/>
      <x v="3"/>
    </i>
    <i r="1">
      <x v="15"/>
      <x v="39"/>
      <x v="40"/>
      <x v="3"/>
    </i>
    <i r="1">
      <x v="21"/>
      <x v="40"/>
      <x v="41"/>
      <x v="3"/>
    </i>
    <i r="1">
      <x v="22"/>
      <x v="41"/>
      <x v="42"/>
      <x v="16"/>
    </i>
    <i r="1">
      <x v="28"/>
      <x v="42"/>
      <x v="43"/>
      <x v="3"/>
    </i>
    <i r="1">
      <x v="32"/>
      <x v="43"/>
      <x v="44"/>
      <x v="15"/>
    </i>
    <i r="1">
      <x v="41"/>
      <x v="44"/>
      <x v="45"/>
      <x v="3"/>
    </i>
    <i r="1">
      <x v="44"/>
      <x v="45"/>
      <x v="46"/>
      <x v="3"/>
    </i>
    <i r="1">
      <x v="45"/>
      <x v="46"/>
      <x v="47"/>
      <x v="18"/>
    </i>
    <i r="1">
      <x v="46"/>
      <x v="47"/>
      <x v="48"/>
      <x v="3"/>
    </i>
    <i r="1">
      <x v="47"/>
      <x v="48"/>
      <x v="49"/>
      <x v="3"/>
    </i>
    <i r="1">
      <x v="49"/>
      <x v="49"/>
      <x v="50"/>
      <x v="15"/>
    </i>
    <i r="1">
      <x v="51"/>
      <x v="50"/>
      <x v="51"/>
      <x v="19"/>
    </i>
    <i r="1">
      <x v="52"/>
      <x v="51"/>
      <x v="52"/>
      <x v="20"/>
    </i>
    <i r="1">
      <x v="53"/>
      <x v="52"/>
      <x v="53"/>
      <x v="2"/>
    </i>
    <i r="1">
      <x v="54"/>
      <x v="53"/>
      <x v="54"/>
      <x v="17"/>
    </i>
    <i r="1">
      <x v="55"/>
      <x v="54"/>
      <x v="55"/>
      <x v="21"/>
    </i>
    <i t="default">
      <x v="3"/>
    </i>
    <i>
      <x v="4"/>
      <x v="4"/>
      <x v="55"/>
      <x v="56"/>
      <x v="3"/>
    </i>
    <i r="1">
      <x v="9"/>
      <x v="56"/>
      <x v="57"/>
      <x v="17"/>
    </i>
    <i r="1">
      <x v="16"/>
      <x v="57"/>
      <x v="58"/>
      <x v="20"/>
    </i>
    <i r="1">
      <x v="23"/>
      <x v="58"/>
      <x v="59"/>
      <x v="3"/>
    </i>
    <i r="1">
      <x v="34"/>
      <x v="59"/>
      <x v="60"/>
      <x v="20"/>
    </i>
    <i r="1">
      <x v="39"/>
      <x v="60"/>
      <x v="61"/>
      <x v="17"/>
    </i>
    <i r="1">
      <x v="40"/>
      <x v="61"/>
      <x v="62"/>
      <x v="15"/>
    </i>
    <i r="1">
      <x v="44"/>
      <x v="62"/>
      <x v="63"/>
      <x v="15"/>
    </i>
    <i r="1">
      <x v="49"/>
      <x v="63"/>
      <x v="64"/>
      <x v="3"/>
    </i>
    <i r="1">
      <x v="52"/>
      <x v="64"/>
      <x v="65"/>
      <x v="3"/>
    </i>
    <i r="1">
      <x v="54"/>
      <x v="65"/>
      <x v="66"/>
      <x v="19"/>
    </i>
    <i r="1">
      <x v="58"/>
      <x v="66"/>
      <x v="67"/>
      <x v="20"/>
    </i>
    <i r="1">
      <x v="59"/>
      <x v="67"/>
      <x v="68"/>
      <x v="20"/>
    </i>
    <i r="1">
      <x v="60"/>
      <x v="3"/>
      <x v="69"/>
      <x v="15"/>
    </i>
    <i t="default">
      <x v="4"/>
    </i>
    <i>
      <x v="5"/>
      <x v="1"/>
      <x v="68"/>
      <x v="70"/>
      <x v="2"/>
    </i>
    <i r="1">
      <x v="15"/>
      <x v="69"/>
      <x v="71"/>
      <x v="2"/>
    </i>
    <i r="1">
      <x v="16"/>
      <x v="70"/>
      <x v="72"/>
      <x v="22"/>
    </i>
    <i r="1">
      <x v="29"/>
      <x v="71"/>
      <x v="73"/>
      <x v="1"/>
    </i>
    <i r="1">
      <x v="30"/>
      <x v="72"/>
      <x v="74"/>
      <x v="23"/>
    </i>
    <i r="1">
      <x v="31"/>
      <x v="73"/>
      <x v="75"/>
      <x v="24"/>
    </i>
    <i r="1">
      <x v="33"/>
      <x v="74"/>
      <x v="76"/>
      <x v="2"/>
    </i>
    <i t="default">
      <x v="5"/>
    </i>
    <i>
      <x v="6"/>
      <x v="2"/>
      <x v="75"/>
      <x v="77"/>
      <x v="2"/>
    </i>
    <i r="1">
      <x v="5"/>
      <x v="76"/>
      <x v="78"/>
      <x v="2"/>
    </i>
    <i r="1">
      <x v="12"/>
      <x v="77"/>
      <x v="79"/>
      <x v="1"/>
    </i>
    <i r="1">
      <x v="13"/>
      <x v="78"/>
      <x v="80"/>
      <x v="2"/>
    </i>
    <i r="1">
      <x v="15"/>
      <x v="79"/>
      <x v="81"/>
      <x v="2"/>
    </i>
    <i r="1">
      <x v="16"/>
      <x v="80"/>
      <x v="82"/>
      <x v="9"/>
    </i>
    <i r="1">
      <x v="20"/>
      <x v="81"/>
      <x v="83"/>
      <x v="1"/>
    </i>
    <i r="1">
      <x v="21"/>
      <x v="82"/>
      <x v="84"/>
      <x v="2"/>
    </i>
    <i r="1">
      <x v="23"/>
      <x v="83"/>
      <x v="85"/>
      <x v="2"/>
    </i>
    <i r="1">
      <x v="25"/>
      <x v="84"/>
      <x v="86"/>
      <x v="9"/>
    </i>
    <i r="1">
      <x v="26"/>
      <x v="85"/>
      <x v="87"/>
      <x v="1"/>
    </i>
    <i r="1">
      <x v="27"/>
      <x v="86"/>
      <x v="88"/>
      <x v="2"/>
    </i>
    <i r="1">
      <x v="33"/>
      <x v="87"/>
      <x v="89"/>
      <x v="2"/>
    </i>
    <i r="1">
      <x v="34"/>
      <x v="88"/>
      <x v="90"/>
      <x v="2"/>
    </i>
    <i r="1">
      <x v="40"/>
      <x v="89"/>
      <x v="91"/>
      <x v="18"/>
    </i>
    <i r="1">
      <x v="42"/>
      <x v="90"/>
      <x v="92"/>
      <x v="2"/>
    </i>
    <i r="1">
      <x v="44"/>
      <x v="91"/>
      <x v="93"/>
      <x v="2"/>
    </i>
    <i r="1">
      <x v="45"/>
      <x v="92"/>
      <x v="94"/>
      <x v="2"/>
    </i>
    <i r="1">
      <x v="50"/>
      <x v="93"/>
      <x v="95"/>
      <x v="2"/>
    </i>
    <i r="1">
      <x v="53"/>
      <x v="94"/>
      <x v="96"/>
      <x v="2"/>
    </i>
    <i r="1">
      <x v="54"/>
      <x v="95"/>
      <x v="97"/>
      <x v="2"/>
    </i>
    <i r="1">
      <x v="61"/>
      <x v="96"/>
      <x v="98"/>
      <x v="20"/>
    </i>
    <i r="1">
      <x v="65"/>
      <x v="97"/>
      <x v="99"/>
      <x v="1"/>
    </i>
    <i r="1">
      <x v="74"/>
      <x v="98"/>
      <x v="100"/>
      <x v="1"/>
    </i>
    <i r="1">
      <x v="76"/>
      <x v="99"/>
      <x v="101"/>
      <x v="2"/>
    </i>
    <i r="1">
      <x v="77"/>
      <x v="100"/>
      <x v="102"/>
      <x v="2"/>
    </i>
    <i r="1">
      <x v="80"/>
      <x v="101"/>
      <x v="103"/>
      <x v="2"/>
    </i>
    <i r="1">
      <x v="82"/>
      <x v="102"/>
      <x v="104"/>
      <x v="1"/>
    </i>
    <i r="1">
      <x v="85"/>
      <x v="103"/>
      <x v="105"/>
      <x v="20"/>
    </i>
    <i r="1">
      <x v="87"/>
      <x v="104"/>
      <x v="106"/>
      <x v="2"/>
    </i>
    <i r="1">
      <x v="88"/>
      <x v="105"/>
      <x v="107"/>
      <x v="1"/>
    </i>
    <i r="1">
      <x v="91"/>
      <x v="106"/>
      <x v="108"/>
      <x v="2"/>
    </i>
    <i r="1">
      <x v="92"/>
      <x v="107"/>
      <x v="109"/>
      <x v="1"/>
    </i>
    <i r="1">
      <x v="93"/>
      <x v="108"/>
      <x v="110"/>
      <x v="2"/>
    </i>
    <i r="1">
      <x v="94"/>
      <x v="109"/>
      <x v="111"/>
      <x v="2"/>
    </i>
    <i r="1">
      <x v="95"/>
      <x v="110"/>
      <x v="112"/>
      <x v="25"/>
    </i>
    <i r="1">
      <x v="96"/>
      <x v="111"/>
      <x v="113"/>
      <x v="26"/>
    </i>
    <i r="1">
      <x v="97"/>
      <x v="112"/>
      <x v="114"/>
      <x v="27"/>
    </i>
    <i r="1">
      <x v="98"/>
      <x v="113"/>
      <x v="115"/>
      <x v="1"/>
    </i>
    <i r="1">
      <x v="99"/>
      <x v="114"/>
      <x v="116"/>
      <x v="1"/>
    </i>
    <i r="1">
      <x v="101"/>
      <x v="115"/>
      <x v="117"/>
      <x v="1"/>
    </i>
    <i r="1">
      <x v="104"/>
      <x v="116"/>
      <x v="118"/>
      <x v="2"/>
    </i>
    <i r="1">
      <x v="105"/>
      <x v="117"/>
      <x v="119"/>
      <x v="2"/>
    </i>
    <i r="1">
      <x v="106"/>
      <x v="99"/>
      <x v="120"/>
      <x v="25"/>
    </i>
    <i r="1">
      <x v="107"/>
      <x v="118"/>
      <x v="121"/>
      <x v="9"/>
    </i>
    <i r="1">
      <x v="108"/>
      <x v="119"/>
      <x v="122"/>
      <x v="2"/>
    </i>
    <i r="1">
      <x v="109"/>
      <x v="120"/>
      <x v="123"/>
      <x v="28"/>
    </i>
    <i r="1">
      <x v="110"/>
      <x v="121"/>
      <x v="124"/>
      <x v="2"/>
    </i>
    <i r="1">
      <x v="112"/>
      <x v="122"/>
      <x v="125"/>
      <x v="2"/>
    </i>
    <i r="1">
      <x v="113"/>
      <x v="123"/>
      <x v="126"/>
      <x v="2"/>
    </i>
    <i r="1">
      <x v="116"/>
      <x v="124"/>
      <x v="127"/>
      <x v="29"/>
    </i>
    <i r="1">
      <x v="117"/>
      <x v="125"/>
      <x v="128"/>
      <x v="20"/>
    </i>
    <i r="1">
      <x v="118"/>
      <x v="126"/>
      <x v="129"/>
      <x v="1"/>
    </i>
    <i t="default">
      <x v="6"/>
    </i>
    <i>
      <x v="8"/>
      <x v="1"/>
      <x v="127"/>
      <x v="130"/>
      <x v="10"/>
    </i>
    <i r="1">
      <x v="9"/>
      <x v="128"/>
      <x v="131"/>
      <x v="10"/>
    </i>
    <i r="1">
      <x v="17"/>
      <x v="32"/>
      <x v="132"/>
      <x v="12"/>
    </i>
    <i r="1">
      <x v="19"/>
      <x v="129"/>
      <x v="133"/>
      <x v="12"/>
    </i>
    <i r="1">
      <x v="24"/>
      <x v="32"/>
      <x v="134"/>
      <x v="12"/>
    </i>
    <i r="1">
      <x v="25"/>
      <x v="130"/>
      <x v="135"/>
      <x v="14"/>
    </i>
    <i r="1">
      <x v="26"/>
      <x v="131"/>
      <x v="136"/>
      <x v="12"/>
    </i>
    <i r="1">
      <x v="28"/>
      <x v="132"/>
      <x v="137"/>
      <x v="10"/>
    </i>
    <i r="1">
      <x v="29"/>
      <x v="133"/>
      <x v="138"/>
      <x v="12"/>
    </i>
    <i t="default">
      <x v="8"/>
    </i>
    <i>
      <x v="9"/>
      <x v="3"/>
      <x v="134"/>
      <x v="139"/>
      <x v="17"/>
    </i>
    <i r="1">
      <x v="7"/>
      <x v="135"/>
      <x v="140"/>
      <x v="20"/>
    </i>
    <i r="1">
      <x v="9"/>
      <x v="136"/>
      <x v="141"/>
      <x v="17"/>
    </i>
    <i r="1">
      <x v="10"/>
      <x v="137"/>
      <x v="142"/>
      <x v="20"/>
    </i>
    <i r="1">
      <x v="14"/>
      <x v="138"/>
      <x v="143"/>
      <x v="3"/>
    </i>
    <i r="1">
      <x v="15"/>
      <x v="139"/>
      <x v="144"/>
      <x v="3"/>
    </i>
    <i r="1">
      <x v="20"/>
      <x v="140"/>
      <x v="145"/>
      <x v="3"/>
    </i>
    <i r="1">
      <x v="22"/>
      <x v="141"/>
      <x v="146"/>
      <x v="16"/>
    </i>
    <i r="1">
      <x v="23"/>
      <x v="142"/>
      <x v="147"/>
      <x v="3"/>
    </i>
    <i r="1">
      <x v="25"/>
      <x v="143"/>
      <x v="148"/>
      <x v="3"/>
    </i>
    <i r="1">
      <x v="26"/>
      <x v="144"/>
      <x v="149"/>
      <x v="17"/>
    </i>
    <i r="1">
      <x v="29"/>
      <x v="59"/>
      <x v="150"/>
      <x v="15"/>
    </i>
    <i r="1">
      <x v="31"/>
      <x v="145"/>
      <x v="151"/>
      <x v="15"/>
    </i>
    <i r="1">
      <x v="32"/>
      <x v="59"/>
      <x v="152"/>
      <x v="3"/>
    </i>
    <i r="1">
      <x v="40"/>
      <x v="146"/>
      <x v="153"/>
      <x v="17"/>
    </i>
    <i r="1">
      <x v="45"/>
      <x v="147"/>
      <x v="154"/>
      <x v="17"/>
    </i>
    <i r="1">
      <x v="47"/>
      <x v="148"/>
      <x v="155"/>
      <x v="15"/>
    </i>
    <i r="1">
      <x v="50"/>
      <x v="149"/>
      <x v="156"/>
      <x v="20"/>
    </i>
    <i r="1">
      <x v="55"/>
      <x v="150"/>
      <x v="157"/>
      <x v="30"/>
    </i>
    <i r="1">
      <x v="64"/>
      <x v="151"/>
      <x v="158"/>
      <x v="3"/>
    </i>
    <i r="1">
      <x v="65"/>
      <x v="152"/>
      <x v="159"/>
      <x v="17"/>
    </i>
    <i r="1">
      <x v="69"/>
      <x v="153"/>
      <x v="160"/>
      <x v="31"/>
    </i>
    <i t="default">
      <x v="9"/>
    </i>
    <i>
      <x v="12"/>
      <x v="3"/>
      <x v="154"/>
      <x v="161"/>
      <x v="11"/>
    </i>
    <i r="1">
      <x v="22"/>
      <x v="155"/>
      <x v="162"/>
      <x v="11"/>
    </i>
    <i r="1">
      <x v="25"/>
      <x v="156"/>
      <x v="163"/>
      <x v="20"/>
    </i>
    <i r="1">
      <x v="29"/>
      <x v="157"/>
      <x v="164"/>
      <x v="20"/>
    </i>
    <i r="1">
      <x v="35"/>
      <x v="158"/>
      <x v="165"/>
      <x v="14"/>
    </i>
    <i r="1">
      <x v="36"/>
      <x v="159"/>
      <x v="166"/>
      <x v="11"/>
    </i>
    <i r="1">
      <x v="46"/>
      <x v="160"/>
      <x v="167"/>
      <x v="11"/>
    </i>
    <i r="1">
      <x v="74"/>
      <x v="161"/>
      <x v="168"/>
      <x v="11"/>
    </i>
    <i r="1">
      <x v="89"/>
      <x v="163"/>
      <x v="170"/>
      <x v="10"/>
    </i>
    <i r="1">
      <x v="127"/>
      <x v="162"/>
      <x v="169"/>
      <x v="32"/>
    </i>
    <i t="default">
      <x v="12"/>
    </i>
    <i>
      <x v="13"/>
      <x v="1"/>
      <x v="164"/>
      <x v="171"/>
      <x v="12"/>
    </i>
    <i r="1">
      <x v="13"/>
      <x v="165"/>
      <x v="172"/>
      <x v="20"/>
    </i>
    <i t="default">
      <x v="13"/>
    </i>
    <i>
      <x v="15"/>
      <x v="1"/>
      <x v="166"/>
      <x v="173"/>
      <x v="11"/>
    </i>
    <i r="1">
      <x v="10"/>
      <x v="167"/>
      <x v="174"/>
      <x v="14"/>
    </i>
    <i r="1">
      <x v="11"/>
      <x v="168"/>
      <x v="175"/>
      <x v="14"/>
    </i>
    <i t="default">
      <x v="15"/>
    </i>
    <i>
      <x v="16"/>
      <x v="1"/>
      <x v="169"/>
      <x v="176"/>
      <x v="12"/>
    </i>
    <i r="1">
      <x v="2"/>
      <x v="170"/>
      <x v="177"/>
      <x v="20"/>
    </i>
    <i r="1">
      <x v="7"/>
      <x v="171"/>
      <x v="178"/>
      <x v="12"/>
    </i>
    <i t="default">
      <x v="16"/>
    </i>
    <i>
      <x v="17"/>
      <x v="1"/>
      <x v="172"/>
      <x v="179"/>
      <x v="10"/>
    </i>
    <i r="1">
      <x v="2"/>
      <x v="173"/>
      <x v="180"/>
      <x v="20"/>
    </i>
    <i r="1">
      <x v="3"/>
      <x v="174"/>
      <x v="181"/>
      <x v="10"/>
    </i>
    <i r="1">
      <x v="6"/>
      <x v="2"/>
      <x v="182"/>
      <x v="13"/>
    </i>
    <i r="1">
      <x v="13"/>
      <x v="175"/>
      <x v="183"/>
      <x v="33"/>
    </i>
    <i r="1">
      <x v="16"/>
      <x v="176"/>
      <x v="184"/>
      <x v="20"/>
    </i>
    <i r="1">
      <x v="17"/>
      <x v="177"/>
      <x v="185"/>
      <x v="13"/>
    </i>
    <i r="1">
      <x v="18"/>
      <x v="178"/>
      <x v="186"/>
      <x v="10"/>
    </i>
    <i t="default">
      <x v="17"/>
    </i>
    <i>
      <x v="18"/>
      <x v="6"/>
      <x v="179"/>
      <x v="187"/>
      <x v="20"/>
    </i>
    <i r="1">
      <x v="25"/>
      <x v="180"/>
      <x v="188"/>
      <x v="12"/>
    </i>
    <i r="1">
      <x v="54"/>
      <x v="181"/>
      <x v="189"/>
      <x v="11"/>
    </i>
    <i r="1">
      <x v="56"/>
      <x v="182"/>
      <x v="190"/>
      <x v="34"/>
    </i>
    <i r="1">
      <x v="57"/>
      <x v="183"/>
      <x v="191"/>
      <x v="33"/>
    </i>
    <i r="1">
      <x v="63"/>
      <x v="184"/>
      <x v="192"/>
      <x v="20"/>
    </i>
    <i r="1">
      <x v="65"/>
      <x v="185"/>
      <x v="193"/>
      <x v="20"/>
    </i>
    <i r="1">
      <x v="68"/>
      <x v="186"/>
      <x v="194"/>
      <x v="20"/>
    </i>
    <i r="1">
      <x v="70"/>
      <x v="187"/>
      <x v="195"/>
      <x v="20"/>
    </i>
    <i r="1">
      <x v="71"/>
      <x v="188"/>
      <x v="196"/>
      <x v="11"/>
    </i>
    <i t="default">
      <x v="18"/>
    </i>
    <i>
      <x v="19"/>
      <x v="1"/>
      <x v="189"/>
      <x v="197"/>
      <x v="35"/>
    </i>
    <i r="1">
      <x v="3"/>
      <x v="190"/>
      <x v="198"/>
      <x v="3"/>
    </i>
    <i r="1">
      <x v="4"/>
      <x v="191"/>
      <x v="199"/>
      <x v="3"/>
    </i>
    <i r="1">
      <x v="7"/>
      <x v="192"/>
      <x v="200"/>
      <x v="36"/>
    </i>
    <i r="1">
      <x v="8"/>
      <x v="193"/>
      <x v="201"/>
      <x v="17"/>
    </i>
    <i r="1">
      <x v="10"/>
      <x v="194"/>
      <x v="202"/>
      <x v="36"/>
    </i>
    <i r="1">
      <x v="12"/>
      <x v="195"/>
      <x v="203"/>
      <x v="36"/>
    </i>
    <i r="1">
      <x v="13"/>
      <x v="145"/>
      <x v="204"/>
      <x v="36"/>
    </i>
    <i r="1">
      <x v="14"/>
      <x v="196"/>
      <x v="205"/>
      <x v="12"/>
    </i>
    <i r="1">
      <x v="16"/>
      <x v="197"/>
      <x v="206"/>
      <x v="37"/>
    </i>
    <i r="1">
      <x v="18"/>
      <x v="198"/>
      <x v="207"/>
      <x v="35"/>
    </i>
    <i r="1">
      <x v="20"/>
      <x v="199"/>
      <x v="208"/>
      <x v="36"/>
    </i>
    <i r="1">
      <x v="25"/>
      <x v="200"/>
      <x v="209"/>
      <x v="35"/>
    </i>
    <i r="1">
      <x v="26"/>
      <x v="201"/>
      <x v="210"/>
      <x v="36"/>
    </i>
    <i r="1">
      <x v="27"/>
      <x v="202"/>
      <x v="211"/>
      <x v="3"/>
    </i>
    <i r="1">
      <x v="29"/>
      <x v="203"/>
      <x v="212"/>
      <x v="3"/>
    </i>
    <i r="1">
      <x v="30"/>
      <x v="204"/>
      <x v="213"/>
      <x v="3"/>
    </i>
    <i r="1">
      <x v="31"/>
      <x v="205"/>
      <x v="214"/>
      <x v="3"/>
    </i>
    <i r="1">
      <x v="32"/>
      <x v="206"/>
      <x v="215"/>
      <x v="2"/>
    </i>
    <i r="1">
      <x v="33"/>
      <x v="207"/>
      <x v="216"/>
      <x v="18"/>
    </i>
    <i r="1">
      <x v="34"/>
      <x v="193"/>
      <x v="217"/>
      <x v="18"/>
    </i>
    <i r="1">
      <x v="35"/>
      <x v="208"/>
      <x v="218"/>
      <x v="35"/>
    </i>
    <i r="1">
      <x v="37"/>
      <x v="163"/>
      <x v="219"/>
      <x v="18"/>
    </i>
    <i r="1">
      <x v="38"/>
      <x v="209"/>
      <x v="220"/>
      <x v="35"/>
    </i>
    <i r="1">
      <x v="40"/>
      <x v="210"/>
      <x v="221"/>
      <x v="22"/>
    </i>
    <i r="1">
      <x v="43"/>
      <x v="211"/>
      <x v="222"/>
      <x v="35"/>
    </i>
    <i t="default">
      <x v="19"/>
    </i>
    <i>
      <x v="20"/>
      <x v="2"/>
      <x v="212"/>
      <x v="223"/>
      <x v="13"/>
    </i>
    <i r="1">
      <x v="3"/>
      <x v="213"/>
      <x v="224"/>
      <x v="13"/>
    </i>
    <i r="1">
      <x v="6"/>
      <x v="214"/>
      <x v="225"/>
      <x v="20"/>
    </i>
    <i r="1">
      <x v="7"/>
      <x v="215"/>
      <x v="226"/>
      <x v="11"/>
    </i>
    <i r="1">
      <x v="11"/>
      <x v="216"/>
      <x v="227"/>
      <x v="12"/>
    </i>
    <i r="1">
      <x v="13"/>
      <x v="217"/>
      <x v="228"/>
      <x v="33"/>
    </i>
    <i r="1">
      <x v="14"/>
      <x v="218"/>
      <x v="229"/>
      <x v="33"/>
    </i>
    <i r="1">
      <x v="17"/>
      <x v="219"/>
      <x v="230"/>
      <x v="11"/>
    </i>
    <i r="1">
      <x v="20"/>
      <x v="220"/>
      <x v="231"/>
      <x v="33"/>
    </i>
    <i r="1">
      <x v="21"/>
      <x v="221"/>
      <x v="232"/>
      <x v="11"/>
    </i>
    <i r="1">
      <x v="22"/>
      <x v="222"/>
      <x v="233"/>
      <x v="33"/>
    </i>
    <i r="1">
      <x v="24"/>
      <x v="223"/>
      <x v="234"/>
      <x v="13"/>
    </i>
    <i r="1">
      <x v="26"/>
      <x v="224"/>
      <x v="235"/>
      <x v="14"/>
    </i>
    <i r="1">
      <x v="27"/>
      <x v="225"/>
      <x v="236"/>
      <x v="20"/>
    </i>
    <i r="1">
      <x v="28"/>
      <x v="226"/>
      <x v="237"/>
      <x v="13"/>
    </i>
    <i r="1">
      <x v="30"/>
      <x v="227"/>
      <x v="238"/>
      <x v="12"/>
    </i>
    <i r="1">
      <x v="31"/>
      <x v="228"/>
      <x v="239"/>
      <x v="11"/>
    </i>
    <i r="1">
      <x v="34"/>
      <x v="229"/>
      <x v="240"/>
      <x v="14"/>
    </i>
    <i r="1">
      <x v="35"/>
      <x v="230"/>
      <x v="241"/>
      <x v="11"/>
    </i>
    <i r="1">
      <x v="37"/>
      <x v="231"/>
      <x v="242"/>
      <x v="11"/>
    </i>
    <i r="1">
      <x v="38"/>
      <x v="232"/>
      <x v="243"/>
      <x v="20"/>
    </i>
    <i r="1">
      <x v="39"/>
      <x v="233"/>
      <x v="244"/>
      <x v="12"/>
    </i>
    <i r="1">
      <x v="40"/>
      <x v="234"/>
      <x v="245"/>
      <x v="14"/>
    </i>
    <i t="default">
      <x v="20"/>
    </i>
    <i>
      <x v="21"/>
      <x v="3"/>
      <x v="235"/>
      <x v="246"/>
      <x v="16"/>
    </i>
    <i t="default">
      <x v="21"/>
    </i>
    <i>
      <x v="22"/>
      <x v="2"/>
      <x v="306"/>
      <x v="318"/>
      <x v="22"/>
    </i>
    <i r="1">
      <x v="4"/>
      <x v="59"/>
      <x v="319"/>
      <x v="20"/>
    </i>
    <i r="1">
      <x v="5"/>
      <x v="307"/>
      <x v="320"/>
      <x v="29"/>
    </i>
    <i r="1">
      <x v="6"/>
      <x v="308"/>
      <x v="321"/>
      <x v="20"/>
    </i>
    <i r="1">
      <x v="9"/>
      <x v="48"/>
      <x v="322"/>
      <x v="38"/>
    </i>
    <i r="1">
      <x v="10"/>
      <x v="309"/>
      <x v="323"/>
      <x v="20"/>
    </i>
    <i r="1">
      <x v="11"/>
      <x v="310"/>
      <x v="324"/>
      <x v="44"/>
    </i>
    <i r="1">
      <x v="15"/>
      <x v="311"/>
      <x v="325"/>
      <x v="20"/>
    </i>
    <i r="1">
      <x v="17"/>
      <x v="247"/>
      <x v="326"/>
      <x v="29"/>
    </i>
    <i r="1">
      <x v="19"/>
      <x v="312"/>
      <x v="327"/>
      <x v="29"/>
    </i>
    <i r="1">
      <x v="22"/>
      <x v="313"/>
      <x v="328"/>
      <x v="29"/>
    </i>
    <i r="1">
      <x v="24"/>
      <x v="314"/>
      <x v="329"/>
      <x v="20"/>
    </i>
    <i r="1">
      <x v="25"/>
      <x v="315"/>
      <x v="330"/>
      <x v="38"/>
    </i>
    <i r="1">
      <x v="26"/>
      <x v="316"/>
      <x v="331"/>
      <x v="38"/>
    </i>
    <i r="1">
      <x v="28"/>
      <x v="317"/>
      <x v="332"/>
      <x v="29"/>
    </i>
    <i r="1">
      <x v="32"/>
      <x v="318"/>
      <x v="333"/>
      <x v="20"/>
    </i>
    <i r="1">
      <x v="36"/>
      <x v="319"/>
      <x v="334"/>
      <x v="20"/>
    </i>
    <i r="1">
      <x v="37"/>
      <x v="320"/>
      <x v="335"/>
      <x v="38"/>
    </i>
    <i r="1">
      <x v="39"/>
      <x v="321"/>
      <x v="336"/>
      <x v="20"/>
    </i>
    <i r="1">
      <x v="40"/>
      <x v="322"/>
      <x v="337"/>
      <x v="38"/>
    </i>
    <i r="1">
      <x v="43"/>
      <x v="323"/>
      <x v="338"/>
      <x v="38"/>
    </i>
    <i r="1">
      <x v="45"/>
      <x v="324"/>
      <x v="339"/>
      <x v="22"/>
    </i>
    <i r="1">
      <x v="46"/>
      <x v="325"/>
      <x v="340"/>
      <x v="45"/>
    </i>
    <i r="1">
      <x v="51"/>
      <x v="326"/>
      <x v="341"/>
      <x v="38"/>
    </i>
    <i r="1">
      <x v="52"/>
      <x v="327"/>
      <x v="342"/>
      <x v="38"/>
    </i>
    <i r="1">
      <x v="53"/>
      <x v="328"/>
      <x v="343"/>
      <x v="20"/>
    </i>
    <i r="1">
      <x v="55"/>
      <x v="329"/>
      <x v="344"/>
      <x v="45"/>
    </i>
    <i r="1">
      <x v="56"/>
      <x v="32"/>
      <x v="345"/>
      <x v="38"/>
    </i>
    <i r="1">
      <x v="62"/>
      <x v="330"/>
      <x v="346"/>
      <x v="38"/>
    </i>
    <i r="1">
      <x v="65"/>
      <x v="331"/>
      <x v="347"/>
      <x v="38"/>
    </i>
    <i r="1">
      <x v="74"/>
      <x v="332"/>
      <x v="348"/>
      <x v="38"/>
    </i>
    <i r="1">
      <x v="75"/>
      <x v="333"/>
      <x v="349"/>
      <x v="38"/>
    </i>
    <i r="1">
      <x v="76"/>
      <x v="334"/>
      <x v="350"/>
      <x v="20"/>
    </i>
    <i r="1">
      <x v="80"/>
      <x v="335"/>
      <x v="351"/>
      <x v="29"/>
    </i>
    <i r="1">
      <x v="81"/>
      <x v="336"/>
      <x v="352"/>
      <x v="20"/>
    </i>
    <i r="1">
      <x v="85"/>
      <x v="337"/>
      <x v="353"/>
      <x v="38"/>
    </i>
    <i r="1">
      <x v="87"/>
      <x v="338"/>
      <x v="354"/>
      <x v="38"/>
    </i>
    <i r="1">
      <x v="88"/>
      <x v="339"/>
      <x v="355"/>
      <x v="38"/>
    </i>
    <i r="1">
      <x v="93"/>
      <x v="340"/>
      <x v="356"/>
      <x v="20"/>
    </i>
    <i r="1">
      <x v="97"/>
      <x v="341"/>
      <x v="357"/>
      <x v="20"/>
    </i>
    <i r="1">
      <x v="100"/>
      <x v="342"/>
      <x v="358"/>
      <x v="29"/>
    </i>
    <i r="1">
      <x v="101"/>
      <x v="343"/>
      <x v="359"/>
      <x v="20"/>
    </i>
    <i r="1">
      <x v="103"/>
      <x v="344"/>
      <x v="360"/>
      <x v="38"/>
    </i>
    <i r="1">
      <x v="105"/>
      <x v="345"/>
      <x v="361"/>
      <x v="22"/>
    </i>
    <i r="1">
      <x v="106"/>
      <x v="346"/>
      <x v="362"/>
      <x v="20"/>
    </i>
    <i r="1">
      <x v="107"/>
      <x v="347"/>
      <x v="363"/>
      <x v="29"/>
    </i>
    <i r="1">
      <x v="114"/>
      <x v="348"/>
      <x v="364"/>
      <x v="20"/>
    </i>
    <i r="1">
      <x v="115"/>
      <x v="349"/>
      <x v="365"/>
      <x v="38"/>
    </i>
    <i r="1">
      <x v="119"/>
      <x v="350"/>
      <x v="366"/>
      <x v="46"/>
    </i>
    <i r="1">
      <x v="121"/>
      <x v="351"/>
      <x v="367"/>
      <x v="47"/>
    </i>
    <i r="1">
      <x v="130"/>
      <x v="352"/>
      <x v="368"/>
      <x v="38"/>
    </i>
    <i r="1">
      <x v="131"/>
      <x v="353"/>
      <x v="369"/>
      <x v="38"/>
    </i>
    <i r="1">
      <x v="132"/>
      <x v="354"/>
      <x v="370"/>
      <x v="29"/>
    </i>
    <i r="1">
      <x v="135"/>
      <x v="355"/>
      <x v="371"/>
      <x v="22"/>
    </i>
    <i r="1">
      <x v="136"/>
      <x v="356"/>
      <x v="372"/>
      <x v="38"/>
    </i>
    <i r="1">
      <x v="143"/>
      <x v="357"/>
      <x v="373"/>
      <x v="38"/>
    </i>
    <i r="1">
      <x v="145"/>
      <x v="358"/>
      <x v="374"/>
      <x v="22"/>
    </i>
    <i r="1">
      <x v="148"/>
      <x v="359"/>
      <x v="375"/>
      <x v="38"/>
    </i>
    <i r="1">
      <x v="150"/>
      <x v="350"/>
      <x v="376"/>
      <x v="38"/>
    </i>
    <i r="1">
      <x v="151"/>
      <x v="360"/>
      <x v="377"/>
      <x v="38"/>
    </i>
    <i r="1">
      <x v="156"/>
      <x v="361"/>
      <x v="378"/>
      <x v="29"/>
    </i>
    <i r="1">
      <x v="158"/>
      <x v="362"/>
      <x v="379"/>
      <x v="29"/>
    </i>
    <i r="1">
      <x v="167"/>
      <x v="363"/>
      <x v="380"/>
      <x v="38"/>
    </i>
    <i r="1">
      <x v="170"/>
      <x v="364"/>
      <x v="381"/>
      <x v="29"/>
    </i>
    <i r="1">
      <x v="171"/>
      <x v="365"/>
      <x v="382"/>
      <x v="38"/>
    </i>
    <i r="1">
      <x v="172"/>
      <x v="366"/>
      <x v="383"/>
      <x v="20"/>
    </i>
    <i r="1">
      <x v="175"/>
      <x v="367"/>
      <x v="384"/>
      <x v="20"/>
    </i>
    <i r="1">
      <x v="176"/>
      <x v="368"/>
      <x v="385"/>
      <x v="20"/>
    </i>
    <i r="1">
      <x v="177"/>
      <x v="369"/>
      <x v="386"/>
      <x v="38"/>
    </i>
    <i r="1">
      <x v="178"/>
      <x v="370"/>
      <x v="387"/>
      <x v="38"/>
    </i>
    <i r="1">
      <x v="179"/>
      <x v="371"/>
      <x v="388"/>
      <x v="29"/>
    </i>
    <i r="1">
      <x v="180"/>
      <x v="372"/>
      <x v="389"/>
      <x v="29"/>
    </i>
    <i r="1">
      <x v="181"/>
      <x v="373"/>
      <x v="390"/>
      <x v="38"/>
    </i>
    <i r="1">
      <x v="182"/>
      <x v="374"/>
      <x v="391"/>
      <x v="20"/>
    </i>
    <i r="1">
      <x v="183"/>
      <x v="193"/>
      <x v="392"/>
      <x v="38"/>
    </i>
    <i r="1">
      <x v="184"/>
      <x v="375"/>
      <x v="393"/>
      <x v="29"/>
    </i>
    <i r="1">
      <x v="185"/>
      <x v="376"/>
      <x v="394"/>
      <x v="38"/>
    </i>
    <i r="1">
      <x v="186"/>
      <x v="377"/>
      <x v="395"/>
      <x v="29"/>
    </i>
    <i r="1">
      <x v="187"/>
      <x v="378"/>
      <x v="396"/>
      <x v="38"/>
    </i>
    <i r="1">
      <x v="188"/>
      <x v="379"/>
      <x v="397"/>
      <x v="20"/>
    </i>
    <i r="1">
      <x v="189"/>
      <x v="380"/>
      <x v="398"/>
      <x v="29"/>
    </i>
    <i r="1">
      <x v="190"/>
      <x v="381"/>
      <x v="399"/>
      <x v="20"/>
    </i>
    <i r="1">
      <x v="191"/>
      <x v="382"/>
      <x v="400"/>
      <x v="29"/>
    </i>
    <i r="1">
      <x v="192"/>
      <x v="383"/>
      <x v="401"/>
      <x v="38"/>
    </i>
    <i t="default">
      <x v="22"/>
    </i>
    <i>
      <x v="23"/>
      <x v="2"/>
      <x v="384"/>
      <x v="402"/>
      <x v="38"/>
    </i>
    <i r="1">
      <x v="6"/>
      <x v="385"/>
      <x v="403"/>
      <x v="48"/>
    </i>
    <i r="1">
      <x v="9"/>
      <x v="72"/>
      <x v="404"/>
      <x v="48"/>
    </i>
    <i r="1">
      <x v="12"/>
      <x v="386"/>
      <x v="405"/>
      <x v="49"/>
    </i>
    <i r="1">
      <x v="13"/>
      <x v="387"/>
      <x v="406"/>
      <x v="45"/>
    </i>
    <i r="1">
      <x v="15"/>
      <x v="388"/>
      <x v="407"/>
      <x v="45"/>
    </i>
    <i r="1">
      <x v="18"/>
      <x v="389"/>
      <x v="408"/>
      <x v="38"/>
    </i>
    <i r="1">
      <x v="31"/>
      <x v="390"/>
      <x v="409"/>
      <x v="20"/>
    </i>
    <i r="1">
      <x v="33"/>
      <x v="391"/>
      <x v="410"/>
      <x v="48"/>
    </i>
    <i r="1">
      <x v="35"/>
      <x v="392"/>
      <x v="411"/>
      <x v="20"/>
    </i>
    <i r="1">
      <x v="37"/>
      <x v="393"/>
      <x v="412"/>
      <x v="48"/>
    </i>
    <i r="1">
      <x v="38"/>
      <x v="394"/>
      <x v="413"/>
      <x v="44"/>
    </i>
    <i r="1">
      <x v="42"/>
      <x v="395"/>
      <x v="414"/>
      <x v="45"/>
    </i>
    <i r="1">
      <x v="45"/>
      <x v="396"/>
      <x v="415"/>
      <x v="48"/>
    </i>
    <i r="1">
      <x v="46"/>
      <x v="397"/>
      <x v="416"/>
      <x v="48"/>
    </i>
    <i r="1">
      <x v="49"/>
      <x v="398"/>
      <x v="417"/>
      <x v="38"/>
    </i>
    <i r="1">
      <x v="50"/>
      <x v="399"/>
      <x v="418"/>
      <x v="38"/>
    </i>
    <i r="1">
      <x v="52"/>
      <x v="400"/>
      <x v="419"/>
      <x v="38"/>
    </i>
    <i r="1">
      <x v="54"/>
      <x v="401"/>
      <x v="420"/>
      <x v="26"/>
    </i>
    <i r="1">
      <x v="56"/>
      <x v="402"/>
      <x v="421"/>
      <x v="38"/>
    </i>
    <i r="1">
      <x v="58"/>
      <x v="193"/>
      <x v="422"/>
      <x v="38"/>
    </i>
    <i r="1">
      <x v="59"/>
      <x v="403"/>
      <x v="423"/>
      <x v="38"/>
    </i>
    <i r="1">
      <x v="62"/>
      <x v="404"/>
      <x v="424"/>
      <x v="48"/>
    </i>
    <i r="1">
      <x v="64"/>
      <x v="405"/>
      <x v="425"/>
      <x v="45"/>
    </i>
    <i r="1">
      <x v="65"/>
      <x v="406"/>
      <x v="426"/>
      <x v="48"/>
    </i>
    <i r="1">
      <x v="71"/>
      <x v="407"/>
      <x v="427"/>
      <x v="38"/>
    </i>
    <i r="1">
      <x v="73"/>
      <x v="408"/>
      <x v="428"/>
      <x v="48"/>
    </i>
    <i r="1">
      <x v="74"/>
      <x v="409"/>
      <x v="429"/>
      <x v="50"/>
    </i>
    <i r="1">
      <x v="75"/>
      <x v="410"/>
      <x v="430"/>
      <x v="49"/>
    </i>
    <i r="1">
      <x v="76"/>
      <x v="411"/>
      <x v="431"/>
      <x v="45"/>
    </i>
    <i t="default">
      <x v="23"/>
    </i>
    <i>
      <x v="24"/>
      <x v="1"/>
      <x v="412"/>
      <x v="432"/>
      <x v="44"/>
    </i>
    <i r="1">
      <x v="3"/>
      <x v="413"/>
      <x v="433"/>
      <x v="49"/>
    </i>
    <i r="1">
      <x v="5"/>
      <x v="414"/>
      <x v="434"/>
      <x v="38"/>
    </i>
    <i r="1">
      <x v="7"/>
      <x v="386"/>
      <x v="435"/>
      <x v="38"/>
    </i>
    <i r="1">
      <x v="8"/>
      <x v="415"/>
      <x v="436"/>
      <x v="50"/>
    </i>
    <i r="1">
      <x v="11"/>
      <x v="386"/>
      <x v="437"/>
      <x v="44"/>
    </i>
    <i r="1">
      <x v="12"/>
      <x v="416"/>
      <x v="438"/>
      <x v="21"/>
    </i>
    <i r="1">
      <x v="16"/>
      <x v="417"/>
      <x v="439"/>
      <x v="44"/>
    </i>
    <i r="1">
      <x v="17"/>
      <x v="418"/>
      <x v="440"/>
      <x v="38"/>
    </i>
    <i t="default">
      <x v="24"/>
    </i>
    <i>
      <x v="25"/>
      <x v="1"/>
      <x v="419"/>
      <x v="441"/>
      <x v="49"/>
    </i>
    <i r="1">
      <x v="3"/>
      <x v="420"/>
      <x v="442"/>
      <x v="29"/>
    </i>
    <i r="1">
      <x v="4"/>
      <x v="421"/>
      <x v="443"/>
      <x v="50"/>
    </i>
    <i r="1">
      <x v="5"/>
      <x v="422"/>
      <x v="444"/>
      <x v="22"/>
    </i>
    <i r="1">
      <x v="6"/>
      <x v="423"/>
      <x v="445"/>
      <x v="29"/>
    </i>
    <i r="1">
      <x v="8"/>
      <x v="424"/>
      <x v="446"/>
      <x v="38"/>
    </i>
    <i r="1">
      <x v="11"/>
      <x v="425"/>
      <x v="447"/>
      <x v="44"/>
    </i>
    <i r="1">
      <x v="12"/>
      <x v="426"/>
      <x v="448"/>
      <x v="50"/>
    </i>
    <i r="1">
      <x v="15"/>
      <x v="427"/>
      <x v="449"/>
      <x v="22"/>
    </i>
    <i r="1">
      <x v="17"/>
      <x v="428"/>
      <x v="450"/>
      <x v="22"/>
    </i>
    <i r="1">
      <x v="22"/>
      <x v="429"/>
      <x v="451"/>
      <x v="48"/>
    </i>
    <i r="1">
      <x v="27"/>
      <x v="430"/>
      <x v="452"/>
      <x v="20"/>
    </i>
    <i t="default">
      <x v="25"/>
    </i>
    <i>
      <x v="26"/>
      <x v="3"/>
      <x v="431"/>
      <x v="453"/>
      <x v="45"/>
    </i>
    <i r="1">
      <x v="5"/>
      <x v="432"/>
      <x v="454"/>
      <x v="45"/>
    </i>
    <i r="1">
      <x v="6"/>
      <x v="433"/>
      <x v="455"/>
      <x v="45"/>
    </i>
    <i r="1">
      <x v="8"/>
      <x v="434"/>
      <x v="456"/>
      <x v="45"/>
    </i>
    <i r="1">
      <x v="13"/>
      <x v="435"/>
      <x v="457"/>
      <x v="45"/>
    </i>
    <i r="1">
      <x v="17"/>
      <x v="436"/>
      <x v="458"/>
      <x v="45"/>
    </i>
    <i r="1">
      <x v="18"/>
      <x v="437"/>
      <x v="459"/>
      <x v="45"/>
    </i>
    <i r="1">
      <x v="23"/>
      <x v="438"/>
      <x v="460"/>
      <x v="45"/>
    </i>
    <i r="1">
      <x v="24"/>
      <x v="439"/>
      <x v="461"/>
      <x v="47"/>
    </i>
    <i r="1">
      <x v="28"/>
      <x v="440"/>
      <x v="462"/>
      <x v="45"/>
    </i>
    <i r="1">
      <x v="32"/>
      <x v="441"/>
      <x v="463"/>
      <x v="45"/>
    </i>
    <i r="1">
      <x v="45"/>
      <x v="442"/>
      <x v="464"/>
      <x v="45"/>
    </i>
    <i r="1">
      <x v="48"/>
      <x v="443"/>
      <x v="465"/>
      <x v="20"/>
    </i>
    <i r="1">
      <x v="53"/>
      <x v="444"/>
      <x v="466"/>
      <x v="29"/>
    </i>
    <i r="1">
      <x v="57"/>
      <x v="445"/>
      <x v="467"/>
      <x v="26"/>
    </i>
    <i r="1">
      <x v="58"/>
      <x v="446"/>
      <x v="468"/>
      <x v="26"/>
    </i>
    <i t="default">
      <x v="26"/>
    </i>
    <i>
      <x v="27"/>
      <x v="1"/>
      <x v="447"/>
      <x v="469"/>
      <x v="1"/>
    </i>
    <i r="1">
      <x v="6"/>
      <x v="448"/>
      <x v="470"/>
      <x v="9"/>
    </i>
    <i t="default">
      <x v="27"/>
    </i>
    <i>
      <x v="28"/>
      <x v="2"/>
      <x v="449"/>
      <x v="471"/>
      <x v="51"/>
    </i>
    <i r="1">
      <x v="3"/>
      <x v="450"/>
      <x v="472"/>
      <x v="51"/>
    </i>
    <i r="1">
      <x v="9"/>
      <x v="451"/>
      <x v="473"/>
      <x v="51"/>
    </i>
    <i r="1">
      <x v="12"/>
      <x v="452"/>
      <x v="474"/>
      <x v="20"/>
    </i>
    <i r="1">
      <x v="14"/>
      <x v="453"/>
      <x v="475"/>
      <x v="47"/>
    </i>
    <i r="1">
      <x v="23"/>
      <x v="454"/>
      <x v="476"/>
      <x v="20"/>
    </i>
    <i r="1">
      <x v="25"/>
      <x v="455"/>
      <x v="477"/>
      <x v="20"/>
    </i>
    <i r="1">
      <x v="28"/>
      <x v="456"/>
      <x v="478"/>
      <x v="20"/>
    </i>
    <i r="1">
      <x v="32"/>
      <x v="457"/>
      <x v="479"/>
      <x v="29"/>
    </i>
    <i r="1">
      <x v="36"/>
      <x v="458"/>
      <x v="480"/>
      <x v="29"/>
    </i>
    <i r="1">
      <x v="37"/>
      <x v="459"/>
      <x v="481"/>
      <x v="47"/>
    </i>
    <i r="1">
      <x v="38"/>
      <x v="460"/>
      <x v="482"/>
      <x v="29"/>
    </i>
    <i r="1">
      <x v="40"/>
      <x v="461"/>
      <x v="483"/>
      <x v="51"/>
    </i>
    <i r="1">
      <x v="41"/>
      <x v="462"/>
      <x v="484"/>
      <x v="51"/>
    </i>
    <i r="1">
      <x v="42"/>
      <x v="463"/>
      <x v="485"/>
      <x v="45"/>
    </i>
    <i r="1">
      <x v="43"/>
      <x v="464"/>
      <x v="486"/>
      <x v="47"/>
    </i>
    <i r="1">
      <x v="46"/>
      <x v="465"/>
      <x v="487"/>
      <x v="45"/>
    </i>
    <i r="1">
      <x v="50"/>
      <x v="466"/>
      <x v="488"/>
      <x v="20"/>
    </i>
    <i r="1">
      <x v="53"/>
      <x v="467"/>
      <x v="489"/>
      <x v="47"/>
    </i>
    <i r="1">
      <x v="55"/>
      <x v="468"/>
      <x v="490"/>
      <x v="29"/>
    </i>
    <i r="1">
      <x v="58"/>
      <x v="469"/>
      <x v="491"/>
      <x v="45"/>
    </i>
    <i r="1">
      <x v="59"/>
      <x v="470"/>
      <x v="492"/>
      <x v="20"/>
    </i>
    <i r="1">
      <x v="60"/>
      <x v="471"/>
      <x v="493"/>
      <x v="20"/>
    </i>
    <i r="1">
      <x v="61"/>
      <x v="472"/>
      <x v="494"/>
      <x v="29"/>
    </i>
    <i r="1">
      <x v="63"/>
      <x v="473"/>
      <x v="495"/>
      <x v="51"/>
    </i>
    <i r="1">
      <x v="66"/>
      <x v="474"/>
      <x v="496"/>
      <x v="20"/>
    </i>
    <i r="1">
      <x v="69"/>
      <x v="475"/>
      <x v="497"/>
      <x v="20"/>
    </i>
    <i r="1">
      <x v="70"/>
      <x v="375"/>
      <x v="498"/>
      <x v="29"/>
    </i>
    <i r="1">
      <x v="71"/>
      <x v="476"/>
      <x v="499"/>
      <x v="20"/>
    </i>
    <i r="1">
      <x v="72"/>
      <x v="477"/>
      <x v="500"/>
      <x v="47"/>
    </i>
    <i r="1">
      <x v="76"/>
      <x v="478"/>
      <x v="501"/>
      <x v="51"/>
    </i>
    <i r="1">
      <x v="79"/>
      <x v="479"/>
      <x v="502"/>
      <x v="45"/>
    </i>
    <i r="1">
      <x v="80"/>
      <x v="480"/>
      <x v="503"/>
      <x v="20"/>
    </i>
    <i r="1">
      <x v="83"/>
      <x v="482"/>
      <x v="506"/>
      <x v="40"/>
    </i>
    <i r="1">
      <x v="85"/>
      <x v="483"/>
      <x v="507"/>
      <x v="45"/>
    </i>
    <i r="1">
      <x v="86"/>
      <x v="264"/>
      <x v="508"/>
      <x v="47"/>
    </i>
    <i r="1">
      <x v="89"/>
      <x v="484"/>
      <x v="509"/>
      <x v="45"/>
    </i>
    <i r="1">
      <x v="90"/>
      <x v="485"/>
      <x v="510"/>
      <x v="45"/>
    </i>
    <i r="1">
      <x v="92"/>
      <x v="486"/>
      <x v="511"/>
      <x v="20"/>
    </i>
    <i r="1">
      <x v="94"/>
      <x v="487"/>
      <x v="512"/>
      <x v="51"/>
    </i>
    <i r="1">
      <x v="95"/>
      <x v="488"/>
      <x v="513"/>
      <x v="20"/>
    </i>
    <i r="1">
      <x v="97"/>
      <x v="489"/>
      <x v="514"/>
      <x v="20"/>
    </i>
    <i r="1">
      <x v="98"/>
      <x v="490"/>
      <x v="515"/>
      <x v="51"/>
    </i>
    <i r="1">
      <x v="99"/>
      <x v="491"/>
      <x v="516"/>
      <x v="38"/>
    </i>
    <i r="1">
      <x v="100"/>
      <x v="492"/>
      <x v="517"/>
      <x v="26"/>
    </i>
    <i r="1">
      <x v="101"/>
      <x v="493"/>
      <x v="518"/>
      <x v="29"/>
    </i>
    <i r="1">
      <x v="122"/>
      <x v="480"/>
      <x v="504"/>
      <x v="51"/>
    </i>
    <i r="1">
      <x v="127"/>
      <x v="481"/>
      <x v="505"/>
      <x v="20"/>
    </i>
    <i t="default">
      <x v="28"/>
    </i>
    <i>
      <x v="32"/>
      <x v="2"/>
      <x v="494"/>
      <x v="519"/>
      <x v="29"/>
    </i>
    <i r="1">
      <x v="3"/>
      <x v="495"/>
      <x v="520"/>
      <x v="20"/>
    </i>
    <i r="1">
      <x v="5"/>
      <x v="496"/>
      <x v="521"/>
      <x v="47"/>
    </i>
    <i r="1">
      <x v="15"/>
      <x v="497"/>
      <x v="522"/>
      <x v="47"/>
    </i>
    <i r="1">
      <x v="16"/>
      <x v="498"/>
      <x v="523"/>
      <x v="47"/>
    </i>
    <i r="1">
      <x v="21"/>
      <x v="499"/>
      <x v="524"/>
      <x v="29"/>
    </i>
    <i r="1">
      <x v="23"/>
      <x v="23"/>
      <x v="525"/>
      <x v="47"/>
    </i>
    <i r="1">
      <x v="32"/>
      <x v="386"/>
      <x v="526"/>
      <x v="19"/>
    </i>
    <i r="1">
      <x v="37"/>
      <x v="500"/>
      <x v="527"/>
      <x v="20"/>
    </i>
    <i r="1">
      <x v="41"/>
      <x v="501"/>
      <x v="528"/>
      <x v="38"/>
    </i>
    <i r="1">
      <x v="45"/>
      <x v="502"/>
      <x v="529"/>
      <x v="29"/>
    </i>
    <i r="1">
      <x v="46"/>
      <x v="503"/>
      <x v="530"/>
      <x v="47"/>
    </i>
    <i r="1">
      <x v="47"/>
      <x v="504"/>
      <x v="531"/>
      <x v="47"/>
    </i>
    <i r="1">
      <x v="49"/>
      <x v="505"/>
      <x v="532"/>
      <x v="20"/>
    </i>
    <i r="1">
      <x v="50"/>
      <x v="506"/>
      <x v="533"/>
      <x v="38"/>
    </i>
    <i r="1">
      <x v="52"/>
      <x v="507"/>
      <x v="534"/>
      <x v="47"/>
    </i>
    <i r="1">
      <x v="56"/>
      <x v="508"/>
      <x v="535"/>
      <x v="47"/>
    </i>
    <i r="1">
      <x v="57"/>
      <x v="509"/>
      <x v="536"/>
      <x v="47"/>
    </i>
    <i r="1">
      <x v="59"/>
      <x v="510"/>
      <x v="537"/>
      <x v="33"/>
    </i>
    <i r="1">
      <x v="60"/>
      <x v="511"/>
      <x v="538"/>
      <x v="20"/>
    </i>
    <i r="1">
      <x v="62"/>
      <x v="512"/>
      <x v="539"/>
      <x v="47"/>
    </i>
    <i r="1">
      <x v="63"/>
      <x v="168"/>
      <x v="540"/>
      <x v="47"/>
    </i>
    <i r="1">
      <x v="64"/>
      <x v="67"/>
      <x v="541"/>
      <x v="20"/>
    </i>
    <i t="default">
      <x v="32"/>
    </i>
    <i>
      <x v="34"/>
      <x v="1"/>
      <x v="513"/>
      <x v="542"/>
      <x v="29"/>
    </i>
    <i r="1">
      <x v="2"/>
      <x v="514"/>
      <x v="543"/>
      <x v="29"/>
    </i>
    <i r="1">
      <x v="4"/>
      <x v="515"/>
      <x v="544"/>
      <x v="47"/>
    </i>
    <i r="1">
      <x v="8"/>
      <x v="516"/>
      <x v="545"/>
      <x v="51"/>
    </i>
    <i r="1">
      <x v="9"/>
      <x v="517"/>
      <x v="546"/>
      <x v="47"/>
    </i>
    <i r="1">
      <x v="10"/>
      <x v="518"/>
      <x v="547"/>
      <x v="47"/>
    </i>
    <i r="1">
      <x v="11"/>
      <x v="519"/>
      <x v="548"/>
      <x v="47"/>
    </i>
    <i r="1">
      <x v="15"/>
      <x v="520"/>
      <x v="549"/>
      <x v="47"/>
    </i>
    <i r="1">
      <x v="18"/>
      <x v="521"/>
      <x v="550"/>
      <x v="29"/>
    </i>
    <i r="1">
      <x v="19"/>
      <x v="522"/>
      <x v="551"/>
      <x v="47"/>
    </i>
    <i r="1">
      <x v="23"/>
      <x v="523"/>
      <x v="552"/>
      <x v="47"/>
    </i>
    <i r="1">
      <x v="24"/>
      <x v="524"/>
      <x v="553"/>
      <x v="47"/>
    </i>
    <i r="1">
      <x v="25"/>
      <x v="525"/>
      <x v="554"/>
      <x v="47"/>
    </i>
    <i r="1">
      <x v="26"/>
      <x v="526"/>
      <x v="555"/>
      <x v="20"/>
    </i>
    <i r="1">
      <x v="28"/>
      <x v="527"/>
      <x v="556"/>
      <x v="47"/>
    </i>
    <i r="1">
      <x v="29"/>
      <x v="528"/>
      <x v="557"/>
      <x v="47"/>
    </i>
    <i r="1">
      <x v="30"/>
      <x v="529"/>
      <x v="558"/>
      <x v="52"/>
    </i>
    <i t="default">
      <x v="34"/>
    </i>
    <i>
      <x v="35"/>
      <x v="3"/>
      <x v="530"/>
      <x v="559"/>
      <x v="30"/>
    </i>
    <i r="1">
      <x v="4"/>
      <x v="531"/>
      <x v="560"/>
      <x v="30"/>
    </i>
    <i r="1">
      <x v="5"/>
      <x v="3"/>
      <x v="561"/>
      <x v="30"/>
    </i>
    <i r="1">
      <x v="11"/>
      <x v="532"/>
      <x v="562"/>
      <x v="50"/>
    </i>
    <i r="1">
      <x v="13"/>
      <x v="533"/>
      <x v="563"/>
      <x v="30"/>
    </i>
    <i r="1">
      <x v="14"/>
      <x v="534"/>
      <x v="564"/>
      <x v="30"/>
    </i>
    <i r="1">
      <x v="16"/>
      <x v="535"/>
      <x v="565"/>
      <x v="53"/>
    </i>
    <i r="1">
      <x v="17"/>
      <x v="363"/>
      <x v="566"/>
      <x v="30"/>
    </i>
    <i r="1">
      <x v="24"/>
      <x v="536"/>
      <x v="567"/>
      <x v="30"/>
    </i>
    <i r="1">
      <x v="25"/>
      <x v="537"/>
      <x v="568"/>
      <x v="30"/>
    </i>
    <i r="1">
      <x v="26"/>
      <x v="538"/>
      <x v="569"/>
      <x v="19"/>
    </i>
    <i r="1">
      <x v="28"/>
      <x v="539"/>
      <x v="570"/>
      <x v="53"/>
    </i>
    <i r="1">
      <x v="29"/>
      <x v="540"/>
      <x v="571"/>
      <x v="29"/>
    </i>
    <i r="1">
      <x v="30"/>
      <x v="541"/>
      <x v="572"/>
      <x v="30"/>
    </i>
    <i r="1">
      <x v="32"/>
      <x v="542"/>
      <x v="573"/>
      <x v="19"/>
    </i>
    <i r="1">
      <x v="34"/>
      <x v="543"/>
      <x v="574"/>
      <x v="30"/>
    </i>
    <i r="1">
      <x v="35"/>
      <x v="544"/>
      <x v="575"/>
      <x v="30"/>
    </i>
    <i r="1">
      <x v="37"/>
      <x v="106"/>
      <x v="576"/>
      <x v="45"/>
    </i>
    <i r="1">
      <x v="38"/>
      <x v="545"/>
      <x v="577"/>
      <x v="30"/>
    </i>
    <i r="1">
      <x v="39"/>
      <x v="546"/>
      <x v="578"/>
      <x v="30"/>
    </i>
    <i r="1">
      <x v="41"/>
      <x v="547"/>
      <x v="579"/>
      <x v="30"/>
    </i>
    <i r="1">
      <x v="43"/>
      <x v="548"/>
      <x v="580"/>
      <x v="30"/>
    </i>
    <i r="1">
      <x v="44"/>
      <x v="549"/>
      <x v="581"/>
      <x v="30"/>
    </i>
    <i r="1">
      <x v="45"/>
      <x v="550"/>
      <x v="582"/>
      <x v="19"/>
    </i>
    <i r="1">
      <x v="46"/>
      <x v="551"/>
      <x v="583"/>
      <x v="30"/>
    </i>
    <i r="1">
      <x v="47"/>
      <x v="552"/>
      <x v="584"/>
      <x v="30"/>
    </i>
    <i r="1">
      <x v="49"/>
      <x v="553"/>
      <x v="585"/>
      <x v="30"/>
    </i>
    <i r="1">
      <x v="50"/>
      <x v="554"/>
      <x v="586"/>
      <x v="30"/>
    </i>
    <i r="1">
      <x v="51"/>
      <x v="555"/>
      <x v="587"/>
      <x v="30"/>
    </i>
    <i r="1">
      <x v="52"/>
      <x v="556"/>
      <x v="588"/>
      <x v="19"/>
    </i>
    <i r="1">
      <x v="53"/>
      <x v="557"/>
      <x v="589"/>
      <x v="40"/>
    </i>
    <i r="1">
      <x v="54"/>
      <x v="558"/>
      <x v="590"/>
      <x v="54"/>
    </i>
    <i r="1">
      <x v="56"/>
      <x v="559"/>
      <x v="591"/>
      <x v="30"/>
    </i>
    <i r="1">
      <x v="57"/>
      <x v="560"/>
      <x v="592"/>
      <x v="30"/>
    </i>
    <i t="default">
      <x v="35"/>
    </i>
    <i>
      <x v="37"/>
      <x v="1"/>
      <x v="717"/>
      <x v="772"/>
      <x v="30"/>
    </i>
    <i r="1">
      <x v="4"/>
      <x v="718"/>
      <x v="773"/>
      <x v="30"/>
    </i>
    <i r="1">
      <x v="5"/>
      <x v="67"/>
      <x v="774"/>
      <x v="30"/>
    </i>
    <i r="1">
      <x v="6"/>
      <x v="719"/>
      <x v="775"/>
      <x v="53"/>
    </i>
    <i r="1">
      <x v="12"/>
      <x v="720"/>
      <x v="776"/>
      <x v="48"/>
    </i>
    <i r="1">
      <x v="13"/>
      <x v="721"/>
      <x v="777"/>
      <x v="53"/>
    </i>
    <i r="1">
      <x v="14"/>
      <x v="722"/>
      <x v="778"/>
      <x v="30"/>
    </i>
    <i r="1">
      <x v="18"/>
      <x v="723"/>
      <x v="779"/>
      <x v="53"/>
    </i>
    <i r="1">
      <x v="19"/>
      <x v="724"/>
      <x v="780"/>
      <x v="30"/>
    </i>
    <i r="1">
      <x v="20"/>
      <x v="725"/>
      <x v="781"/>
      <x v="71"/>
    </i>
    <i r="1">
      <x v="21"/>
      <x v="726"/>
      <x v="782"/>
      <x v="53"/>
    </i>
    <i r="1">
      <x v="22"/>
      <x v="727"/>
      <x v="783"/>
      <x v="30"/>
    </i>
    <i r="1">
      <x v="24"/>
      <x v="728"/>
      <x v="784"/>
      <x v="30"/>
    </i>
    <i r="1">
      <x v="29"/>
      <x v="729"/>
      <x v="785"/>
      <x v="30"/>
    </i>
    <i r="1">
      <x v="36"/>
      <x v="730"/>
      <x v="786"/>
      <x v="45"/>
    </i>
    <i r="1">
      <x v="39"/>
      <x v="731"/>
      <x v="787"/>
      <x v="30"/>
    </i>
    <i r="1">
      <x v="44"/>
      <x v="622"/>
      <x v="788"/>
      <x v="53"/>
    </i>
    <i r="1">
      <x v="45"/>
      <x v="193"/>
      <x v="789"/>
      <x v="30"/>
    </i>
    <i r="1">
      <x v="48"/>
      <x v="732"/>
      <x v="790"/>
      <x v="53"/>
    </i>
    <i r="1">
      <x v="53"/>
      <x v="733"/>
      <x v="791"/>
      <x v="30"/>
    </i>
    <i t="default">
      <x v="37"/>
    </i>
    <i>
      <x v="38"/>
      <x v="1"/>
      <x v="734"/>
      <x v="792"/>
      <x v="72"/>
    </i>
    <i r="1">
      <x v="26"/>
      <x v="735"/>
      <x v="793"/>
      <x v="72"/>
    </i>
    <i r="1">
      <x v="34"/>
      <x v="736"/>
      <x v="794"/>
      <x v="72"/>
    </i>
    <i r="1">
      <x v="43"/>
      <x v="235"/>
      <x v="795"/>
      <x v="72"/>
    </i>
    <i r="1">
      <x v="45"/>
      <x v="737"/>
      <x v="796"/>
      <x v="72"/>
    </i>
    <i r="1">
      <x v="47"/>
      <x v="738"/>
      <x v="797"/>
      <x v="72"/>
    </i>
    <i r="1">
      <x v="50"/>
      <x v="739"/>
      <x v="798"/>
      <x v="72"/>
    </i>
    <i r="1">
      <x v="51"/>
      <x v="740"/>
      <x v="799"/>
      <x v="73"/>
    </i>
    <i r="1">
      <x v="52"/>
      <x v="32"/>
      <x v="800"/>
      <x v="72"/>
    </i>
    <i t="default">
      <x v="38"/>
    </i>
    <i>
      <x v="39"/>
      <x v="1"/>
      <x v="741"/>
      <x v="801"/>
      <x v="30"/>
    </i>
    <i r="1">
      <x v="3"/>
      <x v="742"/>
      <x v="802"/>
      <x v="30"/>
    </i>
    <i r="1">
      <x v="4"/>
      <x v="743"/>
      <x v="803"/>
      <x v="30"/>
    </i>
    <i r="1">
      <x v="5"/>
      <x v="744"/>
      <x v="804"/>
      <x v="53"/>
    </i>
    <i r="1">
      <x v="6"/>
      <x v="745"/>
      <x v="805"/>
      <x v="30"/>
    </i>
    <i r="1">
      <x v="7"/>
      <x v="746"/>
      <x v="806"/>
      <x v="30"/>
    </i>
    <i r="1">
      <x v="12"/>
      <x v="747"/>
      <x v="807"/>
      <x v="30"/>
    </i>
    <i r="1">
      <x v="15"/>
      <x v="748"/>
      <x v="808"/>
      <x v="30"/>
    </i>
    <i r="1">
      <x v="18"/>
      <x v="749"/>
      <x v="809"/>
      <x v="30"/>
    </i>
    <i r="1">
      <x v="19"/>
      <x v="750"/>
      <x v="810"/>
      <x v="30"/>
    </i>
    <i r="1">
      <x v="21"/>
      <x v="751"/>
      <x v="811"/>
      <x v="30"/>
    </i>
    <i r="1">
      <x v="24"/>
      <x v="752"/>
      <x v="812"/>
      <x v="30"/>
    </i>
    <i r="1">
      <x v="32"/>
      <x v="753"/>
      <x v="813"/>
      <x v="72"/>
    </i>
    <i r="1">
      <x v="34"/>
      <x v="754"/>
      <x v="814"/>
      <x v="72"/>
    </i>
    <i r="1">
      <x v="37"/>
      <x v="575"/>
      <x v="815"/>
      <x v="30"/>
    </i>
    <i r="1">
      <x v="38"/>
      <x v="755"/>
      <x v="816"/>
      <x v="74"/>
    </i>
    <i r="1">
      <x v="40"/>
      <x v="756"/>
      <x v="817"/>
      <x v="72"/>
    </i>
    <i r="1">
      <x v="42"/>
      <x v="757"/>
      <x v="818"/>
      <x v="30"/>
    </i>
    <i r="1">
      <x v="43"/>
      <x v="758"/>
      <x v="819"/>
      <x v="30"/>
    </i>
    <i r="1">
      <x v="45"/>
      <x v="759"/>
      <x v="820"/>
      <x v="30"/>
    </i>
    <i r="1">
      <x v="46"/>
      <x v="760"/>
      <x v="821"/>
      <x v="75"/>
    </i>
    <i r="1">
      <x v="47"/>
      <x v="761"/>
      <x v="822"/>
      <x v="30"/>
    </i>
    <i r="1">
      <x v="48"/>
      <x v="762"/>
      <x v="823"/>
      <x v="30"/>
    </i>
    <i r="1">
      <x v="49"/>
      <x v="763"/>
      <x v="824"/>
      <x v="30"/>
    </i>
    <i r="1">
      <x v="50"/>
      <x v="764"/>
      <x v="825"/>
      <x v="30"/>
    </i>
    <i r="1">
      <x v="51"/>
      <x v="765"/>
      <x v="826"/>
      <x v="53"/>
    </i>
    <i r="1">
      <x v="52"/>
      <x v="766"/>
      <x v="827"/>
      <x v="30"/>
    </i>
    <i r="1">
      <x v="53"/>
      <x v="767"/>
      <x v="828"/>
      <x v="30"/>
    </i>
    <i r="1">
      <x v="54"/>
      <x v="768"/>
      <x v="829"/>
      <x v="30"/>
    </i>
    <i t="default">
      <x v="39"/>
    </i>
    <i>
      <x v="41"/>
      <x v="1"/>
      <x v="769"/>
      <x v="830"/>
      <x v="76"/>
    </i>
    <i r="1">
      <x v="2"/>
      <x v="770"/>
      <x v="831"/>
      <x v="76"/>
    </i>
    <i r="1">
      <x v="4"/>
      <x v="771"/>
      <x v="832"/>
      <x v="20"/>
    </i>
    <i r="1">
      <x v="5"/>
      <x v="772"/>
      <x v="833"/>
      <x v="77"/>
    </i>
    <i r="1">
      <x v="7"/>
      <x v="773"/>
      <x v="834"/>
      <x v="20"/>
    </i>
    <i r="1">
      <x v="8"/>
      <x v="774"/>
      <x v="835"/>
      <x v="20"/>
    </i>
    <i r="1">
      <x v="9"/>
      <x v="775"/>
      <x v="836"/>
      <x v="76"/>
    </i>
    <i r="1">
      <x v="11"/>
      <x v="776"/>
      <x v="837"/>
      <x v="20"/>
    </i>
    <i r="1">
      <x v="14"/>
      <x v="777"/>
      <x v="838"/>
      <x v="20"/>
    </i>
    <i r="1">
      <x v="16"/>
      <x v="778"/>
      <x v="839"/>
      <x v="20"/>
    </i>
    <i r="1">
      <x v="37"/>
      <x v="779"/>
      <x v="840"/>
      <x v="77"/>
    </i>
    <i r="1">
      <x v="47"/>
      <x v="780"/>
      <x v="841"/>
      <x v="76"/>
    </i>
    <i r="1">
      <x v="49"/>
      <x v="781"/>
      <x v="842"/>
      <x v="76"/>
    </i>
    <i r="1">
      <x v="50"/>
      <x v="782"/>
      <x v="843"/>
      <x v="76"/>
    </i>
    <i r="1">
      <x v="52"/>
      <x v="783"/>
      <x v="844"/>
      <x v="20"/>
    </i>
    <i r="1">
      <x v="57"/>
      <x v="784"/>
      <x v="845"/>
      <x v="20"/>
    </i>
    <i r="1">
      <x v="59"/>
      <x v="785"/>
      <x v="846"/>
      <x v="77"/>
    </i>
    <i r="1">
      <x v="60"/>
      <x v="786"/>
      <x v="847"/>
      <x v="76"/>
    </i>
    <i r="1">
      <x v="66"/>
      <x v="787"/>
      <x v="848"/>
      <x v="76"/>
    </i>
    <i r="1">
      <x v="70"/>
      <x v="788"/>
      <x v="849"/>
      <x v="20"/>
    </i>
    <i r="1">
      <x v="71"/>
      <x v="789"/>
      <x v="850"/>
      <x v="76"/>
    </i>
    <i r="1">
      <x v="72"/>
      <x v="790"/>
      <x v="851"/>
      <x v="20"/>
    </i>
    <i r="1">
      <x v="73"/>
      <x v="791"/>
      <x v="852"/>
      <x v="78"/>
    </i>
    <i r="1">
      <x v="74"/>
      <x v="413"/>
      <x v="853"/>
      <x v="77"/>
    </i>
    <i r="1">
      <x v="75"/>
      <x v="792"/>
      <x v="854"/>
      <x v="20"/>
    </i>
    <i r="1">
      <x v="76"/>
      <x v="2"/>
      <x v="855"/>
      <x v="57"/>
    </i>
    <i t="default">
      <x v="41"/>
    </i>
    <i>
      <x v="44"/>
      <x v="2"/>
      <x v="690"/>
      <x v="892"/>
      <x v="29"/>
    </i>
    <i r="1">
      <x v="3"/>
      <x v="824"/>
      <x v="893"/>
      <x v="45"/>
    </i>
    <i r="1">
      <x v="5"/>
      <x v="825"/>
      <x v="894"/>
      <x v="20"/>
    </i>
    <i r="1">
      <x v="6"/>
      <x v="826"/>
      <x v="895"/>
      <x v="29"/>
    </i>
    <i r="1">
      <x v="7"/>
      <x v="827"/>
      <x v="896"/>
      <x v="20"/>
    </i>
    <i r="1">
      <x v="8"/>
      <x v="406"/>
      <x v="897"/>
      <x v="29"/>
    </i>
    <i r="1">
      <x v="11"/>
      <x v="828"/>
      <x v="898"/>
      <x v="29"/>
    </i>
    <i r="1">
      <x v="14"/>
      <x v="829"/>
      <x v="899"/>
      <x v="20"/>
    </i>
    <i r="1">
      <x v="17"/>
      <x v="830"/>
      <x v="900"/>
      <x v="54"/>
    </i>
    <i r="1">
      <x v="19"/>
      <x v="831"/>
      <x v="901"/>
      <x v="29"/>
    </i>
    <i r="1">
      <x v="22"/>
      <x v="832"/>
      <x v="902"/>
      <x v="29"/>
    </i>
    <i r="1">
      <x v="26"/>
      <x v="833"/>
      <x v="903"/>
      <x v="20"/>
    </i>
    <i r="1">
      <x v="27"/>
      <x v="834"/>
      <x v="904"/>
      <x v="47"/>
    </i>
    <i r="1">
      <x v="28"/>
      <x v="835"/>
      <x v="905"/>
      <x v="29"/>
    </i>
    <i r="1">
      <x v="29"/>
      <x v="836"/>
      <x v="906"/>
      <x v="38"/>
    </i>
    <i r="1">
      <x v="30"/>
      <x v="837"/>
      <x v="907"/>
      <x v="38"/>
    </i>
    <i r="1">
      <x v="33"/>
      <x v="838"/>
      <x v="908"/>
      <x v="45"/>
    </i>
    <i r="1">
      <x v="35"/>
      <x v="839"/>
      <x v="909"/>
      <x v="45"/>
    </i>
    <i r="1">
      <x v="38"/>
      <x v="840"/>
      <x v="910"/>
      <x v="20"/>
    </i>
    <i r="1">
      <x v="39"/>
      <x v="841"/>
      <x v="911"/>
      <x v="29"/>
    </i>
    <i r="1">
      <x v="42"/>
      <x v="842"/>
      <x v="912"/>
      <x v="45"/>
    </i>
    <i r="1">
      <x v="45"/>
      <x v="843"/>
      <x v="913"/>
      <x v="20"/>
    </i>
    <i r="1">
      <x v="47"/>
      <x v="844"/>
      <x v="914"/>
      <x v="45"/>
    </i>
    <i r="1">
      <x v="48"/>
      <x v="32"/>
      <x v="915"/>
      <x v="45"/>
    </i>
    <i r="1">
      <x v="49"/>
      <x v="845"/>
      <x v="916"/>
      <x v="29"/>
    </i>
    <i r="1">
      <x v="50"/>
      <x v="210"/>
      <x v="917"/>
      <x v="20"/>
    </i>
    <i r="1">
      <x v="51"/>
      <x v="846"/>
      <x v="918"/>
      <x v="45"/>
    </i>
    <i r="1">
      <x v="53"/>
      <x v="847"/>
      <x v="919"/>
      <x v="45"/>
    </i>
    <i r="1">
      <x v="54"/>
      <x v="848"/>
      <x v="920"/>
      <x v="29"/>
    </i>
    <i r="1">
      <x v="56"/>
      <x v="791"/>
      <x v="921"/>
      <x v="45"/>
    </i>
    <i t="default">
      <x v="44"/>
    </i>
    <i>
      <x v="46"/>
      <x v="1"/>
      <x v="849"/>
      <x v="922"/>
      <x v="29"/>
    </i>
    <i r="1">
      <x v="7"/>
      <x v="850"/>
      <x v="923"/>
      <x v="26"/>
    </i>
    <i r="1">
      <x v="11"/>
      <x v="851"/>
      <x v="924"/>
      <x v="26"/>
    </i>
    <i r="1">
      <x v="13"/>
      <x v="852"/>
      <x v="925"/>
      <x v="47"/>
    </i>
    <i r="1">
      <x v="15"/>
      <x v="382"/>
      <x v="926"/>
      <x v="22"/>
    </i>
    <i r="1">
      <x v="16"/>
      <x v="853"/>
      <x v="927"/>
      <x v="26"/>
    </i>
    <i r="1">
      <x v="17"/>
      <x v="854"/>
      <x v="928"/>
      <x v="79"/>
    </i>
    <i r="1">
      <x v="18"/>
      <x v="855"/>
      <x v="929"/>
      <x v="26"/>
    </i>
    <i r="1">
      <x v="19"/>
      <x v="245"/>
      <x v="930"/>
      <x v="26"/>
    </i>
    <i r="1">
      <x v="22"/>
      <x v="856"/>
      <x v="931"/>
      <x v="20"/>
    </i>
    <i r="1">
      <x v="23"/>
      <x v="857"/>
      <x v="932"/>
      <x v="26"/>
    </i>
    <i r="1">
      <x v="25"/>
      <x v="858"/>
      <x v="933"/>
      <x v="29"/>
    </i>
    <i r="1">
      <x v="27"/>
      <x v="859"/>
      <x v="934"/>
      <x v="29"/>
    </i>
    <i r="1">
      <x v="30"/>
      <x v="860"/>
      <x v="935"/>
      <x v="26"/>
    </i>
    <i r="1">
      <x v="31"/>
      <x v="861"/>
      <x v="936"/>
      <x v="20"/>
    </i>
    <i r="1">
      <x v="32"/>
      <x v="862"/>
      <x v="937"/>
      <x v="47"/>
    </i>
    <i r="1">
      <x v="33"/>
      <x v="542"/>
      <x v="938"/>
      <x v="40"/>
    </i>
    <i r="1">
      <x v="34"/>
      <x v="863"/>
      <x v="939"/>
      <x v="19"/>
    </i>
    <i r="1">
      <x v="36"/>
      <x v="864"/>
      <x v="940"/>
      <x v="29"/>
    </i>
    <i r="1">
      <x v="37"/>
      <x v="865"/>
      <x v="941"/>
      <x v="26"/>
    </i>
    <i r="1">
      <x v="39"/>
      <x v="479"/>
      <x v="942"/>
      <x v="20"/>
    </i>
    <i r="1">
      <x v="40"/>
      <x v="866"/>
      <x v="943"/>
      <x v="47"/>
    </i>
    <i r="1">
      <x v="41"/>
      <x v="539"/>
      <x v="944"/>
      <x v="26"/>
    </i>
    <i r="1">
      <x v="42"/>
      <x v="867"/>
      <x v="945"/>
      <x v="40"/>
    </i>
    <i r="1">
      <x v="43"/>
      <x v="868"/>
      <x v="946"/>
      <x v="26"/>
    </i>
    <i r="1">
      <x v="44"/>
      <x v="869"/>
      <x v="947"/>
      <x v="26"/>
    </i>
    <i r="1">
      <x v="47"/>
      <x v="870"/>
      <x v="948"/>
      <x v="20"/>
    </i>
    <i r="1">
      <x v="48"/>
      <x v="871"/>
      <x v="949"/>
      <x v="26"/>
    </i>
    <i r="1">
      <x v="50"/>
      <x v="872"/>
      <x v="950"/>
      <x v="19"/>
    </i>
    <i r="1">
      <x v="51"/>
      <x v="873"/>
      <x v="951"/>
      <x v="26"/>
    </i>
    <i r="1">
      <x v="52"/>
      <x v="874"/>
      <x v="952"/>
      <x v="19"/>
    </i>
    <i r="1">
      <x v="53"/>
      <x v="875"/>
      <x v="953"/>
      <x v="26"/>
    </i>
    <i r="1">
      <x v="54"/>
      <x v="876"/>
      <x v="954"/>
      <x v="2"/>
    </i>
    <i r="1">
      <x v="55"/>
      <x v="877"/>
      <x v="955"/>
      <x v="29"/>
    </i>
    <i r="1">
      <x v="56"/>
      <x v="878"/>
      <x v="956"/>
      <x v="26"/>
    </i>
    <i r="1">
      <x v="57"/>
      <x v="879"/>
      <x v="957"/>
      <x v="55"/>
    </i>
    <i r="1">
      <x v="58"/>
      <x v="880"/>
      <x v="958"/>
      <x v="26"/>
    </i>
    <i t="default">
      <x v="46"/>
    </i>
    <i>
      <x v="47"/>
      <x v="1"/>
      <x v="881"/>
      <x v="959"/>
      <x v="80"/>
    </i>
    <i r="1">
      <x v="10"/>
      <x v="882"/>
      <x v="960"/>
      <x v="81"/>
    </i>
    <i r="1">
      <x v="13"/>
      <x v="883"/>
      <x v="961"/>
      <x v="81"/>
    </i>
    <i r="1">
      <x v="14"/>
      <x v="884"/>
      <x v="962"/>
      <x v="81"/>
    </i>
    <i r="1">
      <x v="15"/>
      <x v="885"/>
      <x v="963"/>
      <x v="82"/>
    </i>
    <i r="1">
      <x v="17"/>
      <x v="886"/>
      <x v="964"/>
      <x v="83"/>
    </i>
    <i r="1">
      <x v="23"/>
      <x v="887"/>
      <x v="965"/>
      <x v="81"/>
    </i>
    <i r="1">
      <x v="27"/>
      <x v="888"/>
      <x v="966"/>
      <x v="84"/>
    </i>
    <i r="1">
      <x v="29"/>
      <x v="889"/>
      <x v="967"/>
      <x v="81"/>
    </i>
    <i r="1">
      <x v="30"/>
      <x v="890"/>
      <x v="968"/>
      <x v="85"/>
    </i>
    <i t="default">
      <x v="47"/>
    </i>
    <i>
      <x v="48"/>
      <x v="1"/>
      <x v="891"/>
      <x v="969"/>
      <x v="86"/>
    </i>
    <i r="1">
      <x v="6"/>
      <x v="892"/>
      <x v="970"/>
      <x v="83"/>
    </i>
    <i r="1">
      <x v="10"/>
      <x v="893"/>
      <x v="971"/>
      <x v="86"/>
    </i>
    <i r="1">
      <x v="11"/>
      <x v="894"/>
      <x v="972"/>
      <x v="87"/>
    </i>
    <i r="1">
      <x v="17"/>
      <x v="895"/>
      <x v="973"/>
      <x v="87"/>
    </i>
    <i r="1">
      <x v="19"/>
      <x v="896"/>
      <x v="974"/>
      <x v="88"/>
    </i>
    <i r="1">
      <x v="40"/>
      <x v="897"/>
      <x v="975"/>
      <x v="86"/>
    </i>
    <i r="1">
      <x v="41"/>
      <x v="898"/>
      <x v="976"/>
      <x v="86"/>
    </i>
    <i r="1">
      <x v="45"/>
      <x v="899"/>
      <x v="977"/>
      <x v="86"/>
    </i>
    <i r="1">
      <x v="55"/>
      <x v="900"/>
      <x v="978"/>
      <x v="87"/>
    </i>
    <i t="default">
      <x v="48"/>
    </i>
    <i>
      <x v="49"/>
      <x v="1"/>
      <x v="901"/>
      <x v="979"/>
      <x v="17"/>
    </i>
    <i r="1">
      <x v="11"/>
      <x v="902"/>
      <x v="980"/>
      <x v="89"/>
    </i>
    <i t="default">
      <x v="49"/>
    </i>
    <i>
      <x v="50"/>
      <x v="1"/>
      <x v="903"/>
      <x v="981"/>
      <x v="81"/>
    </i>
    <i r="1">
      <x v="5"/>
      <x v="904"/>
      <x v="982"/>
      <x v="81"/>
    </i>
    <i r="1">
      <x v="9"/>
      <x v="905"/>
      <x v="983"/>
      <x v="81"/>
    </i>
    <i r="1">
      <x v="14"/>
      <x v="906"/>
      <x v="984"/>
      <x v="83"/>
    </i>
    <i r="1">
      <x v="16"/>
      <x v="907"/>
      <x v="985"/>
      <x v="84"/>
    </i>
    <i r="1">
      <x v="20"/>
      <x v="908"/>
      <x v="986"/>
      <x v="81"/>
    </i>
    <i r="1">
      <x v="21"/>
      <x v="909"/>
      <x v="987"/>
      <x v="81"/>
    </i>
    <i r="1">
      <x v="22"/>
      <x v="603"/>
      <x v="988"/>
      <x v="84"/>
    </i>
    <i r="1">
      <x v="24"/>
      <x v="910"/>
      <x v="989"/>
      <x v="81"/>
    </i>
    <i r="1">
      <x v="26"/>
      <x v="911"/>
      <x v="990"/>
      <x v="81"/>
    </i>
    <i r="1">
      <x v="28"/>
      <x v="912"/>
      <x v="991"/>
      <x v="81"/>
    </i>
    <i r="1">
      <x v="30"/>
      <x v="913"/>
      <x v="992"/>
      <x v="81"/>
    </i>
    <i r="1">
      <x v="36"/>
      <x v="914"/>
      <x v="993"/>
      <x v="90"/>
    </i>
    <i r="1">
      <x v="42"/>
      <x v="690"/>
      <x v="994"/>
      <x v="81"/>
    </i>
    <i r="1">
      <x v="47"/>
      <x v="915"/>
      <x v="995"/>
      <x v="81"/>
    </i>
    <i r="1">
      <x v="54"/>
      <x v="240"/>
      <x v="996"/>
      <x v="81"/>
    </i>
    <i r="1">
      <x v="55"/>
      <x v="199"/>
      <x v="997"/>
      <x v="81"/>
    </i>
    <i r="1">
      <x v="57"/>
      <x v="916"/>
      <x v="998"/>
      <x v="91"/>
    </i>
    <i r="1">
      <x v="58"/>
      <x v="917"/>
      <x v="999"/>
      <x v="81"/>
    </i>
    <i r="1">
      <x v="67"/>
      <x v="525"/>
      <x v="1000"/>
      <x v="81"/>
    </i>
    <i r="1">
      <x v="70"/>
      <x v="536"/>
      <x v="1001"/>
      <x v="83"/>
    </i>
    <i r="1">
      <x v="88"/>
      <x v="918"/>
      <x v="1002"/>
      <x v="92"/>
    </i>
    <i r="1">
      <x v="90"/>
      <x v="919"/>
      <x v="1003"/>
      <x v="81"/>
    </i>
    <i r="1">
      <x v="92"/>
      <x v="920"/>
      <x v="1004"/>
      <x v="84"/>
    </i>
    <i r="1">
      <x v="93"/>
      <x v="921"/>
      <x v="1005"/>
      <x v="81"/>
    </i>
    <i r="1">
      <x v="94"/>
      <x v="922"/>
      <x v="1006"/>
      <x v="81"/>
    </i>
    <i r="1">
      <x v="95"/>
      <x v="923"/>
      <x v="1007"/>
      <x v="93"/>
    </i>
    <i r="1">
      <x v="96"/>
      <x v="924"/>
      <x v="1008"/>
      <x v="81"/>
    </i>
    <i r="1">
      <x v="98"/>
      <x v="925"/>
      <x v="1009"/>
      <x v="91"/>
    </i>
    <i t="default">
      <x v="50"/>
    </i>
    <i>
      <x v="51"/>
      <x v="2"/>
      <x v="758"/>
      <x v="1010"/>
      <x v="86"/>
    </i>
    <i r="1">
      <x v="4"/>
      <x v="476"/>
      <x v="1011"/>
      <x v="86"/>
    </i>
    <i r="1">
      <x v="7"/>
      <x v="926"/>
      <x v="1012"/>
      <x v="86"/>
    </i>
    <i r="1">
      <x v="8"/>
      <x v="927"/>
      <x v="1013"/>
      <x v="86"/>
    </i>
    <i r="1">
      <x v="10"/>
      <x v="928"/>
      <x v="1014"/>
      <x v="91"/>
    </i>
    <i r="1">
      <x v="12"/>
      <x v="929"/>
      <x v="1015"/>
      <x v="86"/>
    </i>
    <i r="1">
      <x v="13"/>
      <x v="930"/>
      <x v="1016"/>
      <x v="86"/>
    </i>
    <i r="1">
      <x v="14"/>
      <x v="931"/>
      <x v="1017"/>
      <x v="86"/>
    </i>
    <i r="1">
      <x v="19"/>
      <x v="932"/>
      <x v="1018"/>
      <x v="86"/>
    </i>
    <i r="1">
      <x v="21"/>
      <x v="933"/>
      <x v="1019"/>
      <x v="91"/>
    </i>
    <i r="1">
      <x v="23"/>
      <x v="934"/>
      <x v="1020"/>
      <x v="86"/>
    </i>
    <i r="1">
      <x v="27"/>
      <x v="935"/>
      <x v="1021"/>
      <x v="86"/>
    </i>
    <i r="1">
      <x v="31"/>
      <x v="533"/>
      <x v="1022"/>
      <x v="94"/>
    </i>
    <i r="1">
      <x v="38"/>
      <x v="936"/>
      <x v="1023"/>
      <x v="86"/>
    </i>
    <i t="default">
      <x v="51"/>
    </i>
    <i>
      <x v="52"/>
      <x v="2"/>
      <x v="937"/>
      <x v="1024"/>
      <x v="95"/>
    </i>
    <i r="1">
      <x v="9"/>
      <x v="938"/>
      <x v="1025"/>
      <x v="20"/>
    </i>
    <i r="1">
      <x v="13"/>
      <x v="939"/>
      <x v="1026"/>
      <x v="92"/>
    </i>
    <i r="1">
      <x v="14"/>
      <x v="940"/>
      <x v="1027"/>
      <x v="95"/>
    </i>
    <i r="1">
      <x v="30"/>
      <x v="941"/>
      <x v="1028"/>
      <x v="92"/>
    </i>
    <i r="1">
      <x v="35"/>
      <x v="942"/>
      <x v="1029"/>
      <x v="92"/>
    </i>
    <i t="default">
      <x v="52"/>
    </i>
    <i>
      <x v="54"/>
      <x v="1"/>
      <x v="990"/>
      <x v="1095"/>
      <x v="71"/>
    </i>
    <i r="1">
      <x v="4"/>
      <x v="215"/>
      <x v="1096"/>
      <x v="71"/>
    </i>
    <i r="1">
      <x v="8"/>
      <x v="193"/>
      <x v="1097"/>
      <x v="73"/>
    </i>
    <i r="1">
      <x v="16"/>
      <x v="991"/>
      <x v="1098"/>
      <x v="73"/>
    </i>
    <i r="1">
      <x v="17"/>
      <x v="992"/>
      <x v="1099"/>
      <x v="71"/>
    </i>
    <i r="1">
      <x v="19"/>
      <x v="993"/>
      <x v="1100"/>
      <x v="63"/>
    </i>
    <i r="1">
      <x v="25"/>
      <x v="994"/>
      <x v="1101"/>
      <x v="73"/>
    </i>
    <i r="1">
      <x v="28"/>
      <x v="995"/>
      <x v="1102"/>
      <x v="73"/>
    </i>
    <i t="default">
      <x v="54"/>
    </i>
    <i>
      <x v="55"/>
      <x v="1"/>
      <x v="996"/>
      <x v="1103"/>
      <x v="73"/>
    </i>
    <i r="1">
      <x v="6"/>
      <x v="997"/>
      <x v="1104"/>
      <x v="73"/>
    </i>
    <i r="1">
      <x v="7"/>
      <x v="998"/>
      <x v="1105"/>
      <x v="73"/>
    </i>
    <i r="1">
      <x v="9"/>
      <x v="999"/>
      <x v="1106"/>
      <x v="73"/>
    </i>
    <i r="1">
      <x v="11"/>
      <x v="1000"/>
      <x v="1107"/>
      <x v="71"/>
    </i>
    <i r="1">
      <x v="12"/>
      <x v="317"/>
      <x v="1108"/>
      <x v="73"/>
    </i>
    <i r="1">
      <x v="13"/>
      <x v="1001"/>
      <x v="1109"/>
      <x v="71"/>
    </i>
    <i r="1">
      <x v="15"/>
      <x v="3"/>
      <x v="1110"/>
      <x v="73"/>
    </i>
    <i r="1">
      <x v="17"/>
      <x v="1002"/>
      <x v="1111"/>
      <x v="73"/>
    </i>
    <i r="1">
      <x v="18"/>
      <x v="1003"/>
      <x v="1112"/>
      <x v="73"/>
    </i>
    <i r="1">
      <x v="20"/>
      <x v="764"/>
      <x v="1113"/>
      <x v="73"/>
    </i>
    <i r="1">
      <x v="25"/>
      <x v="801"/>
      <x v="1114"/>
      <x v="73"/>
    </i>
    <i r="1">
      <x v="26"/>
      <x v="1004"/>
      <x v="1115"/>
      <x v="73"/>
    </i>
    <i t="default">
      <x v="55"/>
    </i>
    <i>
      <x v="56"/>
      <x v="1"/>
      <x v="1005"/>
      <x v="1116"/>
      <x v="71"/>
    </i>
    <i r="1">
      <x v="8"/>
      <x v="1006"/>
      <x v="1117"/>
      <x v="71"/>
    </i>
    <i r="1">
      <x v="13"/>
      <x v="758"/>
      <x v="1118"/>
      <x v="71"/>
    </i>
    <i r="1">
      <x v="15"/>
      <x v="1007"/>
      <x v="1119"/>
      <x v="73"/>
    </i>
    <i r="1">
      <x v="17"/>
      <x v="1008"/>
      <x v="1120"/>
      <x v="71"/>
    </i>
    <i r="1">
      <x v="19"/>
      <x v="193"/>
      <x v="1121"/>
      <x v="73"/>
    </i>
    <i r="1">
      <x v="20"/>
      <x v="1009"/>
      <x v="1122"/>
      <x v="71"/>
    </i>
    <i r="1">
      <x v="21"/>
      <x v="1010"/>
      <x v="1123"/>
      <x v="77"/>
    </i>
    <i r="1">
      <x v="23"/>
      <x v="1011"/>
      <x v="1124"/>
      <x v="73"/>
    </i>
    <i r="1">
      <x v="24"/>
      <x v="1012"/>
      <x v="1125"/>
      <x v="73"/>
    </i>
    <i r="1">
      <x v="25"/>
      <x v="1013"/>
      <x v="1126"/>
      <x v="71"/>
    </i>
    <i r="1">
      <x v="26"/>
      <x v="3"/>
      <x v="1127"/>
      <x v="53"/>
    </i>
    <i r="1">
      <x v="29"/>
      <x v="1014"/>
      <x v="1128"/>
      <x v="73"/>
    </i>
    <i r="1">
      <x v="32"/>
      <x v="1015"/>
      <x v="1129"/>
      <x v="73"/>
    </i>
    <i r="1">
      <x v="33"/>
      <x v="1016"/>
      <x v="1130"/>
      <x v="73"/>
    </i>
    <i r="1">
      <x v="37"/>
      <x v="1017"/>
      <x v="1131"/>
      <x v="73"/>
    </i>
    <i r="1">
      <x v="40"/>
      <x v="1018"/>
      <x v="1132"/>
      <x v="71"/>
    </i>
    <i r="1">
      <x v="42"/>
      <x v="1019"/>
      <x v="1133"/>
      <x v="73"/>
    </i>
    <i r="1">
      <x v="44"/>
      <x v="406"/>
      <x v="1134"/>
      <x v="71"/>
    </i>
    <i r="1">
      <x v="48"/>
      <x v="552"/>
      <x v="1135"/>
      <x v="73"/>
    </i>
    <i r="1">
      <x v="51"/>
      <x v="1020"/>
      <x v="1136"/>
      <x v="73"/>
    </i>
    <i r="1">
      <x v="57"/>
      <x v="1021"/>
      <x v="1137"/>
      <x v="71"/>
    </i>
    <i r="1">
      <x v="59"/>
      <x v="193"/>
      <x v="1138"/>
      <x v="73"/>
    </i>
    <i r="1">
      <x v="64"/>
      <x v="939"/>
      <x v="1139"/>
      <x v="73"/>
    </i>
    <i r="1">
      <x v="65"/>
      <x v="1022"/>
      <x v="1140"/>
      <x v="71"/>
    </i>
    <i r="1">
      <x v="66"/>
      <x v="939"/>
      <x v="1141"/>
      <x v="73"/>
    </i>
    <i r="1">
      <x v="68"/>
      <x v="1023"/>
      <x v="1142"/>
      <x v="71"/>
    </i>
    <i r="1">
      <x v="69"/>
      <x v="1024"/>
      <x v="1143"/>
      <x v="73"/>
    </i>
    <i t="default">
      <x v="56"/>
    </i>
    <i>
      <x v="57"/>
      <x v="2"/>
      <x v="1025"/>
      <x v="1144"/>
      <x v="20"/>
    </i>
    <i r="1">
      <x v="3"/>
      <x v="413"/>
      <x v="1145"/>
      <x v="100"/>
    </i>
    <i r="1">
      <x v="5"/>
      <x v="1026"/>
      <x v="1146"/>
      <x v="20"/>
    </i>
    <i r="1">
      <x v="6"/>
      <x v="1027"/>
      <x v="1147"/>
      <x v="76"/>
    </i>
    <i r="1">
      <x v="7"/>
      <x v="317"/>
      <x v="1148"/>
      <x v="20"/>
    </i>
    <i r="1">
      <x v="8"/>
      <x v="1028"/>
      <x v="1149"/>
      <x v="20"/>
    </i>
    <i r="1">
      <x v="9"/>
      <x v="1029"/>
      <x v="1150"/>
      <x v="20"/>
    </i>
    <i r="1">
      <x v="10"/>
      <x v="1030"/>
      <x v="1151"/>
      <x v="20"/>
    </i>
    <i r="1">
      <x v="11"/>
      <x v="784"/>
      <x v="1152"/>
      <x v="20"/>
    </i>
    <i r="1">
      <x v="13"/>
      <x v="1031"/>
      <x v="1153"/>
      <x v="20"/>
    </i>
    <i r="1">
      <x v="15"/>
      <x v="1032"/>
      <x v="1154"/>
      <x v="20"/>
    </i>
    <i r="1">
      <x v="16"/>
      <x v="1033"/>
      <x v="1155"/>
      <x v="20"/>
    </i>
    <i r="1">
      <x v="17"/>
      <x v="593"/>
      <x v="1156"/>
      <x v="20"/>
    </i>
    <i r="1">
      <x v="21"/>
      <x v="1034"/>
      <x v="1157"/>
      <x v="101"/>
    </i>
    <i r="1">
      <x v="22"/>
      <x v="1035"/>
      <x v="1158"/>
      <x v="20"/>
    </i>
    <i r="1">
      <x v="25"/>
      <x v="66"/>
      <x v="1159"/>
      <x v="100"/>
    </i>
    <i t="default">
      <x v="57"/>
    </i>
    <i>
      <x v="58"/>
      <x v="1"/>
      <x v="1036"/>
      <x v="1160"/>
      <x v="102"/>
    </i>
    <i r="1">
      <x v="2"/>
      <x v="1037"/>
      <x v="1161"/>
      <x v="71"/>
    </i>
    <i r="1">
      <x v="4"/>
      <x v="1038"/>
      <x v="1162"/>
      <x v="73"/>
    </i>
    <i r="1">
      <x v="5"/>
      <x v="1039"/>
      <x v="1163"/>
      <x v="73"/>
    </i>
    <i r="1">
      <x v="8"/>
      <x v="1040"/>
      <x v="1164"/>
      <x v="73"/>
    </i>
    <i r="1">
      <x v="9"/>
      <x v="1041"/>
      <x v="1165"/>
      <x v="103"/>
    </i>
    <i r="1">
      <x v="14"/>
      <x v="1042"/>
      <x v="1166"/>
      <x v="73"/>
    </i>
    <i r="1">
      <x v="15"/>
      <x v="1043"/>
      <x v="1167"/>
      <x v="73"/>
    </i>
    <i r="1">
      <x v="18"/>
      <x v="1044"/>
      <x v="1168"/>
      <x v="53"/>
    </i>
    <i r="1">
      <x v="24"/>
      <x v="1045"/>
      <x v="1169"/>
      <x v="73"/>
    </i>
    <i r="1">
      <x v="29"/>
      <x v="210"/>
      <x v="1170"/>
      <x v="71"/>
    </i>
    <i r="1">
      <x v="30"/>
      <x v="1046"/>
      <x v="1171"/>
      <x v="73"/>
    </i>
    <i r="1">
      <x v="31"/>
      <x v="1047"/>
      <x v="1172"/>
      <x v="73"/>
    </i>
    <i r="1">
      <x v="33"/>
      <x v="1048"/>
      <x v="1173"/>
      <x v="73"/>
    </i>
    <i r="1">
      <x v="34"/>
      <x v="476"/>
      <x v="1174"/>
      <x v="73"/>
    </i>
    <i r="1">
      <x v="35"/>
      <x v="32"/>
      <x v="1175"/>
      <x v="73"/>
    </i>
    <i t="default">
      <x v="58"/>
    </i>
    <i>
      <x v="59"/>
      <x v="3"/>
      <x v="1049"/>
      <x v="1176"/>
      <x v="101"/>
    </i>
    <i r="1">
      <x v="5"/>
      <x v="1050"/>
      <x v="1177"/>
      <x v="101"/>
    </i>
    <i r="1">
      <x v="7"/>
      <x v="1051"/>
      <x v="1178"/>
      <x v="101"/>
    </i>
    <i r="1">
      <x v="9"/>
      <x v="1052"/>
      <x v="1179"/>
      <x v="73"/>
    </i>
    <i r="1">
      <x v="13"/>
      <x v="1053"/>
      <x v="1180"/>
      <x v="73"/>
    </i>
    <i r="1">
      <x v="16"/>
      <x v="1054"/>
      <x v="1181"/>
      <x v="73"/>
    </i>
    <i r="1">
      <x v="20"/>
      <x v="1055"/>
      <x v="1182"/>
      <x v="73"/>
    </i>
    <i r="1">
      <x v="23"/>
      <x v="1056"/>
      <x v="1183"/>
      <x v="73"/>
    </i>
    <i r="1">
      <x v="24"/>
      <x v="1057"/>
      <x v="1184"/>
      <x v="71"/>
    </i>
    <i r="1">
      <x v="25"/>
      <x v="59"/>
      <x v="1185"/>
      <x v="71"/>
    </i>
    <i r="1">
      <x v="26"/>
      <x v="1058"/>
      <x v="1186"/>
      <x v="73"/>
    </i>
    <i r="1">
      <x v="28"/>
      <x v="1059"/>
      <x v="1187"/>
      <x v="51"/>
    </i>
    <i r="1">
      <x v="29"/>
      <x v="1060"/>
      <x v="1188"/>
      <x v="71"/>
    </i>
    <i t="default">
      <x v="59"/>
    </i>
    <i>
      <x v="60"/>
      <x v="1"/>
      <x v="1062"/>
      <x v="1190"/>
      <x v="71"/>
    </i>
    <i r="1">
      <x v="2"/>
      <x v="1063"/>
      <x v="1191"/>
      <x v="71"/>
    </i>
    <i r="1">
      <x v="7"/>
      <x v="1064"/>
      <x v="1192"/>
      <x v="73"/>
    </i>
    <i r="1">
      <x v="8"/>
      <x v="1065"/>
      <x v="1193"/>
      <x v="73"/>
    </i>
    <i r="1">
      <x v="9"/>
      <x v="1066"/>
      <x v="1194"/>
      <x v="73"/>
    </i>
    <i r="1">
      <x v="10"/>
      <x v="1067"/>
      <x v="1195"/>
      <x v="73"/>
    </i>
    <i r="1">
      <x v="11"/>
      <x v="1068"/>
      <x v="1196"/>
      <x v="53"/>
    </i>
    <i r="1">
      <x v="12"/>
      <x v="317"/>
      <x v="1197"/>
      <x v="73"/>
    </i>
    <i r="1">
      <x v="16"/>
      <x v="1069"/>
      <x v="1198"/>
      <x v="71"/>
    </i>
    <i r="1">
      <x v="17"/>
      <x v="1070"/>
      <x v="1199"/>
      <x v="73"/>
    </i>
    <i r="1">
      <x v="18"/>
      <x v="1071"/>
      <x v="1200"/>
      <x v="73"/>
    </i>
    <i r="1">
      <x v="26"/>
      <x v="990"/>
      <x v="1201"/>
      <x v="73"/>
    </i>
    <i t="default">
      <x v="60"/>
    </i>
    <i>
      <x v="61"/>
      <x v="1"/>
      <x v="1129"/>
      <x v="1285"/>
      <x v="118"/>
    </i>
    <i r="1">
      <x v="4"/>
      <x v="1130"/>
      <x v="1286"/>
      <x v="20"/>
    </i>
    <i r="1">
      <x v="5"/>
      <x v="1131"/>
      <x v="1287"/>
      <x v="119"/>
    </i>
    <i r="1">
      <x v="8"/>
      <x v="1132"/>
      <x v="1288"/>
      <x v="120"/>
    </i>
    <i r="1">
      <x v="14"/>
      <x v="1133"/>
      <x v="1289"/>
      <x v="120"/>
    </i>
    <i r="1">
      <x v="19"/>
      <x v="1134"/>
      <x v="1290"/>
      <x v="119"/>
    </i>
    <i r="1">
      <x v="30"/>
      <x v="1135"/>
      <x v="1291"/>
      <x v="119"/>
    </i>
    <i t="default">
      <x v="61"/>
    </i>
    <i>
      <x v="66"/>
      <x v="2"/>
      <x v="1136"/>
      <x v="1292"/>
      <x v="121"/>
    </i>
    <i r="1">
      <x v="3"/>
      <x v="1137"/>
      <x v="1293"/>
      <x v="122"/>
    </i>
    <i t="default">
      <x v="66"/>
    </i>
    <i>
      <x v="67"/>
      <x v="1"/>
      <x v="38"/>
      <x v="1294"/>
      <x v="122"/>
    </i>
    <i r="1">
      <x v="2"/>
      <x v="1138"/>
      <x v="1295"/>
      <x v="123"/>
    </i>
    <i r="1">
      <x v="12"/>
      <x v="1139"/>
      <x v="1296"/>
      <x v="124"/>
    </i>
    <i r="1">
      <x v="26"/>
      <x v="1140"/>
      <x v="1297"/>
      <x v="125"/>
    </i>
    <i r="1">
      <x v="30"/>
      <x v="1141"/>
      <x v="1298"/>
      <x v="123"/>
    </i>
    <i r="1">
      <x v="33"/>
      <x v="1142"/>
      <x v="1299"/>
      <x v="126"/>
    </i>
    <i r="1">
      <x v="35"/>
      <x v="1143"/>
      <x v="1300"/>
      <x v="121"/>
    </i>
    <i r="1">
      <x v="38"/>
      <x v="1144"/>
      <x v="1301"/>
      <x v="127"/>
    </i>
    <i r="1">
      <x v="40"/>
      <x v="939"/>
      <x v="1302"/>
      <x v="123"/>
    </i>
    <i r="1">
      <x v="41"/>
      <x v="957"/>
      <x v="1303"/>
      <x v="127"/>
    </i>
    <i r="1">
      <x v="46"/>
      <x v="1145"/>
      <x v="1304"/>
      <x v="121"/>
    </i>
    <i r="1">
      <x v="48"/>
      <x v="1146"/>
      <x v="1305"/>
      <x v="121"/>
    </i>
    <i r="1">
      <x v="50"/>
      <x v="1147"/>
      <x v="1306"/>
      <x v="128"/>
    </i>
    <i r="1">
      <x v="54"/>
      <x v="1148"/>
      <x v="1307"/>
      <x v="20"/>
    </i>
    <i r="1">
      <x v="58"/>
      <x v="1149"/>
      <x v="1308"/>
      <x v="121"/>
    </i>
    <i r="1">
      <x v="60"/>
      <x v="1150"/>
      <x v="1309"/>
      <x v="124"/>
    </i>
    <i r="1">
      <x v="66"/>
      <x v="1151"/>
      <x v="1310"/>
      <x v="129"/>
    </i>
    <i r="1">
      <x v="69"/>
      <x v="1152"/>
      <x v="1311"/>
      <x v="121"/>
    </i>
    <i r="1">
      <x v="73"/>
      <x v="1153"/>
      <x v="1312"/>
      <x v="127"/>
    </i>
    <i r="1">
      <x v="81"/>
      <x v="1155"/>
      <x v="1314"/>
      <x v="126"/>
    </i>
    <i r="1">
      <x v="82"/>
      <x v="1156"/>
      <x v="1315"/>
      <x v="121"/>
    </i>
    <i r="1">
      <x v="85"/>
      <x v="1158"/>
      <x v="1317"/>
      <x v="130"/>
    </i>
    <i r="1">
      <x v="86"/>
      <x v="1159"/>
      <x v="1318"/>
      <x v="121"/>
    </i>
    <i r="1">
      <x v="87"/>
      <x v="1160"/>
      <x v="1319"/>
      <x v="126"/>
    </i>
    <i r="1">
      <x v="89"/>
      <x v="35"/>
      <x v="1320"/>
      <x v="122"/>
    </i>
    <i r="1">
      <x v="103"/>
      <x v="1161"/>
      <x v="1321"/>
      <x v="121"/>
    </i>
    <i r="1">
      <x v="104"/>
      <x v="1162"/>
      <x v="1322"/>
      <x v="19"/>
    </i>
    <i r="1">
      <x v="105"/>
      <x v="1163"/>
      <x v="1323"/>
      <x v="123"/>
    </i>
    <i r="1">
      <x v="108"/>
      <x v="1164"/>
      <x v="1324"/>
      <x v="130"/>
    </i>
    <i r="1">
      <x v="110"/>
      <x v="1165"/>
      <x v="1325"/>
      <x v="125"/>
    </i>
    <i r="1">
      <x v="113"/>
      <x v="1167"/>
      <x v="1327"/>
      <x v="121"/>
    </i>
    <i r="1">
      <x v="114"/>
      <x v="1166"/>
      <x v="1326"/>
      <x v="127"/>
    </i>
    <i r="1">
      <x v="115"/>
      <x v="1168"/>
      <x v="1328"/>
      <x v="121"/>
    </i>
    <i r="1">
      <x v="117"/>
      <x v="1169"/>
      <x v="1329"/>
      <x v="121"/>
    </i>
    <i r="1">
      <x v="118"/>
      <x v="1170"/>
      <x v="1330"/>
      <x v="121"/>
    </i>
    <i r="1">
      <x v="119"/>
      <x v="1171"/>
      <x v="1331"/>
      <x v="130"/>
    </i>
    <i r="1">
      <x v="120"/>
      <x v="1172"/>
      <x v="1332"/>
      <x v="20"/>
    </i>
    <i r="1">
      <x v="122"/>
      <x v="1154"/>
      <x v="1313"/>
      <x v="130"/>
    </i>
    <i r="1">
      <x v="123"/>
      <x v="1173"/>
      <x v="1333"/>
      <x v="123"/>
    </i>
    <i r="1">
      <x v="126"/>
      <x v="1174"/>
      <x v="1334"/>
      <x v="126"/>
    </i>
    <i r="1">
      <x v="127"/>
      <x v="1157"/>
      <x v="1316"/>
      <x v="19"/>
    </i>
    <i r="1">
      <x v="129"/>
      <x v="1181"/>
      <x v="1341"/>
      <x v="128"/>
    </i>
    <i r="1">
      <x v="130"/>
      <x v="1175"/>
      <x v="1335"/>
      <x v="131"/>
    </i>
    <i r="1">
      <x v="131"/>
      <x v="1176"/>
      <x v="1336"/>
      <x v="127"/>
    </i>
    <i r="1">
      <x v="133"/>
      <x v="1177"/>
      <x v="1337"/>
      <x v="121"/>
    </i>
    <i r="1">
      <x v="134"/>
      <x v="1178"/>
      <x v="1338"/>
      <x v="121"/>
    </i>
    <i r="1">
      <x v="136"/>
      <x v="1179"/>
      <x v="1339"/>
      <x v="127"/>
    </i>
    <i r="1">
      <x v="138"/>
      <x v="1180"/>
      <x v="1340"/>
      <x v="19"/>
    </i>
    <i r="1">
      <x v="139"/>
      <x v="1182"/>
      <x v="1342"/>
      <x v="19"/>
    </i>
    <i r="1">
      <x v="140"/>
      <x v="1183"/>
      <x v="1343"/>
      <x v="123"/>
    </i>
    <i r="1">
      <x v="141"/>
      <x v="1184"/>
      <x v="1344"/>
      <x v="19"/>
    </i>
    <i t="default">
      <x v="67"/>
    </i>
    <i>
      <x v="68"/>
      <x v="5"/>
      <x v="1186"/>
      <x v="1346"/>
      <x v="39"/>
    </i>
    <i r="1">
      <x v="10"/>
      <x v="1187"/>
      <x v="1347"/>
      <x v="39"/>
    </i>
    <i r="1">
      <x v="20"/>
      <x v="766"/>
      <x v="1348"/>
      <x v="20"/>
    </i>
    <i t="default">
      <x v="68"/>
    </i>
    <i>
      <x v="69"/>
      <x v="1"/>
      <x v="1188"/>
      <x v="1349"/>
      <x v="120"/>
    </i>
    <i r="1">
      <x v="3"/>
      <x v="1189"/>
      <x v="1350"/>
      <x v="19"/>
    </i>
    <i r="1">
      <x v="6"/>
      <x v="1190"/>
      <x v="1351"/>
      <x v="19"/>
    </i>
    <i r="1">
      <x v="15"/>
      <x v="1191"/>
      <x v="1352"/>
      <x v="132"/>
    </i>
    <i r="1">
      <x v="20"/>
      <x v="1192"/>
      <x v="1353"/>
      <x v="133"/>
    </i>
    <i r="1">
      <x v="21"/>
      <x v="1193"/>
      <x v="1354"/>
      <x v="134"/>
    </i>
    <i r="1">
      <x v="23"/>
      <x v="1194"/>
      <x v="1355"/>
      <x v="133"/>
    </i>
    <i r="1">
      <x v="30"/>
      <x v="1195"/>
      <x v="1356"/>
      <x v="135"/>
    </i>
    <i r="1">
      <x v="34"/>
      <x v="1196"/>
      <x v="1357"/>
      <x v="133"/>
    </i>
    <i r="1">
      <x v="36"/>
      <x v="1197"/>
      <x v="1358"/>
      <x v="133"/>
    </i>
    <i r="1">
      <x v="56"/>
      <x v="1198"/>
      <x v="1359"/>
      <x v="136"/>
    </i>
    <i r="1">
      <x v="57"/>
      <x v="1199"/>
      <x v="1360"/>
      <x v="133"/>
    </i>
    <i r="1">
      <x v="58"/>
      <x v="1200"/>
      <x v="1361"/>
      <x v="19"/>
    </i>
    <i r="1">
      <x v="61"/>
      <x v="1182"/>
      <x v="1362"/>
      <x v="133"/>
    </i>
    <i r="1">
      <x v="67"/>
      <x v="655"/>
      <x v="1363"/>
      <x v="137"/>
    </i>
    <i r="1">
      <x v="68"/>
      <x v="1201"/>
      <x v="1364"/>
      <x v="133"/>
    </i>
    <i r="1">
      <x v="69"/>
      <x v="1202"/>
      <x v="1365"/>
      <x v="135"/>
    </i>
    <i r="1">
      <x v="70"/>
      <x v="1203"/>
      <x v="1366"/>
      <x v="20"/>
    </i>
    <i r="1">
      <x v="71"/>
      <x v="1204"/>
      <x v="1367"/>
      <x v="120"/>
    </i>
    <i r="1">
      <x v="72"/>
      <x v="102"/>
      <x v="1368"/>
      <x v="138"/>
    </i>
    <i r="1">
      <x v="73"/>
      <x v="1205"/>
      <x v="1369"/>
      <x v="133"/>
    </i>
    <i r="1">
      <x v="74"/>
      <x v="1206"/>
      <x v="1370"/>
      <x v="19"/>
    </i>
    <i r="1">
      <x v="75"/>
      <x v="1207"/>
      <x v="1371"/>
      <x v="19"/>
    </i>
    <i r="1">
      <x v="76"/>
      <x v="1208"/>
      <x v="1372"/>
      <x v="121"/>
    </i>
    <i t="default">
      <x v="69"/>
    </i>
    <i>
      <x v="74"/>
      <x v="1"/>
      <x v="1209"/>
      <x v="1373"/>
      <x v="20"/>
    </i>
    <i r="1">
      <x v="5"/>
      <x v="1210"/>
      <x v="1374"/>
      <x v="138"/>
    </i>
    <i r="1">
      <x v="7"/>
      <x v="1211"/>
      <x v="1375"/>
      <x v="20"/>
    </i>
    <i r="1">
      <x v="10"/>
      <x v="554"/>
      <x v="1376"/>
      <x v="138"/>
    </i>
    <i r="1">
      <x v="12"/>
      <x v="1212"/>
      <x v="1377"/>
      <x v="20"/>
    </i>
    <i t="default">
      <x v="74"/>
    </i>
    <i>
      <x v="75"/>
      <x v="1"/>
      <x v="1061"/>
      <x v="1189"/>
      <x v="73"/>
    </i>
    <i t="default">
      <x v="75"/>
    </i>
    <i>
      <x v="77"/>
      <x v="2"/>
      <x v="22"/>
      <x v="22"/>
      <x v="10"/>
    </i>
    <i t="default">
      <x v="77"/>
    </i>
    <i>
      <x v="78"/>
      <x v="1"/>
      <x v="236"/>
      <x v="247"/>
      <x v="3"/>
    </i>
    <i r="1">
      <x v="3"/>
      <x v="237"/>
      <x v="248"/>
      <x v="17"/>
    </i>
    <i r="1">
      <x v="4"/>
      <x v="238"/>
      <x v="249"/>
      <x v="1"/>
    </i>
    <i r="1">
      <x v="5"/>
      <x v="239"/>
      <x v="250"/>
      <x v="20"/>
    </i>
    <i r="1">
      <x v="6"/>
      <x v="240"/>
      <x v="251"/>
      <x v="1"/>
    </i>
    <i r="1">
      <x v="7"/>
      <x v="241"/>
      <x v="252"/>
      <x v="20"/>
    </i>
    <i r="1">
      <x v="8"/>
      <x v="242"/>
      <x v="253"/>
      <x v="20"/>
    </i>
    <i r="1">
      <x v="10"/>
      <x v="243"/>
      <x v="254"/>
      <x v="20"/>
    </i>
    <i r="1">
      <x v="13"/>
      <x v="244"/>
      <x v="255"/>
      <x v="2"/>
    </i>
    <i r="1">
      <x v="15"/>
      <x v="245"/>
      <x v="256"/>
      <x v="20"/>
    </i>
    <i r="1">
      <x v="19"/>
      <x v="246"/>
      <x v="257"/>
      <x v="20"/>
    </i>
    <i r="1">
      <x v="22"/>
      <x v="247"/>
      <x v="258"/>
      <x v="20"/>
    </i>
    <i r="1">
      <x v="25"/>
      <x v="248"/>
      <x v="259"/>
      <x v="20"/>
    </i>
    <i r="1">
      <x v="26"/>
      <x v="249"/>
      <x v="260"/>
      <x v="20"/>
    </i>
    <i r="1">
      <x v="27"/>
      <x v="250"/>
      <x v="261"/>
      <x v="2"/>
    </i>
    <i r="1">
      <x v="28"/>
      <x v="251"/>
      <x v="262"/>
      <x v="20"/>
    </i>
    <i r="1">
      <x v="29"/>
      <x v="252"/>
      <x v="263"/>
      <x v="2"/>
    </i>
    <i r="1">
      <x v="30"/>
      <x v="253"/>
      <x v="264"/>
      <x v="2"/>
    </i>
    <i r="1">
      <x v="31"/>
      <x v="254"/>
      <x v="265"/>
      <x v="38"/>
    </i>
    <i r="1">
      <x v="32"/>
      <x v="255"/>
      <x v="266"/>
      <x v="2"/>
    </i>
    <i t="default">
      <x v="78"/>
    </i>
    <i>
      <x v="79"/>
      <x v="1"/>
      <x v="793"/>
      <x v="856"/>
      <x v="22"/>
    </i>
    <i r="1">
      <x v="3"/>
      <x v="794"/>
      <x v="857"/>
      <x v="76"/>
    </i>
    <i r="1">
      <x v="5"/>
      <x v="533"/>
      <x v="858"/>
      <x v="32"/>
    </i>
    <i r="1">
      <x v="6"/>
      <x v="795"/>
      <x v="859"/>
      <x v="77"/>
    </i>
    <i r="1">
      <x v="14"/>
      <x v="796"/>
      <x v="860"/>
      <x v="76"/>
    </i>
    <i r="1">
      <x v="15"/>
      <x v="797"/>
      <x v="861"/>
      <x v="76"/>
    </i>
    <i r="1">
      <x v="17"/>
      <x v="798"/>
      <x v="862"/>
      <x v="77"/>
    </i>
    <i r="1">
      <x v="21"/>
      <x v="799"/>
      <x v="863"/>
      <x v="20"/>
    </i>
    <i r="1">
      <x v="23"/>
      <x v="800"/>
      <x v="864"/>
      <x v="77"/>
    </i>
    <i r="1">
      <x v="24"/>
      <x v="801"/>
      <x v="865"/>
      <x v="20"/>
    </i>
    <i r="1">
      <x v="25"/>
      <x v="802"/>
      <x v="866"/>
      <x v="76"/>
    </i>
    <i r="1">
      <x v="26"/>
      <x v="803"/>
      <x v="867"/>
      <x v="20"/>
    </i>
    <i r="1">
      <x v="33"/>
      <x v="804"/>
      <x v="868"/>
      <x v="76"/>
    </i>
    <i r="1">
      <x v="34"/>
      <x v="805"/>
      <x v="869"/>
      <x v="77"/>
    </i>
    <i r="1">
      <x v="35"/>
      <x v="806"/>
      <x v="870"/>
      <x v="20"/>
    </i>
    <i r="1">
      <x v="36"/>
      <x v="807"/>
      <x v="871"/>
      <x v="76"/>
    </i>
    <i r="1">
      <x v="37"/>
      <x v="808"/>
      <x v="872"/>
      <x v="20"/>
    </i>
    <i t="default">
      <x v="79"/>
    </i>
    <i>
      <x v="86"/>
      <x v="1"/>
      <x v="943"/>
      <x v="1030"/>
      <x v="95"/>
    </i>
    <i t="default">
      <x v="86"/>
    </i>
    <i>
      <x v="89"/>
      <x v="1"/>
      <x v="1185"/>
      <x v="1345"/>
      <x v="131"/>
    </i>
    <i t="default">
      <x v="89"/>
    </i>
    <i>
      <x v="90"/>
      <x v="1"/>
      <x v="1223"/>
      <x v="1390"/>
      <x v="139"/>
    </i>
    <i r="1">
      <x v="3"/>
      <x v="1224"/>
      <x v="1391"/>
      <x v="19"/>
    </i>
    <i r="1">
      <x v="6"/>
      <x v="1225"/>
      <x v="1392"/>
      <x v="19"/>
    </i>
    <i r="1">
      <x v="7"/>
      <x v="1222"/>
      <x v="1393"/>
      <x v="121"/>
    </i>
    <i r="1">
      <x v="15"/>
      <x v="1226"/>
      <x v="1394"/>
      <x v="140"/>
    </i>
    <i r="1">
      <x v="17"/>
      <x v="1172"/>
      <x v="1395"/>
      <x v="139"/>
    </i>
    <i r="1">
      <x v="18"/>
      <x v="1227"/>
      <x v="1396"/>
      <x v="139"/>
    </i>
    <i r="1">
      <x v="19"/>
      <x v="1228"/>
      <x v="1397"/>
      <x v="19"/>
    </i>
    <i r="1">
      <x v="20"/>
      <x v="1229"/>
      <x v="1398"/>
      <x v="121"/>
    </i>
    <i r="1">
      <x v="21"/>
      <x v="1230"/>
      <x v="1399"/>
      <x v="19"/>
    </i>
    <i t="default">
      <x v="90"/>
    </i>
    <i>
      <x v="91"/>
      <x v="1"/>
      <x v="944"/>
      <x v="1031"/>
      <x v="86"/>
    </i>
    <i r="1">
      <x v="5"/>
      <x v="945"/>
      <x v="1032"/>
      <x v="20"/>
    </i>
    <i r="1">
      <x v="9"/>
      <x v="946"/>
      <x v="1033"/>
      <x v="87"/>
    </i>
    <i r="1">
      <x v="13"/>
      <x v="947"/>
      <x v="1034"/>
      <x v="87"/>
    </i>
    <i r="1">
      <x v="17"/>
      <x v="948"/>
      <x v="1035"/>
      <x v="86"/>
    </i>
    <i r="1">
      <x v="18"/>
      <x v="949"/>
      <x v="1036"/>
      <x v="86"/>
    </i>
    <i r="1">
      <x v="22"/>
      <x v="950"/>
      <x v="1037"/>
      <x v="87"/>
    </i>
    <i r="1">
      <x v="23"/>
      <x v="951"/>
      <x v="1038"/>
      <x v="86"/>
    </i>
    <i r="1">
      <x v="24"/>
      <x v="313"/>
      <x v="1039"/>
      <x v="87"/>
    </i>
    <i r="1">
      <x v="30"/>
      <x v="952"/>
      <x v="1040"/>
      <x v="86"/>
    </i>
    <i r="1">
      <x v="34"/>
      <x v="552"/>
      <x v="1041"/>
      <x v="94"/>
    </i>
    <i r="1">
      <x v="35"/>
      <x v="953"/>
      <x v="1042"/>
      <x v="94"/>
    </i>
    <i r="1">
      <x v="37"/>
      <x v="954"/>
      <x v="1043"/>
      <x v="86"/>
    </i>
    <i r="1">
      <x v="39"/>
      <x v="955"/>
      <x v="1044"/>
      <x v="21"/>
    </i>
    <i r="1">
      <x v="40"/>
      <x v="956"/>
      <x v="1045"/>
      <x v="87"/>
    </i>
    <i r="1">
      <x v="42"/>
      <x v="957"/>
      <x v="1046"/>
      <x v="86"/>
    </i>
    <i r="1">
      <x v="43"/>
      <x v="958"/>
      <x v="1047"/>
      <x v="86"/>
    </i>
    <i r="1">
      <x v="44"/>
      <x/>
      <x/>
      <x/>
    </i>
    <i t="default">
      <x v="91"/>
    </i>
    <i>
      <x v="94"/>
      <x v="3"/>
      <x v="1004"/>
      <x v="1378"/>
      <x v="126"/>
    </i>
    <i r="1">
      <x v="6"/>
      <x v="1213"/>
      <x v="1379"/>
      <x v="125"/>
    </i>
    <i r="1">
      <x v="9"/>
      <x v="1214"/>
      <x v="1380"/>
      <x v="124"/>
    </i>
    <i r="1">
      <x v="10"/>
      <x v="1215"/>
      <x v="1381"/>
      <x v="123"/>
    </i>
    <i r="1">
      <x v="11"/>
      <x v="1139"/>
      <x v="1382"/>
      <x v="19"/>
    </i>
    <i r="1">
      <x v="12"/>
      <x v="1216"/>
      <x v="1383"/>
      <x v="123"/>
    </i>
    <i r="1">
      <x v="14"/>
      <x v="1217"/>
      <x v="1384"/>
      <x v="121"/>
    </i>
    <i r="1">
      <x v="19"/>
      <x v="1218"/>
      <x v="1385"/>
      <x v="19"/>
    </i>
    <i r="1">
      <x v="21"/>
      <x v="1219"/>
      <x v="1386"/>
      <x v="121"/>
    </i>
    <i r="1">
      <x v="23"/>
      <x v="1220"/>
      <x v="1387"/>
      <x v="19"/>
    </i>
    <i r="1">
      <x v="24"/>
      <x v="1221"/>
      <x v="1388"/>
      <x v="123"/>
    </i>
    <i r="1">
      <x v="25"/>
      <x v="1222"/>
      <x v="1389"/>
      <x v="130"/>
    </i>
    <i t="default">
      <x v="94"/>
    </i>
    <i>
      <x v="99"/>
      <x v="1"/>
      <x v="1258"/>
      <x v="1431"/>
      <x v="142"/>
    </i>
    <i r="1">
      <x v="2"/>
      <x v="1259"/>
      <x v="1432"/>
      <x v="77"/>
    </i>
    <i r="1">
      <x v="3"/>
      <x v="1260"/>
      <x v="1433"/>
      <x v="77"/>
    </i>
    <i r="1">
      <x v="5"/>
      <x v="522"/>
      <x v="1434"/>
      <x v="77"/>
    </i>
    <i r="1">
      <x v="9"/>
      <x v="1261"/>
      <x v="1435"/>
      <x v="143"/>
    </i>
    <i t="default">
      <x v="99"/>
    </i>
    <i>
      <x v="102"/>
      <x v="2"/>
      <x v="1262"/>
      <x v="1436"/>
      <x v="32"/>
    </i>
    <i r="1">
      <x v="5"/>
      <x v="1263"/>
      <x v="1437"/>
      <x v="32"/>
    </i>
    <i r="1">
      <x v="6"/>
      <x v="1264"/>
      <x v="1438"/>
      <x v="78"/>
    </i>
    <i r="1">
      <x v="8"/>
      <x v="1265"/>
      <x v="1439"/>
      <x v="32"/>
    </i>
    <i r="1">
      <x v="10"/>
      <x v="1266"/>
      <x v="1440"/>
      <x v="26"/>
    </i>
    <i r="1">
      <x v="11"/>
      <x v="1267"/>
      <x v="1441"/>
      <x v="32"/>
    </i>
    <i r="1">
      <x v="14"/>
      <x v="1268"/>
      <x v="1442"/>
      <x v="40"/>
    </i>
    <i r="1">
      <x v="15"/>
      <x v="1269"/>
      <x v="1443"/>
      <x v="32"/>
    </i>
    <i r="1">
      <x v="20"/>
      <x v="479"/>
      <x v="1444"/>
      <x v="78"/>
    </i>
    <i r="1">
      <x v="22"/>
      <x v="1270"/>
      <x v="1445"/>
      <x v="26"/>
    </i>
    <i r="1">
      <x v="26"/>
      <x v="1271"/>
      <x v="1446"/>
      <x v="40"/>
    </i>
    <i r="1">
      <x v="32"/>
      <x v="1272"/>
      <x v="1447"/>
      <x v="40"/>
    </i>
    <i r="1">
      <x v="33"/>
      <x v="1273"/>
      <x v="1448"/>
      <x v="32"/>
    </i>
    <i r="1">
      <x v="39"/>
      <x v="1274"/>
      <x v="1449"/>
      <x v="13"/>
    </i>
    <i r="1">
      <x v="40"/>
      <x v="1275"/>
      <x v="1450"/>
      <x v="20"/>
    </i>
    <i r="1">
      <x v="43"/>
      <x v="1276"/>
      <x v="1451"/>
      <x v="32"/>
    </i>
    <i r="1">
      <x v="50"/>
      <x v="627"/>
      <x v="1452"/>
      <x v="40"/>
    </i>
    <i t="default">
      <x v="102"/>
    </i>
    <i>
      <x v="104"/>
      <x v="1"/>
      <x v="817"/>
      <x v="1202"/>
      <x v="73"/>
    </i>
    <i r="1">
      <x v="3"/>
      <x v="1072"/>
      <x v="1203"/>
      <x v="71"/>
    </i>
    <i t="default">
      <x v="104"/>
    </i>
    <i>
      <x v="106"/>
      <x v="1"/>
      <x v="122"/>
      <x v="1400"/>
      <x v="120"/>
    </i>
    <i r="1">
      <x v="2"/>
      <x/>
      <x/>
      <x/>
    </i>
    <i t="default">
      <x v="106"/>
    </i>
    <i>
      <x v="109"/>
      <x v="7"/>
      <x v="256"/>
      <x v="267"/>
      <x v="39"/>
    </i>
    <i r="1">
      <x v="11"/>
      <x v="100"/>
      <x v="268"/>
      <x v="20"/>
    </i>
    <i r="1">
      <x v="13"/>
      <x v="257"/>
      <x v="269"/>
      <x v="32"/>
    </i>
    <i r="1">
      <x v="14"/>
      <x v="258"/>
      <x v="270"/>
      <x v="8"/>
    </i>
    <i r="1">
      <x v="18"/>
      <x v="259"/>
      <x v="271"/>
      <x v="12"/>
    </i>
    <i r="1">
      <x v="20"/>
      <x v="260"/>
      <x v="272"/>
      <x v="20"/>
    </i>
    <i r="1">
      <x v="23"/>
      <x v="261"/>
      <x v="273"/>
      <x v="20"/>
    </i>
    <i r="1">
      <x v="24"/>
      <x v="262"/>
      <x v="274"/>
      <x v="10"/>
    </i>
    <i r="1">
      <x v="27"/>
      <x v="263"/>
      <x v="275"/>
      <x v="33"/>
    </i>
    <i r="1">
      <x v="28"/>
      <x v="264"/>
      <x v="276"/>
      <x v="20"/>
    </i>
    <i r="1">
      <x v="29"/>
      <x v="265"/>
      <x v="277"/>
      <x v="20"/>
    </i>
    <i r="1">
      <x v="31"/>
      <x v="266"/>
      <x v="278"/>
      <x v="32"/>
    </i>
    <i r="1">
      <x v="32"/>
      <x v="267"/>
      <x v="279"/>
      <x v="20"/>
    </i>
    <i r="1">
      <x v="34"/>
      <x v="268"/>
      <x v="280"/>
      <x v="20"/>
    </i>
    <i r="1">
      <x v="35"/>
      <x v="269"/>
      <x v="281"/>
      <x v="20"/>
    </i>
    <i r="1">
      <x v="36"/>
      <x v="270"/>
      <x v="282"/>
      <x v="40"/>
    </i>
    <i t="default">
      <x v="109"/>
    </i>
    <i>
      <x v="113"/>
      <x v="3"/>
      <x v="72"/>
      <x v="593"/>
      <x v="20"/>
    </i>
    <i r="1">
      <x v="7"/>
      <x v="561"/>
      <x v="594"/>
      <x v="47"/>
    </i>
    <i r="1">
      <x v="9"/>
      <x v="562"/>
      <x v="595"/>
      <x v="20"/>
    </i>
    <i r="1">
      <x v="10"/>
      <x v="563"/>
      <x v="596"/>
      <x v="20"/>
    </i>
    <i r="1">
      <x v="11"/>
      <x v="564"/>
      <x v="597"/>
      <x v="20"/>
    </i>
    <i r="1">
      <x v="14"/>
      <x v="422"/>
      <x v="598"/>
      <x v="20"/>
    </i>
    <i r="1">
      <x v="15"/>
      <x v="565"/>
      <x v="599"/>
      <x v="20"/>
    </i>
    <i r="1">
      <x v="16"/>
      <x v="566"/>
      <x v="600"/>
      <x v="29"/>
    </i>
    <i r="1">
      <x v="17"/>
      <x v="554"/>
      <x v="601"/>
      <x v="20"/>
    </i>
    <i r="1">
      <x v="18"/>
      <x v="567"/>
      <x v="602"/>
      <x v="20"/>
    </i>
    <i r="1">
      <x v="19"/>
      <x v="568"/>
      <x v="603"/>
      <x v="20"/>
    </i>
    <i r="1">
      <x v="20"/>
      <x v="569"/>
      <x v="604"/>
      <x v="20"/>
    </i>
    <i r="1">
      <x v="21"/>
      <x v="570"/>
      <x v="605"/>
      <x v="20"/>
    </i>
    <i r="1">
      <x v="22"/>
      <x v="3"/>
      <x v="606"/>
      <x v="20"/>
    </i>
    <i r="1">
      <x v="23"/>
      <x v="571"/>
      <x v="607"/>
      <x v="50"/>
    </i>
    <i r="1">
      <x v="24"/>
      <x v="66"/>
      <x v="608"/>
      <x v="20"/>
    </i>
    <i r="1">
      <x v="25"/>
      <x v="572"/>
      <x v="609"/>
      <x v="8"/>
    </i>
    <i r="1">
      <x v="26"/>
      <x v="573"/>
      <x v="610"/>
      <x v="20"/>
    </i>
    <i r="1">
      <x v="29"/>
      <x v="574"/>
      <x v="611"/>
      <x v="20"/>
    </i>
    <i r="1">
      <x v="31"/>
      <x v="575"/>
      <x v="612"/>
      <x v="20"/>
    </i>
    <i r="1">
      <x v="32"/>
      <x v="576"/>
      <x v="613"/>
      <x v="47"/>
    </i>
    <i r="1">
      <x v="37"/>
      <x v="32"/>
      <x v="614"/>
      <x v="29"/>
    </i>
    <i r="1">
      <x v="38"/>
      <x v="577"/>
      <x v="615"/>
      <x v="20"/>
    </i>
    <i r="1">
      <x v="39"/>
      <x v="578"/>
      <x v="616"/>
      <x v="47"/>
    </i>
    <i r="1">
      <x v="40"/>
      <x v="579"/>
      <x v="617"/>
      <x v="20"/>
    </i>
    <i r="1">
      <x v="41"/>
      <x v="580"/>
      <x v="618"/>
      <x v="20"/>
    </i>
    <i r="1">
      <x v="42"/>
      <x v="581"/>
      <x v="619"/>
      <x v="51"/>
    </i>
    <i r="1">
      <x v="43"/>
      <x v="582"/>
      <x v="620"/>
      <x v="47"/>
    </i>
    <i r="1">
      <x v="44"/>
      <x v="583"/>
      <x v="621"/>
      <x v="29"/>
    </i>
    <i r="1">
      <x v="45"/>
      <x v="584"/>
      <x v="622"/>
      <x v="19"/>
    </i>
    <i r="1">
      <x v="46"/>
      <x v="585"/>
      <x v="623"/>
      <x v="20"/>
    </i>
    <i r="1">
      <x v="47"/>
      <x v="586"/>
      <x v="624"/>
      <x v="47"/>
    </i>
    <i r="1">
      <x v="48"/>
      <x v="587"/>
      <x v="625"/>
      <x v="47"/>
    </i>
    <i r="1">
      <x v="49"/>
      <x v="588"/>
      <x v="626"/>
      <x v="19"/>
    </i>
    <i t="default">
      <x v="113"/>
    </i>
    <i>
      <x v="114"/>
      <x v="3"/>
      <x v="1277"/>
      <x v="1453"/>
      <x v="77"/>
    </i>
    <i r="1">
      <x v="4"/>
      <x v="53"/>
      <x v="1454"/>
      <x v="51"/>
    </i>
    <i r="1">
      <x v="15"/>
      <x v="1278"/>
      <x v="1455"/>
      <x v="77"/>
    </i>
    <i r="1">
      <x v="20"/>
      <x v="1279"/>
      <x v="1456"/>
      <x v="77"/>
    </i>
    <i r="1">
      <x v="27"/>
      <x v="1280"/>
      <x v="1457"/>
      <x v="77"/>
    </i>
    <i r="1">
      <x v="30"/>
      <x v="1281"/>
      <x v="1458"/>
      <x v="77"/>
    </i>
    <i t="default">
      <x v="114"/>
    </i>
    <i>
      <x v="116"/>
      <x v="1"/>
      <x v="809"/>
      <x v="873"/>
      <x v="51"/>
    </i>
    <i r="1">
      <x v="2"/>
      <x v="810"/>
      <x v="874"/>
      <x v="20"/>
    </i>
    <i r="1">
      <x v="3"/>
      <x v="811"/>
      <x v="875"/>
      <x v="20"/>
    </i>
    <i r="1">
      <x v="4"/>
      <x v="375"/>
      <x v="876"/>
      <x v="76"/>
    </i>
    <i r="1">
      <x v="7"/>
      <x v="812"/>
      <x v="877"/>
      <x v="20"/>
    </i>
    <i r="1">
      <x v="11"/>
      <x v="813"/>
      <x v="878"/>
      <x v="20"/>
    </i>
    <i r="1">
      <x v="12"/>
      <x v="814"/>
      <x v="879"/>
      <x v="20"/>
    </i>
    <i r="1">
      <x v="13"/>
      <x v="815"/>
      <x v="880"/>
      <x v="51"/>
    </i>
    <i r="1">
      <x v="15"/>
      <x v="816"/>
      <x v="881"/>
      <x v="20"/>
    </i>
    <i r="1">
      <x v="16"/>
      <x v="817"/>
      <x v="882"/>
      <x v="20"/>
    </i>
    <i r="1">
      <x v="17"/>
      <x v="818"/>
      <x v="883"/>
      <x v="20"/>
    </i>
    <i r="1">
      <x v="18"/>
      <x v="819"/>
      <x v="884"/>
      <x v="20"/>
    </i>
    <i r="1">
      <x v="19"/>
      <x v="820"/>
      <x v="885"/>
      <x v="76"/>
    </i>
    <i r="1">
      <x v="20"/>
      <x v="758"/>
      <x v="886"/>
      <x v="20"/>
    </i>
    <i r="1">
      <x v="21"/>
      <x v="671"/>
      <x v="887"/>
      <x v="20"/>
    </i>
    <i r="1">
      <x v="23"/>
      <x v="821"/>
      <x v="888"/>
      <x v="55"/>
    </i>
    <i r="1">
      <x v="24"/>
      <x v="536"/>
      <x v="889"/>
      <x v="55"/>
    </i>
    <i r="1">
      <x v="25"/>
      <x v="822"/>
      <x v="890"/>
      <x v="55"/>
    </i>
    <i r="1">
      <x v="26"/>
      <x v="823"/>
      <x v="891"/>
      <x v="51"/>
    </i>
    <i t="default">
      <x v="116"/>
    </i>
    <i>
      <x v="117"/>
      <x v="1"/>
      <x v="1073"/>
      <x v="1204"/>
      <x v="76"/>
    </i>
    <i r="1">
      <x v="2"/>
      <x v="1074"/>
      <x v="1205"/>
      <x v="76"/>
    </i>
    <i r="1">
      <x v="3"/>
      <x v="1075"/>
      <x v="1206"/>
      <x v="76"/>
    </i>
    <i r="1">
      <x v="4"/>
      <x v="880"/>
      <x v="1207"/>
      <x v="76"/>
    </i>
    <i r="1">
      <x v="5"/>
      <x v="616"/>
      <x v="1208"/>
      <x v="39"/>
    </i>
    <i r="1">
      <x v="8"/>
      <x v="480"/>
      <x v="1209"/>
      <x v="104"/>
    </i>
    <i r="1">
      <x v="9"/>
      <x v="1076"/>
      <x v="1210"/>
      <x v="51"/>
    </i>
    <i r="1">
      <x v="17"/>
      <x v="1077"/>
      <x v="1211"/>
      <x v="76"/>
    </i>
    <i r="1">
      <x v="19"/>
      <x v="552"/>
      <x v="1212"/>
      <x v="76"/>
    </i>
    <i t="default">
      <x v="117"/>
    </i>
    <i>
      <x v="119"/>
      <x v="2"/>
      <x v="589"/>
      <x v="627"/>
      <x v="26"/>
    </i>
    <i r="1">
      <x v="3"/>
      <x v="347"/>
      <x v="628"/>
      <x v="47"/>
    </i>
    <i r="1">
      <x v="4"/>
      <x v="590"/>
      <x v="629"/>
      <x v="47"/>
    </i>
    <i r="1">
      <x v="5"/>
      <x v="591"/>
      <x v="630"/>
      <x v="26"/>
    </i>
    <i r="1">
      <x v="7"/>
      <x v="592"/>
      <x v="631"/>
      <x v="26"/>
    </i>
    <i r="1">
      <x v="8"/>
      <x v="593"/>
      <x v="632"/>
      <x v="26"/>
    </i>
    <i r="1">
      <x v="16"/>
      <x v="594"/>
      <x v="633"/>
      <x v="55"/>
    </i>
    <i r="1">
      <x v="17"/>
      <x v="359"/>
      <x v="634"/>
      <x v="40"/>
    </i>
    <i r="1">
      <x v="18"/>
      <x v="595"/>
      <x v="635"/>
      <x v="26"/>
    </i>
    <i r="1">
      <x v="20"/>
      <x v="596"/>
      <x v="636"/>
      <x v="26"/>
    </i>
    <i r="1">
      <x v="23"/>
      <x v="470"/>
      <x v="637"/>
      <x v="56"/>
    </i>
    <i r="1">
      <x v="24"/>
      <x v="363"/>
      <x v="638"/>
      <x v="26"/>
    </i>
    <i r="1">
      <x v="26"/>
      <x v="597"/>
      <x v="639"/>
      <x v="57"/>
    </i>
    <i r="1">
      <x v="28"/>
      <x v="598"/>
      <x v="640"/>
      <x v="47"/>
    </i>
    <i r="1">
      <x v="29"/>
      <x v="250"/>
      <x v="641"/>
      <x v="40"/>
    </i>
    <i r="1">
      <x v="30"/>
      <x v="599"/>
      <x v="642"/>
      <x v="47"/>
    </i>
    <i r="1">
      <x v="31"/>
      <x v="600"/>
      <x v="643"/>
      <x v="55"/>
    </i>
    <i r="1">
      <x v="32"/>
      <x v="601"/>
      <x v="644"/>
      <x v="26"/>
    </i>
    <i r="1">
      <x v="33"/>
      <x v="602"/>
      <x v="645"/>
      <x v="26"/>
    </i>
    <i r="1">
      <x v="34"/>
      <x v="603"/>
      <x v="646"/>
      <x v="26"/>
    </i>
    <i t="default">
      <x v="119"/>
    </i>
    <i>
      <x v="121"/>
      <x v="1"/>
      <x v="1078"/>
      <x v="1213"/>
      <x v="73"/>
    </i>
    <i r="1">
      <x v="4"/>
      <x v="1079"/>
      <x v="1214"/>
      <x v="105"/>
    </i>
    <i r="1">
      <x v="8"/>
      <x v="1080"/>
      <x v="1215"/>
      <x v="72"/>
    </i>
    <i r="1">
      <x v="9"/>
      <x v="1081"/>
      <x v="1216"/>
      <x v="43"/>
    </i>
    <i t="default">
      <x v="121"/>
    </i>
    <i>
      <x v="124"/>
      <x v="1"/>
      <x v="104"/>
      <x v="1459"/>
      <x v="20"/>
    </i>
    <i r="1">
      <x v="4"/>
      <x v="1282"/>
      <x v="1460"/>
      <x v="20"/>
    </i>
    <i r="1">
      <x v="5"/>
      <x v="1283"/>
      <x v="1461"/>
      <x v="20"/>
    </i>
    <i r="1">
      <x v="8"/>
      <x v="1284"/>
      <x v="1462"/>
      <x v="20"/>
    </i>
    <i r="1">
      <x v="9"/>
      <x v="1285"/>
      <x v="1463"/>
      <x v="20"/>
    </i>
    <i r="1">
      <x v="10"/>
      <x v="1286"/>
      <x v="1464"/>
      <x v="20"/>
    </i>
    <i r="1">
      <x v="11"/>
      <x v="1287"/>
      <x v="1465"/>
      <x v="20"/>
    </i>
    <i r="1">
      <x v="12"/>
      <x v="1288"/>
      <x v="1466"/>
      <x v="20"/>
    </i>
    <i r="1">
      <x v="13"/>
      <x v="1289"/>
      <x v="1467"/>
      <x v="77"/>
    </i>
    <i t="default">
      <x v="124"/>
    </i>
    <i>
      <x v="125"/>
      <x v="2"/>
      <x v="1290"/>
      <x v="1468"/>
      <x v="20"/>
    </i>
    <i r="1">
      <x v="3"/>
      <x v="1291"/>
      <x v="1469"/>
      <x v="20"/>
    </i>
    <i r="1">
      <x v="4"/>
      <x v="1292"/>
      <x v="1470"/>
      <x v="20"/>
    </i>
    <i r="1">
      <x v="10"/>
      <x v="522"/>
      <x v="1471"/>
      <x v="20"/>
    </i>
    <i r="1">
      <x v="11"/>
      <x v="1293"/>
      <x v="1472"/>
      <x v="20"/>
    </i>
    <i r="1">
      <x v="12"/>
      <x v="918"/>
      <x v="1473"/>
      <x v="76"/>
    </i>
    <i r="1">
      <x v="14"/>
      <x v="1294"/>
      <x v="1474"/>
      <x v="76"/>
    </i>
    <i r="1">
      <x v="15"/>
      <x v="1295"/>
      <x v="1475"/>
      <x v="20"/>
    </i>
    <i r="1">
      <x v="16"/>
      <x v="585"/>
      <x v="1476"/>
      <x v="20"/>
    </i>
    <i r="1">
      <x v="17"/>
      <x v="1296"/>
      <x v="1477"/>
      <x v="20"/>
    </i>
    <i r="1">
      <x v="22"/>
      <x v="1297"/>
      <x v="1478"/>
      <x v="20"/>
    </i>
    <i r="1">
      <x v="23"/>
      <x v="1298"/>
      <x v="1479"/>
      <x v="20"/>
    </i>
    <i r="1">
      <x v="24"/>
      <x v="1299"/>
      <x v="1480"/>
      <x v="144"/>
    </i>
    <i r="1">
      <x v="25"/>
      <x v="1300"/>
      <x v="1481"/>
      <x v="20"/>
    </i>
    <i r="1">
      <x v="26"/>
      <x v="1301"/>
      <x v="1482"/>
      <x v="20"/>
    </i>
    <i r="1">
      <x v="27"/>
      <x v="1302"/>
      <x v="1483"/>
      <x v="20"/>
    </i>
    <i r="1">
      <x v="29"/>
      <x v="364"/>
      <x v="1484"/>
      <x v="20"/>
    </i>
    <i r="1">
      <x v="30"/>
      <x v="1303"/>
      <x v="1485"/>
      <x v="20"/>
    </i>
    <i r="1">
      <x v="31"/>
      <x v="1266"/>
      <x v="1486"/>
      <x v="20"/>
    </i>
    <i r="1">
      <x v="32"/>
      <x v="1304"/>
      <x v="1487"/>
      <x v="76"/>
    </i>
    <i r="1">
      <x v="34"/>
      <x v="1305"/>
      <x v="1488"/>
      <x v="20"/>
    </i>
    <i r="1">
      <x v="36"/>
      <x v="1306"/>
      <x v="1489"/>
      <x v="20"/>
    </i>
    <i r="1">
      <x v="37"/>
      <x v="1307"/>
      <x v="1490"/>
      <x v="76"/>
    </i>
    <i r="1">
      <x v="38"/>
      <x v="1308"/>
      <x v="1491"/>
      <x v="76"/>
    </i>
    <i r="1">
      <x v="39"/>
      <x v="877"/>
      <x v="1492"/>
      <x v="20"/>
    </i>
    <i r="1">
      <x v="40"/>
      <x v="1309"/>
      <x v="1493"/>
      <x v="76"/>
    </i>
    <i r="1">
      <x v="41"/>
      <x v="1310"/>
      <x v="1494"/>
      <x v="20"/>
    </i>
    <i r="1">
      <x v="42"/>
      <x v="1311"/>
      <x v="1495"/>
      <x v="76"/>
    </i>
    <i r="1">
      <x v="43"/>
      <x v="1312"/>
      <x v="1496"/>
      <x v="76"/>
    </i>
    <i r="1">
      <x v="44"/>
      <x v="1313"/>
      <x v="1497"/>
      <x v="51"/>
    </i>
    <i r="1">
      <x v="45"/>
      <x v="1314"/>
      <x v="1498"/>
      <x v="76"/>
    </i>
    <i r="1">
      <x v="46"/>
      <x v="1315"/>
      <x v="1499"/>
      <x v="20"/>
    </i>
    <i r="1">
      <x v="47"/>
      <x v="1316"/>
      <x v="1500"/>
      <x v="20"/>
    </i>
    <i r="1">
      <x v="48"/>
      <x v="851"/>
      <x v="1501"/>
      <x v="20"/>
    </i>
    <i t="default">
      <x v="125"/>
    </i>
    <i>
      <x v="128"/>
      <x v="2"/>
      <x v="1231"/>
      <x v="1401"/>
      <x v="133"/>
    </i>
    <i r="1">
      <x v="6"/>
      <x v="1232"/>
      <x v="1402"/>
      <x v="132"/>
    </i>
    <i r="1">
      <x v="9"/>
      <x v="1233"/>
      <x v="1403"/>
      <x v="8"/>
    </i>
    <i r="1">
      <x v="15"/>
      <x v="1234"/>
      <x v="1404"/>
      <x v="135"/>
    </i>
    <i r="1">
      <x v="22"/>
      <x v="1235"/>
      <x v="1405"/>
      <x v="8"/>
    </i>
    <i t="default">
      <x v="128"/>
    </i>
    <i>
      <x v="129"/>
      <x v="1"/>
      <x v="1317"/>
      <x v="1502"/>
      <x v="77"/>
    </i>
    <i r="1">
      <x v="9"/>
      <x v="1318"/>
      <x v="1503"/>
      <x v="77"/>
    </i>
    <i r="1">
      <x v="11"/>
      <x v="1319"/>
      <x v="1504"/>
      <x v="77"/>
    </i>
    <i r="1">
      <x v="12"/>
      <x v="1320"/>
      <x v="1505"/>
      <x v="20"/>
    </i>
    <i r="1">
      <x v="13"/>
      <x v="1321"/>
      <x v="1506"/>
      <x v="76"/>
    </i>
    <i r="1">
      <x v="15"/>
      <x v="1322"/>
      <x v="1507"/>
      <x v="77"/>
    </i>
    <i r="1">
      <x v="16"/>
      <x v="1323"/>
      <x v="1508"/>
      <x v="77"/>
    </i>
    <i r="1">
      <x v="17"/>
      <x v="1324"/>
      <x v="1509"/>
      <x v="77"/>
    </i>
    <i r="1">
      <x v="20"/>
      <x v="1325"/>
      <x v="1510"/>
      <x v="77"/>
    </i>
    <i r="1">
      <x v="21"/>
      <x v="1326"/>
      <x v="1511"/>
      <x v="77"/>
    </i>
    <i r="1">
      <x v="27"/>
      <x v="1327"/>
      <x v="1512"/>
      <x v="76"/>
    </i>
    <i r="1">
      <x v="30"/>
      <x v="1328"/>
      <x v="1513"/>
      <x v="77"/>
    </i>
    <i r="1">
      <x v="31"/>
      <x v="1329"/>
      <x v="1514"/>
      <x v="77"/>
    </i>
    <i r="1">
      <x v="32"/>
      <x v="1330"/>
      <x v="1515"/>
      <x v="77"/>
    </i>
    <i r="1">
      <x v="35"/>
      <x v="1331"/>
      <x v="1516"/>
      <x v="51"/>
    </i>
    <i r="1">
      <x v="36"/>
      <x v="609"/>
      <x v="1517"/>
      <x v="77"/>
    </i>
    <i r="1">
      <x v="37"/>
      <x v="511"/>
      <x v="1518"/>
      <x v="77"/>
    </i>
    <i t="default">
      <x v="129"/>
    </i>
    <i>
      <x v="133"/>
      <x v="1"/>
      <x v="1332"/>
      <x v="1519"/>
      <x v="65"/>
    </i>
    <i r="1">
      <x v="2"/>
      <x v="1333"/>
      <x v="1520"/>
      <x v="145"/>
    </i>
    <i t="default">
      <x v="133"/>
    </i>
    <i>
      <x v="136"/>
      <x v="1"/>
      <x v="1334"/>
      <x v="1521"/>
      <x v="22"/>
    </i>
    <i r="1">
      <x v="4"/>
      <x v="1335"/>
      <x v="1522"/>
      <x v="20"/>
    </i>
    <i t="default">
      <x v="136"/>
    </i>
    <i>
      <x v="139"/>
      <x v="1"/>
      <x v="271"/>
      <x v="283"/>
      <x v="33"/>
    </i>
    <i r="1">
      <x v="3"/>
      <x v="272"/>
      <x v="284"/>
      <x v="33"/>
    </i>
    <i r="1">
      <x v="4"/>
      <x v="273"/>
      <x v="285"/>
      <x v="14"/>
    </i>
    <i r="1">
      <x v="6"/>
      <x v="274"/>
      <x v="286"/>
      <x v="41"/>
    </i>
    <i r="1">
      <x v="8"/>
      <x v="275"/>
      <x v="287"/>
      <x v="20"/>
    </i>
    <i r="1">
      <x v="9"/>
      <x v="276"/>
      <x v="288"/>
      <x v="20"/>
    </i>
    <i r="1">
      <x v="11"/>
      <x v="277"/>
      <x v="289"/>
      <x v="20"/>
    </i>
    <i r="1">
      <x v="13"/>
      <x v="278"/>
      <x v="290"/>
      <x v="10"/>
    </i>
    <i r="1">
      <x v="18"/>
      <x v="279"/>
      <x v="291"/>
      <x v="20"/>
    </i>
    <i r="1">
      <x v="20"/>
      <x v="280"/>
      <x v="292"/>
      <x v="33"/>
    </i>
    <i r="1">
      <x v="21"/>
      <x v="281"/>
      <x v="293"/>
      <x v="33"/>
    </i>
    <i r="1">
      <x v="22"/>
      <x v="282"/>
      <x v="294"/>
      <x v="17"/>
    </i>
    <i r="1">
      <x v="23"/>
      <x v="283"/>
      <x v="295"/>
      <x v="33"/>
    </i>
    <i r="1">
      <x v="24"/>
      <x v="284"/>
      <x v="296"/>
      <x v="12"/>
    </i>
    <i r="1">
      <x v="25"/>
      <x v="285"/>
      <x v="297"/>
      <x v="33"/>
    </i>
    <i r="1">
      <x v="26"/>
      <x v="286"/>
      <x v="298"/>
      <x v="10"/>
    </i>
    <i r="1">
      <x v="27"/>
      <x v="287"/>
      <x v="299"/>
      <x v="12"/>
    </i>
    <i r="1">
      <x v="28"/>
      <x v="288"/>
      <x v="300"/>
      <x v="19"/>
    </i>
    <i r="1">
      <x v="29"/>
      <x/>
      <x/>
      <x/>
    </i>
    <i t="default">
      <x v="139"/>
    </i>
    <i>
      <x v="140"/>
      <x v="4"/>
      <x v="604"/>
      <x v="647"/>
      <x v="26"/>
    </i>
    <i r="1">
      <x v="9"/>
      <x v="605"/>
      <x v="648"/>
      <x v="58"/>
    </i>
    <i r="1">
      <x v="14"/>
      <x v="606"/>
      <x v="649"/>
      <x v="19"/>
    </i>
    <i r="1">
      <x v="15"/>
      <x v="607"/>
      <x v="650"/>
      <x v="45"/>
    </i>
    <i r="1">
      <x v="21"/>
      <x v="608"/>
      <x v="651"/>
      <x v="40"/>
    </i>
    <i r="1">
      <x v="23"/>
      <x v="609"/>
      <x v="652"/>
      <x v="47"/>
    </i>
    <i r="1">
      <x v="25"/>
      <x v="610"/>
      <x v="653"/>
      <x v="20"/>
    </i>
    <i r="1">
      <x v="26"/>
      <x v="611"/>
      <x v="654"/>
      <x v="47"/>
    </i>
    <i r="1">
      <x v="28"/>
      <x v="612"/>
      <x v="655"/>
      <x v="59"/>
    </i>
    <i r="1">
      <x v="30"/>
      <x v="613"/>
      <x v="656"/>
      <x v="47"/>
    </i>
    <i r="1">
      <x v="34"/>
      <x v="614"/>
      <x v="657"/>
      <x v="26"/>
    </i>
    <i r="1">
      <x v="35"/>
      <x v="615"/>
      <x v="658"/>
      <x v="26"/>
    </i>
    <i r="1">
      <x v="36"/>
      <x v="616"/>
      <x v="659"/>
      <x v="26"/>
    </i>
    <i r="1">
      <x v="38"/>
      <x v="617"/>
      <x v="660"/>
      <x v="19"/>
    </i>
    <i r="1">
      <x v="43"/>
      <x v="618"/>
      <x v="661"/>
      <x v="47"/>
    </i>
    <i r="1">
      <x v="44"/>
      <x v="493"/>
      <x v="662"/>
      <x v="47"/>
    </i>
    <i r="1">
      <x v="46"/>
      <x v="619"/>
      <x v="663"/>
      <x v="47"/>
    </i>
    <i r="1">
      <x v="47"/>
      <x v="620"/>
      <x v="664"/>
      <x v="56"/>
    </i>
    <i t="default">
      <x v="140"/>
    </i>
    <i>
      <x v="142"/>
      <x v="1"/>
      <x v="1236"/>
      <x v="1406"/>
      <x v="141"/>
    </i>
    <i r="1">
      <x v="3"/>
      <x v="1237"/>
      <x v="1407"/>
      <x v="20"/>
    </i>
    <i r="1">
      <x v="6"/>
      <x v="1238"/>
      <x v="1408"/>
      <x v="141"/>
    </i>
    <i r="1">
      <x v="8"/>
      <x v="1239"/>
      <x v="1409"/>
      <x v="120"/>
    </i>
    <i r="1">
      <x v="10"/>
      <x v="1240"/>
      <x v="1410"/>
      <x v="141"/>
    </i>
    <i r="1">
      <x v="11"/>
      <x v="1241"/>
      <x v="1411"/>
      <x v="19"/>
    </i>
    <i r="1">
      <x v="12"/>
      <x v="1242"/>
      <x v="1412"/>
      <x v="141"/>
    </i>
    <i r="1">
      <x v="13"/>
      <x v="1243"/>
      <x v="1413"/>
      <x v="20"/>
    </i>
    <i r="1">
      <x v="14"/>
      <x v="1244"/>
      <x v="1414"/>
      <x v="20"/>
    </i>
    <i r="1">
      <x v="15"/>
      <x v="1245"/>
      <x v="1415"/>
      <x v="141"/>
    </i>
    <i r="1">
      <x v="16"/>
      <x v="1246"/>
      <x v="1416"/>
      <x v="141"/>
    </i>
    <i r="1">
      <x v="17"/>
      <x v="1247"/>
      <x v="1417"/>
      <x v="141"/>
    </i>
    <i r="1">
      <x v="18"/>
      <x v="1248"/>
      <x v="1418"/>
      <x v="141"/>
    </i>
    <i t="default">
      <x v="142"/>
    </i>
    <i>
      <x v="144"/>
      <x v="1"/>
      <x v="959"/>
      <x v="1048"/>
      <x v="96"/>
    </i>
    <i r="1">
      <x v="3"/>
      <x v="960"/>
      <x v="1049"/>
      <x v="87"/>
    </i>
    <i r="1">
      <x v="4"/>
      <x v="961"/>
      <x v="1050"/>
      <x v="87"/>
    </i>
    <i r="1">
      <x v="5"/>
      <x v="962"/>
      <x v="1051"/>
      <x v="94"/>
    </i>
    <i r="1">
      <x v="6"/>
      <x v="963"/>
      <x v="1052"/>
      <x v="87"/>
    </i>
    <i r="1">
      <x v="9"/>
      <x v="422"/>
      <x v="1053"/>
      <x v="86"/>
    </i>
    <i r="1">
      <x v="11"/>
      <x v="767"/>
      <x v="1054"/>
      <x v="86"/>
    </i>
    <i r="1">
      <x v="12"/>
      <x v="964"/>
      <x v="1055"/>
      <x v="87"/>
    </i>
    <i r="1">
      <x v="13"/>
      <x v="965"/>
      <x v="1056"/>
      <x v="87"/>
    </i>
    <i r="1">
      <x v="18"/>
      <x v="32"/>
      <x v="1057"/>
      <x v="20"/>
    </i>
    <i r="1">
      <x v="19"/>
      <x v="210"/>
      <x v="1058"/>
      <x v="97"/>
    </i>
    <i r="1">
      <x v="20"/>
      <x v="240"/>
      <x v="1059"/>
      <x v="87"/>
    </i>
    <i r="1">
      <x v="21"/>
      <x v="476"/>
      <x v="1060"/>
      <x v="87"/>
    </i>
    <i r="1">
      <x v="22"/>
      <x v="966"/>
      <x v="1061"/>
      <x v="94"/>
    </i>
    <i r="1">
      <x v="25"/>
      <x v="967"/>
      <x v="1062"/>
      <x v="87"/>
    </i>
    <i r="1">
      <x v="26"/>
      <x v="968"/>
      <x v="1063"/>
      <x v="87"/>
    </i>
    <i r="1">
      <x v="27"/>
      <x v="969"/>
      <x v="1064"/>
      <x v="97"/>
    </i>
    <i r="1">
      <x v="28"/>
      <x v="970"/>
      <x v="1065"/>
      <x v="87"/>
    </i>
    <i r="1">
      <x v="29"/>
      <x v="971"/>
      <x v="1066"/>
      <x v="87"/>
    </i>
    <i r="1">
      <x v="30"/>
      <x v="972"/>
      <x v="1067"/>
      <x v="87"/>
    </i>
    <i r="1">
      <x v="31"/>
      <x v="918"/>
      <x v="1068"/>
      <x v="88"/>
    </i>
    <i r="1">
      <x v="32"/>
      <x v="973"/>
      <x v="1069"/>
      <x v="97"/>
    </i>
    <i t="default">
      <x v="144"/>
    </i>
    <i>
      <x v="145"/>
      <x v="1"/>
      <x v="1249"/>
      <x v="1419"/>
      <x v="132"/>
    </i>
    <i r="1">
      <x v="2"/>
      <x v="786"/>
      <x v="1420"/>
      <x v="19"/>
    </i>
    <i r="1">
      <x v="3"/>
      <x v="1114"/>
      <x v="1421"/>
      <x v="135"/>
    </i>
    <i r="1">
      <x v="7"/>
      <x v="1250"/>
      <x v="1422"/>
      <x v="133"/>
    </i>
    <i r="1">
      <x v="10"/>
      <x v="920"/>
      <x v="1423"/>
      <x v="19"/>
    </i>
    <i r="1">
      <x v="11"/>
      <x v="1251"/>
      <x v="1424"/>
      <x v="133"/>
    </i>
    <i t="default">
      <x v="145"/>
    </i>
    <i>
      <x v="149"/>
      <x v="1"/>
      <x v="293"/>
      <x v="305"/>
      <x v="10"/>
    </i>
    <i r="1">
      <x v="2"/>
      <x v="294"/>
      <x v="306"/>
      <x v="11"/>
    </i>
    <i t="default">
      <x v="149"/>
    </i>
    <i>
      <x v="150"/>
      <x v="4"/>
      <x v="1082"/>
      <x v="1217"/>
      <x v="73"/>
    </i>
    <i r="1">
      <x v="5"/>
      <x v="201"/>
      <x v="1218"/>
      <x v="71"/>
    </i>
    <i r="1">
      <x v="11"/>
      <x v="347"/>
      <x v="1219"/>
      <x v="73"/>
    </i>
    <i t="default">
      <x v="150"/>
    </i>
    <i>
      <x v="152"/>
      <x v="1"/>
      <x v="1336"/>
      <x v="1523"/>
      <x v="104"/>
    </i>
    <i r="1">
      <x v="2"/>
      <x v="1337"/>
      <x v="1524"/>
      <x v="145"/>
    </i>
    <i r="1">
      <x v="3"/>
      <x v="1338"/>
      <x v="1525"/>
      <x v="77"/>
    </i>
    <i r="1">
      <x v="4"/>
      <x v="1339"/>
      <x v="1526"/>
      <x v="58"/>
    </i>
    <i r="1">
      <x v="5"/>
      <x v="1340"/>
      <x v="1527"/>
      <x v="58"/>
    </i>
    <i r="1">
      <x v="6"/>
      <x v="31"/>
      <x v="1528"/>
      <x v="58"/>
    </i>
    <i r="1">
      <x v="7"/>
      <x v="1341"/>
      <x v="1529"/>
      <x v="146"/>
    </i>
    <i r="1">
      <x v="8"/>
      <x v="1342"/>
      <x v="1530"/>
      <x v="104"/>
    </i>
    <i r="1">
      <x v="9"/>
      <x v="894"/>
      <x v="1531"/>
      <x v="58"/>
    </i>
    <i r="1">
      <x v="10"/>
      <x v="1343"/>
      <x v="1532"/>
      <x v="65"/>
    </i>
    <i r="1">
      <x v="11"/>
      <x v="1344"/>
      <x v="1533"/>
      <x v="65"/>
    </i>
    <i r="1">
      <x v="12"/>
      <x v="1345"/>
      <x v="1534"/>
      <x v="20"/>
    </i>
    <i r="1">
      <x v="13"/>
      <x v="784"/>
      <x v="1535"/>
      <x v="145"/>
    </i>
    <i r="1">
      <x v="15"/>
      <x v="59"/>
      <x v="1536"/>
      <x v="58"/>
    </i>
    <i r="1">
      <x v="16"/>
      <x v="794"/>
      <x v="1537"/>
      <x v="58"/>
    </i>
    <i r="1">
      <x v="17"/>
      <x v="1346"/>
      <x v="1538"/>
      <x v="58"/>
    </i>
    <i r="1">
      <x v="18"/>
      <x v="1347"/>
      <x v="1539"/>
      <x v="58"/>
    </i>
    <i r="1">
      <x v="19"/>
      <x v="702"/>
      <x v="1540"/>
      <x v="19"/>
    </i>
    <i r="1">
      <x v="22"/>
      <x v="1348"/>
      <x v="1541"/>
      <x v="104"/>
    </i>
    <i r="1">
      <x v="23"/>
      <x v="1349"/>
      <x v="1542"/>
      <x v="58"/>
    </i>
    <i r="1">
      <x v="24"/>
      <x v="1346"/>
      <x v="1543"/>
      <x v="58"/>
    </i>
    <i r="1">
      <x v="25"/>
      <x v="1350"/>
      <x v="1544"/>
      <x v="58"/>
    </i>
    <i t="default">
      <x v="152"/>
    </i>
    <i>
      <x v="153"/>
      <x v="1"/>
      <x v="975"/>
      <x v="1071"/>
      <x v="92"/>
    </i>
    <i r="1">
      <x v="3"/>
      <x v="976"/>
      <x v="1072"/>
      <x v="92"/>
    </i>
    <i r="1">
      <x v="4"/>
      <x v="977"/>
      <x v="1073"/>
      <x v="92"/>
    </i>
    <i r="1">
      <x v="6"/>
      <x v="978"/>
      <x v="1074"/>
      <x v="92"/>
    </i>
    <i r="1">
      <x v="7"/>
      <x v="979"/>
      <x v="1075"/>
      <x v="23"/>
    </i>
    <i t="default">
      <x v="153"/>
    </i>
    <i>
      <x v="154"/>
      <x v="2"/>
      <x v="980"/>
      <x v="1076"/>
      <x v="98"/>
    </i>
    <i r="1">
      <x v="4"/>
      <x v="981"/>
      <x v="1077"/>
      <x v="99"/>
    </i>
    <i t="default">
      <x v="154"/>
    </i>
    <i>
      <x v="155"/>
      <x v="1"/>
      <x v="974"/>
      <x v="1070"/>
      <x v="81"/>
    </i>
    <i t="default">
      <x v="155"/>
    </i>
    <i>
      <x v="156"/>
      <x v="1"/>
      <x v="295"/>
      <x v="307"/>
      <x v="27"/>
    </i>
    <i r="1">
      <x v="2"/>
      <x v="296"/>
      <x v="308"/>
      <x v="20"/>
    </i>
    <i r="1">
      <x v="3"/>
      <x v="297"/>
      <x v="309"/>
      <x v="20"/>
    </i>
    <i r="1">
      <x v="5"/>
      <x v="298"/>
      <x v="310"/>
      <x v="2"/>
    </i>
    <i r="1">
      <x v="8"/>
      <x v="299"/>
      <x v="311"/>
      <x v="2"/>
    </i>
    <i t="default">
      <x v="156"/>
    </i>
    <i>
      <x v="158"/>
      <x v="2"/>
      <x v="300"/>
      <x v="312"/>
      <x v="17"/>
    </i>
    <i r="1">
      <x v="3"/>
      <x v="301"/>
      <x v="313"/>
      <x v="42"/>
    </i>
    <i r="1">
      <x v="11"/>
      <x v="302"/>
      <x v="314"/>
      <x v="17"/>
    </i>
    <i r="1">
      <x v="15"/>
      <x v="303"/>
      <x v="315"/>
      <x v="18"/>
    </i>
    <i r="1">
      <x v="19"/>
      <x v="304"/>
      <x v="316"/>
      <x v="3"/>
    </i>
    <i r="1">
      <x v="20"/>
      <x v="305"/>
      <x v="317"/>
      <x v="43"/>
    </i>
    <i t="default">
      <x v="158"/>
    </i>
    <i>
      <x v="159"/>
      <x v="1"/>
      <x v="1083"/>
      <x v="1220"/>
      <x v="102"/>
    </i>
    <i r="1">
      <x v="2"/>
      <x v="1084"/>
      <x v="1221"/>
      <x v="106"/>
    </i>
    <i r="1">
      <x v="3"/>
      <x v="59"/>
      <x v="1222"/>
      <x v="20"/>
    </i>
    <i r="1">
      <x v="6"/>
      <x v="1085"/>
      <x v="1223"/>
      <x v="102"/>
    </i>
    <i r="1">
      <x v="7"/>
      <x v="1086"/>
      <x v="1224"/>
      <x v="106"/>
    </i>
    <i r="1">
      <x v="9"/>
      <x v="1087"/>
      <x v="1225"/>
      <x v="106"/>
    </i>
    <i r="1">
      <x v="12"/>
      <x v="66"/>
      <x v="1226"/>
      <x v="102"/>
    </i>
    <i r="1">
      <x v="14"/>
      <x v="1004"/>
      <x v="1227"/>
      <x v="107"/>
    </i>
    <i r="1">
      <x v="15"/>
      <x v="1088"/>
      <x v="1228"/>
      <x v="106"/>
    </i>
    <i r="1">
      <x v="16"/>
      <x v="59"/>
      <x v="1229"/>
      <x v="20"/>
    </i>
    <i r="1">
      <x v="20"/>
      <x v="810"/>
      <x v="1230"/>
      <x v="102"/>
    </i>
    <i r="1">
      <x v="21"/>
      <x v="1089"/>
      <x v="1231"/>
      <x v="102"/>
    </i>
    <i r="1">
      <x v="27"/>
      <x v="1090"/>
      <x v="1232"/>
      <x v="108"/>
    </i>
    <i r="1">
      <x v="30"/>
      <x v="1091"/>
      <x v="1233"/>
      <x v="109"/>
    </i>
    <i r="1">
      <x v="31"/>
      <x v="1047"/>
      <x v="1234"/>
      <x v="102"/>
    </i>
    <i r="1">
      <x v="32"/>
      <x v="690"/>
      <x v="1235"/>
      <x v="110"/>
    </i>
    <i r="1">
      <x v="35"/>
      <x v="574"/>
      <x v="1236"/>
      <x v="102"/>
    </i>
    <i r="1">
      <x v="36"/>
      <x v="1092"/>
      <x v="1237"/>
      <x v="102"/>
    </i>
    <i r="1">
      <x v="37"/>
      <x v="490"/>
      <x v="1238"/>
      <x v="20"/>
    </i>
    <i r="1">
      <x v="39"/>
      <x v="1093"/>
      <x v="1239"/>
      <x v="20"/>
    </i>
    <i r="1">
      <x v="41"/>
      <x v="1094"/>
      <x v="1240"/>
      <x v="102"/>
    </i>
    <i r="1">
      <x v="44"/>
      <x v="1095"/>
      <x v="1241"/>
      <x v="102"/>
    </i>
    <i r="1">
      <x v="46"/>
      <x v="961"/>
      <x v="1242"/>
      <x v="106"/>
    </i>
    <i r="1">
      <x v="47"/>
      <x v="1096"/>
      <x v="1243"/>
      <x v="74"/>
    </i>
    <i r="1">
      <x v="48"/>
      <x v="1097"/>
      <x v="1244"/>
      <x v="106"/>
    </i>
    <i r="1">
      <x v="51"/>
      <x v="1098"/>
      <x v="1245"/>
      <x v="19"/>
    </i>
    <i r="1">
      <x v="52"/>
      <x v="1099"/>
      <x v="1246"/>
      <x v="106"/>
    </i>
    <i r="1">
      <x v="53"/>
      <x v="1100"/>
      <x v="1247"/>
      <x v="106"/>
    </i>
    <i r="1">
      <x v="54"/>
      <x v="32"/>
      <x v="1248"/>
      <x v="111"/>
    </i>
    <i r="1">
      <x v="55"/>
      <x v="1101"/>
      <x v="1249"/>
      <x v="102"/>
    </i>
    <i r="1">
      <x v="57"/>
      <x v="1102"/>
      <x v="1250"/>
      <x v="112"/>
    </i>
    <i r="1">
      <x v="59"/>
      <x v="1103"/>
      <x v="1251"/>
      <x v="113"/>
    </i>
    <i r="1">
      <x v="60"/>
      <x v="1099"/>
      <x v="1246"/>
      <x v="114"/>
    </i>
    <i t="default">
      <x v="159"/>
    </i>
    <i>
      <x v="160"/>
      <x v="1"/>
      <x v="1106"/>
      <x v="1255"/>
      <x v="107"/>
    </i>
    <i r="1">
      <x v="2"/>
      <x v="1107"/>
      <x v="1256"/>
      <x v="114"/>
    </i>
    <i r="1">
      <x v="3"/>
      <x v="1108"/>
      <x v="1257"/>
      <x v="114"/>
    </i>
    <i r="1">
      <x v="4"/>
      <x v="1109"/>
      <x v="1258"/>
      <x v="114"/>
    </i>
    <i r="1">
      <x v="5"/>
      <x v="1110"/>
      <x v="1259"/>
      <x v="20"/>
    </i>
    <i r="1">
      <x v="6"/>
      <x v="1111"/>
      <x v="1260"/>
      <x v="114"/>
    </i>
    <i r="1">
      <x v="7"/>
      <x v="636"/>
      <x v="1261"/>
      <x v="116"/>
    </i>
    <i r="1">
      <x v="8"/>
      <x v="1112"/>
      <x v="1262"/>
      <x v="20"/>
    </i>
    <i r="1">
      <x v="9"/>
      <x v="1113"/>
      <x v="1263"/>
      <x v="114"/>
    </i>
    <i r="1">
      <x v="10"/>
      <x v="1114"/>
      <x v="1264"/>
      <x v="101"/>
    </i>
    <i r="1">
      <x v="11"/>
      <x v="1115"/>
      <x v="1265"/>
      <x v="114"/>
    </i>
    <i r="1">
      <x v="12"/>
      <x v="1116"/>
      <x v="1266"/>
      <x v="114"/>
    </i>
    <i r="1">
      <x v="13"/>
      <x v="1117"/>
      <x v="1267"/>
      <x v="116"/>
    </i>
    <i r="1">
      <x v="15"/>
      <x v="1118"/>
      <x v="1268"/>
      <x v="117"/>
    </i>
    <i r="1">
      <x v="16"/>
      <x v="815"/>
      <x v="1269"/>
      <x v="114"/>
    </i>
    <i r="1">
      <x v="18"/>
      <x v="1119"/>
      <x v="1270"/>
      <x v="116"/>
    </i>
    <i r="1">
      <x v="19"/>
      <x v="1120"/>
      <x v="1271"/>
      <x v="20"/>
    </i>
    <i r="1">
      <x v="20"/>
      <x v="1121"/>
      <x v="1272"/>
      <x v="107"/>
    </i>
    <i r="1">
      <x v="21"/>
      <x v="1122"/>
      <x v="1273"/>
      <x v="116"/>
    </i>
    <i r="1">
      <x v="22"/>
      <x v="1123"/>
      <x v="1274"/>
      <x v="20"/>
    </i>
    <i r="1">
      <x v="23"/>
      <x v="572"/>
      <x v="1275"/>
      <x v="107"/>
    </i>
    <i r="1">
      <x v="24"/>
      <x v="1124"/>
      <x v="1276"/>
      <x v="20"/>
    </i>
    <i r="1">
      <x v="25"/>
      <x v="117"/>
      <x v="1277"/>
      <x v="116"/>
    </i>
    <i r="1">
      <x v="27"/>
      <x v="756"/>
      <x v="1278"/>
      <x v="116"/>
    </i>
    <i r="1">
      <x v="29"/>
      <x v="1125"/>
      <x v="1279"/>
      <x v="107"/>
    </i>
    <i r="1">
      <x v="31"/>
      <x v="628"/>
      <x v="1280"/>
      <x v="114"/>
    </i>
    <i r="1">
      <x v="32"/>
      <x v="1126"/>
      <x v="1281"/>
      <x v="117"/>
    </i>
    <i r="1">
      <x v="33"/>
      <x v="1127"/>
      <x v="1282"/>
      <x v="20"/>
    </i>
    <i r="1">
      <x v="34"/>
      <x v="1128"/>
      <x v="1283"/>
      <x v="116"/>
    </i>
    <i r="1">
      <x v="35"/>
      <x v="255"/>
      <x v="1284"/>
      <x v="107"/>
    </i>
    <i t="default">
      <x v="160"/>
    </i>
    <i>
      <x v="161"/>
      <x v="1"/>
      <x v="1104"/>
      <x v="1252"/>
      <x v="115"/>
    </i>
    <i r="1">
      <x v="2"/>
      <x v="193"/>
      <x v="1253"/>
      <x v="115"/>
    </i>
    <i r="1">
      <x v="3"/>
      <x v="1105"/>
      <x v="1254"/>
      <x v="115"/>
    </i>
    <i t="default">
      <x v="161"/>
    </i>
    <i>
      <x v="163"/>
      <x v="2"/>
      <x v="1252"/>
      <x v="1425"/>
      <x v="119"/>
    </i>
    <i r="1">
      <x v="3"/>
      <x v="1253"/>
      <x v="1426"/>
      <x v="119"/>
    </i>
    <i r="1">
      <x v="6"/>
      <x v="1254"/>
      <x v="1427"/>
      <x v="121"/>
    </i>
    <i r="1">
      <x v="7"/>
      <x v="1255"/>
      <x v="1428"/>
      <x v="120"/>
    </i>
    <i r="1">
      <x v="8"/>
      <x v="1256"/>
      <x v="1429"/>
      <x v="120"/>
    </i>
    <i r="1">
      <x v="9"/>
      <x v="1257"/>
      <x v="1430"/>
      <x v="141"/>
    </i>
    <i t="default">
      <x v="163"/>
    </i>
    <i>
      <x v="164"/>
      <x v="1"/>
      <x v="621"/>
      <x v="665"/>
      <x v="38"/>
    </i>
    <i r="1">
      <x v="2"/>
      <x v="622"/>
      <x v="666"/>
      <x v="60"/>
    </i>
    <i r="1">
      <x v="6"/>
      <x v="623"/>
      <x v="667"/>
      <x v="38"/>
    </i>
    <i r="1">
      <x v="8"/>
      <x v="624"/>
      <x v="668"/>
      <x v="60"/>
    </i>
    <i r="1">
      <x v="14"/>
      <x v="625"/>
      <x v="669"/>
      <x v="38"/>
    </i>
    <i r="1">
      <x v="15"/>
      <x v="626"/>
      <x v="670"/>
      <x v="61"/>
    </i>
    <i r="1">
      <x v="16"/>
      <x v="627"/>
      <x v="671"/>
      <x v="62"/>
    </i>
    <i r="1">
      <x v="21"/>
      <x v="628"/>
      <x v="672"/>
      <x v="38"/>
    </i>
    <i r="1">
      <x v="22"/>
      <x v="629"/>
      <x v="673"/>
      <x v="50"/>
    </i>
    <i t="default">
      <x v="164"/>
    </i>
    <i>
      <x v="165"/>
      <x v="2"/>
      <x v="630"/>
      <x v="674"/>
      <x v="49"/>
    </i>
    <i r="1">
      <x v="3"/>
      <x v="631"/>
      <x v="675"/>
      <x v="38"/>
    </i>
    <i r="1">
      <x v="4"/>
      <x v="632"/>
      <x v="676"/>
      <x v="63"/>
    </i>
    <i r="1">
      <x v="5"/>
      <x v="633"/>
      <x v="677"/>
      <x v="60"/>
    </i>
    <i r="1">
      <x v="6"/>
      <x v="634"/>
      <x v="678"/>
      <x v="38"/>
    </i>
    <i r="1">
      <x v="7"/>
      <x v="32"/>
      <x v="679"/>
      <x v="38"/>
    </i>
    <i r="1">
      <x v="8"/>
      <x v="635"/>
      <x v="680"/>
      <x v="38"/>
    </i>
    <i r="1">
      <x v="9"/>
      <x v="636"/>
      <x v="681"/>
      <x v="60"/>
    </i>
    <i r="1">
      <x v="10"/>
      <x v="637"/>
      <x v="682"/>
      <x v="38"/>
    </i>
    <i r="1">
      <x v="11"/>
      <x v="638"/>
      <x v="683"/>
      <x v="60"/>
    </i>
    <i r="1">
      <x v="12"/>
      <x v="639"/>
      <x v="684"/>
      <x v="60"/>
    </i>
    <i r="1">
      <x v="13"/>
      <x v="640"/>
      <x v="685"/>
      <x v="38"/>
    </i>
    <i r="1">
      <x v="14"/>
      <x v="641"/>
      <x v="686"/>
      <x v="38"/>
    </i>
    <i r="1">
      <x v="15"/>
      <x v="642"/>
      <x v="687"/>
      <x v="38"/>
    </i>
    <i r="1">
      <x v="16"/>
      <x v="643"/>
      <x v="688"/>
      <x v="38"/>
    </i>
    <i r="1">
      <x v="17"/>
      <x v="644"/>
      <x v="689"/>
      <x v="38"/>
    </i>
    <i r="1">
      <x v="18"/>
      <x v="636"/>
      <x v="690"/>
      <x v="38"/>
    </i>
    <i r="1">
      <x v="19"/>
      <x v="645"/>
      <x v="691"/>
      <x v="60"/>
    </i>
    <i r="1">
      <x v="20"/>
      <x v="646"/>
      <x v="692"/>
      <x v="38"/>
    </i>
    <i r="1">
      <x v="21"/>
      <x v="647"/>
      <x v="693"/>
      <x v="50"/>
    </i>
    <i r="1">
      <x v="22"/>
      <x v="648"/>
      <x v="694"/>
      <x v="38"/>
    </i>
    <i r="1">
      <x v="23"/>
      <x v="649"/>
      <x v="695"/>
      <x v="38"/>
    </i>
    <i r="1">
      <x v="25"/>
      <x v="650"/>
      <x v="696"/>
      <x v="22"/>
    </i>
    <i r="1">
      <x v="26"/>
      <x v="651"/>
      <x v="697"/>
      <x v="64"/>
    </i>
    <i r="1">
      <x v="27"/>
      <x v="652"/>
      <x v="698"/>
      <x v="64"/>
    </i>
    <i r="1">
      <x v="28"/>
      <x v="653"/>
      <x v="699"/>
      <x v="38"/>
    </i>
    <i r="1">
      <x v="29"/>
      <x v="654"/>
      <x v="700"/>
      <x v="22"/>
    </i>
    <i r="1">
      <x v="30"/>
      <x v="655"/>
      <x v="701"/>
      <x v="65"/>
    </i>
    <i r="1">
      <x v="31"/>
      <x v="656"/>
      <x v="702"/>
      <x v="60"/>
    </i>
    <i r="1">
      <x v="32"/>
      <x v="657"/>
      <x v="703"/>
      <x v="60"/>
    </i>
    <i r="1">
      <x v="34"/>
      <x v="482"/>
      <x v="704"/>
      <x v="38"/>
    </i>
    <i r="1">
      <x v="37"/>
      <x v="658"/>
      <x v="705"/>
      <x v="38"/>
    </i>
    <i r="1">
      <x v="38"/>
      <x v="659"/>
      <x v="706"/>
      <x v="38"/>
    </i>
    <i r="1">
      <x v="39"/>
      <x v="660"/>
      <x v="707"/>
      <x v="66"/>
    </i>
    <i r="1">
      <x v="40"/>
      <x v="661"/>
      <x v="708"/>
      <x v="38"/>
    </i>
    <i r="1">
      <x v="41"/>
      <x v="255"/>
      <x v="709"/>
      <x v="38"/>
    </i>
    <i r="1">
      <x v="42"/>
      <x v="383"/>
      <x v="710"/>
      <x v="38"/>
    </i>
    <i r="1">
      <x v="43"/>
      <x v="662"/>
      <x v="711"/>
      <x v="38"/>
    </i>
    <i r="1">
      <x v="44"/>
      <x v="663"/>
      <x v="712"/>
      <x v="38"/>
    </i>
    <i r="1">
      <x v="45"/>
      <x v="664"/>
      <x v="713"/>
      <x v="14"/>
    </i>
    <i r="1">
      <x v="46"/>
      <x v="665"/>
      <x v="714"/>
      <x v="67"/>
    </i>
    <i r="1">
      <x v="47"/>
      <x v="666"/>
      <x v="715"/>
      <x v="38"/>
    </i>
    <i t="default">
      <x v="165"/>
    </i>
    <i>
      <x v="166"/>
      <x v="2"/>
      <x v="667"/>
      <x v="716"/>
      <x v="38"/>
    </i>
    <i r="1">
      <x v="4"/>
      <x v="668"/>
      <x v="717"/>
      <x v="20"/>
    </i>
    <i r="1">
      <x v="5"/>
      <x v="669"/>
      <x v="718"/>
      <x v="44"/>
    </i>
    <i r="1">
      <x v="8"/>
      <x v="670"/>
      <x v="719"/>
      <x v="68"/>
    </i>
    <i r="1">
      <x v="9"/>
      <x v="671"/>
      <x v="720"/>
      <x v="50"/>
    </i>
    <i r="1">
      <x v="10"/>
      <x v="672"/>
      <x v="721"/>
      <x v="69"/>
    </i>
    <i t="default">
      <x v="166"/>
    </i>
    <i>
      <x v="167"/>
      <x v="2"/>
      <x v="673"/>
      <x v="722"/>
      <x v="64"/>
    </i>
    <i r="1">
      <x v="3"/>
      <x v="97"/>
      <x v="723"/>
      <x v="38"/>
    </i>
    <i r="1">
      <x v="5"/>
      <x v="674"/>
      <x v="724"/>
      <x v="50"/>
    </i>
    <i r="1">
      <x v="6"/>
      <x v="675"/>
      <x v="725"/>
      <x v="38"/>
    </i>
    <i r="1">
      <x v="7"/>
      <x v="676"/>
      <x v="726"/>
      <x v="60"/>
    </i>
    <i r="1">
      <x v="8"/>
      <x v="677"/>
      <x v="727"/>
      <x v="38"/>
    </i>
    <i r="1">
      <x v="9"/>
      <x v="678"/>
      <x v="728"/>
      <x v="38"/>
    </i>
    <i r="1">
      <x v="10"/>
      <x v="679"/>
      <x v="729"/>
      <x v="38"/>
    </i>
    <i r="1">
      <x v="12"/>
      <x v="680"/>
      <x v="730"/>
      <x v="60"/>
    </i>
    <i r="1">
      <x v="13"/>
      <x v="681"/>
      <x v="731"/>
      <x v="38"/>
    </i>
    <i r="1">
      <x v="16"/>
      <x v="682"/>
      <x v="732"/>
      <x v="38"/>
    </i>
    <i r="1">
      <x v="17"/>
      <x v="683"/>
      <x v="733"/>
      <x v="50"/>
    </i>
    <i r="1">
      <x v="19"/>
      <x v="684"/>
      <x v="734"/>
      <x v="38"/>
    </i>
    <i r="1">
      <x v="20"/>
      <x v="685"/>
      <x v="735"/>
      <x v="38"/>
    </i>
    <i r="1">
      <x v="21"/>
      <x v="686"/>
      <x v="736"/>
      <x v="38"/>
    </i>
    <i r="1">
      <x v="23"/>
      <x v="364"/>
      <x v="737"/>
      <x v="60"/>
    </i>
    <i r="1">
      <x v="25"/>
      <x v="687"/>
      <x v="738"/>
      <x v="38"/>
    </i>
    <i r="1">
      <x v="26"/>
      <x v="688"/>
      <x v="739"/>
      <x v="49"/>
    </i>
    <i r="1">
      <x v="27"/>
      <x v="689"/>
      <x v="740"/>
      <x v="38"/>
    </i>
    <i r="1">
      <x v="28"/>
      <x v="690"/>
      <x v="741"/>
      <x v="38"/>
    </i>
    <i r="1">
      <x v="29"/>
      <x v="691"/>
      <x v="742"/>
      <x v="38"/>
    </i>
    <i r="1">
      <x v="30"/>
      <x v="692"/>
      <x v="743"/>
      <x v="38"/>
    </i>
    <i r="1">
      <x v="32"/>
      <x v="693"/>
      <x v="744"/>
      <x v="48"/>
    </i>
    <i r="1">
      <x v="33"/>
      <x v="694"/>
      <x v="745"/>
      <x v="38"/>
    </i>
    <i r="1">
      <x v="34"/>
      <x v="695"/>
      <x v="746"/>
      <x v="38"/>
    </i>
    <i r="1">
      <x v="35"/>
      <x v="696"/>
      <x v="747"/>
      <x v="38"/>
    </i>
    <i r="1">
      <x v="36"/>
      <x v="406"/>
      <x v="748"/>
      <x v="60"/>
    </i>
    <i r="1">
      <x v="37"/>
      <x v="697"/>
      <x v="749"/>
      <x v="60"/>
    </i>
    <i r="1">
      <x v="39"/>
      <x v="698"/>
      <x v="750"/>
      <x v="50"/>
    </i>
    <i r="1">
      <x v="41"/>
      <x v="244"/>
      <x v="751"/>
      <x v="45"/>
    </i>
    <i r="1">
      <x v="42"/>
      <x v="699"/>
      <x v="752"/>
      <x v="60"/>
    </i>
    <i r="1">
      <x v="43"/>
      <x v="700"/>
      <x v="753"/>
      <x v="50"/>
    </i>
    <i t="default">
      <x v="167"/>
    </i>
    <i>
      <x v="168"/>
      <x v="2"/>
      <x v="383"/>
      <x v="754"/>
      <x v="20"/>
    </i>
    <i r="1">
      <x v="4"/>
      <x v="701"/>
      <x v="755"/>
      <x v="20"/>
    </i>
    <i r="1">
      <x v="6"/>
      <x v="702"/>
      <x v="756"/>
      <x v="29"/>
    </i>
    <i r="1">
      <x v="7"/>
      <x v="703"/>
      <x v="757"/>
      <x v="20"/>
    </i>
    <i r="1">
      <x v="9"/>
      <x v="704"/>
      <x v="758"/>
      <x v="20"/>
    </i>
    <i r="1">
      <x v="11"/>
      <x v="705"/>
      <x v="759"/>
      <x v="29"/>
    </i>
    <i r="1">
      <x v="13"/>
      <x v="706"/>
      <x v="760"/>
      <x v="51"/>
    </i>
    <i r="1">
      <x v="15"/>
      <x v="707"/>
      <x v="761"/>
      <x v="20"/>
    </i>
    <i r="1">
      <x v="16"/>
      <x v="708"/>
      <x v="762"/>
      <x v="29"/>
    </i>
    <i r="1">
      <x v="17"/>
      <x v="709"/>
      <x v="763"/>
      <x v="47"/>
    </i>
    <i r="1">
      <x v="20"/>
      <x v="710"/>
      <x v="764"/>
      <x v="20"/>
    </i>
    <i r="1">
      <x v="21"/>
      <x v="711"/>
      <x v="765"/>
      <x v="20"/>
    </i>
    <i r="1">
      <x v="22"/>
      <x v="712"/>
      <x v="766"/>
      <x v="20"/>
    </i>
    <i r="1">
      <x v="23"/>
      <x v="713"/>
      <x v="767"/>
      <x v="70"/>
    </i>
    <i r="1">
      <x v="24"/>
      <x v="714"/>
      <x v="768"/>
      <x v="20"/>
    </i>
    <i r="1">
      <x v="25"/>
      <x v="715"/>
      <x v="769"/>
      <x v="47"/>
    </i>
    <i r="1">
      <x v="26"/>
      <x v="716"/>
      <x v="770"/>
      <x v="45"/>
    </i>
    <i r="1">
      <x v="28"/>
      <x v="637"/>
      <x v="771"/>
      <x v="20"/>
    </i>
    <i t="default">
      <x v="168"/>
    </i>
    <i>
      <x v="171"/>
      <x v="1"/>
      <x v="982"/>
      <x v="1078"/>
      <x v="96"/>
    </i>
    <i r="1">
      <x v="2"/>
      <x v="595"/>
      <x v="1079"/>
      <x v="87"/>
    </i>
    <i r="1">
      <x v="3"/>
      <x v="983"/>
      <x v="1080"/>
      <x v="91"/>
    </i>
    <i r="1">
      <x v="4"/>
      <x v="984"/>
      <x v="1081"/>
      <x v="87"/>
    </i>
    <i r="1">
      <x v="5"/>
      <x v="32"/>
      <x v="1082"/>
      <x v="91"/>
    </i>
    <i r="1">
      <x v="6"/>
      <x v="59"/>
      <x v="1083"/>
      <x v="86"/>
    </i>
    <i r="1">
      <x v="7"/>
      <x v="985"/>
      <x v="1084"/>
      <x v="91"/>
    </i>
    <i r="1">
      <x v="8"/>
      <x/>
      <x/>
      <x/>
    </i>
    <i r="1">
      <x v="10"/>
      <x/>
      <x/>
      <x/>
    </i>
    <i r="1">
      <x v="11"/>
      <x v="986"/>
      <x v="1085"/>
      <x v="20"/>
    </i>
    <i r="1">
      <x v="12"/>
      <x v="753"/>
      <x v="1086"/>
      <x v="86"/>
    </i>
    <i r="1">
      <x v="13"/>
      <x v="67"/>
      <x v="1087"/>
      <x v="87"/>
    </i>
    <i r="1">
      <x v="14"/>
      <x v="987"/>
      <x v="1088"/>
      <x v="91"/>
    </i>
    <i r="1">
      <x v="15"/>
      <x v="552"/>
      <x v="1089"/>
      <x v="94"/>
    </i>
    <i r="1">
      <x v="16"/>
      <x v="988"/>
      <x v="1090"/>
      <x v="23"/>
    </i>
    <i r="1">
      <x v="17"/>
      <x v="702"/>
      <x v="1091"/>
      <x v="91"/>
    </i>
    <i r="1">
      <x v="18"/>
      <x v="383"/>
      <x v="1092"/>
      <x v="86"/>
    </i>
    <i r="1">
      <x v="19"/>
      <x v="989"/>
      <x v="1093"/>
      <x v="94"/>
    </i>
    <i r="1">
      <x v="20"/>
      <x v="786"/>
      <x v="1094"/>
      <x v="86"/>
    </i>
    <i t="default">
      <x v="171"/>
    </i>
    <i>
      <x v="172"/>
      <x v="1"/>
      <x v="289"/>
      <x v="301"/>
      <x v="12"/>
    </i>
    <i r="1">
      <x v="2"/>
      <x/>
      <x/>
      <x/>
    </i>
    <i r="1">
      <x v="3"/>
      <x v="290"/>
      <x v="302"/>
      <x v="12"/>
    </i>
    <i r="1">
      <x v="4"/>
      <x v="291"/>
      <x v="303"/>
      <x v="10"/>
    </i>
    <i r="1">
      <x v="5"/>
      <x v="292"/>
      <x v="304"/>
      <x v="12"/>
    </i>
    <i t="default">
      <x v="172"/>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48">
      <pivotArea dataOnly="0" labelOnly="1" outline="0" fieldPosition="0">
        <references count="1">
          <reference field="4294967294" count="2">
            <x v="6"/>
            <x v="7"/>
          </reference>
        </references>
      </pivotArea>
    </format>
    <format dxfId="247">
      <pivotArea outline="0" collapsedLevelsAreSubtotals="1" fieldPosition="0"/>
    </format>
    <format dxfId="246">
      <pivotArea dataOnly="0" labelOnly="1" outline="0" fieldPosition="0">
        <references count="1">
          <reference field="4294967294" count="1">
            <x v="5"/>
          </reference>
        </references>
      </pivotArea>
    </format>
    <format dxfId="245">
      <pivotArea field="3" type="button" dataOnly="0" labelOnly="1" outline="0" axis="axisRow" fieldPosition="0"/>
    </format>
    <format dxfId="244">
      <pivotArea field="4" type="button" dataOnly="0" labelOnly="1" outline="0" axis="axisRow" fieldPosition="1"/>
    </format>
    <format dxfId="243">
      <pivotArea field="16" type="button" dataOnly="0" labelOnly="1" outline="0" axis="axisRow" fieldPosition="2"/>
    </format>
    <format dxfId="242">
      <pivotArea field="17" type="button" dataOnly="0" labelOnly="1" outline="0" axis="axisRow" fieldPosition="3"/>
    </format>
    <format dxfId="241">
      <pivotArea field="18" type="button" dataOnly="0" labelOnly="1" outline="0" axis="axisRow" fieldPosition="4"/>
    </format>
    <format dxfId="240">
      <pivotArea dataOnly="0" labelOnly="1" outline="0" fieldPosition="0">
        <references count="1">
          <reference field="4294967294" count="8">
            <x v="0"/>
            <x v="1"/>
            <x v="2"/>
            <x v="3"/>
            <x v="4"/>
            <x v="5"/>
            <x v="6"/>
            <x v="7"/>
          </reference>
        </references>
      </pivotArea>
    </format>
    <format dxfId="239">
      <pivotArea dataOnly="0" labelOnly="1" outline="0" fieldPosition="0">
        <references count="1">
          <reference field="4294967294" count="1">
            <x v="4"/>
          </reference>
        </references>
      </pivotArea>
    </format>
    <format dxfId="238">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82"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658"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4">
        <item x="0"/>
        <item x="2"/>
        <item m="1" x="168"/>
        <item x="3"/>
        <item x="4"/>
        <item x="5"/>
        <item x="6"/>
        <item m="1" x="118"/>
        <item x="7"/>
        <item x="8"/>
        <item m="1" x="142"/>
        <item m="1" x="145"/>
        <item x="9"/>
        <item x="10"/>
        <item m="1" x="119"/>
        <item x="11"/>
        <item x="12"/>
        <item x="13"/>
        <item x="14"/>
        <item x="15"/>
        <item x="16"/>
        <item x="17"/>
        <item x="25"/>
        <item x="26"/>
        <item x="27"/>
        <item x="28"/>
        <item x="29"/>
        <item x="30"/>
        <item x="31"/>
        <item m="1" x="170"/>
        <item m="1" x="132"/>
        <item m="1" x="120"/>
        <item x="32"/>
        <item m="1" x="136"/>
        <item x="33"/>
        <item x="34"/>
        <item m="1" x="155"/>
        <item x="43"/>
        <item x="44"/>
        <item x="45"/>
        <item m="1" x="137"/>
        <item x="46"/>
        <item m="1" x="126"/>
        <item m="1" x="151"/>
        <item x="49"/>
        <item m="1" x="106"/>
        <item x="50"/>
        <item x="51"/>
        <item x="52"/>
        <item x="53"/>
        <item x="54"/>
        <item x="55"/>
        <item x="56"/>
        <item m="1" x="154"/>
        <item x="64"/>
        <item x="65"/>
        <item x="66"/>
        <item x="67"/>
        <item x="68"/>
        <item x="69"/>
        <item x="71"/>
        <item x="79"/>
        <item m="1" x="111"/>
        <item m="1" x="156"/>
        <item m="1" x="108"/>
        <item m="1" x="124"/>
        <item x="80"/>
        <item x="81"/>
        <item x="83"/>
        <item x="84"/>
        <item m="1" x="129"/>
        <item m="1" x="169"/>
        <item m="1" x="141"/>
        <item m="1" x="163"/>
        <item x="85"/>
        <item x="70"/>
        <item m="1" x="125"/>
        <item x="1"/>
        <item x="18"/>
        <item x="47"/>
        <item m="1" x="147"/>
        <item m="1" x="140"/>
        <item m="1" x="143"/>
        <item m="1" x="150"/>
        <item m="1" x="110"/>
        <item m="1" x="161"/>
        <item x="57"/>
        <item m="1" x="157"/>
        <item m="1" x="167"/>
        <item x="82"/>
        <item x="87"/>
        <item x="58"/>
        <item m="1" x="152"/>
        <item m="1" x="158"/>
        <item x="86"/>
        <item m="1" x="144"/>
        <item m="1" x="148"/>
        <item m="1" x="146"/>
        <item m="1" x="130"/>
        <item x="93"/>
        <item m="1" x="115"/>
        <item m="1" x="128"/>
        <item x="94"/>
        <item m="1" x="153"/>
        <item x="72"/>
        <item m="1" x="131"/>
        <item x="88"/>
        <item m="1" x="116"/>
        <item m="1" x="138"/>
        <item x="19"/>
        <item m="1" x="127"/>
        <item m="1" x="112"/>
        <item m="1" x="159"/>
        <item x="35"/>
        <item x="95"/>
        <item m="1" x="162"/>
        <item x="48"/>
        <item x="73"/>
        <item m="1" x="164"/>
        <item x="36"/>
        <item m="1" x="166"/>
        <item x="74"/>
        <item m="1" x="122"/>
        <item m="1" x="105"/>
        <item x="96"/>
        <item x="97"/>
        <item m="1" x="160"/>
        <item m="1" x="135"/>
        <item x="89"/>
        <item x="98"/>
        <item m="1" x="172"/>
        <item m="1" x="102"/>
        <item m="1" x="134"/>
        <item x="99"/>
        <item m="1" x="139"/>
        <item m="1" x="123"/>
        <item x="100"/>
        <item m="1" x="117"/>
        <item m="1" x="109"/>
        <item x="20"/>
        <item x="37"/>
        <item m="1" x="165"/>
        <item x="90"/>
        <item m="1" x="149"/>
        <item x="59"/>
        <item x="91"/>
        <item m="1" x="133"/>
        <item m="1" x="114"/>
        <item m="1" x="171"/>
        <item x="22"/>
        <item x="75"/>
        <item m="1" x="113"/>
        <item x="101"/>
        <item x="61"/>
        <item x="62"/>
        <item x="60"/>
        <item x="23"/>
        <item m="1" x="104"/>
        <item x="24"/>
        <item x="76"/>
        <item x="78"/>
        <item x="77"/>
        <item m="1" x="121"/>
        <item x="92"/>
        <item x="38"/>
        <item x="39"/>
        <item x="40"/>
        <item x="41"/>
        <item x="42"/>
        <item m="1" x="107"/>
        <item m="1" x="103"/>
        <item x="63"/>
        <item x="2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3">
        <item m="1" x="170"/>
        <item x="0"/>
        <item x="21"/>
        <item x="1"/>
        <item x="30"/>
        <item x="58"/>
        <item x="98"/>
        <item x="31"/>
        <item x="32"/>
        <item x="2"/>
        <item x="33"/>
        <item x="34"/>
        <item x="22"/>
        <item x="35"/>
        <item x="91"/>
        <item x="3"/>
        <item x="4"/>
        <item x="88"/>
        <item x="5"/>
        <item x="89"/>
        <item x="59"/>
        <item x="36"/>
        <item x="37"/>
        <item x="47"/>
        <item x="90"/>
        <item x="23"/>
        <item x="60"/>
        <item x="61"/>
        <item x="38"/>
        <item x="54"/>
        <item x="55"/>
        <item x="56"/>
        <item x="39"/>
        <item x="57"/>
        <item x="48"/>
        <item x="95"/>
        <item x="104"/>
        <item x="105"/>
        <item x="49"/>
        <item x="50"/>
        <item x="40"/>
        <item x="62"/>
        <item x="24"/>
        <item x="41"/>
        <item x="6"/>
        <item x="7"/>
        <item x="8"/>
        <item x="9"/>
        <item x="43"/>
        <item x="44"/>
        <item x="46"/>
        <item x="99"/>
        <item x="100"/>
        <item x="51"/>
        <item x="52"/>
        <item x="63"/>
        <item x="106"/>
        <item x="11"/>
        <item x="92"/>
        <item x="12"/>
        <item x="13"/>
        <item x="152"/>
        <item x="101"/>
        <item x="93"/>
        <item x="102"/>
        <item x="103"/>
        <item m="1" x="163"/>
        <item x="10"/>
        <item x="94"/>
        <item x="42"/>
        <item x="148"/>
        <item x="149"/>
        <item x="64"/>
        <item x="45"/>
        <item x="107"/>
        <item x="14"/>
        <item x="65"/>
        <item m="1" x="166"/>
        <item x="25"/>
        <item x="15"/>
        <item x="17"/>
        <item x="150"/>
        <item m="1" x="167"/>
        <item x="66"/>
        <item x="18"/>
        <item x="19"/>
        <item x="20"/>
        <item x="97"/>
        <item x="151"/>
        <item x="68"/>
        <item x="69"/>
        <item x="70"/>
        <item x="71"/>
        <item x="72"/>
        <item x="67"/>
        <item x="73"/>
        <item x="74"/>
        <item x="75"/>
        <item x="53"/>
        <item x="76"/>
        <item x="108"/>
        <item x="77"/>
        <item x="26"/>
        <item x="109"/>
        <item x="79"/>
        <item x="147"/>
        <item x="78"/>
        <item x="80"/>
        <item x="81"/>
        <item x="82"/>
        <item x="27"/>
        <item x="83"/>
        <item x="84"/>
        <item x="29"/>
        <item x="28"/>
        <item x="110"/>
        <item x="85"/>
        <item x="86"/>
        <item x="87"/>
        <item x="111"/>
        <item x="153"/>
        <item x="112"/>
        <item x="16"/>
        <item x="154"/>
        <item m="1" x="169"/>
        <item m="1" x="186"/>
        <item x="155"/>
        <item x="96"/>
        <item m="1" x="183"/>
        <item x="159"/>
        <item x="113"/>
        <item x="114"/>
        <item x="115"/>
        <item x="156"/>
        <item x="157"/>
        <item x="116"/>
        <item x="117"/>
        <item m="1" x="192"/>
        <item x="158"/>
        <item x="160"/>
        <item x="161"/>
        <item x="162"/>
        <item m="1" x="177"/>
        <item x="118"/>
        <item m="1" x="188"/>
        <item x="119"/>
        <item m="1" x="187"/>
        <item m="1" x="185"/>
        <item x="120"/>
        <item m="1" x="180"/>
        <item x="121"/>
        <item x="122"/>
        <item m="1" x="184"/>
        <item m="1" x="164"/>
        <item m="1" x="181"/>
        <item m="1" x="189"/>
        <item x="123"/>
        <item m="1" x="182"/>
        <item x="124"/>
        <item m="1" x="191"/>
        <item m="1" x="165"/>
        <item m="1" x="168"/>
        <item m="1" x="171"/>
        <item m="1" x="173"/>
        <item m="1" x="190"/>
        <item m="1" x="174"/>
        <item m="1" x="178"/>
        <item x="125"/>
        <item m="1" x="176"/>
        <item m="1" x="179"/>
        <item x="126"/>
        <item x="127"/>
        <item x="128"/>
        <item m="1" x="175"/>
        <item m="1" x="172"/>
        <item x="129"/>
        <item x="130"/>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1">
        <item x="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s>
    </pivotField>
    <pivotField axis="axisRow" compact="0" outline="0" showAll="0" defaultSubtotal="0">
      <items count="1545">
        <item x="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s>
    </pivotField>
    <pivotField axis="axisRow" compact="0" outline="0" showAll="0">
      <items count="148">
        <item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54">
    <i>
      <x/>
      <x v="1"/>
      <x v="1"/>
      <x v="1"/>
      <x v="1"/>
    </i>
    <i r="1">
      <x v="3"/>
      <x v="2"/>
      <x v="2"/>
      <x v="2"/>
    </i>
    <i r="1">
      <x v="9"/>
      <x v="3"/>
      <x v="3"/>
      <x v="1"/>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75"/>
      <x v="15"/>
      <x v="15"/>
      <x v="2"/>
    </i>
    <i r="1">
      <x v="79"/>
      <x v="16"/>
      <x v="16"/>
      <x v="1"/>
    </i>
    <i r="1">
      <x v="80"/>
      <x v="18"/>
      <x v="18"/>
      <x v="2"/>
    </i>
    <i r="1">
      <x v="84"/>
      <x v="19"/>
      <x v="19"/>
      <x v="8"/>
    </i>
    <i r="1">
      <x v="85"/>
      <x v="20"/>
      <x v="20"/>
      <x v="9"/>
    </i>
    <i r="1">
      <x v="86"/>
      <x v="21"/>
      <x v="21"/>
      <x v="9"/>
    </i>
    <i r="1">
      <x v="122"/>
      <x v="17"/>
      <x v="17"/>
      <x v="7"/>
    </i>
    <i t="default">
      <x/>
    </i>
    <i>
      <x v="1"/>
      <x v="2"/>
      <x v="23"/>
      <x v="23"/>
      <x v="11"/>
    </i>
    <i r="1">
      <x v="12"/>
      <x v="24"/>
      <x v="24"/>
      <x v="12"/>
    </i>
    <i r="1">
      <x v="25"/>
      <x v="25"/>
      <x v="25"/>
      <x v="13"/>
    </i>
    <i r="1">
      <x v="42"/>
      <x v="26"/>
      <x v="26"/>
      <x v="14"/>
    </i>
    <i r="1">
      <x v="75"/>
      <x v="27"/>
      <x v="27"/>
      <x v="12"/>
    </i>
    <i r="1">
      <x v="78"/>
      <x v="28"/>
      <x v="28"/>
      <x v="14"/>
    </i>
    <i r="1">
      <x v="102"/>
      <x v="29"/>
      <x v="29"/>
      <x v="14"/>
    </i>
    <i r="1">
      <x v="110"/>
      <x v="30"/>
      <x v="30"/>
      <x v="12"/>
    </i>
    <i r="1">
      <x v="113"/>
      <x v="32"/>
      <x v="32"/>
      <x v="12"/>
    </i>
    <i r="1">
      <x v="114"/>
      <x v="31"/>
      <x v="31"/>
      <x v="11"/>
    </i>
    <i t="default">
      <x v="1"/>
    </i>
    <i>
      <x v="3"/>
      <x v="1"/>
      <x v="14"/>
      <x v="33"/>
      <x v="15"/>
    </i>
    <i r="1">
      <x v="4"/>
      <x v="33"/>
      <x v="34"/>
      <x v="3"/>
    </i>
    <i r="1">
      <x v="7"/>
      <x v="34"/>
      <x v="35"/>
      <x v="16"/>
    </i>
    <i r="1">
      <x v="8"/>
      <x v="35"/>
      <x v="36"/>
      <x v="3"/>
    </i>
    <i r="1">
      <x v="10"/>
      <x v="36"/>
      <x v="37"/>
      <x v="16"/>
    </i>
    <i r="1">
      <x v="11"/>
      <x v="37"/>
      <x v="38"/>
      <x v="17"/>
    </i>
    <i r="1">
      <x v="13"/>
      <x v="38"/>
      <x v="39"/>
      <x v="3"/>
    </i>
    <i r="1">
      <x v="15"/>
      <x v="39"/>
      <x v="40"/>
      <x v="3"/>
    </i>
    <i r="1">
      <x v="21"/>
      <x v="40"/>
      <x v="41"/>
      <x v="3"/>
    </i>
    <i r="1">
      <x v="22"/>
      <x v="41"/>
      <x v="42"/>
      <x v="16"/>
    </i>
    <i r="1">
      <x v="28"/>
      <x v="42"/>
      <x v="43"/>
      <x v="3"/>
    </i>
    <i r="1">
      <x v="32"/>
      <x v="43"/>
      <x v="44"/>
      <x v="15"/>
    </i>
    <i r="1">
      <x v="40"/>
      <x v="44"/>
      <x v="45"/>
      <x v="3"/>
    </i>
    <i r="1">
      <x v="43"/>
      <x v="45"/>
      <x v="46"/>
      <x v="3"/>
    </i>
    <i r="1">
      <x v="44"/>
      <x v="46"/>
      <x v="47"/>
      <x v="18"/>
    </i>
    <i r="1">
      <x v="45"/>
      <x v="47"/>
      <x v="48"/>
      <x v="3"/>
    </i>
    <i r="1">
      <x v="46"/>
      <x v="48"/>
      <x v="49"/>
      <x v="3"/>
    </i>
    <i r="1">
      <x v="47"/>
      <x v="49"/>
      <x v="50"/>
      <x v="15"/>
    </i>
    <i r="1">
      <x v="48"/>
      <x v="51"/>
      <x v="52"/>
      <x v="20"/>
    </i>
    <i r="1">
      <x v="49"/>
      <x v="52"/>
      <x v="53"/>
      <x v="2"/>
    </i>
    <i r="1">
      <x v="50"/>
      <x v="54"/>
      <x v="55"/>
      <x v="21"/>
    </i>
    <i r="1">
      <x v="69"/>
      <x v="50"/>
      <x v="51"/>
      <x v="19"/>
    </i>
    <i r="1">
      <x v="73"/>
      <x v="53"/>
      <x v="54"/>
      <x v="17"/>
    </i>
    <i t="default">
      <x v="3"/>
    </i>
    <i>
      <x v="4"/>
      <x v="4"/>
      <x v="55"/>
      <x v="56"/>
      <x v="3"/>
    </i>
    <i r="1">
      <x v="9"/>
      <x v="56"/>
      <x v="57"/>
      <x v="17"/>
    </i>
    <i r="1">
      <x v="16"/>
      <x v="57"/>
      <x v="58"/>
      <x v="20"/>
    </i>
    <i r="1">
      <x v="23"/>
      <x v="58"/>
      <x v="59"/>
      <x v="3"/>
    </i>
    <i r="1">
      <x v="34"/>
      <x v="59"/>
      <x v="60"/>
      <x v="20"/>
    </i>
    <i r="1">
      <x v="38"/>
      <x v="60"/>
      <x v="61"/>
      <x v="17"/>
    </i>
    <i r="1">
      <x v="39"/>
      <x v="61"/>
      <x v="62"/>
      <x v="15"/>
    </i>
    <i r="1">
      <x v="43"/>
      <x v="62"/>
      <x v="63"/>
      <x v="15"/>
    </i>
    <i r="1">
      <x v="47"/>
      <x v="63"/>
      <x v="64"/>
      <x v="3"/>
    </i>
    <i r="1">
      <x v="48"/>
      <x v="64"/>
      <x v="65"/>
      <x v="3"/>
    </i>
    <i r="1">
      <x v="53"/>
      <x v="66"/>
      <x v="67"/>
      <x v="20"/>
    </i>
    <i r="1">
      <x v="54"/>
      <x v="67"/>
      <x v="68"/>
      <x v="20"/>
    </i>
    <i r="1">
      <x v="73"/>
      <x v="65"/>
      <x v="66"/>
      <x v="19"/>
    </i>
    <i r="1">
      <x v="98"/>
      <x v="3"/>
      <x v="69"/>
      <x v="15"/>
    </i>
    <i t="default">
      <x v="4"/>
    </i>
    <i>
      <x v="5"/>
      <x v="1"/>
      <x v="68"/>
      <x v="70"/>
      <x v="2"/>
    </i>
    <i r="1">
      <x v="15"/>
      <x v="69"/>
      <x v="71"/>
      <x v="2"/>
    </i>
    <i r="1">
      <x v="16"/>
      <x v="70"/>
      <x v="72"/>
      <x v="22"/>
    </i>
    <i r="1">
      <x v="29"/>
      <x v="71"/>
      <x v="73"/>
      <x v="1"/>
    </i>
    <i r="1">
      <x v="30"/>
      <x v="72"/>
      <x v="74"/>
      <x v="23"/>
    </i>
    <i r="1">
      <x v="31"/>
      <x v="73"/>
      <x v="75"/>
      <x v="24"/>
    </i>
    <i r="1">
      <x v="33"/>
      <x v="74"/>
      <x v="76"/>
      <x v="2"/>
    </i>
    <i t="default">
      <x v="5"/>
    </i>
    <i>
      <x v="6"/>
      <x v="2"/>
      <x v="75"/>
      <x v="77"/>
      <x v="2"/>
    </i>
    <i r="1">
      <x v="5"/>
      <x v="76"/>
      <x v="78"/>
      <x v="2"/>
    </i>
    <i r="1">
      <x v="12"/>
      <x v="77"/>
      <x v="79"/>
      <x v="1"/>
    </i>
    <i r="1">
      <x v="13"/>
      <x v="78"/>
      <x v="80"/>
      <x v="2"/>
    </i>
    <i r="1">
      <x v="15"/>
      <x v="79"/>
      <x v="81"/>
      <x v="2"/>
    </i>
    <i r="1">
      <x v="16"/>
      <x v="80"/>
      <x v="82"/>
      <x v="9"/>
    </i>
    <i r="1">
      <x v="20"/>
      <x v="81"/>
      <x v="83"/>
      <x v="1"/>
    </i>
    <i r="1">
      <x v="21"/>
      <x v="82"/>
      <x v="84"/>
      <x v="2"/>
    </i>
    <i r="1">
      <x v="23"/>
      <x v="83"/>
      <x v="85"/>
      <x v="2"/>
    </i>
    <i r="1">
      <x v="25"/>
      <x v="84"/>
      <x v="86"/>
      <x v="9"/>
    </i>
    <i r="1">
      <x v="26"/>
      <x v="85"/>
      <x v="87"/>
      <x v="1"/>
    </i>
    <i r="1">
      <x v="27"/>
      <x v="86"/>
      <x v="88"/>
      <x v="2"/>
    </i>
    <i r="1">
      <x v="33"/>
      <x v="87"/>
      <x v="89"/>
      <x v="2"/>
    </i>
    <i r="1">
      <x v="34"/>
      <x v="88"/>
      <x v="90"/>
      <x v="2"/>
    </i>
    <i r="1">
      <x v="39"/>
      <x v="89"/>
      <x v="91"/>
      <x v="18"/>
    </i>
    <i r="1">
      <x v="41"/>
      <x v="90"/>
      <x v="92"/>
      <x v="2"/>
    </i>
    <i r="1">
      <x v="43"/>
      <x v="91"/>
      <x v="93"/>
      <x v="2"/>
    </i>
    <i r="1">
      <x v="44"/>
      <x v="92"/>
      <x v="94"/>
      <x v="2"/>
    </i>
    <i r="1">
      <x v="49"/>
      <x v="94"/>
      <x v="96"/>
      <x v="2"/>
    </i>
    <i r="1">
      <x v="55"/>
      <x v="96"/>
      <x v="98"/>
      <x v="20"/>
    </i>
    <i r="1">
      <x v="59"/>
      <x v="97"/>
      <x v="99"/>
      <x v="1"/>
    </i>
    <i r="1">
      <x v="67"/>
      <x v="93"/>
      <x v="95"/>
      <x v="2"/>
    </i>
    <i r="1">
      <x v="72"/>
      <x v="98"/>
      <x v="100"/>
      <x v="1"/>
    </i>
    <i r="1">
      <x v="73"/>
      <x v="95"/>
      <x v="97"/>
      <x v="2"/>
    </i>
    <i r="1">
      <x v="75"/>
      <x v="99"/>
      <x v="101"/>
      <x v="2"/>
    </i>
    <i r="1">
      <x v="76"/>
      <x v="100"/>
      <x v="102"/>
      <x v="2"/>
    </i>
    <i r="1">
      <x v="79"/>
      <x v="101"/>
      <x v="103"/>
      <x v="2"/>
    </i>
    <i r="1">
      <x v="83"/>
      <x v="103"/>
      <x v="105"/>
      <x v="20"/>
    </i>
    <i r="1">
      <x v="84"/>
      <x v="102"/>
      <x v="104"/>
      <x v="1"/>
    </i>
    <i r="1">
      <x v="86"/>
      <x v="104"/>
      <x v="106"/>
      <x v="2"/>
    </i>
    <i r="1">
      <x v="89"/>
      <x v="106"/>
      <x v="108"/>
      <x v="2"/>
    </i>
    <i r="1">
      <x v="90"/>
      <x v="107"/>
      <x v="109"/>
      <x v="1"/>
    </i>
    <i r="1">
      <x v="91"/>
      <x v="108"/>
      <x v="110"/>
      <x v="2"/>
    </i>
    <i r="1">
      <x v="92"/>
      <x v="109"/>
      <x v="111"/>
      <x v="2"/>
    </i>
    <i r="1">
      <x v="93"/>
      <x v="110"/>
      <x v="112"/>
      <x v="25"/>
    </i>
    <i r="1">
      <x v="94"/>
      <x v="105"/>
      <x v="107"/>
      <x v="1"/>
    </i>
    <i r="1">
      <x v="95"/>
      <x v="111"/>
      <x v="113"/>
      <x v="26"/>
    </i>
    <i r="1">
      <x v="96"/>
      <x v="112"/>
      <x v="114"/>
      <x v="27"/>
    </i>
    <i r="1">
      <x v="97"/>
      <x v="113"/>
      <x v="115"/>
      <x v="1"/>
    </i>
    <i r="1">
      <x v="99"/>
      <x v="114"/>
      <x v="116"/>
      <x v="1"/>
    </i>
    <i r="1">
      <x v="101"/>
      <x v="115"/>
      <x v="117"/>
      <x v="1"/>
    </i>
    <i r="1">
      <x v="104"/>
      <x v="117"/>
      <x v="119"/>
      <x v="2"/>
    </i>
    <i r="1">
      <x v="106"/>
      <x v="116"/>
      <x v="118"/>
      <x v="2"/>
    </i>
    <i r="1">
      <x v="107"/>
      <x v="99"/>
      <x v="120"/>
      <x v="25"/>
    </i>
    <i r="1">
      <x v="108"/>
      <x v="118"/>
      <x v="121"/>
      <x v="9"/>
    </i>
    <i r="1">
      <x v="109"/>
      <x v="119"/>
      <x v="122"/>
      <x v="2"/>
    </i>
    <i r="1">
      <x v="110"/>
      <x v="120"/>
      <x v="123"/>
      <x v="28"/>
    </i>
    <i r="1">
      <x v="111"/>
      <x v="121"/>
      <x v="124"/>
      <x v="2"/>
    </i>
    <i r="1">
      <x v="112"/>
      <x v="122"/>
      <x v="125"/>
      <x v="2"/>
    </i>
    <i r="1">
      <x v="113"/>
      <x v="123"/>
      <x v="126"/>
      <x v="2"/>
    </i>
    <i r="1">
      <x v="116"/>
      <x v="124"/>
      <x v="127"/>
      <x v="29"/>
    </i>
    <i r="1">
      <x v="117"/>
      <x v="125"/>
      <x v="128"/>
      <x v="20"/>
    </i>
    <i r="1">
      <x v="118"/>
      <x v="126"/>
      <x v="129"/>
      <x v="1"/>
    </i>
    <i t="default">
      <x v="6"/>
    </i>
    <i>
      <x v="8"/>
      <x v="1"/>
      <x v="127"/>
      <x v="130"/>
      <x v="10"/>
    </i>
    <i r="1">
      <x v="9"/>
      <x v="128"/>
      <x v="131"/>
      <x v="10"/>
    </i>
    <i r="1">
      <x v="17"/>
      <x v="32"/>
      <x v="132"/>
      <x v="12"/>
    </i>
    <i r="1">
      <x v="19"/>
      <x v="129"/>
      <x v="133"/>
      <x v="12"/>
    </i>
    <i r="1">
      <x v="24"/>
      <x v="32"/>
      <x v="134"/>
      <x v="12"/>
    </i>
    <i r="1">
      <x v="25"/>
      <x v="130"/>
      <x v="135"/>
      <x v="14"/>
    </i>
    <i r="1">
      <x v="26"/>
      <x v="131"/>
      <x v="136"/>
      <x v="12"/>
    </i>
    <i r="1">
      <x v="28"/>
      <x v="132"/>
      <x v="137"/>
      <x v="10"/>
    </i>
    <i r="1">
      <x v="29"/>
      <x v="133"/>
      <x v="138"/>
      <x v="12"/>
    </i>
    <i t="default">
      <x v="8"/>
    </i>
    <i>
      <x v="9"/>
      <x v="3"/>
      <x v="134"/>
      <x v="139"/>
      <x v="17"/>
    </i>
    <i r="1">
      <x v="7"/>
      <x v="135"/>
      <x v="140"/>
      <x v="20"/>
    </i>
    <i r="1">
      <x v="9"/>
      <x v="136"/>
      <x v="141"/>
      <x v="17"/>
    </i>
    <i r="1">
      <x v="10"/>
      <x v="137"/>
      <x v="142"/>
      <x v="20"/>
    </i>
    <i r="1">
      <x v="14"/>
      <x v="138"/>
      <x v="143"/>
      <x v="3"/>
    </i>
    <i r="1">
      <x v="15"/>
      <x v="139"/>
      <x v="144"/>
      <x v="3"/>
    </i>
    <i r="1">
      <x v="20"/>
      <x v="140"/>
      <x v="145"/>
      <x v="3"/>
    </i>
    <i r="1">
      <x v="22"/>
      <x v="141"/>
      <x v="146"/>
      <x v="16"/>
    </i>
    <i r="1">
      <x v="23"/>
      <x v="142"/>
      <x v="147"/>
      <x v="3"/>
    </i>
    <i r="1">
      <x v="25"/>
      <x v="143"/>
      <x v="148"/>
      <x v="3"/>
    </i>
    <i r="1">
      <x v="26"/>
      <x v="144"/>
      <x v="149"/>
      <x v="17"/>
    </i>
    <i r="1">
      <x v="29"/>
      <x v="59"/>
      <x v="150"/>
      <x v="15"/>
    </i>
    <i r="1">
      <x v="31"/>
      <x v="145"/>
      <x v="151"/>
      <x v="15"/>
    </i>
    <i r="1">
      <x v="32"/>
      <x v="59"/>
      <x v="152"/>
      <x v="3"/>
    </i>
    <i r="1">
      <x v="39"/>
      <x v="146"/>
      <x v="153"/>
      <x v="17"/>
    </i>
    <i r="1">
      <x v="44"/>
      <x v="147"/>
      <x v="154"/>
      <x v="17"/>
    </i>
    <i r="1">
      <x v="46"/>
      <x v="148"/>
      <x v="155"/>
      <x v="15"/>
    </i>
    <i r="1">
      <x v="50"/>
      <x v="150"/>
      <x v="157"/>
      <x v="30"/>
    </i>
    <i r="1">
      <x v="58"/>
      <x v="151"/>
      <x v="158"/>
      <x v="3"/>
    </i>
    <i r="1">
      <x v="59"/>
      <x v="152"/>
      <x v="159"/>
      <x v="17"/>
    </i>
    <i r="1">
      <x v="63"/>
      <x v="153"/>
      <x v="160"/>
      <x v="31"/>
    </i>
    <i r="1">
      <x v="67"/>
      <x v="149"/>
      <x v="156"/>
      <x v="20"/>
    </i>
    <i t="default">
      <x v="9"/>
    </i>
    <i>
      <x v="12"/>
      <x v="3"/>
      <x v="154"/>
      <x v="161"/>
      <x v="11"/>
    </i>
    <i r="1">
      <x v="22"/>
      <x v="155"/>
      <x v="162"/>
      <x v="11"/>
    </i>
    <i r="1">
      <x v="25"/>
      <x v="156"/>
      <x v="163"/>
      <x v="20"/>
    </i>
    <i r="1">
      <x v="29"/>
      <x v="157"/>
      <x v="164"/>
      <x v="20"/>
    </i>
    <i r="1">
      <x v="35"/>
      <x v="159"/>
      <x v="166"/>
      <x v="11"/>
    </i>
    <i r="1">
      <x v="45"/>
      <x v="160"/>
      <x v="167"/>
      <x v="11"/>
    </i>
    <i r="1">
      <x v="68"/>
      <x v="158"/>
      <x v="165"/>
      <x v="14"/>
    </i>
    <i r="1">
      <x v="72"/>
      <x v="161"/>
      <x v="168"/>
      <x v="11"/>
    </i>
    <i r="1">
      <x v="87"/>
      <x v="163"/>
      <x v="170"/>
      <x v="10"/>
    </i>
    <i r="1">
      <x v="127"/>
      <x v="162"/>
      <x v="169"/>
      <x v="32"/>
    </i>
    <i t="default">
      <x v="12"/>
    </i>
    <i>
      <x v="13"/>
      <x v="1"/>
      <x v="164"/>
      <x v="171"/>
      <x v="12"/>
    </i>
    <i r="1">
      <x v="13"/>
      <x v="165"/>
      <x v="172"/>
      <x v="20"/>
    </i>
    <i t="default">
      <x v="13"/>
    </i>
    <i>
      <x v="15"/>
      <x v="1"/>
      <x v="166"/>
      <x v="173"/>
      <x v="11"/>
    </i>
    <i r="1">
      <x v="10"/>
      <x v="167"/>
      <x v="174"/>
      <x v="14"/>
    </i>
    <i r="1">
      <x v="11"/>
      <x v="168"/>
      <x v="175"/>
      <x v="14"/>
    </i>
    <i t="default">
      <x v="15"/>
    </i>
    <i>
      <x v="16"/>
      <x v="1"/>
      <x v="169"/>
      <x v="176"/>
      <x v="12"/>
    </i>
    <i r="1">
      <x v="2"/>
      <x v="170"/>
      <x v="177"/>
      <x v="20"/>
    </i>
    <i r="1">
      <x v="7"/>
      <x v="171"/>
      <x v="178"/>
      <x v="12"/>
    </i>
    <i t="default">
      <x v="16"/>
    </i>
    <i>
      <x v="17"/>
      <x v="1"/>
      <x v="172"/>
      <x v="179"/>
      <x v="10"/>
    </i>
    <i r="1">
      <x v="2"/>
      <x v="173"/>
      <x v="180"/>
      <x v="20"/>
    </i>
    <i r="1">
      <x v="3"/>
      <x v="174"/>
      <x v="181"/>
      <x v="10"/>
    </i>
    <i r="1">
      <x v="6"/>
      <x v="2"/>
      <x v="182"/>
      <x v="13"/>
    </i>
    <i r="1">
      <x v="13"/>
      <x v="175"/>
      <x v="183"/>
      <x v="33"/>
    </i>
    <i r="1">
      <x v="16"/>
      <x v="176"/>
      <x v="184"/>
      <x v="20"/>
    </i>
    <i r="1">
      <x v="17"/>
      <x v="177"/>
      <x v="185"/>
      <x v="13"/>
    </i>
    <i r="1">
      <x v="18"/>
      <x v="178"/>
      <x v="186"/>
      <x v="10"/>
    </i>
    <i t="default">
      <x v="17"/>
    </i>
    <i>
      <x v="18"/>
      <x v="6"/>
      <x v="179"/>
      <x v="187"/>
      <x v="20"/>
    </i>
    <i r="1">
      <x v="25"/>
      <x v="180"/>
      <x v="188"/>
      <x v="12"/>
    </i>
    <i r="1">
      <x v="51"/>
      <x v="182"/>
      <x v="190"/>
      <x v="34"/>
    </i>
    <i r="1">
      <x v="52"/>
      <x v="183"/>
      <x v="191"/>
      <x v="33"/>
    </i>
    <i r="1">
      <x v="57"/>
      <x v="184"/>
      <x v="192"/>
      <x v="20"/>
    </i>
    <i r="1">
      <x v="59"/>
      <x v="185"/>
      <x v="193"/>
      <x v="20"/>
    </i>
    <i r="1">
      <x v="62"/>
      <x v="186"/>
      <x v="194"/>
      <x v="20"/>
    </i>
    <i r="1">
      <x v="64"/>
      <x v="187"/>
      <x v="195"/>
      <x v="20"/>
    </i>
    <i r="1">
      <x v="65"/>
      <x v="188"/>
      <x v="196"/>
      <x v="11"/>
    </i>
    <i r="1">
      <x v="73"/>
      <x v="181"/>
      <x v="189"/>
      <x v="11"/>
    </i>
    <i t="default">
      <x v="18"/>
    </i>
    <i>
      <x v="19"/>
      <x v="1"/>
      <x v="189"/>
      <x v="197"/>
      <x v="35"/>
    </i>
    <i r="1">
      <x v="3"/>
      <x v="190"/>
      <x v="198"/>
      <x v="3"/>
    </i>
    <i r="1">
      <x v="4"/>
      <x v="191"/>
      <x v="199"/>
      <x v="3"/>
    </i>
    <i r="1">
      <x v="7"/>
      <x v="192"/>
      <x v="200"/>
      <x v="36"/>
    </i>
    <i r="1">
      <x v="8"/>
      <x v="193"/>
      <x v="201"/>
      <x v="17"/>
    </i>
    <i r="1">
      <x v="10"/>
      <x v="194"/>
      <x v="202"/>
      <x v="36"/>
    </i>
    <i r="1">
      <x v="12"/>
      <x v="195"/>
      <x v="203"/>
      <x v="36"/>
    </i>
    <i r="1">
      <x v="13"/>
      <x v="145"/>
      <x v="204"/>
      <x v="36"/>
    </i>
    <i r="1">
      <x v="14"/>
      <x v="196"/>
      <x v="205"/>
      <x v="12"/>
    </i>
    <i r="1">
      <x v="16"/>
      <x v="197"/>
      <x v="206"/>
      <x v="37"/>
    </i>
    <i r="1">
      <x v="18"/>
      <x v="198"/>
      <x v="207"/>
      <x v="35"/>
    </i>
    <i r="1">
      <x v="20"/>
      <x v="199"/>
      <x v="208"/>
      <x v="36"/>
    </i>
    <i r="1">
      <x v="25"/>
      <x v="200"/>
      <x v="209"/>
      <x v="35"/>
    </i>
    <i r="1">
      <x v="26"/>
      <x v="201"/>
      <x v="210"/>
      <x v="36"/>
    </i>
    <i r="1">
      <x v="27"/>
      <x v="202"/>
      <x v="211"/>
      <x v="3"/>
    </i>
    <i r="1">
      <x v="29"/>
      <x v="203"/>
      <x v="212"/>
      <x v="3"/>
    </i>
    <i r="1">
      <x v="30"/>
      <x v="204"/>
      <x v="213"/>
      <x v="3"/>
    </i>
    <i r="1">
      <x v="31"/>
      <x v="205"/>
      <x v="214"/>
      <x v="3"/>
    </i>
    <i r="1">
      <x v="32"/>
      <x v="206"/>
      <x v="215"/>
      <x v="2"/>
    </i>
    <i r="1">
      <x v="33"/>
      <x v="207"/>
      <x v="216"/>
      <x v="18"/>
    </i>
    <i r="1">
      <x v="34"/>
      <x v="193"/>
      <x v="217"/>
      <x v="18"/>
    </i>
    <i r="1">
      <x v="36"/>
      <x v="163"/>
      <x v="219"/>
      <x v="18"/>
    </i>
    <i r="1">
      <x v="37"/>
      <x v="209"/>
      <x v="220"/>
      <x v="35"/>
    </i>
    <i r="1">
      <x v="39"/>
      <x v="210"/>
      <x v="221"/>
      <x v="22"/>
    </i>
    <i r="1">
      <x v="42"/>
      <x v="211"/>
      <x v="222"/>
      <x v="35"/>
    </i>
    <i r="1">
      <x v="68"/>
      <x v="208"/>
      <x v="218"/>
      <x v="35"/>
    </i>
    <i t="default">
      <x v="19"/>
    </i>
    <i>
      <x v="20"/>
      <x v="2"/>
      <x v="212"/>
      <x v="223"/>
      <x v="13"/>
    </i>
    <i r="1">
      <x v="3"/>
      <x v="213"/>
      <x v="224"/>
      <x v="13"/>
    </i>
    <i r="1">
      <x v="6"/>
      <x v="214"/>
      <x v="225"/>
      <x v="20"/>
    </i>
    <i r="1">
      <x v="7"/>
      <x v="215"/>
      <x v="226"/>
      <x v="11"/>
    </i>
    <i r="1">
      <x v="11"/>
      <x v="216"/>
      <x v="227"/>
      <x v="12"/>
    </i>
    <i r="1">
      <x v="13"/>
      <x v="217"/>
      <x v="228"/>
      <x v="33"/>
    </i>
    <i r="1">
      <x v="14"/>
      <x v="218"/>
      <x v="229"/>
      <x v="33"/>
    </i>
    <i r="1">
      <x v="17"/>
      <x v="219"/>
      <x v="230"/>
      <x v="11"/>
    </i>
    <i r="1">
      <x v="20"/>
      <x v="220"/>
      <x v="231"/>
      <x v="33"/>
    </i>
    <i r="1">
      <x v="21"/>
      <x v="221"/>
      <x v="232"/>
      <x v="11"/>
    </i>
    <i r="1">
      <x v="22"/>
      <x v="222"/>
      <x v="233"/>
      <x v="33"/>
    </i>
    <i r="1">
      <x v="24"/>
      <x v="223"/>
      <x v="234"/>
      <x v="13"/>
    </i>
    <i r="1">
      <x v="26"/>
      <x v="224"/>
      <x v="235"/>
      <x v="14"/>
    </i>
    <i r="1">
      <x v="27"/>
      <x v="225"/>
      <x v="236"/>
      <x v="20"/>
    </i>
    <i r="1">
      <x v="28"/>
      <x v="226"/>
      <x v="237"/>
      <x v="13"/>
    </i>
    <i r="1">
      <x v="30"/>
      <x v="227"/>
      <x v="238"/>
      <x v="12"/>
    </i>
    <i r="1">
      <x v="31"/>
      <x v="228"/>
      <x v="239"/>
      <x v="11"/>
    </i>
    <i r="1">
      <x v="34"/>
      <x v="229"/>
      <x v="240"/>
      <x v="14"/>
    </i>
    <i r="1">
      <x v="36"/>
      <x v="231"/>
      <x v="242"/>
      <x v="11"/>
    </i>
    <i r="1">
      <x v="37"/>
      <x v="232"/>
      <x v="243"/>
      <x v="20"/>
    </i>
    <i r="1">
      <x v="38"/>
      <x v="233"/>
      <x v="244"/>
      <x v="12"/>
    </i>
    <i r="1">
      <x v="39"/>
      <x v="234"/>
      <x v="245"/>
      <x v="14"/>
    </i>
    <i r="1">
      <x v="68"/>
      <x v="230"/>
      <x v="241"/>
      <x v="11"/>
    </i>
    <i t="default">
      <x v="20"/>
    </i>
    <i>
      <x v="21"/>
      <x v="3"/>
      <x v="235"/>
      <x v="246"/>
      <x v="16"/>
    </i>
    <i t="default">
      <x v="21"/>
    </i>
    <i>
      <x v="22"/>
      <x v="2"/>
      <x v="306"/>
      <x v="318"/>
      <x v="22"/>
    </i>
    <i r="1">
      <x v="4"/>
      <x v="59"/>
      <x v="319"/>
      <x v="20"/>
    </i>
    <i r="1">
      <x v="5"/>
      <x v="307"/>
      <x v="320"/>
      <x v="29"/>
    </i>
    <i r="1">
      <x v="6"/>
      <x v="308"/>
      <x v="321"/>
      <x v="20"/>
    </i>
    <i r="1">
      <x v="9"/>
      <x v="48"/>
      <x v="322"/>
      <x v="38"/>
    </i>
    <i r="1">
      <x v="10"/>
      <x v="309"/>
      <x v="323"/>
      <x v="20"/>
    </i>
    <i r="1">
      <x v="11"/>
      <x v="310"/>
      <x v="324"/>
      <x v="44"/>
    </i>
    <i r="1">
      <x v="15"/>
      <x v="311"/>
      <x v="325"/>
      <x v="20"/>
    </i>
    <i r="1">
      <x v="17"/>
      <x v="247"/>
      <x v="326"/>
      <x v="29"/>
    </i>
    <i r="1">
      <x v="19"/>
      <x v="312"/>
      <x v="327"/>
      <x v="29"/>
    </i>
    <i r="1">
      <x v="22"/>
      <x v="313"/>
      <x v="328"/>
      <x v="29"/>
    </i>
    <i r="1">
      <x v="24"/>
      <x v="314"/>
      <x v="329"/>
      <x v="20"/>
    </i>
    <i r="1">
      <x v="25"/>
      <x v="315"/>
      <x v="330"/>
      <x v="38"/>
    </i>
    <i r="1">
      <x v="26"/>
      <x v="316"/>
      <x v="331"/>
      <x v="38"/>
    </i>
    <i r="1">
      <x v="28"/>
      <x v="317"/>
      <x v="332"/>
      <x v="29"/>
    </i>
    <i r="1">
      <x v="32"/>
      <x v="318"/>
      <x v="333"/>
      <x v="20"/>
    </i>
    <i r="1">
      <x v="35"/>
      <x v="319"/>
      <x v="334"/>
      <x v="20"/>
    </i>
    <i r="1">
      <x v="36"/>
      <x v="320"/>
      <x v="335"/>
      <x v="38"/>
    </i>
    <i r="1">
      <x v="38"/>
      <x v="321"/>
      <x v="336"/>
      <x v="20"/>
    </i>
    <i r="1">
      <x v="39"/>
      <x v="322"/>
      <x v="337"/>
      <x v="38"/>
    </i>
    <i r="1">
      <x v="42"/>
      <x v="323"/>
      <x v="338"/>
      <x v="38"/>
    </i>
    <i r="1">
      <x v="44"/>
      <x v="324"/>
      <x v="339"/>
      <x v="22"/>
    </i>
    <i r="1">
      <x v="45"/>
      <x v="325"/>
      <x v="340"/>
      <x v="45"/>
    </i>
    <i r="1">
      <x v="48"/>
      <x v="327"/>
      <x v="342"/>
      <x v="38"/>
    </i>
    <i r="1">
      <x v="49"/>
      <x v="328"/>
      <x v="343"/>
      <x v="20"/>
    </i>
    <i r="1">
      <x v="50"/>
      <x v="329"/>
      <x v="344"/>
      <x v="45"/>
    </i>
    <i r="1">
      <x v="51"/>
      <x v="32"/>
      <x v="345"/>
      <x v="38"/>
    </i>
    <i r="1">
      <x v="56"/>
      <x v="330"/>
      <x v="346"/>
      <x v="38"/>
    </i>
    <i r="1">
      <x v="59"/>
      <x v="331"/>
      <x v="347"/>
      <x v="38"/>
    </i>
    <i r="1">
      <x v="69"/>
      <x v="326"/>
      <x v="341"/>
      <x v="38"/>
    </i>
    <i r="1">
      <x v="72"/>
      <x v="332"/>
      <x v="348"/>
      <x v="38"/>
    </i>
    <i r="1">
      <x v="74"/>
      <x v="333"/>
      <x v="349"/>
      <x v="38"/>
    </i>
    <i r="1">
      <x v="75"/>
      <x v="334"/>
      <x v="350"/>
      <x v="20"/>
    </i>
    <i r="1">
      <x v="79"/>
      <x v="335"/>
      <x v="351"/>
      <x v="29"/>
    </i>
    <i r="1">
      <x v="80"/>
      <x v="336"/>
      <x v="352"/>
      <x v="20"/>
    </i>
    <i r="1">
      <x v="83"/>
      <x v="337"/>
      <x v="353"/>
      <x v="38"/>
    </i>
    <i r="1">
      <x v="86"/>
      <x v="338"/>
      <x v="354"/>
      <x v="38"/>
    </i>
    <i r="1">
      <x v="91"/>
      <x v="340"/>
      <x v="356"/>
      <x v="20"/>
    </i>
    <i r="1">
      <x v="94"/>
      <x v="339"/>
      <x v="355"/>
      <x v="38"/>
    </i>
    <i r="1">
      <x v="96"/>
      <x v="341"/>
      <x v="357"/>
      <x v="20"/>
    </i>
    <i r="1">
      <x v="100"/>
      <x v="342"/>
      <x v="358"/>
      <x v="29"/>
    </i>
    <i r="1">
      <x v="101"/>
      <x v="343"/>
      <x v="359"/>
      <x v="20"/>
    </i>
    <i r="1">
      <x v="103"/>
      <x v="344"/>
      <x v="360"/>
      <x v="38"/>
    </i>
    <i r="1">
      <x v="104"/>
      <x v="345"/>
      <x v="361"/>
      <x v="22"/>
    </i>
    <i r="1">
      <x v="107"/>
      <x v="346"/>
      <x v="362"/>
      <x v="20"/>
    </i>
    <i r="1">
      <x v="108"/>
      <x v="347"/>
      <x v="363"/>
      <x v="29"/>
    </i>
    <i r="1">
      <x v="114"/>
      <x v="348"/>
      <x v="364"/>
      <x v="20"/>
    </i>
    <i r="1">
      <x v="115"/>
      <x v="349"/>
      <x v="365"/>
      <x v="38"/>
    </i>
    <i r="1">
      <x v="119"/>
      <x v="350"/>
      <x v="366"/>
      <x v="46"/>
    </i>
    <i r="1">
      <x v="121"/>
      <x v="351"/>
      <x v="367"/>
      <x v="47"/>
    </i>
    <i r="1">
      <x v="130"/>
      <x v="352"/>
      <x v="368"/>
      <x v="38"/>
    </i>
    <i r="1">
      <x v="131"/>
      <x v="353"/>
      <x v="369"/>
      <x v="38"/>
    </i>
    <i r="1">
      <x v="132"/>
      <x v="354"/>
      <x v="370"/>
      <x v="29"/>
    </i>
    <i r="1">
      <x v="135"/>
      <x v="355"/>
      <x v="371"/>
      <x v="22"/>
    </i>
    <i r="1">
      <x v="136"/>
      <x v="356"/>
      <x v="372"/>
      <x v="38"/>
    </i>
    <i r="1">
      <x v="143"/>
      <x v="357"/>
      <x v="373"/>
      <x v="38"/>
    </i>
    <i r="1">
      <x v="145"/>
      <x v="358"/>
      <x v="374"/>
      <x v="22"/>
    </i>
    <i r="1">
      <x v="148"/>
      <x v="359"/>
      <x v="375"/>
      <x v="38"/>
    </i>
    <i r="1">
      <x v="150"/>
      <x v="350"/>
      <x v="376"/>
      <x v="38"/>
    </i>
    <i r="1">
      <x v="151"/>
      <x v="360"/>
      <x v="377"/>
      <x v="38"/>
    </i>
    <i r="1">
      <x v="156"/>
      <x v="361"/>
      <x v="378"/>
      <x v="29"/>
    </i>
    <i r="1">
      <x v="158"/>
      <x v="362"/>
      <x v="379"/>
      <x v="29"/>
    </i>
    <i r="1">
      <x v="167"/>
      <x v="363"/>
      <x v="380"/>
      <x v="38"/>
    </i>
    <i r="1">
      <x v="170"/>
      <x v="364"/>
      <x v="381"/>
      <x v="29"/>
    </i>
    <i r="1">
      <x v="171"/>
      <x v="365"/>
      <x v="382"/>
      <x v="38"/>
    </i>
    <i r="1">
      <x v="172"/>
      <x v="366"/>
      <x v="383"/>
      <x v="20"/>
    </i>
    <i r="1">
      <x v="175"/>
      <x v="367"/>
      <x v="384"/>
      <x v="20"/>
    </i>
    <i r="1">
      <x v="176"/>
      <x v="368"/>
      <x v="385"/>
      <x v="20"/>
    </i>
    <i r="1">
      <x v="177"/>
      <x v="369"/>
      <x v="386"/>
      <x v="38"/>
    </i>
    <i r="1">
      <x v="178"/>
      <x v="370"/>
      <x v="387"/>
      <x v="38"/>
    </i>
    <i r="1">
      <x v="179"/>
      <x v="371"/>
      <x v="388"/>
      <x v="29"/>
    </i>
    <i r="1">
      <x v="180"/>
      <x v="372"/>
      <x v="389"/>
      <x v="29"/>
    </i>
    <i r="1">
      <x v="181"/>
      <x v="373"/>
      <x v="390"/>
      <x v="38"/>
    </i>
    <i r="1">
      <x v="182"/>
      <x v="374"/>
      <x v="391"/>
      <x v="20"/>
    </i>
    <i r="1">
      <x v="183"/>
      <x v="193"/>
      <x v="392"/>
      <x v="38"/>
    </i>
    <i r="1">
      <x v="184"/>
      <x v="375"/>
      <x v="393"/>
      <x v="29"/>
    </i>
    <i r="1">
      <x v="185"/>
      <x v="376"/>
      <x v="394"/>
      <x v="38"/>
    </i>
    <i r="1">
      <x v="186"/>
      <x v="377"/>
      <x v="395"/>
      <x v="29"/>
    </i>
    <i r="1">
      <x v="187"/>
      <x v="378"/>
      <x v="396"/>
      <x v="38"/>
    </i>
    <i r="1">
      <x v="188"/>
      <x v="379"/>
      <x v="397"/>
      <x v="20"/>
    </i>
    <i r="1">
      <x v="189"/>
      <x v="380"/>
      <x v="398"/>
      <x v="29"/>
    </i>
    <i r="1">
      <x v="190"/>
      <x v="381"/>
      <x v="399"/>
      <x v="20"/>
    </i>
    <i r="1">
      <x v="191"/>
      <x v="382"/>
      <x v="400"/>
      <x v="29"/>
    </i>
    <i r="1">
      <x v="192"/>
      <x v="383"/>
      <x v="401"/>
      <x v="38"/>
    </i>
    <i t="default">
      <x v="22"/>
    </i>
    <i>
      <x v="23"/>
      <x v="2"/>
      <x v="384"/>
      <x v="402"/>
      <x v="38"/>
    </i>
    <i r="1">
      <x v="6"/>
      <x v="385"/>
      <x v="403"/>
      <x v="48"/>
    </i>
    <i r="1">
      <x v="9"/>
      <x v="72"/>
      <x v="404"/>
      <x v="48"/>
    </i>
    <i r="1">
      <x v="12"/>
      <x v="386"/>
      <x v="405"/>
      <x v="49"/>
    </i>
    <i r="1">
      <x v="13"/>
      <x v="387"/>
      <x v="406"/>
      <x v="45"/>
    </i>
    <i r="1">
      <x v="15"/>
      <x v="388"/>
      <x v="407"/>
      <x v="45"/>
    </i>
    <i r="1">
      <x v="18"/>
      <x v="389"/>
      <x v="408"/>
      <x v="38"/>
    </i>
    <i r="1">
      <x v="31"/>
      <x v="390"/>
      <x v="409"/>
      <x v="20"/>
    </i>
    <i r="1">
      <x v="33"/>
      <x v="391"/>
      <x v="410"/>
      <x v="48"/>
    </i>
    <i r="1">
      <x v="36"/>
      <x v="393"/>
      <x v="412"/>
      <x v="48"/>
    </i>
    <i r="1">
      <x v="37"/>
      <x v="394"/>
      <x v="413"/>
      <x v="44"/>
    </i>
    <i r="1">
      <x v="41"/>
      <x v="395"/>
      <x v="414"/>
      <x v="45"/>
    </i>
    <i r="1">
      <x v="44"/>
      <x v="396"/>
      <x v="415"/>
      <x v="48"/>
    </i>
    <i r="1">
      <x v="45"/>
      <x v="397"/>
      <x v="416"/>
      <x v="48"/>
    </i>
    <i r="1">
      <x v="47"/>
      <x v="398"/>
      <x v="417"/>
      <x v="38"/>
    </i>
    <i r="1">
      <x v="48"/>
      <x v="400"/>
      <x v="419"/>
      <x v="38"/>
    </i>
    <i r="1">
      <x v="51"/>
      <x v="402"/>
      <x v="421"/>
      <x v="38"/>
    </i>
    <i r="1">
      <x v="53"/>
      <x v="193"/>
      <x v="422"/>
      <x v="38"/>
    </i>
    <i r="1">
      <x v="54"/>
      <x v="403"/>
      <x v="423"/>
      <x v="38"/>
    </i>
    <i r="1">
      <x v="56"/>
      <x v="404"/>
      <x v="424"/>
      <x v="48"/>
    </i>
    <i r="1">
      <x v="58"/>
      <x v="405"/>
      <x v="425"/>
      <x v="45"/>
    </i>
    <i r="1">
      <x v="59"/>
      <x v="406"/>
      <x v="426"/>
      <x v="48"/>
    </i>
    <i r="1">
      <x v="65"/>
      <x v="407"/>
      <x v="427"/>
      <x v="38"/>
    </i>
    <i r="1">
      <x v="67"/>
      <x v="399"/>
      <x v="418"/>
      <x v="38"/>
    </i>
    <i r="1">
      <x v="68"/>
      <x v="392"/>
      <x v="411"/>
      <x v="20"/>
    </i>
    <i r="1">
      <x v="72"/>
      <x v="409"/>
      <x v="429"/>
      <x v="50"/>
    </i>
    <i r="1">
      <x v="73"/>
      <x v="401"/>
      <x v="420"/>
      <x v="26"/>
    </i>
    <i r="1">
      <x v="74"/>
      <x v="410"/>
      <x v="430"/>
      <x v="49"/>
    </i>
    <i r="1">
      <x v="75"/>
      <x v="411"/>
      <x v="431"/>
      <x v="45"/>
    </i>
    <i r="1">
      <x v="105"/>
      <x v="408"/>
      <x v="428"/>
      <x v="48"/>
    </i>
    <i t="default">
      <x v="23"/>
    </i>
    <i>
      <x v="24"/>
      <x v="1"/>
      <x v="412"/>
      <x v="432"/>
      <x v="44"/>
    </i>
    <i r="1">
      <x v="3"/>
      <x v="413"/>
      <x v="433"/>
      <x v="49"/>
    </i>
    <i r="1">
      <x v="5"/>
      <x v="414"/>
      <x v="434"/>
      <x v="38"/>
    </i>
    <i r="1">
      <x v="7"/>
      <x v="386"/>
      <x v="435"/>
      <x v="38"/>
    </i>
    <i r="1">
      <x v="8"/>
      <x v="415"/>
      <x v="436"/>
      <x v="50"/>
    </i>
    <i r="1">
      <x v="11"/>
      <x v="386"/>
      <x v="437"/>
      <x v="44"/>
    </i>
    <i r="1">
      <x v="12"/>
      <x v="416"/>
      <x v="438"/>
      <x v="21"/>
    </i>
    <i r="1">
      <x v="16"/>
      <x v="417"/>
      <x v="439"/>
      <x v="44"/>
    </i>
    <i r="1">
      <x v="17"/>
      <x v="418"/>
      <x v="440"/>
      <x v="38"/>
    </i>
    <i t="default">
      <x v="24"/>
    </i>
    <i>
      <x v="25"/>
      <x v="1"/>
      <x v="419"/>
      <x v="441"/>
      <x v="49"/>
    </i>
    <i r="1">
      <x v="3"/>
      <x v="420"/>
      <x v="442"/>
      <x v="29"/>
    </i>
    <i r="1">
      <x v="4"/>
      <x v="421"/>
      <x v="443"/>
      <x v="50"/>
    </i>
    <i r="1">
      <x v="5"/>
      <x v="422"/>
      <x v="444"/>
      <x v="22"/>
    </i>
    <i r="1">
      <x v="6"/>
      <x v="423"/>
      <x v="445"/>
      <x v="29"/>
    </i>
    <i r="1">
      <x v="8"/>
      <x v="424"/>
      <x v="446"/>
      <x v="38"/>
    </i>
    <i r="1">
      <x v="11"/>
      <x v="425"/>
      <x v="447"/>
      <x v="44"/>
    </i>
    <i r="1">
      <x v="12"/>
      <x v="426"/>
      <x v="448"/>
      <x v="50"/>
    </i>
    <i r="1">
      <x v="15"/>
      <x v="427"/>
      <x v="449"/>
      <x v="22"/>
    </i>
    <i r="1">
      <x v="17"/>
      <x v="428"/>
      <x v="450"/>
      <x v="22"/>
    </i>
    <i r="1">
      <x v="22"/>
      <x v="429"/>
      <x v="451"/>
      <x v="48"/>
    </i>
    <i r="1">
      <x v="27"/>
      <x v="430"/>
      <x v="452"/>
      <x v="20"/>
    </i>
    <i t="default">
      <x v="25"/>
    </i>
    <i>
      <x v="26"/>
      <x v="3"/>
      <x v="431"/>
      <x v="453"/>
      <x v="45"/>
    </i>
    <i r="1">
      <x v="5"/>
      <x v="432"/>
      <x v="454"/>
      <x v="45"/>
    </i>
    <i r="1">
      <x v="6"/>
      <x v="433"/>
      <x v="455"/>
      <x v="45"/>
    </i>
    <i r="1">
      <x v="8"/>
      <x v="434"/>
      <x v="456"/>
      <x v="45"/>
    </i>
    <i r="1">
      <x v="13"/>
      <x v="435"/>
      <x v="457"/>
      <x v="45"/>
    </i>
    <i r="1">
      <x v="17"/>
      <x v="436"/>
      <x v="458"/>
      <x v="45"/>
    </i>
    <i r="1">
      <x v="18"/>
      <x v="437"/>
      <x v="459"/>
      <x v="45"/>
    </i>
    <i r="1">
      <x v="23"/>
      <x v="438"/>
      <x v="460"/>
      <x v="45"/>
    </i>
    <i r="1">
      <x v="24"/>
      <x v="439"/>
      <x v="461"/>
      <x v="47"/>
    </i>
    <i r="1">
      <x v="28"/>
      <x v="440"/>
      <x v="462"/>
      <x v="45"/>
    </i>
    <i r="1">
      <x v="32"/>
      <x v="441"/>
      <x v="463"/>
      <x v="45"/>
    </i>
    <i r="1">
      <x v="44"/>
      <x v="442"/>
      <x v="464"/>
      <x v="45"/>
    </i>
    <i r="1">
      <x v="49"/>
      <x v="444"/>
      <x v="466"/>
      <x v="29"/>
    </i>
    <i r="1">
      <x v="52"/>
      <x v="445"/>
      <x v="467"/>
      <x v="26"/>
    </i>
    <i r="1">
      <x v="53"/>
      <x v="446"/>
      <x v="468"/>
      <x v="26"/>
    </i>
    <i r="1">
      <x v="70"/>
      <x v="443"/>
      <x v="465"/>
      <x v="20"/>
    </i>
    <i t="default">
      <x v="26"/>
    </i>
    <i>
      <x v="27"/>
      <x v="1"/>
      <x v="447"/>
      <x v="469"/>
      <x v="1"/>
    </i>
    <i r="1">
      <x v="6"/>
      <x v="448"/>
      <x v="470"/>
      <x v="9"/>
    </i>
    <i t="default">
      <x v="27"/>
    </i>
    <i>
      <x v="28"/>
      <x v="2"/>
      <x v="449"/>
      <x v="471"/>
      <x v="51"/>
    </i>
    <i r="1">
      <x v="3"/>
      <x v="450"/>
      <x v="472"/>
      <x v="51"/>
    </i>
    <i r="1">
      <x v="9"/>
      <x v="451"/>
      <x v="473"/>
      <x v="51"/>
    </i>
    <i r="1">
      <x v="12"/>
      <x v="452"/>
      <x v="474"/>
      <x v="20"/>
    </i>
    <i r="1">
      <x v="14"/>
      <x v="453"/>
      <x v="475"/>
      <x v="47"/>
    </i>
    <i r="1">
      <x v="23"/>
      <x v="454"/>
      <x v="476"/>
      <x v="20"/>
    </i>
    <i r="1">
      <x v="25"/>
      <x v="455"/>
      <x v="477"/>
      <x v="20"/>
    </i>
    <i r="1">
      <x v="28"/>
      <x v="456"/>
      <x v="478"/>
      <x v="20"/>
    </i>
    <i r="1">
      <x v="32"/>
      <x v="457"/>
      <x v="479"/>
      <x v="29"/>
    </i>
    <i r="1">
      <x v="35"/>
      <x v="458"/>
      <x v="480"/>
      <x v="29"/>
    </i>
    <i r="1">
      <x v="36"/>
      <x v="459"/>
      <x v="481"/>
      <x v="47"/>
    </i>
    <i r="1">
      <x v="37"/>
      <x v="460"/>
      <x v="482"/>
      <x v="29"/>
    </i>
    <i r="1">
      <x v="39"/>
      <x v="461"/>
      <x v="483"/>
      <x v="51"/>
    </i>
    <i r="1">
      <x v="40"/>
      <x v="462"/>
      <x v="484"/>
      <x v="51"/>
    </i>
    <i r="1">
      <x v="41"/>
      <x v="463"/>
      <x v="485"/>
      <x v="45"/>
    </i>
    <i r="1">
      <x v="42"/>
      <x v="464"/>
      <x v="486"/>
      <x v="47"/>
    </i>
    <i r="1">
      <x v="45"/>
      <x v="465"/>
      <x v="487"/>
      <x v="45"/>
    </i>
    <i r="1">
      <x v="49"/>
      <x v="467"/>
      <x v="489"/>
      <x v="47"/>
    </i>
    <i r="1">
      <x v="50"/>
      <x v="468"/>
      <x v="490"/>
      <x v="29"/>
    </i>
    <i r="1">
      <x v="53"/>
      <x v="469"/>
      <x v="491"/>
      <x v="45"/>
    </i>
    <i r="1">
      <x v="54"/>
      <x v="470"/>
      <x v="492"/>
      <x v="20"/>
    </i>
    <i r="1">
      <x v="55"/>
      <x v="472"/>
      <x v="494"/>
      <x v="29"/>
    </i>
    <i r="1">
      <x v="57"/>
      <x v="473"/>
      <x v="495"/>
      <x v="51"/>
    </i>
    <i r="1">
      <x v="60"/>
      <x v="474"/>
      <x v="496"/>
      <x v="20"/>
    </i>
    <i r="1">
      <x v="63"/>
      <x v="475"/>
      <x v="497"/>
      <x v="20"/>
    </i>
    <i r="1">
      <x v="64"/>
      <x v="375"/>
      <x v="498"/>
      <x v="29"/>
    </i>
    <i r="1">
      <x v="65"/>
      <x v="476"/>
      <x v="499"/>
      <x v="20"/>
    </i>
    <i r="1">
      <x v="67"/>
      <x v="466"/>
      <x v="488"/>
      <x v="20"/>
    </i>
    <i r="1">
      <x v="71"/>
      <x v="477"/>
      <x v="500"/>
      <x v="47"/>
    </i>
    <i r="1">
      <x v="75"/>
      <x v="478"/>
      <x v="501"/>
      <x v="51"/>
    </i>
    <i r="1">
      <x v="78"/>
      <x v="479"/>
      <x v="502"/>
      <x v="45"/>
    </i>
    <i r="1">
      <x v="79"/>
      <x v="480"/>
      <x v="503"/>
      <x v="20"/>
    </i>
    <i r="1">
      <x v="81"/>
      <x v="482"/>
      <x v="506"/>
      <x v="40"/>
    </i>
    <i r="1">
      <x v="83"/>
      <x v="483"/>
      <x v="507"/>
      <x v="45"/>
    </i>
    <i r="1">
      <x v="85"/>
      <x v="264"/>
      <x v="508"/>
      <x v="47"/>
    </i>
    <i r="1">
      <x v="87"/>
      <x v="484"/>
      <x v="509"/>
      <x v="45"/>
    </i>
    <i r="1">
      <x v="88"/>
      <x v="485"/>
      <x v="510"/>
      <x v="45"/>
    </i>
    <i r="1">
      <x v="90"/>
      <x v="486"/>
      <x v="511"/>
      <x v="20"/>
    </i>
    <i r="1">
      <x v="92"/>
      <x v="487"/>
      <x v="512"/>
      <x v="51"/>
    </i>
    <i r="1">
      <x v="93"/>
      <x v="488"/>
      <x v="513"/>
      <x v="20"/>
    </i>
    <i r="1">
      <x v="96"/>
      <x v="489"/>
      <x v="514"/>
      <x v="20"/>
    </i>
    <i r="1">
      <x v="97"/>
      <x v="490"/>
      <x v="515"/>
      <x v="51"/>
    </i>
    <i r="1">
      <x v="98"/>
      <x v="471"/>
      <x v="493"/>
      <x v="20"/>
    </i>
    <i r="1">
      <x v="99"/>
      <x v="491"/>
      <x v="516"/>
      <x v="38"/>
    </i>
    <i r="1">
      <x v="100"/>
      <x v="492"/>
      <x v="517"/>
      <x v="26"/>
    </i>
    <i r="1">
      <x v="101"/>
      <x v="493"/>
      <x v="518"/>
      <x v="29"/>
    </i>
    <i r="1">
      <x v="122"/>
      <x v="480"/>
      <x v="504"/>
      <x v="51"/>
    </i>
    <i r="1">
      <x v="127"/>
      <x v="481"/>
      <x v="505"/>
      <x v="20"/>
    </i>
    <i t="default">
      <x v="28"/>
    </i>
    <i>
      <x v="32"/>
      <x v="2"/>
      <x v="494"/>
      <x v="519"/>
      <x v="29"/>
    </i>
    <i r="1">
      <x v="3"/>
      <x v="495"/>
      <x v="520"/>
      <x v="20"/>
    </i>
    <i r="1">
      <x v="5"/>
      <x v="496"/>
      <x v="521"/>
      <x v="47"/>
    </i>
    <i r="1">
      <x v="15"/>
      <x v="497"/>
      <x v="522"/>
      <x v="47"/>
    </i>
    <i r="1">
      <x v="16"/>
      <x v="498"/>
      <x v="523"/>
      <x v="47"/>
    </i>
    <i r="1">
      <x v="21"/>
      <x v="499"/>
      <x v="524"/>
      <x v="29"/>
    </i>
    <i r="1">
      <x v="23"/>
      <x v="23"/>
      <x v="525"/>
      <x v="47"/>
    </i>
    <i r="1">
      <x v="32"/>
      <x v="386"/>
      <x v="526"/>
      <x v="19"/>
    </i>
    <i r="1">
      <x v="36"/>
      <x v="500"/>
      <x v="527"/>
      <x v="20"/>
    </i>
    <i r="1">
      <x v="40"/>
      <x v="501"/>
      <x v="528"/>
      <x v="38"/>
    </i>
    <i r="1">
      <x v="44"/>
      <x v="502"/>
      <x v="529"/>
      <x v="29"/>
    </i>
    <i r="1">
      <x v="45"/>
      <x v="503"/>
      <x v="530"/>
      <x v="47"/>
    </i>
    <i r="1">
      <x v="46"/>
      <x v="504"/>
      <x v="531"/>
      <x v="47"/>
    </i>
    <i r="1">
      <x v="47"/>
      <x v="505"/>
      <x v="532"/>
      <x v="20"/>
    </i>
    <i r="1">
      <x v="48"/>
      <x v="507"/>
      <x v="534"/>
      <x v="47"/>
    </i>
    <i r="1">
      <x v="51"/>
      <x v="508"/>
      <x v="535"/>
      <x v="47"/>
    </i>
    <i r="1">
      <x v="52"/>
      <x v="509"/>
      <x v="536"/>
      <x v="47"/>
    </i>
    <i r="1">
      <x v="54"/>
      <x v="510"/>
      <x v="537"/>
      <x v="33"/>
    </i>
    <i r="1">
      <x v="56"/>
      <x v="512"/>
      <x v="539"/>
      <x v="47"/>
    </i>
    <i r="1">
      <x v="57"/>
      <x v="168"/>
      <x v="540"/>
      <x v="47"/>
    </i>
    <i r="1">
      <x v="58"/>
      <x v="67"/>
      <x v="541"/>
      <x v="20"/>
    </i>
    <i r="1">
      <x v="67"/>
      <x v="506"/>
      <x v="533"/>
      <x v="38"/>
    </i>
    <i r="1">
      <x v="98"/>
      <x v="511"/>
      <x v="538"/>
      <x v="20"/>
    </i>
    <i t="default">
      <x v="32"/>
    </i>
    <i>
      <x v="34"/>
      <x v="1"/>
      <x v="513"/>
      <x v="542"/>
      <x v="29"/>
    </i>
    <i r="1">
      <x v="2"/>
      <x v="514"/>
      <x v="543"/>
      <x v="29"/>
    </i>
    <i r="1">
      <x v="4"/>
      <x v="515"/>
      <x v="544"/>
      <x v="47"/>
    </i>
    <i r="1">
      <x v="8"/>
      <x v="516"/>
      <x v="545"/>
      <x v="51"/>
    </i>
    <i r="1">
      <x v="9"/>
      <x v="517"/>
      <x v="546"/>
      <x v="47"/>
    </i>
    <i r="1">
      <x v="10"/>
      <x v="518"/>
      <x v="547"/>
      <x v="47"/>
    </i>
    <i r="1">
      <x v="11"/>
      <x v="519"/>
      <x v="548"/>
      <x v="47"/>
    </i>
    <i r="1">
      <x v="15"/>
      <x v="520"/>
      <x v="549"/>
      <x v="47"/>
    </i>
    <i r="1">
      <x v="18"/>
      <x v="521"/>
      <x v="550"/>
      <x v="29"/>
    </i>
    <i r="1">
      <x v="19"/>
      <x v="522"/>
      <x v="551"/>
      <x v="47"/>
    </i>
    <i r="1">
      <x v="23"/>
      <x v="523"/>
      <x v="552"/>
      <x v="47"/>
    </i>
    <i r="1">
      <x v="24"/>
      <x v="524"/>
      <x v="553"/>
      <x v="47"/>
    </i>
    <i r="1">
      <x v="25"/>
      <x v="525"/>
      <x v="554"/>
      <x v="47"/>
    </i>
    <i r="1">
      <x v="26"/>
      <x v="526"/>
      <x v="555"/>
      <x v="20"/>
    </i>
    <i r="1">
      <x v="28"/>
      <x v="527"/>
      <x v="556"/>
      <x v="47"/>
    </i>
    <i r="1">
      <x v="29"/>
      <x v="528"/>
      <x v="557"/>
      <x v="47"/>
    </i>
    <i r="1">
      <x v="30"/>
      <x v="529"/>
      <x v="558"/>
      <x v="52"/>
    </i>
    <i t="default">
      <x v="34"/>
    </i>
    <i>
      <x v="35"/>
      <x v="3"/>
      <x v="530"/>
      <x v="559"/>
      <x v="30"/>
    </i>
    <i r="1">
      <x v="4"/>
      <x v="531"/>
      <x v="560"/>
      <x v="30"/>
    </i>
    <i r="1">
      <x v="5"/>
      <x v="3"/>
      <x v="561"/>
      <x v="30"/>
    </i>
    <i r="1">
      <x v="11"/>
      <x v="532"/>
      <x v="562"/>
      <x v="50"/>
    </i>
    <i r="1">
      <x v="13"/>
      <x v="533"/>
      <x v="563"/>
      <x v="30"/>
    </i>
    <i r="1">
      <x v="14"/>
      <x v="534"/>
      <x v="564"/>
      <x v="30"/>
    </i>
    <i r="1">
      <x v="16"/>
      <x v="535"/>
      <x v="565"/>
      <x v="53"/>
    </i>
    <i r="1">
      <x v="17"/>
      <x v="363"/>
      <x v="566"/>
      <x v="30"/>
    </i>
    <i r="1">
      <x v="24"/>
      <x v="536"/>
      <x v="567"/>
      <x v="30"/>
    </i>
    <i r="1">
      <x v="25"/>
      <x v="537"/>
      <x v="568"/>
      <x v="30"/>
    </i>
    <i r="1">
      <x v="26"/>
      <x v="538"/>
      <x v="569"/>
      <x v="19"/>
    </i>
    <i r="1">
      <x v="28"/>
      <x v="539"/>
      <x v="570"/>
      <x v="53"/>
    </i>
    <i r="1">
      <x v="29"/>
      <x v="540"/>
      <x v="571"/>
      <x v="29"/>
    </i>
    <i r="1">
      <x v="30"/>
      <x v="541"/>
      <x v="572"/>
      <x v="30"/>
    </i>
    <i r="1">
      <x v="32"/>
      <x v="542"/>
      <x v="573"/>
      <x v="19"/>
    </i>
    <i r="1">
      <x v="34"/>
      <x v="543"/>
      <x v="574"/>
      <x v="30"/>
    </i>
    <i r="1">
      <x v="36"/>
      <x v="106"/>
      <x v="576"/>
      <x v="45"/>
    </i>
    <i r="1">
      <x v="37"/>
      <x v="545"/>
      <x v="577"/>
      <x v="30"/>
    </i>
    <i r="1">
      <x v="38"/>
      <x v="546"/>
      <x v="578"/>
      <x v="30"/>
    </i>
    <i r="1">
      <x v="40"/>
      <x v="547"/>
      <x v="579"/>
      <x v="30"/>
    </i>
    <i r="1">
      <x v="42"/>
      <x v="548"/>
      <x v="580"/>
      <x v="30"/>
    </i>
    <i r="1">
      <x v="43"/>
      <x v="549"/>
      <x v="581"/>
      <x v="30"/>
    </i>
    <i r="1">
      <x v="44"/>
      <x v="550"/>
      <x v="582"/>
      <x v="19"/>
    </i>
    <i r="1">
      <x v="45"/>
      <x v="551"/>
      <x v="583"/>
      <x v="30"/>
    </i>
    <i r="1">
      <x v="46"/>
      <x v="552"/>
      <x v="584"/>
      <x v="30"/>
    </i>
    <i r="1">
      <x v="47"/>
      <x v="553"/>
      <x v="585"/>
      <x v="30"/>
    </i>
    <i r="1">
      <x v="48"/>
      <x v="556"/>
      <x v="588"/>
      <x v="19"/>
    </i>
    <i r="1">
      <x v="49"/>
      <x v="557"/>
      <x v="589"/>
      <x v="40"/>
    </i>
    <i r="1">
      <x v="51"/>
      <x v="559"/>
      <x v="591"/>
      <x v="30"/>
    </i>
    <i r="1">
      <x v="52"/>
      <x v="560"/>
      <x v="592"/>
      <x v="30"/>
    </i>
    <i r="1">
      <x v="67"/>
      <x v="554"/>
      <x v="586"/>
      <x v="30"/>
    </i>
    <i r="1">
      <x v="68"/>
      <x v="544"/>
      <x v="575"/>
      <x v="30"/>
    </i>
    <i r="1">
      <x v="69"/>
      <x v="555"/>
      <x v="587"/>
      <x v="30"/>
    </i>
    <i r="1">
      <x v="73"/>
      <x v="558"/>
      <x v="590"/>
      <x v="54"/>
    </i>
    <i t="default">
      <x v="35"/>
    </i>
    <i>
      <x v="37"/>
      <x v="1"/>
      <x v="717"/>
      <x v="772"/>
      <x v="30"/>
    </i>
    <i r="1">
      <x v="4"/>
      <x v="718"/>
      <x v="773"/>
      <x v="30"/>
    </i>
    <i r="1">
      <x v="5"/>
      <x v="67"/>
      <x v="774"/>
      <x v="30"/>
    </i>
    <i r="1">
      <x v="6"/>
      <x v="719"/>
      <x v="775"/>
      <x v="53"/>
    </i>
    <i r="1">
      <x v="12"/>
      <x v="720"/>
      <x v="776"/>
      <x v="48"/>
    </i>
    <i r="1">
      <x v="13"/>
      <x v="721"/>
      <x v="777"/>
      <x v="53"/>
    </i>
    <i r="1">
      <x v="14"/>
      <x v="722"/>
      <x v="778"/>
      <x v="30"/>
    </i>
    <i r="1">
      <x v="18"/>
      <x v="723"/>
      <x v="779"/>
      <x v="53"/>
    </i>
    <i r="1">
      <x v="19"/>
      <x v="724"/>
      <x v="780"/>
      <x v="30"/>
    </i>
    <i r="1">
      <x v="20"/>
      <x v="725"/>
      <x v="781"/>
      <x v="71"/>
    </i>
    <i r="1">
      <x v="21"/>
      <x v="726"/>
      <x v="782"/>
      <x v="53"/>
    </i>
    <i r="1">
      <x v="22"/>
      <x v="727"/>
      <x v="783"/>
      <x v="30"/>
    </i>
    <i r="1">
      <x v="24"/>
      <x v="728"/>
      <x v="784"/>
      <x v="30"/>
    </i>
    <i r="1">
      <x v="29"/>
      <x v="729"/>
      <x v="785"/>
      <x v="30"/>
    </i>
    <i r="1">
      <x v="35"/>
      <x v="730"/>
      <x v="786"/>
      <x v="45"/>
    </i>
    <i r="1">
      <x v="38"/>
      <x v="731"/>
      <x v="787"/>
      <x v="30"/>
    </i>
    <i r="1">
      <x v="43"/>
      <x v="622"/>
      <x v="788"/>
      <x v="53"/>
    </i>
    <i r="1">
      <x v="44"/>
      <x v="193"/>
      <x v="789"/>
      <x v="30"/>
    </i>
    <i r="1">
      <x v="49"/>
      <x v="733"/>
      <x v="791"/>
      <x v="30"/>
    </i>
    <i r="1">
      <x v="70"/>
      <x v="732"/>
      <x v="790"/>
      <x v="53"/>
    </i>
    <i t="default">
      <x v="37"/>
    </i>
    <i>
      <x v="38"/>
      <x v="1"/>
      <x v="734"/>
      <x v="792"/>
      <x v="72"/>
    </i>
    <i r="1">
      <x v="26"/>
      <x v="735"/>
      <x v="793"/>
      <x v="72"/>
    </i>
    <i r="1">
      <x v="34"/>
      <x v="736"/>
      <x v="794"/>
      <x v="72"/>
    </i>
    <i r="1">
      <x v="42"/>
      <x v="235"/>
      <x v="795"/>
      <x v="72"/>
    </i>
    <i r="1">
      <x v="44"/>
      <x v="737"/>
      <x v="796"/>
      <x v="72"/>
    </i>
    <i r="1">
      <x v="46"/>
      <x v="738"/>
      <x v="797"/>
      <x v="72"/>
    </i>
    <i r="1">
      <x v="48"/>
      <x v="32"/>
      <x v="800"/>
      <x v="72"/>
    </i>
    <i r="1">
      <x v="67"/>
      <x v="739"/>
      <x v="798"/>
      <x v="72"/>
    </i>
    <i r="1">
      <x v="69"/>
      <x v="740"/>
      <x v="799"/>
      <x v="73"/>
    </i>
    <i t="default">
      <x v="38"/>
    </i>
    <i>
      <x v="39"/>
      <x v="1"/>
      <x v="741"/>
      <x v="801"/>
      <x v="30"/>
    </i>
    <i r="1">
      <x v="3"/>
      <x v="742"/>
      <x v="802"/>
      <x v="30"/>
    </i>
    <i r="1">
      <x v="4"/>
      <x v="743"/>
      <x v="803"/>
      <x v="30"/>
    </i>
    <i r="1">
      <x v="5"/>
      <x v="744"/>
      <x v="804"/>
      <x v="53"/>
    </i>
    <i r="1">
      <x v="6"/>
      <x v="745"/>
      <x v="805"/>
      <x v="30"/>
    </i>
    <i r="1">
      <x v="7"/>
      <x v="746"/>
      <x v="806"/>
      <x v="30"/>
    </i>
    <i r="1">
      <x v="12"/>
      <x v="747"/>
      <x v="807"/>
      <x v="30"/>
    </i>
    <i r="1">
      <x v="15"/>
      <x v="748"/>
      <x v="808"/>
      <x v="30"/>
    </i>
    <i r="1">
      <x v="18"/>
      <x v="749"/>
      <x v="809"/>
      <x v="30"/>
    </i>
    <i r="1">
      <x v="19"/>
      <x v="750"/>
      <x v="810"/>
      <x v="30"/>
    </i>
    <i r="1">
      <x v="21"/>
      <x v="751"/>
      <x v="811"/>
      <x v="30"/>
    </i>
    <i r="1">
      <x v="24"/>
      <x v="752"/>
      <x v="812"/>
      <x v="30"/>
    </i>
    <i r="1">
      <x v="32"/>
      <x v="753"/>
      <x v="813"/>
      <x v="72"/>
    </i>
    <i r="1">
      <x v="34"/>
      <x v="754"/>
      <x v="814"/>
      <x v="72"/>
    </i>
    <i r="1">
      <x v="36"/>
      <x v="575"/>
      <x v="815"/>
      <x v="30"/>
    </i>
    <i r="1">
      <x v="37"/>
      <x v="755"/>
      <x v="816"/>
      <x v="74"/>
    </i>
    <i r="1">
      <x v="39"/>
      <x v="756"/>
      <x v="817"/>
      <x v="72"/>
    </i>
    <i r="1">
      <x v="41"/>
      <x v="757"/>
      <x v="818"/>
      <x v="30"/>
    </i>
    <i r="1">
      <x v="42"/>
      <x v="758"/>
      <x v="819"/>
      <x v="30"/>
    </i>
    <i r="1">
      <x v="44"/>
      <x v="759"/>
      <x v="820"/>
      <x v="30"/>
    </i>
    <i r="1">
      <x v="45"/>
      <x v="760"/>
      <x v="821"/>
      <x v="75"/>
    </i>
    <i r="1">
      <x v="46"/>
      <x v="761"/>
      <x v="822"/>
      <x v="30"/>
    </i>
    <i r="1">
      <x v="47"/>
      <x v="763"/>
      <x v="824"/>
      <x v="30"/>
    </i>
    <i r="1">
      <x v="48"/>
      <x v="766"/>
      <x v="827"/>
      <x v="30"/>
    </i>
    <i r="1">
      <x v="49"/>
      <x v="767"/>
      <x v="828"/>
      <x v="30"/>
    </i>
    <i r="1">
      <x v="67"/>
      <x v="764"/>
      <x v="825"/>
      <x v="30"/>
    </i>
    <i r="1">
      <x v="69"/>
      <x v="765"/>
      <x v="826"/>
      <x v="53"/>
    </i>
    <i r="1">
      <x v="70"/>
      <x v="762"/>
      <x v="823"/>
      <x v="30"/>
    </i>
    <i r="1">
      <x v="73"/>
      <x v="768"/>
      <x v="829"/>
      <x v="30"/>
    </i>
    <i t="default">
      <x v="39"/>
    </i>
    <i>
      <x v="41"/>
      <x v="1"/>
      <x v="769"/>
      <x v="830"/>
      <x v="76"/>
    </i>
    <i r="1">
      <x v="2"/>
      <x v="770"/>
      <x v="831"/>
      <x v="76"/>
    </i>
    <i r="1">
      <x v="4"/>
      <x v="771"/>
      <x v="832"/>
      <x v="20"/>
    </i>
    <i r="1">
      <x v="5"/>
      <x v="772"/>
      <x v="833"/>
      <x v="77"/>
    </i>
    <i r="1">
      <x v="7"/>
      <x v="773"/>
      <x v="834"/>
      <x v="20"/>
    </i>
    <i r="1">
      <x v="8"/>
      <x v="774"/>
      <x v="835"/>
      <x v="20"/>
    </i>
    <i r="1">
      <x v="9"/>
      <x v="775"/>
      <x v="836"/>
      <x v="76"/>
    </i>
    <i r="1">
      <x v="11"/>
      <x v="776"/>
      <x v="837"/>
      <x v="20"/>
    </i>
    <i r="1">
      <x v="14"/>
      <x v="777"/>
      <x v="838"/>
      <x v="20"/>
    </i>
    <i r="1">
      <x v="16"/>
      <x v="778"/>
      <x v="839"/>
      <x v="20"/>
    </i>
    <i r="1">
      <x v="36"/>
      <x v="779"/>
      <x v="840"/>
      <x v="77"/>
    </i>
    <i r="1">
      <x v="46"/>
      <x v="780"/>
      <x v="841"/>
      <x v="76"/>
    </i>
    <i r="1">
      <x v="47"/>
      <x v="781"/>
      <x v="842"/>
      <x v="76"/>
    </i>
    <i r="1">
      <x v="48"/>
      <x v="783"/>
      <x v="844"/>
      <x v="20"/>
    </i>
    <i r="1">
      <x v="52"/>
      <x v="784"/>
      <x v="845"/>
      <x v="20"/>
    </i>
    <i r="1">
      <x v="54"/>
      <x v="785"/>
      <x v="846"/>
      <x v="77"/>
    </i>
    <i r="1">
      <x v="60"/>
      <x v="787"/>
      <x v="848"/>
      <x v="76"/>
    </i>
    <i r="1">
      <x v="64"/>
      <x v="788"/>
      <x v="849"/>
      <x v="20"/>
    </i>
    <i r="1">
      <x v="65"/>
      <x v="789"/>
      <x v="850"/>
      <x v="76"/>
    </i>
    <i r="1">
      <x v="67"/>
      <x v="782"/>
      <x v="843"/>
      <x v="76"/>
    </i>
    <i r="1">
      <x v="71"/>
      <x v="790"/>
      <x v="851"/>
      <x v="20"/>
    </i>
    <i r="1">
      <x v="72"/>
      <x v="413"/>
      <x v="853"/>
      <x v="77"/>
    </i>
    <i r="1">
      <x v="74"/>
      <x v="792"/>
      <x v="854"/>
      <x v="20"/>
    </i>
    <i r="1">
      <x v="75"/>
      <x v="2"/>
      <x v="855"/>
      <x v="57"/>
    </i>
    <i r="1">
      <x v="98"/>
      <x v="786"/>
      <x v="847"/>
      <x v="76"/>
    </i>
    <i r="1">
      <x v="105"/>
      <x v="791"/>
      <x v="852"/>
      <x v="78"/>
    </i>
    <i t="default">
      <x v="41"/>
    </i>
    <i>
      <x v="44"/>
      <x v="2"/>
      <x v="690"/>
      <x v="892"/>
      <x v="29"/>
    </i>
    <i r="1">
      <x v="3"/>
      <x v="824"/>
      <x v="893"/>
      <x v="45"/>
    </i>
    <i r="1">
      <x v="5"/>
      <x v="825"/>
      <x v="894"/>
      <x v="20"/>
    </i>
    <i r="1">
      <x v="6"/>
      <x v="826"/>
      <x v="895"/>
      <x v="29"/>
    </i>
    <i r="1">
      <x v="7"/>
      <x v="827"/>
      <x v="896"/>
      <x v="20"/>
    </i>
    <i r="1">
      <x v="8"/>
      <x v="406"/>
      <x v="897"/>
      <x v="29"/>
    </i>
    <i r="1">
      <x v="11"/>
      <x v="828"/>
      <x v="898"/>
      <x v="29"/>
    </i>
    <i r="1">
      <x v="14"/>
      <x v="829"/>
      <x v="899"/>
      <x v="20"/>
    </i>
    <i r="1">
      <x v="17"/>
      <x v="830"/>
      <x v="900"/>
      <x v="54"/>
    </i>
    <i r="1">
      <x v="19"/>
      <x v="831"/>
      <x v="901"/>
      <x v="29"/>
    </i>
    <i r="1">
      <x v="22"/>
      <x v="832"/>
      <x v="902"/>
      <x v="29"/>
    </i>
    <i r="1">
      <x v="26"/>
      <x v="833"/>
      <x v="903"/>
      <x v="20"/>
    </i>
    <i r="1">
      <x v="27"/>
      <x v="834"/>
      <x v="904"/>
      <x v="47"/>
    </i>
    <i r="1">
      <x v="28"/>
      <x v="835"/>
      <x v="905"/>
      <x v="29"/>
    </i>
    <i r="1">
      <x v="29"/>
      <x v="836"/>
      <x v="906"/>
      <x v="38"/>
    </i>
    <i r="1">
      <x v="30"/>
      <x v="837"/>
      <x v="907"/>
      <x v="38"/>
    </i>
    <i r="1">
      <x v="33"/>
      <x v="838"/>
      <x v="908"/>
      <x v="45"/>
    </i>
    <i r="1">
      <x v="37"/>
      <x v="840"/>
      <x v="910"/>
      <x v="20"/>
    </i>
    <i r="1">
      <x v="38"/>
      <x v="841"/>
      <x v="911"/>
      <x v="29"/>
    </i>
    <i r="1">
      <x v="41"/>
      <x v="842"/>
      <x v="912"/>
      <x v="45"/>
    </i>
    <i r="1">
      <x v="44"/>
      <x v="843"/>
      <x v="913"/>
      <x v="20"/>
    </i>
    <i r="1">
      <x v="46"/>
      <x v="844"/>
      <x v="914"/>
      <x v="45"/>
    </i>
    <i r="1">
      <x v="47"/>
      <x v="845"/>
      <x v="916"/>
      <x v="29"/>
    </i>
    <i r="1">
      <x v="49"/>
      <x v="847"/>
      <x v="919"/>
      <x v="45"/>
    </i>
    <i r="1">
      <x v="51"/>
      <x v="791"/>
      <x v="921"/>
      <x v="45"/>
    </i>
    <i r="1">
      <x v="67"/>
      <x v="210"/>
      <x v="917"/>
      <x v="20"/>
    </i>
    <i r="1">
      <x v="68"/>
      <x v="839"/>
      <x v="909"/>
      <x v="45"/>
    </i>
    <i r="1">
      <x v="69"/>
      <x v="846"/>
      <x v="918"/>
      <x v="45"/>
    </i>
    <i r="1">
      <x v="70"/>
      <x v="32"/>
      <x v="915"/>
      <x v="45"/>
    </i>
    <i r="1">
      <x v="73"/>
      <x v="848"/>
      <x v="920"/>
      <x v="29"/>
    </i>
    <i t="default">
      <x v="44"/>
    </i>
    <i>
      <x v="46"/>
      <x v="1"/>
      <x v="849"/>
      <x v="922"/>
      <x v="29"/>
    </i>
    <i r="1">
      <x v="7"/>
      <x v="850"/>
      <x v="923"/>
      <x v="26"/>
    </i>
    <i r="1">
      <x v="11"/>
      <x v="851"/>
      <x v="924"/>
      <x v="26"/>
    </i>
    <i r="1">
      <x v="13"/>
      <x v="852"/>
      <x v="925"/>
      <x v="47"/>
    </i>
    <i r="1">
      <x v="15"/>
      <x v="382"/>
      <x v="926"/>
      <x v="22"/>
    </i>
    <i r="1">
      <x v="16"/>
      <x v="853"/>
      <x v="927"/>
      <x v="26"/>
    </i>
    <i r="1">
      <x v="17"/>
      <x v="854"/>
      <x v="928"/>
      <x v="79"/>
    </i>
    <i r="1">
      <x v="18"/>
      <x v="855"/>
      <x v="929"/>
      <x v="26"/>
    </i>
    <i r="1">
      <x v="19"/>
      <x v="245"/>
      <x v="930"/>
      <x v="26"/>
    </i>
    <i r="1">
      <x v="22"/>
      <x v="856"/>
      <x v="931"/>
      <x v="20"/>
    </i>
    <i r="1">
      <x v="23"/>
      <x v="857"/>
      <x v="932"/>
      <x v="26"/>
    </i>
    <i r="1">
      <x v="25"/>
      <x v="858"/>
      <x v="933"/>
      <x v="29"/>
    </i>
    <i r="1">
      <x v="27"/>
      <x v="859"/>
      <x v="934"/>
      <x v="29"/>
    </i>
    <i r="1">
      <x v="30"/>
      <x v="860"/>
      <x v="935"/>
      <x v="26"/>
    </i>
    <i r="1">
      <x v="31"/>
      <x v="861"/>
      <x v="936"/>
      <x v="20"/>
    </i>
    <i r="1">
      <x v="32"/>
      <x v="862"/>
      <x v="937"/>
      <x v="47"/>
    </i>
    <i r="1">
      <x v="33"/>
      <x v="542"/>
      <x v="938"/>
      <x v="40"/>
    </i>
    <i r="1">
      <x v="34"/>
      <x v="863"/>
      <x v="939"/>
      <x v="19"/>
    </i>
    <i r="1">
      <x v="35"/>
      <x v="864"/>
      <x v="940"/>
      <x v="29"/>
    </i>
    <i r="1">
      <x v="36"/>
      <x v="865"/>
      <x v="941"/>
      <x v="26"/>
    </i>
    <i r="1">
      <x v="38"/>
      <x v="479"/>
      <x v="942"/>
      <x v="20"/>
    </i>
    <i r="1">
      <x v="39"/>
      <x v="866"/>
      <x v="943"/>
      <x v="47"/>
    </i>
    <i r="1">
      <x v="40"/>
      <x v="539"/>
      <x v="944"/>
      <x v="26"/>
    </i>
    <i r="1">
      <x v="41"/>
      <x v="867"/>
      <x v="945"/>
      <x v="40"/>
    </i>
    <i r="1">
      <x v="42"/>
      <x v="868"/>
      <x v="946"/>
      <x v="26"/>
    </i>
    <i r="1">
      <x v="43"/>
      <x v="869"/>
      <x v="947"/>
      <x v="26"/>
    </i>
    <i r="1">
      <x v="46"/>
      <x v="870"/>
      <x v="948"/>
      <x v="20"/>
    </i>
    <i r="1">
      <x v="48"/>
      <x v="874"/>
      <x v="952"/>
      <x v="19"/>
    </i>
    <i r="1">
      <x v="49"/>
      <x v="875"/>
      <x v="953"/>
      <x v="26"/>
    </i>
    <i r="1">
      <x v="50"/>
      <x v="877"/>
      <x v="955"/>
      <x v="29"/>
    </i>
    <i r="1">
      <x v="51"/>
      <x v="878"/>
      <x v="956"/>
      <x v="26"/>
    </i>
    <i r="1">
      <x v="52"/>
      <x v="879"/>
      <x v="957"/>
      <x v="55"/>
    </i>
    <i r="1">
      <x v="53"/>
      <x v="880"/>
      <x v="958"/>
      <x v="26"/>
    </i>
    <i r="1">
      <x v="67"/>
      <x v="872"/>
      <x v="950"/>
      <x v="19"/>
    </i>
    <i r="1">
      <x v="69"/>
      <x v="873"/>
      <x v="951"/>
      <x v="26"/>
    </i>
    <i r="1">
      <x v="70"/>
      <x v="871"/>
      <x v="949"/>
      <x v="26"/>
    </i>
    <i r="1">
      <x v="73"/>
      <x v="876"/>
      <x v="954"/>
      <x v="2"/>
    </i>
    <i t="default">
      <x v="46"/>
    </i>
    <i>
      <x v="47"/>
      <x v="1"/>
      <x v="881"/>
      <x v="959"/>
      <x v="80"/>
    </i>
    <i r="1">
      <x v="10"/>
      <x v="882"/>
      <x v="960"/>
      <x v="81"/>
    </i>
    <i r="1">
      <x v="13"/>
      <x v="883"/>
      <x v="961"/>
      <x v="81"/>
    </i>
    <i r="1">
      <x v="14"/>
      <x v="884"/>
      <x v="962"/>
      <x v="81"/>
    </i>
    <i r="1">
      <x v="15"/>
      <x v="885"/>
      <x v="963"/>
      <x v="82"/>
    </i>
    <i r="1">
      <x v="17"/>
      <x v="886"/>
      <x v="964"/>
      <x v="83"/>
    </i>
    <i r="1">
      <x v="23"/>
      <x v="887"/>
      <x v="965"/>
      <x v="81"/>
    </i>
    <i r="1">
      <x v="27"/>
      <x v="888"/>
      <x v="966"/>
      <x v="84"/>
    </i>
    <i r="1">
      <x v="29"/>
      <x v="889"/>
      <x v="967"/>
      <x v="81"/>
    </i>
    <i r="1">
      <x v="30"/>
      <x v="890"/>
      <x v="968"/>
      <x v="85"/>
    </i>
    <i t="default">
      <x v="47"/>
    </i>
    <i>
      <x v="48"/>
      <x v="1"/>
      <x v="891"/>
      <x v="969"/>
      <x v="86"/>
    </i>
    <i r="1">
      <x v="6"/>
      <x v="892"/>
      <x v="970"/>
      <x v="83"/>
    </i>
    <i r="1">
      <x v="10"/>
      <x v="893"/>
      <x v="971"/>
      <x v="86"/>
    </i>
    <i r="1">
      <x v="11"/>
      <x v="894"/>
      <x v="972"/>
      <x v="87"/>
    </i>
    <i r="1">
      <x v="17"/>
      <x v="895"/>
      <x v="973"/>
      <x v="87"/>
    </i>
    <i r="1">
      <x v="19"/>
      <x v="896"/>
      <x v="974"/>
      <x v="88"/>
    </i>
    <i r="1">
      <x v="39"/>
      <x v="897"/>
      <x v="975"/>
      <x v="86"/>
    </i>
    <i r="1">
      <x v="40"/>
      <x v="898"/>
      <x v="976"/>
      <x v="86"/>
    </i>
    <i r="1">
      <x v="44"/>
      <x v="899"/>
      <x v="977"/>
      <x v="86"/>
    </i>
    <i r="1">
      <x v="50"/>
      <x v="900"/>
      <x v="978"/>
      <x v="87"/>
    </i>
    <i t="default">
      <x v="48"/>
    </i>
    <i>
      <x v="49"/>
      <x v="1"/>
      <x v="901"/>
      <x v="979"/>
      <x v="17"/>
    </i>
    <i r="1">
      <x v="11"/>
      <x v="902"/>
      <x v="980"/>
      <x v="89"/>
    </i>
    <i t="default">
      <x v="49"/>
    </i>
    <i>
      <x v="50"/>
      <x v="1"/>
      <x v="903"/>
      <x v="981"/>
      <x v="81"/>
    </i>
    <i r="1">
      <x v="5"/>
      <x v="904"/>
      <x v="982"/>
      <x v="81"/>
    </i>
    <i r="1">
      <x v="9"/>
      <x v="905"/>
      <x v="983"/>
      <x v="81"/>
    </i>
    <i r="1">
      <x v="14"/>
      <x v="906"/>
      <x v="984"/>
      <x v="83"/>
    </i>
    <i r="1">
      <x v="16"/>
      <x v="907"/>
      <x v="985"/>
      <x v="84"/>
    </i>
    <i r="1">
      <x v="20"/>
      <x v="908"/>
      <x v="986"/>
      <x v="81"/>
    </i>
    <i r="1">
      <x v="21"/>
      <x v="909"/>
      <x v="987"/>
      <x v="81"/>
    </i>
    <i r="1">
      <x v="22"/>
      <x v="603"/>
      <x v="988"/>
      <x v="84"/>
    </i>
    <i r="1">
      <x v="24"/>
      <x v="910"/>
      <x v="989"/>
      <x v="81"/>
    </i>
    <i r="1">
      <x v="26"/>
      <x v="911"/>
      <x v="990"/>
      <x v="81"/>
    </i>
    <i r="1">
      <x v="28"/>
      <x v="912"/>
      <x v="991"/>
      <x v="81"/>
    </i>
    <i r="1">
      <x v="30"/>
      <x v="913"/>
      <x v="992"/>
      <x v="81"/>
    </i>
    <i r="1">
      <x v="35"/>
      <x v="914"/>
      <x v="993"/>
      <x v="90"/>
    </i>
    <i r="1">
      <x v="41"/>
      <x v="690"/>
      <x v="994"/>
      <x v="81"/>
    </i>
    <i r="1">
      <x v="46"/>
      <x v="915"/>
      <x v="995"/>
      <x v="81"/>
    </i>
    <i r="1">
      <x v="50"/>
      <x v="199"/>
      <x v="997"/>
      <x v="81"/>
    </i>
    <i r="1">
      <x v="52"/>
      <x v="916"/>
      <x v="998"/>
      <x v="91"/>
    </i>
    <i r="1">
      <x v="53"/>
      <x v="917"/>
      <x v="999"/>
      <x v="81"/>
    </i>
    <i r="1">
      <x v="61"/>
      <x v="525"/>
      <x v="1000"/>
      <x v="81"/>
    </i>
    <i r="1">
      <x v="64"/>
      <x v="536"/>
      <x v="1001"/>
      <x v="83"/>
    </i>
    <i r="1">
      <x v="73"/>
      <x v="240"/>
      <x v="996"/>
      <x v="81"/>
    </i>
    <i r="1">
      <x v="88"/>
      <x v="919"/>
      <x v="1003"/>
      <x v="81"/>
    </i>
    <i r="1">
      <x v="90"/>
      <x v="920"/>
      <x v="1004"/>
      <x v="84"/>
    </i>
    <i r="1">
      <x v="91"/>
      <x v="921"/>
      <x v="1005"/>
      <x v="81"/>
    </i>
    <i r="1">
      <x v="92"/>
      <x v="922"/>
      <x v="1006"/>
      <x v="81"/>
    </i>
    <i r="1">
      <x v="93"/>
      <x v="923"/>
      <x v="1007"/>
      <x v="93"/>
    </i>
    <i r="1">
      <x v="94"/>
      <x v="918"/>
      <x v="1002"/>
      <x v="92"/>
    </i>
    <i r="1">
      <x v="95"/>
      <x v="924"/>
      <x v="1008"/>
      <x v="81"/>
    </i>
    <i r="1">
      <x v="97"/>
      <x v="925"/>
      <x v="1009"/>
      <x v="91"/>
    </i>
    <i t="default">
      <x v="50"/>
    </i>
    <i>
      <x v="51"/>
      <x v="2"/>
      <x v="758"/>
      <x v="1010"/>
      <x v="86"/>
    </i>
    <i r="1">
      <x v="4"/>
      <x v="476"/>
      <x v="1011"/>
      <x v="86"/>
    </i>
    <i r="1">
      <x v="7"/>
      <x v="926"/>
      <x v="1012"/>
      <x v="86"/>
    </i>
    <i r="1">
      <x v="8"/>
      <x v="927"/>
      <x v="1013"/>
      <x v="86"/>
    </i>
    <i r="1">
      <x v="10"/>
      <x v="928"/>
      <x v="1014"/>
      <x v="91"/>
    </i>
    <i r="1">
      <x v="12"/>
      <x v="929"/>
      <x v="1015"/>
      <x v="86"/>
    </i>
    <i r="1">
      <x v="13"/>
      <x v="930"/>
      <x v="1016"/>
      <x v="86"/>
    </i>
    <i r="1">
      <x v="14"/>
      <x v="931"/>
      <x v="1017"/>
      <x v="86"/>
    </i>
    <i r="1">
      <x v="19"/>
      <x v="932"/>
      <x v="1018"/>
      <x v="86"/>
    </i>
    <i r="1">
      <x v="21"/>
      <x v="933"/>
      <x v="1019"/>
      <x v="91"/>
    </i>
    <i r="1">
      <x v="23"/>
      <x v="934"/>
      <x v="1020"/>
      <x v="86"/>
    </i>
    <i r="1">
      <x v="27"/>
      <x v="935"/>
      <x v="1021"/>
      <x v="86"/>
    </i>
    <i r="1">
      <x v="31"/>
      <x v="533"/>
      <x v="1022"/>
      <x v="94"/>
    </i>
    <i r="1">
      <x v="37"/>
      <x v="936"/>
      <x v="1023"/>
      <x v="86"/>
    </i>
    <i t="default">
      <x v="51"/>
    </i>
    <i>
      <x v="52"/>
      <x v="2"/>
      <x v="937"/>
      <x v="1024"/>
      <x v="95"/>
    </i>
    <i r="1">
      <x v="9"/>
      <x v="938"/>
      <x v="1025"/>
      <x v="20"/>
    </i>
    <i r="1">
      <x v="13"/>
      <x v="939"/>
      <x v="1026"/>
      <x v="92"/>
    </i>
    <i r="1">
      <x v="14"/>
      <x v="940"/>
      <x v="1027"/>
      <x v="95"/>
    </i>
    <i r="1">
      <x v="30"/>
      <x v="941"/>
      <x v="1028"/>
      <x v="92"/>
    </i>
    <i r="1">
      <x v="68"/>
      <x v="942"/>
      <x v="1029"/>
      <x v="92"/>
    </i>
    <i t="default">
      <x v="52"/>
    </i>
    <i>
      <x v="54"/>
      <x v="1"/>
      <x v="990"/>
      <x v="1095"/>
      <x v="71"/>
    </i>
    <i r="1">
      <x v="4"/>
      <x v="215"/>
      <x v="1096"/>
      <x v="71"/>
    </i>
    <i r="1">
      <x v="8"/>
      <x v="193"/>
      <x v="1097"/>
      <x v="73"/>
    </i>
    <i r="1">
      <x v="16"/>
      <x v="991"/>
      <x v="1098"/>
      <x v="73"/>
    </i>
    <i r="1">
      <x v="17"/>
      <x v="992"/>
      <x v="1099"/>
      <x v="71"/>
    </i>
    <i r="1">
      <x v="19"/>
      <x v="993"/>
      <x v="1100"/>
      <x v="63"/>
    </i>
    <i r="1">
      <x v="25"/>
      <x v="994"/>
      <x v="1101"/>
      <x v="73"/>
    </i>
    <i r="1">
      <x v="28"/>
      <x v="995"/>
      <x v="1102"/>
      <x v="73"/>
    </i>
    <i t="default">
      <x v="54"/>
    </i>
    <i>
      <x v="55"/>
      <x v="1"/>
      <x v="996"/>
      <x v="1103"/>
      <x v="73"/>
    </i>
    <i r="1">
      <x v="6"/>
      <x v="997"/>
      <x v="1104"/>
      <x v="73"/>
    </i>
    <i r="1">
      <x v="7"/>
      <x v="998"/>
      <x v="1105"/>
      <x v="73"/>
    </i>
    <i r="1">
      <x v="9"/>
      <x v="999"/>
      <x v="1106"/>
      <x v="73"/>
    </i>
    <i r="1">
      <x v="11"/>
      <x v="1000"/>
      <x v="1107"/>
      <x v="71"/>
    </i>
    <i r="1">
      <x v="12"/>
      <x v="317"/>
      <x v="1108"/>
      <x v="73"/>
    </i>
    <i r="1">
      <x v="13"/>
      <x v="1001"/>
      <x v="1109"/>
      <x v="71"/>
    </i>
    <i r="1">
      <x v="15"/>
      <x v="3"/>
      <x v="1110"/>
      <x v="73"/>
    </i>
    <i r="1">
      <x v="17"/>
      <x v="1002"/>
      <x v="1111"/>
      <x v="73"/>
    </i>
    <i r="1">
      <x v="18"/>
      <x v="1003"/>
      <x v="1112"/>
      <x v="73"/>
    </i>
    <i r="1">
      <x v="20"/>
      <x v="764"/>
      <x v="1113"/>
      <x v="73"/>
    </i>
    <i r="1">
      <x v="25"/>
      <x v="801"/>
      <x v="1114"/>
      <x v="73"/>
    </i>
    <i r="1">
      <x v="26"/>
      <x v="1004"/>
      <x v="1115"/>
      <x v="73"/>
    </i>
    <i t="default">
      <x v="55"/>
    </i>
    <i>
      <x v="56"/>
      <x v="1"/>
      <x v="1005"/>
      <x v="1116"/>
      <x v="71"/>
    </i>
    <i r="1">
      <x v="8"/>
      <x v="1006"/>
      <x v="1117"/>
      <x v="71"/>
    </i>
    <i r="1">
      <x v="13"/>
      <x v="758"/>
      <x v="1118"/>
      <x v="71"/>
    </i>
    <i r="1">
      <x v="15"/>
      <x v="1007"/>
      <x v="1119"/>
      <x v="73"/>
    </i>
    <i r="1">
      <x v="17"/>
      <x v="1008"/>
      <x v="1120"/>
      <x v="71"/>
    </i>
    <i r="1">
      <x v="19"/>
      <x v="193"/>
      <x v="1121"/>
      <x v="73"/>
    </i>
    <i r="1">
      <x v="20"/>
      <x v="1009"/>
      <x v="1122"/>
      <x v="71"/>
    </i>
    <i r="1">
      <x v="21"/>
      <x v="1010"/>
      <x v="1123"/>
      <x v="77"/>
    </i>
    <i r="1">
      <x v="23"/>
      <x v="1011"/>
      <x v="1124"/>
      <x v="73"/>
    </i>
    <i r="1">
      <x v="24"/>
      <x v="1012"/>
      <x v="1125"/>
      <x v="73"/>
    </i>
    <i r="1">
      <x v="25"/>
      <x v="1013"/>
      <x v="1126"/>
      <x v="71"/>
    </i>
    <i r="1">
      <x v="26"/>
      <x v="3"/>
      <x v="1127"/>
      <x v="53"/>
    </i>
    <i r="1">
      <x v="29"/>
      <x v="1014"/>
      <x v="1128"/>
      <x v="73"/>
    </i>
    <i r="1">
      <x v="32"/>
      <x v="1015"/>
      <x v="1129"/>
      <x v="73"/>
    </i>
    <i r="1">
      <x v="33"/>
      <x v="1016"/>
      <x v="1130"/>
      <x v="73"/>
    </i>
    <i r="1">
      <x v="36"/>
      <x v="1017"/>
      <x v="1131"/>
      <x v="73"/>
    </i>
    <i r="1">
      <x v="39"/>
      <x v="1018"/>
      <x v="1132"/>
      <x v="71"/>
    </i>
    <i r="1">
      <x v="41"/>
      <x v="1019"/>
      <x v="1133"/>
      <x v="73"/>
    </i>
    <i r="1">
      <x v="43"/>
      <x v="406"/>
      <x v="1134"/>
      <x v="71"/>
    </i>
    <i r="1">
      <x v="52"/>
      <x v="1021"/>
      <x v="1137"/>
      <x v="71"/>
    </i>
    <i r="1">
      <x v="54"/>
      <x v="193"/>
      <x v="1138"/>
      <x v="73"/>
    </i>
    <i r="1">
      <x v="58"/>
      <x v="939"/>
      <x v="1139"/>
      <x v="73"/>
    </i>
    <i r="1">
      <x v="59"/>
      <x v="1022"/>
      <x v="1140"/>
      <x v="71"/>
    </i>
    <i r="1">
      <x v="60"/>
      <x v="939"/>
      <x v="1141"/>
      <x v="73"/>
    </i>
    <i r="1">
      <x v="62"/>
      <x v="1023"/>
      <x v="1142"/>
      <x v="71"/>
    </i>
    <i r="1">
      <x v="63"/>
      <x v="1024"/>
      <x v="1143"/>
      <x v="73"/>
    </i>
    <i r="1">
      <x v="69"/>
      <x v="1020"/>
      <x v="1136"/>
      <x v="73"/>
    </i>
    <i r="1">
      <x v="70"/>
      <x v="552"/>
      <x v="1135"/>
      <x v="73"/>
    </i>
    <i t="default">
      <x v="56"/>
    </i>
    <i>
      <x v="57"/>
      <x v="2"/>
      <x v="1025"/>
      <x v="1144"/>
      <x v="20"/>
    </i>
    <i r="1">
      <x v="3"/>
      <x v="413"/>
      <x v="1145"/>
      <x v="100"/>
    </i>
    <i r="1">
      <x v="5"/>
      <x v="1026"/>
      <x v="1146"/>
      <x v="20"/>
    </i>
    <i r="1">
      <x v="6"/>
      <x v="1027"/>
      <x v="1147"/>
      <x v="76"/>
    </i>
    <i r="1">
      <x v="7"/>
      <x v="317"/>
      <x v="1148"/>
      <x v="20"/>
    </i>
    <i r="1">
      <x v="8"/>
      <x v="1028"/>
      <x v="1149"/>
      <x v="20"/>
    </i>
    <i r="1">
      <x v="9"/>
      <x v="1029"/>
      <x v="1150"/>
      <x v="20"/>
    </i>
    <i r="1">
      <x v="10"/>
      <x v="1030"/>
      <x v="1151"/>
      <x v="20"/>
    </i>
    <i r="1">
      <x v="11"/>
      <x v="784"/>
      <x v="1152"/>
      <x v="20"/>
    </i>
    <i r="1">
      <x v="13"/>
      <x v="1031"/>
      <x v="1153"/>
      <x v="20"/>
    </i>
    <i r="1">
      <x v="15"/>
      <x v="1032"/>
      <x v="1154"/>
      <x v="20"/>
    </i>
    <i r="1">
      <x v="16"/>
      <x v="1033"/>
      <x v="1155"/>
      <x v="20"/>
    </i>
    <i r="1">
      <x v="17"/>
      <x v="593"/>
      <x v="1156"/>
      <x v="20"/>
    </i>
    <i r="1">
      <x v="21"/>
      <x v="1034"/>
      <x v="1157"/>
      <x v="101"/>
    </i>
    <i r="1">
      <x v="22"/>
      <x v="1035"/>
      <x v="1158"/>
      <x v="20"/>
    </i>
    <i r="1">
      <x v="25"/>
      <x v="66"/>
      <x v="1159"/>
      <x v="100"/>
    </i>
    <i t="default">
      <x v="57"/>
    </i>
    <i>
      <x v="58"/>
      <x v="1"/>
      <x v="1036"/>
      <x v="1160"/>
      <x v="102"/>
    </i>
    <i r="1">
      <x v="2"/>
      <x v="1037"/>
      <x v="1161"/>
      <x v="71"/>
    </i>
    <i r="1">
      <x v="4"/>
      <x v="1038"/>
      <x v="1162"/>
      <x v="73"/>
    </i>
    <i r="1">
      <x v="5"/>
      <x v="1039"/>
      <x v="1163"/>
      <x v="73"/>
    </i>
    <i r="1">
      <x v="8"/>
      <x v="1040"/>
      <x v="1164"/>
      <x v="73"/>
    </i>
    <i r="1">
      <x v="9"/>
      <x v="1041"/>
      <x v="1165"/>
      <x v="103"/>
    </i>
    <i r="1">
      <x v="14"/>
      <x v="1042"/>
      <x v="1166"/>
      <x v="73"/>
    </i>
    <i r="1">
      <x v="15"/>
      <x v="1043"/>
      <x v="1167"/>
      <x v="73"/>
    </i>
    <i r="1">
      <x v="18"/>
      <x v="1044"/>
      <x v="1168"/>
      <x v="53"/>
    </i>
    <i r="1">
      <x v="24"/>
      <x v="1045"/>
      <x v="1169"/>
      <x v="73"/>
    </i>
    <i r="1">
      <x v="29"/>
      <x v="210"/>
      <x v="1170"/>
      <x v="71"/>
    </i>
    <i r="1">
      <x v="30"/>
      <x v="1046"/>
      <x v="1171"/>
      <x v="73"/>
    </i>
    <i r="1">
      <x v="31"/>
      <x v="1047"/>
      <x v="1172"/>
      <x v="73"/>
    </i>
    <i r="1">
      <x v="33"/>
      <x v="1048"/>
      <x v="1173"/>
      <x v="73"/>
    </i>
    <i r="1">
      <x v="34"/>
      <x v="476"/>
      <x v="1174"/>
      <x v="73"/>
    </i>
    <i r="1">
      <x v="68"/>
      <x v="32"/>
      <x v="1175"/>
      <x v="73"/>
    </i>
    <i t="default">
      <x v="58"/>
    </i>
    <i>
      <x v="59"/>
      <x v="3"/>
      <x v="1049"/>
      <x v="1176"/>
      <x v="101"/>
    </i>
    <i r="1">
      <x v="5"/>
      <x v="1050"/>
      <x v="1177"/>
      <x v="101"/>
    </i>
    <i r="1">
      <x v="7"/>
      <x v="1051"/>
      <x v="1178"/>
      <x v="101"/>
    </i>
    <i r="1">
      <x v="9"/>
      <x v="1052"/>
      <x v="1179"/>
      <x v="73"/>
    </i>
    <i r="1">
      <x v="13"/>
      <x v="1053"/>
      <x v="1180"/>
      <x v="73"/>
    </i>
    <i r="1">
      <x v="16"/>
      <x v="1054"/>
      <x v="1181"/>
      <x v="73"/>
    </i>
    <i r="1">
      <x v="20"/>
      <x v="1055"/>
      <x v="1182"/>
      <x v="73"/>
    </i>
    <i r="1">
      <x v="23"/>
      <x v="1056"/>
      <x v="1183"/>
      <x v="73"/>
    </i>
    <i r="1">
      <x v="24"/>
      <x v="1057"/>
      <x v="1184"/>
      <x v="71"/>
    </i>
    <i r="1">
      <x v="25"/>
      <x v="59"/>
      <x v="1185"/>
      <x v="71"/>
    </i>
    <i r="1">
      <x v="26"/>
      <x v="1058"/>
      <x v="1186"/>
      <x v="73"/>
    </i>
    <i r="1">
      <x v="28"/>
      <x v="1059"/>
      <x v="1187"/>
      <x v="51"/>
    </i>
    <i r="1">
      <x v="29"/>
      <x v="1060"/>
      <x v="1188"/>
      <x v="71"/>
    </i>
    <i t="default">
      <x v="59"/>
    </i>
    <i>
      <x v="60"/>
      <x v="1"/>
      <x v="1062"/>
      <x v="1190"/>
      <x v="71"/>
    </i>
    <i r="1">
      <x v="2"/>
      <x v="1063"/>
      <x v="1191"/>
      <x v="71"/>
    </i>
    <i r="1">
      <x v="7"/>
      <x v="1064"/>
      <x v="1192"/>
      <x v="73"/>
    </i>
    <i r="1">
      <x v="8"/>
      <x v="1065"/>
      <x v="1193"/>
      <x v="73"/>
    </i>
    <i r="1">
      <x v="9"/>
      <x v="1066"/>
      <x v="1194"/>
      <x v="73"/>
    </i>
    <i r="1">
      <x v="10"/>
      <x v="1067"/>
      <x v="1195"/>
      <x v="73"/>
    </i>
    <i r="1">
      <x v="11"/>
      <x v="1068"/>
      <x v="1196"/>
      <x v="53"/>
    </i>
    <i r="1">
      <x v="12"/>
      <x v="317"/>
      <x v="1197"/>
      <x v="73"/>
    </i>
    <i r="1">
      <x v="16"/>
      <x v="1069"/>
      <x v="1198"/>
      <x v="71"/>
    </i>
    <i r="1">
      <x v="17"/>
      <x v="1070"/>
      <x v="1199"/>
      <x v="73"/>
    </i>
    <i r="1">
      <x v="18"/>
      <x v="1071"/>
      <x v="1200"/>
      <x v="73"/>
    </i>
    <i r="1">
      <x v="26"/>
      <x v="990"/>
      <x v="1201"/>
      <x v="73"/>
    </i>
    <i t="default">
      <x v="60"/>
    </i>
    <i>
      <x v="61"/>
      <x v="1"/>
      <x v="1129"/>
      <x v="1285"/>
      <x v="118"/>
    </i>
    <i r="1">
      <x v="4"/>
      <x v="1130"/>
      <x v="1286"/>
      <x v="20"/>
    </i>
    <i r="1">
      <x v="5"/>
      <x v="1131"/>
      <x v="1287"/>
      <x v="119"/>
    </i>
    <i r="1">
      <x v="8"/>
      <x v="1132"/>
      <x v="1288"/>
      <x v="120"/>
    </i>
    <i r="1">
      <x v="14"/>
      <x v="1133"/>
      <x v="1289"/>
      <x v="120"/>
    </i>
    <i r="1">
      <x v="19"/>
      <x v="1134"/>
      <x v="1290"/>
      <x v="119"/>
    </i>
    <i r="1">
      <x v="30"/>
      <x v="1135"/>
      <x v="1291"/>
      <x v="119"/>
    </i>
    <i t="default">
      <x v="61"/>
    </i>
    <i>
      <x v="66"/>
      <x v="2"/>
      <x v="1136"/>
      <x v="1292"/>
      <x v="121"/>
    </i>
    <i r="1">
      <x v="3"/>
      <x v="1137"/>
      <x v="1293"/>
      <x v="122"/>
    </i>
    <i t="default">
      <x v="66"/>
    </i>
    <i>
      <x v="67"/>
      <x v="1"/>
      <x v="38"/>
      <x v="1294"/>
      <x v="122"/>
    </i>
    <i r="1">
      <x v="2"/>
      <x v="1138"/>
      <x v="1295"/>
      <x v="123"/>
    </i>
    <i r="1">
      <x v="12"/>
      <x v="1139"/>
      <x v="1296"/>
      <x v="124"/>
    </i>
    <i r="1">
      <x v="26"/>
      <x v="1140"/>
      <x v="1297"/>
      <x v="125"/>
    </i>
    <i r="1">
      <x v="30"/>
      <x v="1141"/>
      <x v="1298"/>
      <x v="123"/>
    </i>
    <i r="1">
      <x v="33"/>
      <x v="1142"/>
      <x v="1299"/>
      <x v="126"/>
    </i>
    <i r="1">
      <x v="37"/>
      <x v="1144"/>
      <x v="1301"/>
      <x v="127"/>
    </i>
    <i r="1">
      <x v="39"/>
      <x v="939"/>
      <x v="1302"/>
      <x v="123"/>
    </i>
    <i r="1">
      <x v="40"/>
      <x v="957"/>
      <x v="1303"/>
      <x v="127"/>
    </i>
    <i r="1">
      <x v="45"/>
      <x v="1145"/>
      <x v="1304"/>
      <x v="121"/>
    </i>
    <i r="1">
      <x v="53"/>
      <x v="1149"/>
      <x v="1308"/>
      <x v="121"/>
    </i>
    <i r="1">
      <x v="60"/>
      <x v="1151"/>
      <x v="1310"/>
      <x v="129"/>
    </i>
    <i r="1">
      <x v="63"/>
      <x v="1152"/>
      <x v="1311"/>
      <x v="121"/>
    </i>
    <i r="1">
      <x v="67"/>
      <x v="1147"/>
      <x v="1306"/>
      <x v="128"/>
    </i>
    <i r="1">
      <x v="68"/>
      <x v="1143"/>
      <x v="1300"/>
      <x v="121"/>
    </i>
    <i r="1">
      <x v="70"/>
      <x v="1146"/>
      <x v="1305"/>
      <x v="121"/>
    </i>
    <i r="1">
      <x v="73"/>
      <x v="1148"/>
      <x v="1307"/>
      <x v="20"/>
    </i>
    <i r="1">
      <x v="80"/>
      <x v="1155"/>
      <x v="1314"/>
      <x v="126"/>
    </i>
    <i r="1">
      <x v="83"/>
      <x v="1158"/>
      <x v="1317"/>
      <x v="130"/>
    </i>
    <i r="1">
      <x v="84"/>
      <x v="1156"/>
      <x v="1315"/>
      <x v="121"/>
    </i>
    <i r="1">
      <x v="85"/>
      <x v="1159"/>
      <x v="1318"/>
      <x v="121"/>
    </i>
    <i r="1">
      <x v="86"/>
      <x v="1160"/>
      <x v="1319"/>
      <x v="126"/>
    </i>
    <i r="1">
      <x v="87"/>
      <x v="35"/>
      <x v="1320"/>
      <x v="122"/>
    </i>
    <i r="1">
      <x v="98"/>
      <x v="1150"/>
      <x v="1309"/>
      <x v="124"/>
    </i>
    <i r="1">
      <x v="103"/>
      <x v="1161"/>
      <x v="1321"/>
      <x v="121"/>
    </i>
    <i r="1">
      <x v="104"/>
      <x v="1163"/>
      <x v="1323"/>
      <x v="123"/>
    </i>
    <i r="1">
      <x v="105"/>
      <x v="1153"/>
      <x v="1312"/>
      <x v="127"/>
    </i>
    <i r="1">
      <x v="106"/>
      <x v="1162"/>
      <x v="1322"/>
      <x v="19"/>
    </i>
    <i r="1">
      <x v="109"/>
      <x v="1164"/>
      <x v="1324"/>
      <x v="130"/>
    </i>
    <i r="1">
      <x v="111"/>
      <x v="1165"/>
      <x v="1325"/>
      <x v="125"/>
    </i>
    <i r="1">
      <x v="113"/>
      <x v="1167"/>
      <x v="1327"/>
      <x v="121"/>
    </i>
    <i r="1">
      <x v="114"/>
      <x v="1166"/>
      <x v="1326"/>
      <x v="127"/>
    </i>
    <i r="1">
      <x v="115"/>
      <x v="1168"/>
      <x v="1328"/>
      <x v="121"/>
    </i>
    <i r="1">
      <x v="117"/>
      <x v="1169"/>
      <x v="1329"/>
      <x v="121"/>
    </i>
    <i r="1">
      <x v="118"/>
      <x v="1170"/>
      <x v="1330"/>
      <x v="121"/>
    </i>
    <i r="1">
      <x v="119"/>
      <x v="1171"/>
      <x v="1331"/>
      <x v="130"/>
    </i>
    <i r="1">
      <x v="120"/>
      <x v="1172"/>
      <x v="1332"/>
      <x v="20"/>
    </i>
    <i r="1">
      <x v="122"/>
      <x v="1154"/>
      <x v="1313"/>
      <x v="130"/>
    </i>
    <i r="1">
      <x v="123"/>
      <x v="1173"/>
      <x v="1333"/>
      <x v="123"/>
    </i>
    <i r="1">
      <x v="126"/>
      <x v="1174"/>
      <x v="1334"/>
      <x v="126"/>
    </i>
    <i r="1">
      <x v="127"/>
      <x v="1157"/>
      <x v="1316"/>
      <x v="19"/>
    </i>
    <i r="1">
      <x v="129"/>
      <x v="1181"/>
      <x v="1341"/>
      <x v="128"/>
    </i>
    <i r="1">
      <x v="130"/>
      <x v="1175"/>
      <x v="1335"/>
      <x v="131"/>
    </i>
    <i r="1">
      <x v="131"/>
      <x v="1176"/>
      <x v="1336"/>
      <x v="127"/>
    </i>
    <i r="1">
      <x v="133"/>
      <x v="1177"/>
      <x v="1337"/>
      <x v="121"/>
    </i>
    <i r="1">
      <x v="134"/>
      <x v="1178"/>
      <x v="1338"/>
      <x v="121"/>
    </i>
    <i r="1">
      <x v="136"/>
      <x v="1179"/>
      <x v="1339"/>
      <x v="127"/>
    </i>
    <i r="1">
      <x v="138"/>
      <x v="1180"/>
      <x v="1340"/>
      <x v="19"/>
    </i>
    <i r="1">
      <x v="139"/>
      <x v="1182"/>
      <x v="1342"/>
      <x v="19"/>
    </i>
    <i r="1">
      <x v="140"/>
      <x v="1183"/>
      <x v="1343"/>
      <x v="123"/>
    </i>
    <i r="1">
      <x v="141"/>
      <x v="1184"/>
      <x v="1344"/>
      <x v="19"/>
    </i>
    <i t="default">
      <x v="67"/>
    </i>
    <i>
      <x v="68"/>
      <x v="5"/>
      <x v="1186"/>
      <x v="1346"/>
      <x v="39"/>
    </i>
    <i r="1">
      <x v="10"/>
      <x v="1187"/>
      <x v="1347"/>
      <x v="39"/>
    </i>
    <i r="1">
      <x v="20"/>
      <x v="766"/>
      <x v="1348"/>
      <x v="20"/>
    </i>
    <i t="default">
      <x v="68"/>
    </i>
    <i>
      <x v="69"/>
      <x v="1"/>
      <x v="1188"/>
      <x v="1349"/>
      <x v="120"/>
    </i>
    <i r="1">
      <x v="3"/>
      <x v="1189"/>
      <x v="1350"/>
      <x v="19"/>
    </i>
    <i r="1">
      <x v="6"/>
      <x v="1190"/>
      <x v="1351"/>
      <x v="19"/>
    </i>
    <i r="1">
      <x v="15"/>
      <x v="1191"/>
      <x v="1352"/>
      <x v="132"/>
    </i>
    <i r="1">
      <x v="20"/>
      <x v="1192"/>
      <x v="1353"/>
      <x v="133"/>
    </i>
    <i r="1">
      <x v="21"/>
      <x v="1193"/>
      <x v="1354"/>
      <x v="134"/>
    </i>
    <i r="1">
      <x v="23"/>
      <x v="1194"/>
      <x v="1355"/>
      <x v="133"/>
    </i>
    <i r="1">
      <x v="30"/>
      <x v="1195"/>
      <x v="1356"/>
      <x v="135"/>
    </i>
    <i r="1">
      <x v="34"/>
      <x v="1196"/>
      <x v="1357"/>
      <x v="133"/>
    </i>
    <i r="1">
      <x v="35"/>
      <x v="1197"/>
      <x v="1358"/>
      <x v="133"/>
    </i>
    <i r="1">
      <x v="51"/>
      <x v="1198"/>
      <x v="1359"/>
      <x v="136"/>
    </i>
    <i r="1">
      <x v="52"/>
      <x v="1199"/>
      <x v="1360"/>
      <x v="133"/>
    </i>
    <i r="1">
      <x v="53"/>
      <x v="1200"/>
      <x v="1361"/>
      <x v="19"/>
    </i>
    <i r="1">
      <x v="55"/>
      <x v="1182"/>
      <x v="1362"/>
      <x v="133"/>
    </i>
    <i r="1">
      <x v="61"/>
      <x v="655"/>
      <x v="1363"/>
      <x v="137"/>
    </i>
    <i r="1">
      <x v="62"/>
      <x v="1201"/>
      <x v="1364"/>
      <x v="133"/>
    </i>
    <i r="1">
      <x v="63"/>
      <x v="1202"/>
      <x v="1365"/>
      <x v="135"/>
    </i>
    <i r="1">
      <x v="64"/>
      <x v="1203"/>
      <x v="1366"/>
      <x v="20"/>
    </i>
    <i r="1">
      <x v="65"/>
      <x v="1204"/>
      <x v="1367"/>
      <x v="120"/>
    </i>
    <i r="1">
      <x v="71"/>
      <x v="102"/>
      <x v="1368"/>
      <x v="138"/>
    </i>
    <i r="1">
      <x v="72"/>
      <x v="1206"/>
      <x v="1370"/>
      <x v="19"/>
    </i>
    <i r="1">
      <x v="74"/>
      <x v="1207"/>
      <x v="1371"/>
      <x v="19"/>
    </i>
    <i r="1">
      <x v="75"/>
      <x v="1208"/>
      <x v="1372"/>
      <x v="121"/>
    </i>
    <i r="1">
      <x v="105"/>
      <x v="1205"/>
      <x v="1369"/>
      <x v="133"/>
    </i>
    <i t="default">
      <x v="69"/>
    </i>
    <i>
      <x v="74"/>
      <x v="1"/>
      <x v="1209"/>
      <x v="1373"/>
      <x v="20"/>
    </i>
    <i r="1">
      <x v="5"/>
      <x v="1210"/>
      <x v="1374"/>
      <x v="138"/>
    </i>
    <i r="1">
      <x v="7"/>
      <x v="1211"/>
      <x v="1375"/>
      <x v="20"/>
    </i>
    <i r="1">
      <x v="10"/>
      <x v="554"/>
      <x v="1376"/>
      <x v="138"/>
    </i>
    <i r="1">
      <x v="12"/>
      <x v="1212"/>
      <x v="1377"/>
      <x v="20"/>
    </i>
    <i t="default">
      <x v="74"/>
    </i>
    <i>
      <x v="75"/>
      <x v="1"/>
      <x v="1061"/>
      <x v="1189"/>
      <x v="73"/>
    </i>
    <i t="default">
      <x v="75"/>
    </i>
    <i>
      <x v="77"/>
      <x v="2"/>
      <x v="22"/>
      <x v="22"/>
      <x v="10"/>
    </i>
    <i t="default">
      <x v="77"/>
    </i>
    <i>
      <x v="78"/>
      <x v="1"/>
      <x v="236"/>
      <x v="247"/>
      <x v="3"/>
    </i>
    <i r="1">
      <x v="3"/>
      <x v="237"/>
      <x v="248"/>
      <x v="17"/>
    </i>
    <i r="1">
      <x v="4"/>
      <x v="238"/>
      <x v="249"/>
      <x v="1"/>
    </i>
    <i r="1">
      <x v="5"/>
      <x v="239"/>
      <x v="250"/>
      <x v="20"/>
    </i>
    <i r="1">
      <x v="6"/>
      <x v="240"/>
      <x v="251"/>
      <x v="1"/>
    </i>
    <i r="1">
      <x v="7"/>
      <x v="241"/>
      <x v="252"/>
      <x v="20"/>
    </i>
    <i r="1">
      <x v="8"/>
      <x v="242"/>
      <x v="253"/>
      <x v="20"/>
    </i>
    <i r="1">
      <x v="10"/>
      <x v="243"/>
      <x v="254"/>
      <x v="20"/>
    </i>
    <i r="1">
      <x v="13"/>
      <x v="244"/>
      <x v="255"/>
      <x v="2"/>
    </i>
    <i r="1">
      <x v="15"/>
      <x v="245"/>
      <x v="256"/>
      <x v="20"/>
    </i>
    <i r="1">
      <x v="19"/>
      <x v="246"/>
      <x v="257"/>
      <x v="20"/>
    </i>
    <i r="1">
      <x v="22"/>
      <x v="247"/>
      <x v="258"/>
      <x v="20"/>
    </i>
    <i r="1">
      <x v="25"/>
      <x v="248"/>
      <x v="259"/>
      <x v="20"/>
    </i>
    <i r="1">
      <x v="26"/>
      <x v="249"/>
      <x v="260"/>
      <x v="20"/>
    </i>
    <i r="1">
      <x v="27"/>
      <x v="250"/>
      <x v="261"/>
      <x v="2"/>
    </i>
    <i r="1">
      <x v="28"/>
      <x v="251"/>
      <x v="262"/>
      <x v="20"/>
    </i>
    <i r="1">
      <x v="29"/>
      <x v="252"/>
      <x v="263"/>
      <x v="2"/>
    </i>
    <i r="1">
      <x v="30"/>
      <x v="253"/>
      <x v="264"/>
      <x v="2"/>
    </i>
    <i r="1">
      <x v="31"/>
      <x v="254"/>
      <x v="265"/>
      <x v="38"/>
    </i>
    <i r="1">
      <x v="32"/>
      <x v="255"/>
      <x v="266"/>
      <x v="2"/>
    </i>
    <i t="default">
      <x v="78"/>
    </i>
    <i>
      <x v="79"/>
      <x v="1"/>
      <x v="793"/>
      <x v="856"/>
      <x v="22"/>
    </i>
    <i r="1">
      <x v="3"/>
      <x v="794"/>
      <x v="857"/>
      <x v="76"/>
    </i>
    <i r="1">
      <x v="5"/>
      <x v="533"/>
      <x v="858"/>
      <x v="32"/>
    </i>
    <i r="1">
      <x v="6"/>
      <x v="795"/>
      <x v="859"/>
      <x v="77"/>
    </i>
    <i r="1">
      <x v="14"/>
      <x v="796"/>
      <x v="860"/>
      <x v="76"/>
    </i>
    <i r="1">
      <x v="15"/>
      <x v="797"/>
      <x v="861"/>
      <x v="76"/>
    </i>
    <i r="1">
      <x v="17"/>
      <x v="798"/>
      <x v="862"/>
      <x v="77"/>
    </i>
    <i r="1">
      <x v="21"/>
      <x v="799"/>
      <x v="863"/>
      <x v="20"/>
    </i>
    <i r="1">
      <x v="23"/>
      <x v="800"/>
      <x v="864"/>
      <x v="77"/>
    </i>
    <i r="1">
      <x v="24"/>
      <x v="801"/>
      <x v="865"/>
      <x v="20"/>
    </i>
    <i r="1">
      <x v="25"/>
      <x v="802"/>
      <x v="866"/>
      <x v="76"/>
    </i>
    <i r="1">
      <x v="26"/>
      <x v="803"/>
      <x v="867"/>
      <x v="20"/>
    </i>
    <i r="1">
      <x v="33"/>
      <x v="804"/>
      <x v="868"/>
      <x v="76"/>
    </i>
    <i r="1">
      <x v="34"/>
      <x v="805"/>
      <x v="869"/>
      <x v="77"/>
    </i>
    <i r="1">
      <x v="35"/>
      <x v="807"/>
      <x v="871"/>
      <x v="76"/>
    </i>
    <i r="1">
      <x v="36"/>
      <x v="808"/>
      <x v="872"/>
      <x v="20"/>
    </i>
    <i r="1">
      <x v="68"/>
      <x v="806"/>
      <x v="870"/>
      <x v="20"/>
    </i>
    <i t="default">
      <x v="79"/>
    </i>
    <i>
      <x v="86"/>
      <x v="1"/>
      <x v="943"/>
      <x v="1030"/>
      <x v="95"/>
    </i>
    <i t="default">
      <x v="86"/>
    </i>
    <i>
      <x v="89"/>
      <x v="1"/>
      <x v="1185"/>
      <x v="1345"/>
      <x v="131"/>
    </i>
    <i t="default">
      <x v="89"/>
    </i>
    <i>
      <x v="90"/>
      <x v="1"/>
      <x v="1223"/>
      <x v="1390"/>
      <x v="139"/>
    </i>
    <i r="1">
      <x v="3"/>
      <x v="1224"/>
      <x v="1391"/>
      <x v="19"/>
    </i>
    <i r="1">
      <x v="6"/>
      <x v="1225"/>
      <x v="1392"/>
      <x v="19"/>
    </i>
    <i r="1">
      <x v="7"/>
      <x v="1222"/>
      <x v="1393"/>
      <x v="121"/>
    </i>
    <i r="1">
      <x v="15"/>
      <x v="1226"/>
      <x v="1394"/>
      <x v="140"/>
    </i>
    <i r="1">
      <x v="17"/>
      <x v="1172"/>
      <x v="1395"/>
      <x v="139"/>
    </i>
    <i r="1">
      <x v="18"/>
      <x v="1227"/>
      <x v="1396"/>
      <x v="139"/>
    </i>
    <i r="1">
      <x v="19"/>
      <x v="1228"/>
      <x v="1397"/>
      <x v="19"/>
    </i>
    <i r="1">
      <x v="20"/>
      <x v="1229"/>
      <x v="1398"/>
      <x v="121"/>
    </i>
    <i r="1">
      <x v="21"/>
      <x v="1230"/>
      <x v="1399"/>
      <x v="19"/>
    </i>
    <i t="default">
      <x v="90"/>
    </i>
    <i>
      <x v="91"/>
      <x v="1"/>
      <x v="944"/>
      <x v="1031"/>
      <x v="86"/>
    </i>
    <i r="1">
      <x v="5"/>
      <x v="945"/>
      <x v="1032"/>
      <x v="20"/>
    </i>
    <i r="1">
      <x v="9"/>
      <x v="946"/>
      <x v="1033"/>
      <x v="87"/>
    </i>
    <i r="1">
      <x v="13"/>
      <x v="947"/>
      <x v="1034"/>
      <x v="87"/>
    </i>
    <i r="1">
      <x v="17"/>
      <x v="948"/>
      <x v="1035"/>
      <x v="86"/>
    </i>
    <i r="1">
      <x v="18"/>
      <x v="949"/>
      <x v="1036"/>
      <x v="86"/>
    </i>
    <i r="1">
      <x v="22"/>
      <x v="950"/>
      <x v="1037"/>
      <x v="87"/>
    </i>
    <i r="1">
      <x v="23"/>
      <x v="951"/>
      <x v="1038"/>
      <x v="86"/>
    </i>
    <i r="1">
      <x v="24"/>
      <x v="313"/>
      <x v="1039"/>
      <x v="87"/>
    </i>
    <i r="1">
      <x v="30"/>
      <x v="952"/>
      <x v="1040"/>
      <x v="86"/>
    </i>
    <i r="1">
      <x v="34"/>
      <x v="552"/>
      <x v="1041"/>
      <x v="94"/>
    </i>
    <i r="1">
      <x v="36"/>
      <x v="954"/>
      <x v="1043"/>
      <x v="86"/>
    </i>
    <i r="1">
      <x v="38"/>
      <x v="955"/>
      <x v="1044"/>
      <x v="21"/>
    </i>
    <i r="1">
      <x v="39"/>
      <x v="956"/>
      <x v="1045"/>
      <x v="87"/>
    </i>
    <i r="1">
      <x v="41"/>
      <x v="957"/>
      <x v="1046"/>
      <x v="86"/>
    </i>
    <i r="1">
      <x v="42"/>
      <x v="958"/>
      <x v="1047"/>
      <x v="86"/>
    </i>
    <i r="1">
      <x v="43"/>
      <x/>
      <x/>
      <x/>
    </i>
    <i r="1">
      <x v="68"/>
      <x v="953"/>
      <x v="1042"/>
      <x v="94"/>
    </i>
    <i t="default">
      <x v="91"/>
    </i>
    <i>
      <x v="94"/>
      <x v="3"/>
      <x v="1004"/>
      <x v="1378"/>
      <x v="126"/>
    </i>
    <i r="1">
      <x v="6"/>
      <x v="1213"/>
      <x v="1379"/>
      <x v="125"/>
    </i>
    <i r="1">
      <x v="9"/>
      <x v="1214"/>
      <x v="1380"/>
      <x v="124"/>
    </i>
    <i r="1">
      <x v="10"/>
      <x v="1215"/>
      <x v="1381"/>
      <x v="123"/>
    </i>
    <i r="1">
      <x v="11"/>
      <x v="1139"/>
      <x v="1382"/>
      <x v="19"/>
    </i>
    <i r="1">
      <x v="12"/>
      <x v="1216"/>
      <x v="1383"/>
      <x v="123"/>
    </i>
    <i r="1">
      <x v="14"/>
      <x v="1217"/>
      <x v="1384"/>
      <x v="121"/>
    </i>
    <i r="1">
      <x v="19"/>
      <x v="1218"/>
      <x v="1385"/>
      <x v="19"/>
    </i>
    <i r="1">
      <x v="21"/>
      <x v="1219"/>
      <x v="1386"/>
      <x v="121"/>
    </i>
    <i r="1">
      <x v="23"/>
      <x v="1220"/>
      <x v="1387"/>
      <x v="19"/>
    </i>
    <i r="1">
      <x v="24"/>
      <x v="1221"/>
      <x v="1388"/>
      <x v="123"/>
    </i>
    <i r="1">
      <x v="25"/>
      <x v="1222"/>
      <x v="1389"/>
      <x v="130"/>
    </i>
    <i t="default">
      <x v="94"/>
    </i>
    <i>
      <x v="99"/>
      <x v="1"/>
      <x v="1258"/>
      <x v="1431"/>
      <x v="142"/>
    </i>
    <i r="1">
      <x v="2"/>
      <x v="1259"/>
      <x v="1432"/>
      <x v="77"/>
    </i>
    <i r="1">
      <x v="3"/>
      <x v="1260"/>
      <x v="1433"/>
      <x v="77"/>
    </i>
    <i r="1">
      <x v="5"/>
      <x v="522"/>
      <x v="1434"/>
      <x v="77"/>
    </i>
    <i r="1">
      <x v="9"/>
      <x v="1261"/>
      <x v="1435"/>
      <x v="143"/>
    </i>
    <i t="default">
      <x v="99"/>
    </i>
    <i>
      <x v="102"/>
      <x v="2"/>
      <x v="1262"/>
      <x v="1436"/>
      <x v="32"/>
    </i>
    <i r="1">
      <x v="5"/>
      <x v="1263"/>
      <x v="1437"/>
      <x v="32"/>
    </i>
    <i r="1">
      <x v="6"/>
      <x v="1264"/>
      <x v="1438"/>
      <x v="78"/>
    </i>
    <i r="1">
      <x v="8"/>
      <x v="1265"/>
      <x v="1439"/>
      <x v="32"/>
    </i>
    <i r="1">
      <x v="10"/>
      <x v="1266"/>
      <x v="1440"/>
      <x v="26"/>
    </i>
    <i r="1">
      <x v="11"/>
      <x v="1267"/>
      <x v="1441"/>
      <x v="32"/>
    </i>
    <i r="1">
      <x v="14"/>
      <x v="1268"/>
      <x v="1442"/>
      <x v="40"/>
    </i>
    <i r="1">
      <x v="15"/>
      <x v="1269"/>
      <x v="1443"/>
      <x v="32"/>
    </i>
    <i r="1">
      <x v="20"/>
      <x v="479"/>
      <x v="1444"/>
      <x v="78"/>
    </i>
    <i r="1">
      <x v="22"/>
      <x v="1270"/>
      <x v="1445"/>
      <x v="26"/>
    </i>
    <i r="1">
      <x v="26"/>
      <x v="1271"/>
      <x v="1446"/>
      <x v="40"/>
    </i>
    <i r="1">
      <x v="32"/>
      <x v="1272"/>
      <x v="1447"/>
      <x v="40"/>
    </i>
    <i r="1">
      <x v="33"/>
      <x v="1273"/>
      <x v="1448"/>
      <x v="32"/>
    </i>
    <i r="1">
      <x v="38"/>
      <x v="1274"/>
      <x v="1449"/>
      <x v="13"/>
    </i>
    <i r="1">
      <x v="39"/>
      <x v="1275"/>
      <x v="1450"/>
      <x v="20"/>
    </i>
    <i r="1">
      <x v="42"/>
      <x v="1276"/>
      <x v="1451"/>
      <x v="32"/>
    </i>
    <i r="1">
      <x v="67"/>
      <x v="627"/>
      <x v="1452"/>
      <x v="40"/>
    </i>
    <i t="default">
      <x v="102"/>
    </i>
    <i>
      <x v="104"/>
      <x v="1"/>
      <x v="817"/>
      <x v="1202"/>
      <x v="73"/>
    </i>
    <i r="1">
      <x v="3"/>
      <x v="1072"/>
      <x v="1203"/>
      <x v="71"/>
    </i>
    <i t="default">
      <x v="104"/>
    </i>
    <i>
      <x v="106"/>
      <x v="1"/>
      <x v="122"/>
      <x v="1400"/>
      <x v="120"/>
    </i>
    <i r="1">
      <x v="2"/>
      <x/>
      <x/>
      <x/>
    </i>
    <i t="default">
      <x v="106"/>
    </i>
    <i>
      <x v="109"/>
      <x v="7"/>
      <x v="256"/>
      <x v="267"/>
      <x v="39"/>
    </i>
    <i r="1">
      <x v="11"/>
      <x v="100"/>
      <x v="268"/>
      <x v="20"/>
    </i>
    <i r="1">
      <x v="13"/>
      <x v="257"/>
      <x v="269"/>
      <x v="32"/>
    </i>
    <i r="1">
      <x v="14"/>
      <x v="258"/>
      <x v="270"/>
      <x v="8"/>
    </i>
    <i r="1">
      <x v="18"/>
      <x v="259"/>
      <x v="271"/>
      <x v="12"/>
    </i>
    <i r="1">
      <x v="20"/>
      <x v="260"/>
      <x v="272"/>
      <x v="20"/>
    </i>
    <i r="1">
      <x v="23"/>
      <x v="261"/>
      <x v="273"/>
      <x v="20"/>
    </i>
    <i r="1">
      <x v="24"/>
      <x v="262"/>
      <x v="274"/>
      <x v="10"/>
    </i>
    <i r="1">
      <x v="27"/>
      <x v="263"/>
      <x v="275"/>
      <x v="33"/>
    </i>
    <i r="1">
      <x v="28"/>
      <x v="264"/>
      <x v="276"/>
      <x v="20"/>
    </i>
    <i r="1">
      <x v="29"/>
      <x v="265"/>
      <x v="277"/>
      <x v="20"/>
    </i>
    <i r="1">
      <x v="31"/>
      <x v="266"/>
      <x v="278"/>
      <x v="32"/>
    </i>
    <i r="1">
      <x v="32"/>
      <x v="267"/>
      <x v="279"/>
      <x v="20"/>
    </i>
    <i r="1">
      <x v="34"/>
      <x v="268"/>
      <x v="280"/>
      <x v="20"/>
    </i>
    <i r="1">
      <x v="35"/>
      <x v="270"/>
      <x v="282"/>
      <x v="40"/>
    </i>
    <i r="1">
      <x v="68"/>
      <x v="269"/>
      <x v="281"/>
      <x v="20"/>
    </i>
    <i t="default">
      <x v="109"/>
    </i>
    <i>
      <x v="113"/>
      <x v="3"/>
      <x v="72"/>
      <x v="593"/>
      <x v="20"/>
    </i>
    <i r="1">
      <x v="7"/>
      <x v="561"/>
      <x v="594"/>
      <x v="47"/>
    </i>
    <i r="1">
      <x v="9"/>
      <x v="562"/>
      <x v="595"/>
      <x v="20"/>
    </i>
    <i r="1">
      <x v="10"/>
      <x v="563"/>
      <x v="596"/>
      <x v="20"/>
    </i>
    <i r="1">
      <x v="11"/>
      <x v="564"/>
      <x v="597"/>
      <x v="20"/>
    </i>
    <i r="1">
      <x v="14"/>
      <x v="422"/>
      <x v="598"/>
      <x v="20"/>
    </i>
    <i r="1">
      <x v="15"/>
      <x v="565"/>
      <x v="599"/>
      <x v="20"/>
    </i>
    <i r="1">
      <x v="16"/>
      <x v="566"/>
      <x v="600"/>
      <x v="29"/>
    </i>
    <i r="1">
      <x v="17"/>
      <x v="554"/>
      <x v="601"/>
      <x v="20"/>
    </i>
    <i r="1">
      <x v="18"/>
      <x v="567"/>
      <x v="602"/>
      <x v="20"/>
    </i>
    <i r="1">
      <x v="19"/>
      <x v="568"/>
      <x v="603"/>
      <x v="20"/>
    </i>
    <i r="1">
      <x v="20"/>
      <x v="569"/>
      <x v="604"/>
      <x v="20"/>
    </i>
    <i r="1">
      <x v="21"/>
      <x v="570"/>
      <x v="605"/>
      <x v="20"/>
    </i>
    <i r="1">
      <x v="22"/>
      <x v="3"/>
      <x v="606"/>
      <x v="20"/>
    </i>
    <i r="1">
      <x v="23"/>
      <x v="571"/>
      <x v="607"/>
      <x v="50"/>
    </i>
    <i r="1">
      <x v="24"/>
      <x v="66"/>
      <x v="608"/>
      <x v="20"/>
    </i>
    <i r="1">
      <x v="25"/>
      <x v="572"/>
      <x v="609"/>
      <x v="8"/>
    </i>
    <i r="1">
      <x v="26"/>
      <x v="573"/>
      <x v="610"/>
      <x v="20"/>
    </i>
    <i r="1">
      <x v="29"/>
      <x v="574"/>
      <x v="611"/>
      <x v="20"/>
    </i>
    <i r="1">
      <x v="31"/>
      <x v="575"/>
      <x v="612"/>
      <x v="20"/>
    </i>
    <i r="1">
      <x v="32"/>
      <x v="576"/>
      <x v="613"/>
      <x v="47"/>
    </i>
    <i r="1">
      <x v="36"/>
      <x v="32"/>
      <x v="614"/>
      <x v="29"/>
    </i>
    <i r="1">
      <x v="37"/>
      <x v="577"/>
      <x v="615"/>
      <x v="20"/>
    </i>
    <i r="1">
      <x v="38"/>
      <x v="578"/>
      <x v="616"/>
      <x v="47"/>
    </i>
    <i r="1">
      <x v="39"/>
      <x v="579"/>
      <x v="617"/>
      <x v="20"/>
    </i>
    <i r="1">
      <x v="40"/>
      <x v="580"/>
      <x v="618"/>
      <x v="20"/>
    </i>
    <i r="1">
      <x v="41"/>
      <x v="581"/>
      <x v="619"/>
      <x v="51"/>
    </i>
    <i r="1">
      <x v="42"/>
      <x v="582"/>
      <x v="620"/>
      <x v="47"/>
    </i>
    <i r="1">
      <x v="43"/>
      <x v="583"/>
      <x v="621"/>
      <x v="29"/>
    </i>
    <i r="1">
      <x v="44"/>
      <x v="584"/>
      <x v="622"/>
      <x v="19"/>
    </i>
    <i r="1">
      <x v="45"/>
      <x v="585"/>
      <x v="623"/>
      <x v="20"/>
    </i>
    <i r="1">
      <x v="46"/>
      <x v="586"/>
      <x v="624"/>
      <x v="47"/>
    </i>
    <i r="1">
      <x v="47"/>
      <x v="588"/>
      <x v="626"/>
      <x v="19"/>
    </i>
    <i r="1">
      <x v="70"/>
      <x v="587"/>
      <x v="625"/>
      <x v="47"/>
    </i>
    <i t="default">
      <x v="113"/>
    </i>
    <i>
      <x v="114"/>
      <x v="3"/>
      <x v="1277"/>
      <x v="1453"/>
      <x v="77"/>
    </i>
    <i r="1">
      <x v="4"/>
      <x v="53"/>
      <x v="1454"/>
      <x v="51"/>
    </i>
    <i r="1">
      <x v="15"/>
      <x v="1278"/>
      <x v="1455"/>
      <x v="77"/>
    </i>
    <i r="1">
      <x v="20"/>
      <x v="1279"/>
      <x v="1456"/>
      <x v="77"/>
    </i>
    <i r="1">
      <x v="27"/>
      <x v="1280"/>
      <x v="1457"/>
      <x v="77"/>
    </i>
    <i r="1">
      <x v="30"/>
      <x v="1281"/>
      <x v="1458"/>
      <x v="77"/>
    </i>
    <i t="default">
      <x v="114"/>
    </i>
    <i>
      <x v="116"/>
      <x v="1"/>
      <x v="809"/>
      <x v="873"/>
      <x v="51"/>
    </i>
    <i r="1">
      <x v="2"/>
      <x v="810"/>
      <x v="874"/>
      <x v="20"/>
    </i>
    <i r="1">
      <x v="3"/>
      <x v="811"/>
      <x v="875"/>
      <x v="20"/>
    </i>
    <i r="1">
      <x v="4"/>
      <x v="375"/>
      <x v="876"/>
      <x v="76"/>
    </i>
    <i r="1">
      <x v="7"/>
      <x v="812"/>
      <x v="877"/>
      <x v="20"/>
    </i>
    <i r="1">
      <x v="11"/>
      <x v="813"/>
      <x v="878"/>
      <x v="20"/>
    </i>
    <i r="1">
      <x v="12"/>
      <x v="814"/>
      <x v="879"/>
      <x v="20"/>
    </i>
    <i r="1">
      <x v="13"/>
      <x v="815"/>
      <x v="880"/>
      <x v="51"/>
    </i>
    <i r="1">
      <x v="15"/>
      <x v="816"/>
      <x v="881"/>
      <x v="20"/>
    </i>
    <i r="1">
      <x v="16"/>
      <x v="817"/>
      <x v="882"/>
      <x v="20"/>
    </i>
    <i r="1">
      <x v="17"/>
      <x v="818"/>
      <x v="883"/>
      <x v="20"/>
    </i>
    <i r="1">
      <x v="18"/>
      <x v="819"/>
      <x v="884"/>
      <x v="20"/>
    </i>
    <i r="1">
      <x v="19"/>
      <x v="820"/>
      <x v="885"/>
      <x v="76"/>
    </i>
    <i r="1">
      <x v="20"/>
      <x v="758"/>
      <x v="886"/>
      <x v="20"/>
    </i>
    <i r="1">
      <x v="21"/>
      <x v="671"/>
      <x v="887"/>
      <x v="20"/>
    </i>
    <i r="1">
      <x v="23"/>
      <x v="821"/>
      <x v="888"/>
      <x v="55"/>
    </i>
    <i r="1">
      <x v="24"/>
      <x v="536"/>
      <x v="889"/>
      <x v="55"/>
    </i>
    <i r="1">
      <x v="25"/>
      <x v="822"/>
      <x v="890"/>
      <x v="55"/>
    </i>
    <i r="1">
      <x v="26"/>
      <x v="823"/>
      <x v="891"/>
      <x v="51"/>
    </i>
    <i t="default">
      <x v="116"/>
    </i>
    <i>
      <x v="117"/>
      <x v="1"/>
      <x v="1073"/>
      <x v="1204"/>
      <x v="76"/>
    </i>
    <i r="1">
      <x v="2"/>
      <x v="1074"/>
      <x v="1205"/>
      <x v="76"/>
    </i>
    <i r="1">
      <x v="3"/>
      <x v="1075"/>
      <x v="1206"/>
      <x v="76"/>
    </i>
    <i r="1">
      <x v="4"/>
      <x v="880"/>
      <x v="1207"/>
      <x v="76"/>
    </i>
    <i r="1">
      <x v="5"/>
      <x v="616"/>
      <x v="1208"/>
      <x v="39"/>
    </i>
    <i r="1">
      <x v="8"/>
      <x v="480"/>
      <x v="1209"/>
      <x v="104"/>
    </i>
    <i r="1">
      <x v="9"/>
      <x v="1076"/>
      <x v="1210"/>
      <x v="51"/>
    </i>
    <i r="1">
      <x v="17"/>
      <x v="1077"/>
      <x v="1211"/>
      <x v="76"/>
    </i>
    <i r="1">
      <x v="19"/>
      <x v="552"/>
      <x v="1212"/>
      <x v="76"/>
    </i>
    <i t="default">
      <x v="117"/>
    </i>
    <i>
      <x v="119"/>
      <x v="2"/>
      <x v="589"/>
      <x v="627"/>
      <x v="26"/>
    </i>
    <i r="1">
      <x v="3"/>
      <x v="347"/>
      <x v="628"/>
      <x v="47"/>
    </i>
    <i r="1">
      <x v="4"/>
      <x v="590"/>
      <x v="629"/>
      <x v="47"/>
    </i>
    <i r="1">
      <x v="5"/>
      <x v="591"/>
      <x v="630"/>
      <x v="26"/>
    </i>
    <i r="1">
      <x v="7"/>
      <x v="592"/>
      <x v="631"/>
      <x v="26"/>
    </i>
    <i r="1">
      <x v="8"/>
      <x v="593"/>
      <x v="632"/>
      <x v="26"/>
    </i>
    <i r="1">
      <x v="16"/>
      <x v="594"/>
      <x v="633"/>
      <x v="55"/>
    </i>
    <i r="1">
      <x v="17"/>
      <x v="359"/>
      <x v="634"/>
      <x v="40"/>
    </i>
    <i r="1">
      <x v="18"/>
      <x v="595"/>
      <x v="635"/>
      <x v="26"/>
    </i>
    <i r="1">
      <x v="20"/>
      <x v="596"/>
      <x v="636"/>
      <x v="26"/>
    </i>
    <i r="1">
      <x v="23"/>
      <x v="470"/>
      <x v="637"/>
      <x v="56"/>
    </i>
    <i r="1">
      <x v="24"/>
      <x v="363"/>
      <x v="638"/>
      <x v="26"/>
    </i>
    <i r="1">
      <x v="26"/>
      <x v="597"/>
      <x v="639"/>
      <x v="57"/>
    </i>
    <i r="1">
      <x v="28"/>
      <x v="598"/>
      <x v="640"/>
      <x v="47"/>
    </i>
    <i r="1">
      <x v="29"/>
      <x v="250"/>
      <x v="641"/>
      <x v="40"/>
    </i>
    <i r="1">
      <x v="30"/>
      <x v="599"/>
      <x v="642"/>
      <x v="47"/>
    </i>
    <i r="1">
      <x v="31"/>
      <x v="600"/>
      <x v="643"/>
      <x v="55"/>
    </i>
    <i r="1">
      <x v="32"/>
      <x v="601"/>
      <x v="644"/>
      <x v="26"/>
    </i>
    <i r="1">
      <x v="33"/>
      <x v="602"/>
      <x v="645"/>
      <x v="26"/>
    </i>
    <i r="1">
      <x v="34"/>
      <x v="603"/>
      <x v="646"/>
      <x v="26"/>
    </i>
    <i t="default">
      <x v="119"/>
    </i>
    <i>
      <x v="121"/>
      <x v="1"/>
      <x v="1078"/>
      <x v="1213"/>
      <x v="73"/>
    </i>
    <i r="1">
      <x v="4"/>
      <x v="1079"/>
      <x v="1214"/>
      <x v="105"/>
    </i>
    <i r="1">
      <x v="8"/>
      <x v="1080"/>
      <x v="1215"/>
      <x v="72"/>
    </i>
    <i r="1">
      <x v="9"/>
      <x v="1081"/>
      <x v="1216"/>
      <x v="43"/>
    </i>
    <i t="default">
      <x v="121"/>
    </i>
    <i>
      <x v="124"/>
      <x v="1"/>
      <x v="104"/>
      <x v="1459"/>
      <x v="20"/>
    </i>
    <i r="1">
      <x v="4"/>
      <x v="1282"/>
      <x v="1460"/>
      <x v="20"/>
    </i>
    <i r="1">
      <x v="5"/>
      <x v="1283"/>
      <x v="1461"/>
      <x v="20"/>
    </i>
    <i r="1">
      <x v="8"/>
      <x v="1284"/>
      <x v="1462"/>
      <x v="20"/>
    </i>
    <i r="1">
      <x v="9"/>
      <x v="1285"/>
      <x v="1463"/>
      <x v="20"/>
    </i>
    <i r="1">
      <x v="10"/>
      <x v="1286"/>
      <x v="1464"/>
      <x v="20"/>
    </i>
    <i r="1">
      <x v="11"/>
      <x v="1287"/>
      <x v="1465"/>
      <x v="20"/>
    </i>
    <i r="1">
      <x v="12"/>
      <x v="1288"/>
      <x v="1466"/>
      <x v="20"/>
    </i>
    <i r="1">
      <x v="13"/>
      <x v="1289"/>
      <x v="1467"/>
      <x v="77"/>
    </i>
    <i t="default">
      <x v="124"/>
    </i>
    <i>
      <x v="125"/>
      <x v="2"/>
      <x v="1290"/>
      <x v="1468"/>
      <x v="20"/>
    </i>
    <i r="1">
      <x v="3"/>
      <x v="1291"/>
      <x v="1469"/>
      <x v="20"/>
    </i>
    <i r="1">
      <x v="4"/>
      <x v="1292"/>
      <x v="1470"/>
      <x v="20"/>
    </i>
    <i r="1">
      <x v="10"/>
      <x v="522"/>
      <x v="1471"/>
      <x v="20"/>
    </i>
    <i r="1">
      <x v="11"/>
      <x v="1293"/>
      <x v="1472"/>
      <x v="20"/>
    </i>
    <i r="1">
      <x v="12"/>
      <x v="918"/>
      <x v="1473"/>
      <x v="76"/>
    </i>
    <i r="1">
      <x v="14"/>
      <x v="1294"/>
      <x v="1474"/>
      <x v="76"/>
    </i>
    <i r="1">
      <x v="15"/>
      <x v="1295"/>
      <x v="1475"/>
      <x v="20"/>
    </i>
    <i r="1">
      <x v="16"/>
      <x v="585"/>
      <x v="1476"/>
      <x v="20"/>
    </i>
    <i r="1">
      <x v="17"/>
      <x v="1296"/>
      <x v="1477"/>
      <x v="20"/>
    </i>
    <i r="1">
      <x v="22"/>
      <x v="1297"/>
      <x v="1478"/>
      <x v="20"/>
    </i>
    <i r="1">
      <x v="23"/>
      <x v="1298"/>
      <x v="1479"/>
      <x v="20"/>
    </i>
    <i r="1">
      <x v="24"/>
      <x v="1299"/>
      <x v="1480"/>
      <x v="144"/>
    </i>
    <i r="1">
      <x v="25"/>
      <x v="1300"/>
      <x v="1481"/>
      <x v="20"/>
    </i>
    <i r="1">
      <x v="26"/>
      <x v="1301"/>
      <x v="1482"/>
      <x v="20"/>
    </i>
    <i r="1">
      <x v="27"/>
      <x v="1302"/>
      <x v="1483"/>
      <x v="20"/>
    </i>
    <i r="1">
      <x v="29"/>
      <x v="364"/>
      <x v="1484"/>
      <x v="20"/>
    </i>
    <i r="1">
      <x v="30"/>
      <x v="1303"/>
      <x v="1485"/>
      <x v="20"/>
    </i>
    <i r="1">
      <x v="31"/>
      <x v="1266"/>
      <x v="1486"/>
      <x v="20"/>
    </i>
    <i r="1">
      <x v="32"/>
      <x v="1304"/>
      <x v="1487"/>
      <x v="76"/>
    </i>
    <i r="1">
      <x v="34"/>
      <x v="1305"/>
      <x v="1488"/>
      <x v="20"/>
    </i>
    <i r="1">
      <x v="35"/>
      <x v="1306"/>
      <x v="1489"/>
      <x v="20"/>
    </i>
    <i r="1">
      <x v="36"/>
      <x v="1307"/>
      <x v="1490"/>
      <x v="76"/>
    </i>
    <i r="1">
      <x v="37"/>
      <x v="1308"/>
      <x v="1491"/>
      <x v="76"/>
    </i>
    <i r="1">
      <x v="38"/>
      <x v="877"/>
      <x v="1492"/>
      <x v="20"/>
    </i>
    <i r="1">
      <x v="39"/>
      <x v="1309"/>
      <x v="1493"/>
      <x v="76"/>
    </i>
    <i r="1">
      <x v="40"/>
      <x v="1310"/>
      <x v="1494"/>
      <x v="20"/>
    </i>
    <i r="1">
      <x v="41"/>
      <x v="1311"/>
      <x v="1495"/>
      <x v="76"/>
    </i>
    <i r="1">
      <x v="42"/>
      <x v="1312"/>
      <x v="1496"/>
      <x v="76"/>
    </i>
    <i r="1">
      <x v="43"/>
      <x v="1313"/>
      <x v="1497"/>
      <x v="51"/>
    </i>
    <i r="1">
      <x v="44"/>
      <x v="1314"/>
      <x v="1498"/>
      <x v="76"/>
    </i>
    <i r="1">
      <x v="45"/>
      <x v="1315"/>
      <x v="1499"/>
      <x v="20"/>
    </i>
    <i r="1">
      <x v="46"/>
      <x v="1316"/>
      <x v="1500"/>
      <x v="20"/>
    </i>
    <i r="1">
      <x v="70"/>
      <x v="851"/>
      <x v="1501"/>
      <x v="20"/>
    </i>
    <i t="default">
      <x v="125"/>
    </i>
    <i>
      <x v="128"/>
      <x v="2"/>
      <x v="1231"/>
      <x v="1401"/>
      <x v="133"/>
    </i>
    <i r="1">
      <x v="6"/>
      <x v="1232"/>
      <x v="1402"/>
      <x v="132"/>
    </i>
    <i r="1">
      <x v="9"/>
      <x v="1233"/>
      <x v="1403"/>
      <x v="8"/>
    </i>
    <i r="1">
      <x v="15"/>
      <x v="1234"/>
      <x v="1404"/>
      <x v="135"/>
    </i>
    <i r="1">
      <x v="22"/>
      <x v="1235"/>
      <x v="1405"/>
      <x v="8"/>
    </i>
    <i t="default">
      <x v="128"/>
    </i>
    <i>
      <x v="129"/>
      <x v="1"/>
      <x v="1317"/>
      <x v="1502"/>
      <x v="77"/>
    </i>
    <i r="1">
      <x v="9"/>
      <x v="1318"/>
      <x v="1503"/>
      <x v="77"/>
    </i>
    <i r="1">
      <x v="11"/>
      <x v="1319"/>
      <x v="1504"/>
      <x v="77"/>
    </i>
    <i r="1">
      <x v="12"/>
      <x v="1320"/>
      <x v="1505"/>
      <x v="20"/>
    </i>
    <i r="1">
      <x v="13"/>
      <x v="1321"/>
      <x v="1506"/>
      <x v="76"/>
    </i>
    <i r="1">
      <x v="15"/>
      <x v="1322"/>
      <x v="1507"/>
      <x v="77"/>
    </i>
    <i r="1">
      <x v="16"/>
      <x v="1323"/>
      <x v="1508"/>
      <x v="77"/>
    </i>
    <i r="1">
      <x v="17"/>
      <x v="1324"/>
      <x v="1509"/>
      <x v="77"/>
    </i>
    <i r="1">
      <x v="20"/>
      <x v="1325"/>
      <x v="1510"/>
      <x v="77"/>
    </i>
    <i r="1">
      <x v="21"/>
      <x v="1326"/>
      <x v="1511"/>
      <x v="77"/>
    </i>
    <i r="1">
      <x v="27"/>
      <x v="1327"/>
      <x v="1512"/>
      <x v="76"/>
    </i>
    <i r="1">
      <x v="30"/>
      <x v="1328"/>
      <x v="1513"/>
      <x v="77"/>
    </i>
    <i r="1">
      <x v="31"/>
      <x v="1329"/>
      <x v="1514"/>
      <x v="77"/>
    </i>
    <i r="1">
      <x v="32"/>
      <x v="1330"/>
      <x v="1515"/>
      <x v="77"/>
    </i>
    <i r="1">
      <x v="35"/>
      <x v="609"/>
      <x v="1517"/>
      <x v="77"/>
    </i>
    <i r="1">
      <x v="36"/>
      <x v="511"/>
      <x v="1518"/>
      <x v="77"/>
    </i>
    <i r="1">
      <x v="68"/>
      <x v="1331"/>
      <x v="1516"/>
      <x v="51"/>
    </i>
    <i t="default">
      <x v="129"/>
    </i>
    <i>
      <x v="133"/>
      <x v="1"/>
      <x v="1332"/>
      <x v="1519"/>
      <x v="65"/>
    </i>
    <i r="1">
      <x v="2"/>
      <x v="1333"/>
      <x v="1520"/>
      <x v="145"/>
    </i>
    <i t="default">
      <x v="133"/>
    </i>
    <i>
      <x v="136"/>
      <x v="1"/>
      <x v="1334"/>
      <x v="1521"/>
      <x v="22"/>
    </i>
    <i r="1">
      <x v="4"/>
      <x v="1335"/>
      <x v="1522"/>
      <x v="20"/>
    </i>
    <i t="default">
      <x v="136"/>
    </i>
    <i>
      <x v="139"/>
      <x v="1"/>
      <x v="271"/>
      <x v="283"/>
      <x v="33"/>
    </i>
    <i r="1">
      <x v="3"/>
      <x v="272"/>
      <x v="284"/>
      <x v="33"/>
    </i>
    <i r="1">
      <x v="4"/>
      <x v="273"/>
      <x v="285"/>
      <x v="14"/>
    </i>
    <i r="1">
      <x v="6"/>
      <x v="274"/>
      <x v="286"/>
      <x v="41"/>
    </i>
    <i r="1">
      <x v="8"/>
      <x v="275"/>
      <x v="287"/>
      <x v="20"/>
    </i>
    <i r="1">
      <x v="9"/>
      <x v="276"/>
      <x v="288"/>
      <x v="20"/>
    </i>
    <i r="1">
      <x v="11"/>
      <x v="277"/>
      <x v="289"/>
      <x v="20"/>
    </i>
    <i r="1">
      <x v="13"/>
      <x v="278"/>
      <x v="290"/>
      <x v="10"/>
    </i>
    <i r="1">
      <x v="18"/>
      <x v="279"/>
      <x v="291"/>
      <x v="20"/>
    </i>
    <i r="1">
      <x v="20"/>
      <x v="280"/>
      <x v="292"/>
      <x v="33"/>
    </i>
    <i r="1">
      <x v="21"/>
      <x v="281"/>
      <x v="293"/>
      <x v="33"/>
    </i>
    <i r="1">
      <x v="22"/>
      <x v="282"/>
      <x v="294"/>
      <x v="17"/>
    </i>
    <i r="1">
      <x v="23"/>
      <x v="283"/>
      <x v="295"/>
      <x v="33"/>
    </i>
    <i r="1">
      <x v="24"/>
      <x v="284"/>
      <x v="296"/>
      <x v="12"/>
    </i>
    <i r="1">
      <x v="25"/>
      <x v="285"/>
      <x v="297"/>
      <x v="33"/>
    </i>
    <i r="1">
      <x v="26"/>
      <x v="286"/>
      <x v="298"/>
      <x v="10"/>
    </i>
    <i r="1">
      <x v="27"/>
      <x v="287"/>
      <x v="299"/>
      <x v="12"/>
    </i>
    <i r="1">
      <x v="28"/>
      <x v="288"/>
      <x v="300"/>
      <x v="19"/>
    </i>
    <i r="1">
      <x v="29"/>
      <x/>
      <x/>
      <x/>
    </i>
    <i t="default">
      <x v="139"/>
    </i>
    <i>
      <x v="140"/>
      <x v="4"/>
      <x v="604"/>
      <x v="647"/>
      <x v="26"/>
    </i>
    <i r="1">
      <x v="9"/>
      <x v="605"/>
      <x v="648"/>
      <x v="58"/>
    </i>
    <i r="1">
      <x v="14"/>
      <x v="606"/>
      <x v="649"/>
      <x v="19"/>
    </i>
    <i r="1">
      <x v="15"/>
      <x v="607"/>
      <x v="650"/>
      <x v="45"/>
    </i>
    <i r="1">
      <x v="21"/>
      <x v="608"/>
      <x v="651"/>
      <x v="40"/>
    </i>
    <i r="1">
      <x v="23"/>
      <x v="609"/>
      <x v="652"/>
      <x v="47"/>
    </i>
    <i r="1">
      <x v="25"/>
      <x v="610"/>
      <x v="653"/>
      <x v="20"/>
    </i>
    <i r="1">
      <x v="26"/>
      <x v="611"/>
      <x v="654"/>
      <x v="47"/>
    </i>
    <i r="1">
      <x v="28"/>
      <x v="612"/>
      <x v="655"/>
      <x v="59"/>
    </i>
    <i r="1">
      <x v="30"/>
      <x v="613"/>
      <x v="656"/>
      <x v="47"/>
    </i>
    <i r="1">
      <x v="34"/>
      <x v="614"/>
      <x v="657"/>
      <x v="26"/>
    </i>
    <i r="1">
      <x v="35"/>
      <x v="616"/>
      <x v="659"/>
      <x v="26"/>
    </i>
    <i r="1">
      <x v="37"/>
      <x v="617"/>
      <x v="660"/>
      <x v="19"/>
    </i>
    <i r="1">
      <x v="42"/>
      <x v="618"/>
      <x v="661"/>
      <x v="47"/>
    </i>
    <i r="1">
      <x v="43"/>
      <x v="493"/>
      <x v="662"/>
      <x v="47"/>
    </i>
    <i r="1">
      <x v="45"/>
      <x v="619"/>
      <x v="663"/>
      <x v="47"/>
    </i>
    <i r="1">
      <x v="46"/>
      <x v="620"/>
      <x v="664"/>
      <x v="56"/>
    </i>
    <i r="1">
      <x v="68"/>
      <x v="615"/>
      <x v="658"/>
      <x v="26"/>
    </i>
    <i t="default">
      <x v="140"/>
    </i>
    <i>
      <x v="142"/>
      <x v="1"/>
      <x v="1236"/>
      <x v="1406"/>
      <x v="141"/>
    </i>
    <i r="1">
      <x v="3"/>
      <x v="1237"/>
      <x v="1407"/>
      <x v="20"/>
    </i>
    <i r="1">
      <x v="6"/>
      <x v="1238"/>
      <x v="1408"/>
      <x v="141"/>
    </i>
    <i r="1">
      <x v="8"/>
      <x v="1239"/>
      <x v="1409"/>
      <x v="120"/>
    </i>
    <i r="1">
      <x v="10"/>
      <x v="1240"/>
      <x v="1410"/>
      <x v="141"/>
    </i>
    <i r="1">
      <x v="11"/>
      <x v="1241"/>
      <x v="1411"/>
      <x v="19"/>
    </i>
    <i r="1">
      <x v="12"/>
      <x v="1242"/>
      <x v="1412"/>
      <x v="141"/>
    </i>
    <i r="1">
      <x v="13"/>
      <x v="1243"/>
      <x v="1413"/>
      <x v="20"/>
    </i>
    <i r="1">
      <x v="14"/>
      <x v="1244"/>
      <x v="1414"/>
      <x v="20"/>
    </i>
    <i r="1">
      <x v="15"/>
      <x v="1245"/>
      <x v="1415"/>
      <x v="141"/>
    </i>
    <i r="1">
      <x v="16"/>
      <x v="1246"/>
      <x v="1416"/>
      <x v="141"/>
    </i>
    <i r="1">
      <x v="17"/>
      <x v="1247"/>
      <x v="1417"/>
      <x v="141"/>
    </i>
    <i r="1">
      <x v="18"/>
      <x v="1248"/>
      <x v="1418"/>
      <x v="141"/>
    </i>
    <i t="default">
      <x v="142"/>
    </i>
    <i>
      <x v="144"/>
      <x v="1"/>
      <x v="959"/>
      <x v="1048"/>
      <x v="96"/>
    </i>
    <i r="1">
      <x v="3"/>
      <x v="960"/>
      <x v="1049"/>
      <x v="87"/>
    </i>
    <i r="1">
      <x v="4"/>
      <x v="961"/>
      <x v="1050"/>
      <x v="87"/>
    </i>
    <i r="1">
      <x v="5"/>
      <x v="962"/>
      <x v="1051"/>
      <x v="94"/>
    </i>
    <i r="1">
      <x v="6"/>
      <x v="963"/>
      <x v="1052"/>
      <x v="87"/>
    </i>
    <i r="1">
      <x v="9"/>
      <x v="422"/>
      <x v="1053"/>
      <x v="86"/>
    </i>
    <i r="1">
      <x v="11"/>
      <x v="767"/>
      <x v="1054"/>
      <x v="86"/>
    </i>
    <i r="1">
      <x v="12"/>
      <x v="964"/>
      <x v="1055"/>
      <x v="87"/>
    </i>
    <i r="1">
      <x v="13"/>
      <x v="965"/>
      <x v="1056"/>
      <x v="87"/>
    </i>
    <i r="1">
      <x v="18"/>
      <x v="32"/>
      <x v="1057"/>
      <x v="20"/>
    </i>
    <i r="1">
      <x v="19"/>
      <x v="210"/>
      <x v="1058"/>
      <x v="97"/>
    </i>
    <i r="1">
      <x v="20"/>
      <x v="240"/>
      <x v="1059"/>
      <x v="87"/>
    </i>
    <i r="1">
      <x v="21"/>
      <x v="476"/>
      <x v="1060"/>
      <x v="87"/>
    </i>
    <i r="1">
      <x v="22"/>
      <x v="966"/>
      <x v="1061"/>
      <x v="94"/>
    </i>
    <i r="1">
      <x v="25"/>
      <x v="967"/>
      <x v="1062"/>
      <x v="87"/>
    </i>
    <i r="1">
      <x v="26"/>
      <x v="968"/>
      <x v="1063"/>
      <x v="87"/>
    </i>
    <i r="1">
      <x v="27"/>
      <x v="969"/>
      <x v="1064"/>
      <x v="97"/>
    </i>
    <i r="1">
      <x v="28"/>
      <x v="970"/>
      <x v="1065"/>
      <x v="87"/>
    </i>
    <i r="1">
      <x v="29"/>
      <x v="971"/>
      <x v="1066"/>
      <x v="87"/>
    </i>
    <i r="1">
      <x v="30"/>
      <x v="972"/>
      <x v="1067"/>
      <x v="87"/>
    </i>
    <i r="1">
      <x v="31"/>
      <x v="918"/>
      <x v="1068"/>
      <x v="88"/>
    </i>
    <i r="1">
      <x v="32"/>
      <x v="973"/>
      <x v="1069"/>
      <x v="97"/>
    </i>
    <i t="default">
      <x v="144"/>
    </i>
    <i>
      <x v="145"/>
      <x v="1"/>
      <x v="1249"/>
      <x v="1419"/>
      <x v="132"/>
    </i>
    <i r="1">
      <x v="2"/>
      <x v="786"/>
      <x v="1420"/>
      <x v="19"/>
    </i>
    <i r="1">
      <x v="3"/>
      <x v="1114"/>
      <x v="1421"/>
      <x v="135"/>
    </i>
    <i r="1">
      <x v="7"/>
      <x v="1250"/>
      <x v="1422"/>
      <x v="133"/>
    </i>
    <i r="1">
      <x v="10"/>
      <x v="920"/>
      <x v="1423"/>
      <x v="19"/>
    </i>
    <i r="1">
      <x v="11"/>
      <x v="1251"/>
      <x v="1424"/>
      <x v="133"/>
    </i>
    <i t="default">
      <x v="145"/>
    </i>
    <i>
      <x v="149"/>
      <x v="1"/>
      <x v="293"/>
      <x v="305"/>
      <x v="10"/>
    </i>
    <i r="1">
      <x v="2"/>
      <x v="294"/>
      <x v="306"/>
      <x v="11"/>
    </i>
    <i t="default">
      <x v="149"/>
    </i>
    <i>
      <x v="150"/>
      <x v="4"/>
      <x v="1082"/>
      <x v="1217"/>
      <x v="73"/>
    </i>
    <i r="1">
      <x v="5"/>
      <x v="201"/>
      <x v="1218"/>
      <x v="71"/>
    </i>
    <i r="1">
      <x v="11"/>
      <x v="347"/>
      <x v="1219"/>
      <x v="73"/>
    </i>
    <i t="default">
      <x v="150"/>
    </i>
    <i>
      <x v="152"/>
      <x v="1"/>
      <x v="1336"/>
      <x v="1523"/>
      <x v="104"/>
    </i>
    <i r="1">
      <x v="2"/>
      <x v="1337"/>
      <x v="1524"/>
      <x v="145"/>
    </i>
    <i r="1">
      <x v="3"/>
      <x v="1338"/>
      <x v="1525"/>
      <x v="77"/>
    </i>
    <i r="1">
      <x v="4"/>
      <x v="1339"/>
      <x v="1526"/>
      <x v="58"/>
    </i>
    <i r="1">
      <x v="5"/>
      <x v="1340"/>
      <x v="1527"/>
      <x v="58"/>
    </i>
    <i r="1">
      <x v="6"/>
      <x v="31"/>
      <x v="1528"/>
      <x v="58"/>
    </i>
    <i r="1">
      <x v="7"/>
      <x v="1341"/>
      <x v="1529"/>
      <x v="146"/>
    </i>
    <i r="1">
      <x v="8"/>
      <x v="1342"/>
      <x v="1530"/>
      <x v="104"/>
    </i>
    <i r="1">
      <x v="9"/>
      <x v="894"/>
      <x v="1531"/>
      <x v="58"/>
    </i>
    <i r="1">
      <x v="10"/>
      <x v="1343"/>
      <x v="1532"/>
      <x v="65"/>
    </i>
    <i r="1">
      <x v="11"/>
      <x v="1344"/>
      <x v="1533"/>
      <x v="65"/>
    </i>
    <i r="1">
      <x v="12"/>
      <x v="1345"/>
      <x v="1534"/>
      <x v="20"/>
    </i>
    <i r="1">
      <x v="13"/>
      <x v="784"/>
      <x v="1535"/>
      <x v="145"/>
    </i>
    <i r="1">
      <x v="15"/>
      <x v="59"/>
      <x v="1536"/>
      <x v="58"/>
    </i>
    <i r="1">
      <x v="16"/>
      <x v="794"/>
      <x v="1537"/>
      <x v="58"/>
    </i>
    <i r="1">
      <x v="17"/>
      <x v="1346"/>
      <x v="1538"/>
      <x v="58"/>
    </i>
    <i r="1">
      <x v="18"/>
      <x v="1347"/>
      <x v="1539"/>
      <x v="58"/>
    </i>
    <i r="1">
      <x v="19"/>
      <x v="702"/>
      <x v="1540"/>
      <x v="19"/>
    </i>
    <i r="1">
      <x v="22"/>
      <x v="1348"/>
      <x v="1541"/>
      <x v="104"/>
    </i>
    <i r="1">
      <x v="23"/>
      <x v="1349"/>
      <x v="1542"/>
      <x v="58"/>
    </i>
    <i r="1">
      <x v="24"/>
      <x v="1346"/>
      <x v="1543"/>
      <x v="58"/>
    </i>
    <i r="1">
      <x v="25"/>
      <x v="1350"/>
      <x v="1544"/>
      <x v="58"/>
    </i>
    <i t="default">
      <x v="152"/>
    </i>
    <i>
      <x v="153"/>
      <x v="1"/>
      <x v="975"/>
      <x v="1071"/>
      <x v="92"/>
    </i>
    <i r="1">
      <x v="3"/>
      <x v="976"/>
      <x v="1072"/>
      <x v="92"/>
    </i>
    <i r="1">
      <x v="4"/>
      <x v="977"/>
      <x v="1073"/>
      <x v="92"/>
    </i>
    <i r="1">
      <x v="6"/>
      <x v="978"/>
      <x v="1074"/>
      <x v="92"/>
    </i>
    <i r="1">
      <x v="7"/>
      <x v="979"/>
      <x v="1075"/>
      <x v="23"/>
    </i>
    <i t="default">
      <x v="153"/>
    </i>
    <i>
      <x v="154"/>
      <x v="2"/>
      <x v="980"/>
      <x v="1076"/>
      <x v="98"/>
    </i>
    <i r="1">
      <x v="4"/>
      <x v="981"/>
      <x v="1077"/>
      <x v="99"/>
    </i>
    <i t="default">
      <x v="154"/>
    </i>
    <i>
      <x v="155"/>
      <x v="1"/>
      <x v="974"/>
      <x v="1070"/>
      <x v="81"/>
    </i>
    <i t="default">
      <x v="155"/>
    </i>
    <i>
      <x v="156"/>
      <x v="1"/>
      <x v="295"/>
      <x v="307"/>
      <x v="27"/>
    </i>
    <i r="1">
      <x v="2"/>
      <x v="296"/>
      <x v="308"/>
      <x v="20"/>
    </i>
    <i r="1">
      <x v="3"/>
      <x v="297"/>
      <x v="309"/>
      <x v="20"/>
    </i>
    <i r="1">
      <x v="5"/>
      <x v="298"/>
      <x v="310"/>
      <x v="2"/>
    </i>
    <i r="1">
      <x v="8"/>
      <x v="299"/>
      <x v="311"/>
      <x v="2"/>
    </i>
    <i t="default">
      <x v="156"/>
    </i>
    <i>
      <x v="158"/>
      <x v="2"/>
      <x v="300"/>
      <x v="312"/>
      <x v="17"/>
    </i>
    <i r="1">
      <x v="3"/>
      <x v="301"/>
      <x v="313"/>
      <x v="42"/>
    </i>
    <i r="1">
      <x v="11"/>
      <x v="302"/>
      <x v="314"/>
      <x v="17"/>
    </i>
    <i r="1">
      <x v="15"/>
      <x v="303"/>
      <x v="315"/>
      <x v="18"/>
    </i>
    <i r="1">
      <x v="19"/>
      <x v="304"/>
      <x v="316"/>
      <x v="3"/>
    </i>
    <i r="1">
      <x v="20"/>
      <x v="305"/>
      <x v="317"/>
      <x v="43"/>
    </i>
    <i t="default">
      <x v="158"/>
    </i>
    <i>
      <x v="159"/>
      <x v="1"/>
      <x v="1083"/>
      <x v="1220"/>
      <x v="102"/>
    </i>
    <i r="1">
      <x v="2"/>
      <x v="1084"/>
      <x v="1221"/>
      <x v="106"/>
    </i>
    <i r="1">
      <x v="3"/>
      <x v="59"/>
      <x v="1222"/>
      <x v="20"/>
    </i>
    <i r="1">
      <x v="6"/>
      <x v="1085"/>
      <x v="1223"/>
      <x v="102"/>
    </i>
    <i r="1">
      <x v="7"/>
      <x v="1086"/>
      <x v="1224"/>
      <x v="106"/>
    </i>
    <i r="1">
      <x v="9"/>
      <x v="1087"/>
      <x v="1225"/>
      <x v="106"/>
    </i>
    <i r="1">
      <x v="12"/>
      <x v="66"/>
      <x v="1226"/>
      <x v="102"/>
    </i>
    <i r="1">
      <x v="14"/>
      <x v="1004"/>
      <x v="1227"/>
      <x v="107"/>
    </i>
    <i r="1">
      <x v="15"/>
      <x v="1088"/>
      <x v="1228"/>
      <x v="106"/>
    </i>
    <i r="1">
      <x v="16"/>
      <x v="59"/>
      <x v="1229"/>
      <x v="20"/>
    </i>
    <i r="1">
      <x v="20"/>
      <x v="810"/>
      <x v="1230"/>
      <x v="102"/>
    </i>
    <i r="1">
      <x v="21"/>
      <x v="1089"/>
      <x v="1231"/>
      <x v="102"/>
    </i>
    <i r="1">
      <x v="27"/>
      <x v="1090"/>
      <x v="1232"/>
      <x v="108"/>
    </i>
    <i r="1">
      <x v="30"/>
      <x v="1091"/>
      <x v="1233"/>
      <x v="109"/>
    </i>
    <i r="1">
      <x v="31"/>
      <x v="1047"/>
      <x v="1234"/>
      <x v="102"/>
    </i>
    <i r="1">
      <x v="32"/>
      <x v="690"/>
      <x v="1235"/>
      <x v="110"/>
    </i>
    <i r="1">
      <x v="35"/>
      <x v="1092"/>
      <x v="1237"/>
      <x v="102"/>
    </i>
    <i r="1">
      <x v="36"/>
      <x v="490"/>
      <x v="1238"/>
      <x v="20"/>
    </i>
    <i r="1">
      <x v="38"/>
      <x v="1093"/>
      <x v="1239"/>
      <x v="20"/>
    </i>
    <i r="1">
      <x v="40"/>
      <x v="1094"/>
      <x v="1240"/>
      <x v="102"/>
    </i>
    <i r="1">
      <x v="43"/>
      <x v="1095"/>
      <x v="1241"/>
      <x v="102"/>
    </i>
    <i r="1">
      <x v="45"/>
      <x v="961"/>
      <x v="1242"/>
      <x v="106"/>
    </i>
    <i r="1">
      <x v="46"/>
      <x v="1096"/>
      <x v="1243"/>
      <x v="74"/>
    </i>
    <i r="1">
      <x v="48"/>
      <x v="1099"/>
      <x v="1246"/>
      <x v="106"/>
    </i>
    <i r="1">
      <x v="49"/>
      <x v="1100"/>
      <x v="1247"/>
      <x v="106"/>
    </i>
    <i r="1">
      <x v="50"/>
      <x v="1101"/>
      <x v="1249"/>
      <x v="102"/>
    </i>
    <i r="1">
      <x v="52"/>
      <x v="1102"/>
      <x v="1250"/>
      <x v="112"/>
    </i>
    <i r="1">
      <x v="54"/>
      <x v="1103"/>
      <x v="1251"/>
      <x v="113"/>
    </i>
    <i r="1">
      <x v="68"/>
      <x v="574"/>
      <x v="1236"/>
      <x v="102"/>
    </i>
    <i r="1">
      <x v="69"/>
      <x v="1098"/>
      <x v="1245"/>
      <x v="19"/>
    </i>
    <i r="1">
      <x v="70"/>
      <x v="1097"/>
      <x v="1244"/>
      <x v="106"/>
    </i>
    <i r="1">
      <x v="73"/>
      <x v="32"/>
      <x v="1248"/>
      <x v="111"/>
    </i>
    <i r="1">
      <x v="98"/>
      <x v="1099"/>
      <x v="1246"/>
      <x v="114"/>
    </i>
    <i t="default">
      <x v="159"/>
    </i>
    <i>
      <x v="160"/>
      <x v="1"/>
      <x v="1106"/>
      <x v="1255"/>
      <x v="107"/>
    </i>
    <i r="1">
      <x v="2"/>
      <x v="1107"/>
      <x v="1256"/>
      <x v="114"/>
    </i>
    <i r="1">
      <x v="3"/>
      <x v="1108"/>
      <x v="1257"/>
      <x v="114"/>
    </i>
    <i r="1">
      <x v="4"/>
      <x v="1109"/>
      <x v="1258"/>
      <x v="114"/>
    </i>
    <i r="1">
      <x v="5"/>
      <x v="1110"/>
      <x v="1259"/>
      <x v="20"/>
    </i>
    <i r="1">
      <x v="6"/>
      <x v="1111"/>
      <x v="1260"/>
      <x v="114"/>
    </i>
    <i r="1">
      <x v="7"/>
      <x v="636"/>
      <x v="1261"/>
      <x v="116"/>
    </i>
    <i r="1">
      <x v="8"/>
      <x v="1112"/>
      <x v="1262"/>
      <x v="20"/>
    </i>
    <i r="1">
      <x v="9"/>
      <x v="1113"/>
      <x v="1263"/>
      <x v="114"/>
    </i>
    <i r="1">
      <x v="10"/>
      <x v="1114"/>
      <x v="1264"/>
      <x v="101"/>
    </i>
    <i r="1">
      <x v="11"/>
      <x v="1115"/>
      <x v="1265"/>
      <x v="114"/>
    </i>
    <i r="1">
      <x v="12"/>
      <x v="1116"/>
      <x v="1266"/>
      <x v="114"/>
    </i>
    <i r="1">
      <x v="13"/>
      <x v="1117"/>
      <x v="1267"/>
      <x v="116"/>
    </i>
    <i r="1">
      <x v="15"/>
      <x v="1118"/>
      <x v="1268"/>
      <x v="117"/>
    </i>
    <i r="1">
      <x v="16"/>
      <x v="815"/>
      <x v="1269"/>
      <x v="114"/>
    </i>
    <i r="1">
      <x v="18"/>
      <x v="1119"/>
      <x v="1270"/>
      <x v="116"/>
    </i>
    <i r="1">
      <x v="19"/>
      <x v="1120"/>
      <x v="1271"/>
      <x v="20"/>
    </i>
    <i r="1">
      <x v="20"/>
      <x v="1121"/>
      <x v="1272"/>
      <x v="107"/>
    </i>
    <i r="1">
      <x v="21"/>
      <x v="1122"/>
      <x v="1273"/>
      <x v="116"/>
    </i>
    <i r="1">
      <x v="22"/>
      <x v="1123"/>
      <x v="1274"/>
      <x v="20"/>
    </i>
    <i r="1">
      <x v="23"/>
      <x v="572"/>
      <x v="1275"/>
      <x v="107"/>
    </i>
    <i r="1">
      <x v="24"/>
      <x v="1124"/>
      <x v="1276"/>
      <x v="20"/>
    </i>
    <i r="1">
      <x v="25"/>
      <x v="117"/>
      <x v="1277"/>
      <x v="116"/>
    </i>
    <i r="1">
      <x v="27"/>
      <x v="756"/>
      <x v="1278"/>
      <x v="116"/>
    </i>
    <i r="1">
      <x v="29"/>
      <x v="1125"/>
      <x v="1279"/>
      <x v="107"/>
    </i>
    <i r="1">
      <x v="31"/>
      <x v="628"/>
      <x v="1280"/>
      <x v="114"/>
    </i>
    <i r="1">
      <x v="32"/>
      <x v="1126"/>
      <x v="1281"/>
      <x v="117"/>
    </i>
    <i r="1">
      <x v="33"/>
      <x v="1127"/>
      <x v="1282"/>
      <x v="20"/>
    </i>
    <i r="1">
      <x v="34"/>
      <x v="1128"/>
      <x v="1283"/>
      <x v="116"/>
    </i>
    <i r="1">
      <x v="68"/>
      <x v="255"/>
      <x v="1284"/>
      <x v="107"/>
    </i>
    <i t="default">
      <x v="160"/>
    </i>
    <i>
      <x v="161"/>
      <x v="1"/>
      <x v="1104"/>
      <x v="1252"/>
      <x v="115"/>
    </i>
    <i r="1">
      <x v="2"/>
      <x v="193"/>
      <x v="1253"/>
      <x v="115"/>
    </i>
    <i r="1">
      <x v="3"/>
      <x v="1105"/>
      <x v="1254"/>
      <x v="115"/>
    </i>
    <i t="default">
      <x v="161"/>
    </i>
    <i>
      <x v="163"/>
      <x v="2"/>
      <x v="1252"/>
      <x v="1425"/>
      <x v="119"/>
    </i>
    <i r="1">
      <x v="3"/>
      <x v="1253"/>
      <x v="1426"/>
      <x v="119"/>
    </i>
    <i r="1">
      <x v="6"/>
      <x v="1254"/>
      <x v="1427"/>
      <x v="121"/>
    </i>
    <i r="1">
      <x v="7"/>
      <x v="1255"/>
      <x v="1428"/>
      <x v="120"/>
    </i>
    <i r="1">
      <x v="8"/>
      <x v="1256"/>
      <x v="1429"/>
      <x v="120"/>
    </i>
    <i r="1">
      <x v="9"/>
      <x v="1257"/>
      <x v="1430"/>
      <x v="141"/>
    </i>
    <i t="default">
      <x v="163"/>
    </i>
    <i>
      <x v="164"/>
      <x v="1"/>
      <x v="621"/>
      <x v="665"/>
      <x v="38"/>
    </i>
    <i r="1">
      <x v="2"/>
      <x v="622"/>
      <x v="666"/>
      <x v="60"/>
    </i>
    <i r="1">
      <x v="6"/>
      <x v="623"/>
      <x v="667"/>
      <x v="38"/>
    </i>
    <i r="1">
      <x v="8"/>
      <x v="624"/>
      <x v="668"/>
      <x v="60"/>
    </i>
    <i r="1">
      <x v="14"/>
      <x v="625"/>
      <x v="669"/>
      <x v="38"/>
    </i>
    <i r="1">
      <x v="15"/>
      <x v="626"/>
      <x v="670"/>
      <x v="61"/>
    </i>
    <i r="1">
      <x v="16"/>
      <x v="627"/>
      <x v="671"/>
      <x v="62"/>
    </i>
    <i r="1">
      <x v="21"/>
      <x v="628"/>
      <x v="672"/>
      <x v="38"/>
    </i>
    <i r="1">
      <x v="22"/>
      <x v="629"/>
      <x v="673"/>
      <x v="50"/>
    </i>
    <i t="default">
      <x v="164"/>
    </i>
    <i>
      <x v="165"/>
      <x v="2"/>
      <x v="630"/>
      <x v="674"/>
      <x v="49"/>
    </i>
    <i r="1">
      <x v="3"/>
      <x v="631"/>
      <x v="675"/>
      <x v="38"/>
    </i>
    <i r="1">
      <x v="4"/>
      <x v="632"/>
      <x v="676"/>
      <x v="63"/>
    </i>
    <i r="1">
      <x v="5"/>
      <x v="633"/>
      <x v="677"/>
      <x v="60"/>
    </i>
    <i r="1">
      <x v="6"/>
      <x v="634"/>
      <x v="678"/>
      <x v="38"/>
    </i>
    <i r="1">
      <x v="7"/>
      <x v="32"/>
      <x v="679"/>
      <x v="38"/>
    </i>
    <i r="1">
      <x v="8"/>
      <x v="635"/>
      <x v="680"/>
      <x v="38"/>
    </i>
    <i r="1">
      <x v="9"/>
      <x v="636"/>
      <x v="681"/>
      <x v="60"/>
    </i>
    <i r="1">
      <x v="10"/>
      <x v="637"/>
      <x v="682"/>
      <x v="38"/>
    </i>
    <i r="1">
      <x v="11"/>
      <x v="638"/>
      <x v="683"/>
      <x v="60"/>
    </i>
    <i r="1">
      <x v="12"/>
      <x v="639"/>
      <x v="684"/>
      <x v="60"/>
    </i>
    <i r="1">
      <x v="13"/>
      <x v="640"/>
      <x v="685"/>
      <x v="38"/>
    </i>
    <i r="1">
      <x v="14"/>
      <x v="641"/>
      <x v="686"/>
      <x v="38"/>
    </i>
    <i r="1">
      <x v="15"/>
      <x v="642"/>
      <x v="687"/>
      <x v="38"/>
    </i>
    <i r="1">
      <x v="16"/>
      <x v="643"/>
      <x v="688"/>
      <x v="38"/>
    </i>
    <i r="1">
      <x v="17"/>
      <x v="644"/>
      <x v="689"/>
      <x v="38"/>
    </i>
    <i r="1">
      <x v="18"/>
      <x v="636"/>
      <x v="690"/>
      <x v="38"/>
    </i>
    <i r="1">
      <x v="19"/>
      <x v="645"/>
      <x v="691"/>
      <x v="60"/>
    </i>
    <i r="1">
      <x v="20"/>
      <x v="646"/>
      <x v="692"/>
      <x v="38"/>
    </i>
    <i r="1">
      <x v="21"/>
      <x v="647"/>
      <x v="693"/>
      <x v="50"/>
    </i>
    <i r="1">
      <x v="22"/>
      <x v="648"/>
      <x v="694"/>
      <x v="38"/>
    </i>
    <i r="1">
      <x v="23"/>
      <x v="649"/>
      <x v="695"/>
      <x v="38"/>
    </i>
    <i r="1">
      <x v="25"/>
      <x v="650"/>
      <x v="696"/>
      <x v="22"/>
    </i>
    <i r="1">
      <x v="26"/>
      <x v="651"/>
      <x v="697"/>
      <x v="64"/>
    </i>
    <i r="1">
      <x v="27"/>
      <x v="652"/>
      <x v="698"/>
      <x v="64"/>
    </i>
    <i r="1">
      <x v="28"/>
      <x v="653"/>
      <x v="699"/>
      <x v="38"/>
    </i>
    <i r="1">
      <x v="29"/>
      <x v="654"/>
      <x v="700"/>
      <x v="22"/>
    </i>
    <i r="1">
      <x v="30"/>
      <x v="655"/>
      <x v="701"/>
      <x v="65"/>
    </i>
    <i r="1">
      <x v="31"/>
      <x v="656"/>
      <x v="702"/>
      <x v="60"/>
    </i>
    <i r="1">
      <x v="32"/>
      <x v="657"/>
      <x v="703"/>
      <x v="60"/>
    </i>
    <i r="1">
      <x v="34"/>
      <x v="482"/>
      <x v="704"/>
      <x v="38"/>
    </i>
    <i r="1">
      <x v="36"/>
      <x v="658"/>
      <x v="705"/>
      <x v="38"/>
    </i>
    <i r="1">
      <x v="37"/>
      <x v="659"/>
      <x v="706"/>
      <x v="38"/>
    </i>
    <i r="1">
      <x v="38"/>
      <x v="660"/>
      <x v="707"/>
      <x v="66"/>
    </i>
    <i r="1">
      <x v="39"/>
      <x v="661"/>
      <x v="708"/>
      <x v="38"/>
    </i>
    <i r="1">
      <x v="40"/>
      <x v="255"/>
      <x v="709"/>
      <x v="38"/>
    </i>
    <i r="1">
      <x v="41"/>
      <x v="383"/>
      <x v="710"/>
      <x v="38"/>
    </i>
    <i r="1">
      <x v="42"/>
      <x v="662"/>
      <x v="711"/>
      <x v="38"/>
    </i>
    <i r="1">
      <x v="43"/>
      <x v="663"/>
      <x v="712"/>
      <x v="38"/>
    </i>
    <i r="1">
      <x v="44"/>
      <x v="664"/>
      <x v="713"/>
      <x v="14"/>
    </i>
    <i r="1">
      <x v="45"/>
      <x v="665"/>
      <x v="714"/>
      <x v="67"/>
    </i>
    <i r="1">
      <x v="46"/>
      <x v="666"/>
      <x v="715"/>
      <x v="38"/>
    </i>
    <i t="default">
      <x v="165"/>
    </i>
    <i>
      <x v="166"/>
      <x v="2"/>
      <x v="667"/>
      <x v="716"/>
      <x v="38"/>
    </i>
    <i r="1">
      <x v="4"/>
      <x v="668"/>
      <x v="717"/>
      <x v="20"/>
    </i>
    <i r="1">
      <x v="5"/>
      <x v="669"/>
      <x v="718"/>
      <x v="44"/>
    </i>
    <i r="1">
      <x v="8"/>
      <x v="670"/>
      <x v="719"/>
      <x v="68"/>
    </i>
    <i r="1">
      <x v="9"/>
      <x v="671"/>
      <x v="720"/>
      <x v="50"/>
    </i>
    <i r="1">
      <x v="10"/>
      <x v="672"/>
      <x v="721"/>
      <x v="69"/>
    </i>
    <i t="default">
      <x v="166"/>
    </i>
    <i>
      <x v="167"/>
      <x v="2"/>
      <x v="673"/>
      <x v="722"/>
      <x v="64"/>
    </i>
    <i r="1">
      <x v="3"/>
      <x v="97"/>
      <x v="723"/>
      <x v="38"/>
    </i>
    <i r="1">
      <x v="5"/>
      <x v="674"/>
      <x v="724"/>
      <x v="50"/>
    </i>
    <i r="1">
      <x v="6"/>
      <x v="675"/>
      <x v="725"/>
      <x v="38"/>
    </i>
    <i r="1">
      <x v="7"/>
      <x v="676"/>
      <x v="726"/>
      <x v="60"/>
    </i>
    <i r="1">
      <x v="8"/>
      <x v="677"/>
      <x v="727"/>
      <x v="38"/>
    </i>
    <i r="1">
      <x v="9"/>
      <x v="678"/>
      <x v="728"/>
      <x v="38"/>
    </i>
    <i r="1">
      <x v="10"/>
      <x v="679"/>
      <x v="729"/>
      <x v="38"/>
    </i>
    <i r="1">
      <x v="12"/>
      <x v="680"/>
      <x v="730"/>
      <x v="60"/>
    </i>
    <i r="1">
      <x v="13"/>
      <x v="681"/>
      <x v="731"/>
      <x v="38"/>
    </i>
    <i r="1">
      <x v="16"/>
      <x v="682"/>
      <x v="732"/>
      <x v="38"/>
    </i>
    <i r="1">
      <x v="17"/>
      <x v="683"/>
      <x v="733"/>
      <x v="50"/>
    </i>
    <i r="1">
      <x v="19"/>
      <x v="684"/>
      <x v="734"/>
      <x v="38"/>
    </i>
    <i r="1">
      <x v="20"/>
      <x v="685"/>
      <x v="735"/>
      <x v="38"/>
    </i>
    <i r="1">
      <x v="21"/>
      <x v="686"/>
      <x v="736"/>
      <x v="38"/>
    </i>
    <i r="1">
      <x v="23"/>
      <x v="364"/>
      <x v="737"/>
      <x v="60"/>
    </i>
    <i r="1">
      <x v="25"/>
      <x v="687"/>
      <x v="738"/>
      <x v="38"/>
    </i>
    <i r="1">
      <x v="26"/>
      <x v="688"/>
      <x v="739"/>
      <x v="49"/>
    </i>
    <i r="1">
      <x v="27"/>
      <x v="689"/>
      <x v="740"/>
      <x v="38"/>
    </i>
    <i r="1">
      <x v="28"/>
      <x v="690"/>
      <x v="741"/>
      <x v="38"/>
    </i>
    <i r="1">
      <x v="29"/>
      <x v="691"/>
      <x v="742"/>
      <x v="38"/>
    </i>
    <i r="1">
      <x v="30"/>
      <x v="692"/>
      <x v="743"/>
      <x v="38"/>
    </i>
    <i r="1">
      <x v="32"/>
      <x v="693"/>
      <x v="744"/>
      <x v="48"/>
    </i>
    <i r="1">
      <x v="33"/>
      <x v="694"/>
      <x v="745"/>
      <x v="38"/>
    </i>
    <i r="1">
      <x v="34"/>
      <x v="695"/>
      <x v="746"/>
      <x v="38"/>
    </i>
    <i r="1">
      <x v="35"/>
      <x v="406"/>
      <x v="748"/>
      <x v="60"/>
    </i>
    <i r="1">
      <x v="36"/>
      <x v="697"/>
      <x v="749"/>
      <x v="60"/>
    </i>
    <i r="1">
      <x v="38"/>
      <x v="698"/>
      <x v="750"/>
      <x v="50"/>
    </i>
    <i r="1">
      <x v="40"/>
      <x v="244"/>
      <x v="751"/>
      <x v="45"/>
    </i>
    <i r="1">
      <x v="41"/>
      <x v="699"/>
      <x v="752"/>
      <x v="60"/>
    </i>
    <i r="1">
      <x v="42"/>
      <x v="700"/>
      <x v="753"/>
      <x v="50"/>
    </i>
    <i r="1">
      <x v="68"/>
      <x v="696"/>
      <x v="747"/>
      <x v="38"/>
    </i>
    <i t="default">
      <x v="167"/>
    </i>
    <i>
      <x v="168"/>
      <x v="2"/>
      <x v="383"/>
      <x v="754"/>
      <x v="20"/>
    </i>
    <i r="1">
      <x v="4"/>
      <x v="701"/>
      <x v="755"/>
      <x v="20"/>
    </i>
    <i r="1">
      <x v="6"/>
      <x v="702"/>
      <x v="756"/>
      <x v="29"/>
    </i>
    <i r="1">
      <x v="7"/>
      <x v="703"/>
      <x v="757"/>
      <x v="20"/>
    </i>
    <i r="1">
      <x v="9"/>
      <x v="704"/>
      <x v="758"/>
      <x v="20"/>
    </i>
    <i r="1">
      <x v="11"/>
      <x v="705"/>
      <x v="759"/>
      <x v="29"/>
    </i>
    <i r="1">
      <x v="13"/>
      <x v="706"/>
      <x v="760"/>
      <x v="51"/>
    </i>
    <i r="1">
      <x v="15"/>
      <x v="707"/>
      <x v="761"/>
      <x v="20"/>
    </i>
    <i r="1">
      <x v="16"/>
      <x v="708"/>
      <x v="762"/>
      <x v="29"/>
    </i>
    <i r="1">
      <x v="17"/>
      <x v="709"/>
      <x v="763"/>
      <x v="47"/>
    </i>
    <i r="1">
      <x v="20"/>
      <x v="710"/>
      <x v="764"/>
      <x v="20"/>
    </i>
    <i r="1">
      <x v="21"/>
      <x v="711"/>
      <x v="765"/>
      <x v="20"/>
    </i>
    <i r="1">
      <x v="22"/>
      <x v="712"/>
      <x v="766"/>
      <x v="20"/>
    </i>
    <i r="1">
      <x v="23"/>
      <x v="713"/>
      <x v="767"/>
      <x v="70"/>
    </i>
    <i r="1">
      <x v="24"/>
      <x v="714"/>
      <x v="768"/>
      <x v="20"/>
    </i>
    <i r="1">
      <x v="25"/>
      <x v="715"/>
      <x v="769"/>
      <x v="47"/>
    </i>
    <i r="1">
      <x v="26"/>
      <x v="716"/>
      <x v="770"/>
      <x v="45"/>
    </i>
    <i r="1">
      <x v="28"/>
      <x v="637"/>
      <x v="771"/>
      <x v="20"/>
    </i>
    <i t="default">
      <x v="168"/>
    </i>
    <i>
      <x v="171"/>
      <x v="1"/>
      <x v="982"/>
      <x v="1078"/>
      <x v="96"/>
    </i>
    <i r="1">
      <x v="2"/>
      <x v="595"/>
      <x v="1079"/>
      <x v="87"/>
    </i>
    <i r="1">
      <x v="3"/>
      <x v="983"/>
      <x v="1080"/>
      <x v="91"/>
    </i>
    <i r="1">
      <x v="4"/>
      <x v="984"/>
      <x v="1081"/>
      <x v="87"/>
    </i>
    <i r="1">
      <x v="5"/>
      <x v="32"/>
      <x v="1082"/>
      <x v="91"/>
    </i>
    <i r="1">
      <x v="6"/>
      <x v="59"/>
      <x v="1083"/>
      <x v="86"/>
    </i>
    <i r="1">
      <x v="7"/>
      <x v="985"/>
      <x v="1084"/>
      <x v="91"/>
    </i>
    <i r="1">
      <x v="8"/>
      <x/>
      <x/>
      <x/>
    </i>
    <i r="1">
      <x v="10"/>
      <x/>
      <x/>
      <x/>
    </i>
    <i r="1">
      <x v="11"/>
      <x v="986"/>
      <x v="1085"/>
      <x v="20"/>
    </i>
    <i r="1">
      <x v="12"/>
      <x v="753"/>
      <x v="1086"/>
      <x v="86"/>
    </i>
    <i r="1">
      <x v="13"/>
      <x v="67"/>
      <x v="1087"/>
      <x v="87"/>
    </i>
    <i r="1">
      <x v="14"/>
      <x v="987"/>
      <x v="1088"/>
      <x v="91"/>
    </i>
    <i r="1">
      <x v="15"/>
      <x v="552"/>
      <x v="1089"/>
      <x v="94"/>
    </i>
    <i r="1">
      <x v="16"/>
      <x v="988"/>
      <x v="1090"/>
      <x v="23"/>
    </i>
    <i r="1">
      <x v="17"/>
      <x v="702"/>
      <x v="1091"/>
      <x v="91"/>
    </i>
    <i r="1">
      <x v="18"/>
      <x v="383"/>
      <x v="1092"/>
      <x v="86"/>
    </i>
    <i r="1">
      <x v="19"/>
      <x v="989"/>
      <x v="1093"/>
      <x v="94"/>
    </i>
    <i r="1">
      <x v="20"/>
      <x v="786"/>
      <x v="1094"/>
      <x v="86"/>
    </i>
    <i t="default">
      <x v="171"/>
    </i>
    <i>
      <x v="172"/>
      <x v="1"/>
      <x v="289"/>
      <x v="301"/>
      <x v="12"/>
    </i>
    <i r="1">
      <x v="2"/>
      <x/>
      <x/>
      <x/>
    </i>
    <i r="1">
      <x v="3"/>
      <x v="290"/>
      <x v="302"/>
      <x v="12"/>
    </i>
    <i r="1">
      <x v="4"/>
      <x v="291"/>
      <x v="303"/>
      <x v="10"/>
    </i>
    <i r="1">
      <x v="5"/>
      <x v="292"/>
      <x v="304"/>
      <x v="12"/>
    </i>
    <i t="default">
      <x v="172"/>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37">
      <pivotArea field="3" type="button" dataOnly="0" labelOnly="1" outline="0" axis="axisRow" fieldPosition="0"/>
    </format>
    <format dxfId="236">
      <pivotArea field="4" type="button" dataOnly="0" labelOnly="1" outline="0" axis="axisRow" fieldPosition="1"/>
    </format>
    <format dxfId="235">
      <pivotArea field="16" type="button" dataOnly="0" labelOnly="1" outline="0" axis="axisRow" fieldPosition="2"/>
    </format>
    <format dxfId="234">
      <pivotArea field="17" type="button" dataOnly="0" labelOnly="1" outline="0" axis="axisRow" fieldPosition="3"/>
    </format>
    <format dxfId="233">
      <pivotArea field="18" type="button" dataOnly="0" labelOnly="1" outline="0" axis="axisRow" fieldPosition="4"/>
    </format>
    <format dxfId="232">
      <pivotArea dataOnly="0" labelOnly="1" outline="0" fieldPosition="0">
        <references count="1">
          <reference field="4294967294" count="3">
            <x v="0"/>
            <x v="1"/>
            <x v="2"/>
          </reference>
        </references>
      </pivotArea>
    </format>
    <format dxfId="231">
      <pivotArea field="3" type="button" dataOnly="0" labelOnly="1" outline="0" axis="axisRow" fieldPosition="0"/>
    </format>
    <format dxfId="230">
      <pivotArea field="4" type="button" dataOnly="0" labelOnly="1" outline="0" axis="axisRow" fieldPosition="1"/>
    </format>
    <format dxfId="229">
      <pivotArea field="16" type="button" dataOnly="0" labelOnly="1" outline="0" axis="axisRow" fieldPosition="2"/>
    </format>
    <format dxfId="228">
      <pivotArea field="17" type="button" dataOnly="0" labelOnly="1" outline="0" axis="axisRow" fieldPosition="3"/>
    </format>
    <format dxfId="227">
      <pivotArea field="18" type="button" dataOnly="0" labelOnly="1" outline="0" axis="axisRow" fieldPosition="4"/>
    </format>
    <format dxfId="226">
      <pivotArea dataOnly="0" labelOnly="1" outline="0" fieldPosition="0">
        <references count="1">
          <reference field="4294967294" count="3">
            <x v="0"/>
            <x v="1"/>
            <x v="2"/>
          </reference>
        </references>
      </pivotArea>
    </format>
    <format dxfId="225">
      <pivotArea field="3" type="button" dataOnly="0" labelOnly="1" outline="0" axis="axisRow" fieldPosition="0"/>
    </format>
    <format dxfId="224">
      <pivotArea field="4" type="button" dataOnly="0" labelOnly="1" outline="0" axis="axisRow" fieldPosition="1"/>
    </format>
    <format dxfId="223">
      <pivotArea field="16" type="button" dataOnly="0" labelOnly="1" outline="0" axis="axisRow" fieldPosition="2"/>
    </format>
    <format dxfId="222">
      <pivotArea field="17" type="button" dataOnly="0" labelOnly="1" outline="0" axis="axisRow" fieldPosition="3"/>
    </format>
    <format dxfId="221">
      <pivotArea field="18" type="button" dataOnly="0" labelOnly="1" outline="0" axis="axisRow" fieldPosition="4"/>
    </format>
    <format dxfId="22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82" applyNumberFormats="0" applyBorderFormats="0" applyFontFormats="0" applyPatternFormats="0" applyAlignmentFormats="0" applyWidthHeightFormats="1" dataCaption="Values" updatedVersion="8" useAutoFormatting="1" itemPrintTitles="1" createdVersion="5" indent="0" compact="0" compactData="0" gridDropZones="1">
  <location ref="A3:I1658"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4">
        <item x="0"/>
        <item x="2"/>
        <item m="1" x="168"/>
        <item x="3"/>
        <item x="4"/>
        <item x="5"/>
        <item x="6"/>
        <item m="1" x="118"/>
        <item x="7"/>
        <item x="8"/>
        <item m="1" x="142"/>
        <item m="1" x="145"/>
        <item x="9"/>
        <item x="10"/>
        <item m="1" x="119"/>
        <item x="11"/>
        <item x="12"/>
        <item x="13"/>
        <item x="14"/>
        <item x="15"/>
        <item x="16"/>
        <item x="17"/>
        <item x="25"/>
        <item x="26"/>
        <item x="27"/>
        <item x="28"/>
        <item x="29"/>
        <item x="30"/>
        <item x="31"/>
        <item m="1" x="170"/>
        <item m="1" x="132"/>
        <item m="1" x="120"/>
        <item x="32"/>
        <item m="1" x="136"/>
        <item x="33"/>
        <item x="34"/>
        <item m="1" x="155"/>
        <item x="43"/>
        <item x="44"/>
        <item x="45"/>
        <item m="1" x="137"/>
        <item x="46"/>
        <item m="1" x="126"/>
        <item m="1" x="151"/>
        <item x="49"/>
        <item m="1" x="106"/>
        <item x="50"/>
        <item x="51"/>
        <item x="52"/>
        <item x="53"/>
        <item x="54"/>
        <item x="55"/>
        <item x="56"/>
        <item m="1" x="154"/>
        <item x="64"/>
        <item x="65"/>
        <item x="66"/>
        <item x="67"/>
        <item x="68"/>
        <item x="69"/>
        <item x="71"/>
        <item x="79"/>
        <item m="1" x="111"/>
        <item m="1" x="156"/>
        <item m="1" x="108"/>
        <item m="1" x="124"/>
        <item x="80"/>
        <item x="81"/>
        <item x="83"/>
        <item x="84"/>
        <item m="1" x="129"/>
        <item m="1" x="169"/>
        <item m="1" x="141"/>
        <item m="1" x="163"/>
        <item x="85"/>
        <item x="70"/>
        <item m="1" x="125"/>
        <item x="1"/>
        <item x="18"/>
        <item x="47"/>
        <item m="1" x="147"/>
        <item m="1" x="140"/>
        <item m="1" x="143"/>
        <item m="1" x="150"/>
        <item m="1" x="110"/>
        <item m="1" x="161"/>
        <item x="57"/>
        <item m="1" x="157"/>
        <item m="1" x="167"/>
        <item x="82"/>
        <item x="87"/>
        <item x="58"/>
        <item m="1" x="152"/>
        <item m="1" x="158"/>
        <item x="86"/>
        <item m="1" x="144"/>
        <item m="1" x="148"/>
        <item m="1" x="146"/>
        <item m="1" x="130"/>
        <item x="93"/>
        <item m="1" x="115"/>
        <item m="1" x="128"/>
        <item x="94"/>
        <item m="1" x="153"/>
        <item x="72"/>
        <item m="1" x="131"/>
        <item x="88"/>
        <item m="1" x="116"/>
        <item m="1" x="138"/>
        <item x="19"/>
        <item m="1" x="127"/>
        <item m="1" x="112"/>
        <item m="1" x="159"/>
        <item x="35"/>
        <item x="95"/>
        <item m="1" x="162"/>
        <item x="48"/>
        <item x="73"/>
        <item m="1" x="164"/>
        <item x="36"/>
        <item m="1" x="166"/>
        <item x="74"/>
        <item m="1" x="122"/>
        <item m="1" x="105"/>
        <item x="96"/>
        <item x="97"/>
        <item m="1" x="160"/>
        <item m="1" x="135"/>
        <item x="89"/>
        <item x="98"/>
        <item m="1" x="172"/>
        <item m="1" x="102"/>
        <item m="1" x="134"/>
        <item x="99"/>
        <item m="1" x="139"/>
        <item m="1" x="123"/>
        <item x="100"/>
        <item m="1" x="117"/>
        <item m="1" x="109"/>
        <item x="20"/>
        <item x="37"/>
        <item m="1" x="165"/>
        <item x="90"/>
        <item m="1" x="149"/>
        <item x="59"/>
        <item x="91"/>
        <item m="1" x="133"/>
        <item m="1" x="114"/>
        <item m="1" x="171"/>
        <item x="22"/>
        <item x="75"/>
        <item m="1" x="113"/>
        <item x="101"/>
        <item x="61"/>
        <item x="62"/>
        <item x="60"/>
        <item x="23"/>
        <item m="1" x="104"/>
        <item x="24"/>
        <item x="76"/>
        <item x="78"/>
        <item x="77"/>
        <item m="1" x="121"/>
        <item x="92"/>
        <item x="38"/>
        <item x="39"/>
        <item x="40"/>
        <item x="41"/>
        <item x="42"/>
        <item m="1" x="107"/>
        <item m="1" x="103"/>
        <item x="63"/>
        <item x="2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3">
        <item m="1" x="170"/>
        <item x="0"/>
        <item x="21"/>
        <item x="1"/>
        <item x="30"/>
        <item x="58"/>
        <item x="98"/>
        <item x="31"/>
        <item x="32"/>
        <item x="2"/>
        <item x="33"/>
        <item x="34"/>
        <item x="22"/>
        <item x="35"/>
        <item x="91"/>
        <item x="3"/>
        <item x="4"/>
        <item x="88"/>
        <item x="5"/>
        <item x="89"/>
        <item x="59"/>
        <item x="36"/>
        <item x="37"/>
        <item x="47"/>
        <item x="90"/>
        <item x="23"/>
        <item x="60"/>
        <item x="61"/>
        <item x="38"/>
        <item x="54"/>
        <item x="55"/>
        <item x="56"/>
        <item x="39"/>
        <item x="57"/>
        <item x="48"/>
        <item x="94"/>
        <item x="95"/>
        <item x="104"/>
        <item x="105"/>
        <item x="49"/>
        <item x="50"/>
        <item x="40"/>
        <item x="62"/>
        <item x="24"/>
        <item x="41"/>
        <item x="6"/>
        <item x="7"/>
        <item x="8"/>
        <item x="9"/>
        <item x="10"/>
        <item x="43"/>
        <item x="44"/>
        <item x="46"/>
        <item x="99"/>
        <item x="100"/>
        <item x="51"/>
        <item x="52"/>
        <item x="63"/>
        <item x="106"/>
        <item x="11"/>
        <item x="92"/>
        <item x="12"/>
        <item x="13"/>
        <item x="152"/>
        <item x="101"/>
        <item x="93"/>
        <item x="102"/>
        <item x="103"/>
        <item m="1" x="163"/>
        <item x="42"/>
        <item x="148"/>
        <item x="149"/>
        <item x="64"/>
        <item x="45"/>
        <item x="107"/>
        <item x="14"/>
        <item x="65"/>
        <item m="1" x="166"/>
        <item x="25"/>
        <item x="15"/>
        <item x="17"/>
        <item x="150"/>
        <item m="1" x="167"/>
        <item x="66"/>
        <item x="18"/>
        <item x="19"/>
        <item x="20"/>
        <item x="97"/>
        <item x="151"/>
        <item x="68"/>
        <item x="69"/>
        <item x="70"/>
        <item x="71"/>
        <item x="72"/>
        <item x="67"/>
        <item x="73"/>
        <item x="74"/>
        <item x="75"/>
        <item x="53"/>
        <item x="76"/>
        <item x="108"/>
        <item x="77"/>
        <item x="26"/>
        <item x="109"/>
        <item x="79"/>
        <item x="147"/>
        <item x="78"/>
        <item x="80"/>
        <item x="81"/>
        <item x="82"/>
        <item x="27"/>
        <item x="83"/>
        <item x="84"/>
        <item x="29"/>
        <item x="28"/>
        <item x="110"/>
        <item x="85"/>
        <item x="86"/>
        <item x="87"/>
        <item x="111"/>
        <item x="153"/>
        <item x="112"/>
        <item x="16"/>
        <item x="154"/>
        <item m="1" x="169"/>
        <item m="1" x="186"/>
        <item x="155"/>
        <item x="96"/>
        <item m="1" x="183"/>
        <item x="159"/>
        <item x="113"/>
        <item x="114"/>
        <item x="115"/>
        <item x="156"/>
        <item x="157"/>
        <item x="116"/>
        <item x="117"/>
        <item m="1" x="192"/>
        <item x="158"/>
        <item x="160"/>
        <item x="161"/>
        <item x="162"/>
        <item m="1" x="177"/>
        <item x="118"/>
        <item m="1" x="188"/>
        <item x="119"/>
        <item m="1" x="187"/>
        <item m="1" x="185"/>
        <item x="120"/>
        <item m="1" x="180"/>
        <item x="121"/>
        <item x="122"/>
        <item m="1" x="184"/>
        <item m="1" x="164"/>
        <item m="1" x="181"/>
        <item m="1" x="189"/>
        <item x="123"/>
        <item m="1" x="182"/>
        <item x="124"/>
        <item m="1" x="191"/>
        <item m="1" x="165"/>
        <item m="1" x="168"/>
        <item m="1" x="171"/>
        <item m="1" x="173"/>
        <item m="1" x="190"/>
        <item m="1" x="174"/>
        <item m="1" x="178"/>
        <item x="125"/>
        <item m="1" x="176"/>
        <item m="1" x="179"/>
        <item x="126"/>
        <item x="127"/>
        <item x="128"/>
        <item m="1" x="175"/>
        <item m="1" x="172"/>
        <item x="129"/>
        <item x="130"/>
        <item x="131"/>
        <item x="132"/>
        <item x="133"/>
        <item x="134"/>
        <item x="135"/>
        <item x="136"/>
        <item x="137"/>
        <item x="138"/>
        <item x="139"/>
        <item x="140"/>
        <item x="141"/>
        <item x="142"/>
        <item x="143"/>
        <item x="144"/>
        <item x="145"/>
        <item x="146"/>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51">
        <item x="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s>
    </pivotField>
    <pivotField axis="axisRow" compact="0" outline="0" showAll="0" defaultSubtotal="0">
      <items count="1545">
        <item x="3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s>
    </pivotField>
    <pivotField axis="axisRow" compact="0" outline="0" showAll="0">
      <items count="148">
        <item x="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654">
    <i>
      <x/>
      <x v="1"/>
      <x v="1"/>
      <x v="1"/>
      <x v="1"/>
    </i>
    <i r="1">
      <x v="3"/>
      <x v="2"/>
      <x v="2"/>
      <x v="2"/>
    </i>
    <i r="1">
      <x v="9"/>
      <x v="3"/>
      <x v="3"/>
      <x v="1"/>
    </i>
    <i r="1">
      <x v="15"/>
      <x v="4"/>
      <x v="4"/>
      <x v="1"/>
    </i>
    <i r="1">
      <x v="16"/>
      <x v="5"/>
      <x v="5"/>
      <x v="2"/>
    </i>
    <i r="1">
      <x v="18"/>
      <x v="6"/>
      <x v="6"/>
      <x v="3"/>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4"/>
      <x v="19"/>
      <x v="19"/>
      <x v="8"/>
    </i>
    <i r="1">
      <x v="85"/>
      <x v="20"/>
      <x v="20"/>
      <x v="9"/>
    </i>
    <i r="1">
      <x v="86"/>
      <x v="21"/>
      <x v="21"/>
      <x v="9"/>
    </i>
    <i r="1">
      <x v="122"/>
      <x v="17"/>
      <x v="17"/>
      <x v="7"/>
    </i>
    <i t="default">
      <x/>
    </i>
    <i>
      <x v="1"/>
      <x v="2"/>
      <x v="23"/>
      <x v="23"/>
      <x v="11"/>
    </i>
    <i r="1">
      <x v="12"/>
      <x v="24"/>
      <x v="24"/>
      <x v="12"/>
    </i>
    <i r="1">
      <x v="25"/>
      <x v="25"/>
      <x v="25"/>
      <x v="13"/>
    </i>
    <i r="1">
      <x v="43"/>
      <x v="26"/>
      <x v="26"/>
      <x v="14"/>
    </i>
    <i r="1">
      <x v="75"/>
      <x v="27"/>
      <x v="27"/>
      <x v="12"/>
    </i>
    <i r="1">
      <x v="78"/>
      <x v="28"/>
      <x v="28"/>
      <x v="14"/>
    </i>
    <i r="1">
      <x v="102"/>
      <x v="29"/>
      <x v="29"/>
      <x v="14"/>
    </i>
    <i r="1">
      <x v="110"/>
      <x v="30"/>
      <x v="30"/>
      <x v="12"/>
    </i>
    <i r="1">
      <x v="113"/>
      <x v="32"/>
      <x v="32"/>
      <x v="12"/>
    </i>
    <i r="1">
      <x v="114"/>
      <x v="31"/>
      <x v="31"/>
      <x v="11"/>
    </i>
    <i t="default">
      <x v="1"/>
    </i>
    <i>
      <x v="3"/>
      <x v="1"/>
      <x v="14"/>
      <x v="33"/>
      <x v="15"/>
    </i>
    <i r="1">
      <x v="4"/>
      <x v="33"/>
      <x v="34"/>
      <x v="3"/>
    </i>
    <i r="1">
      <x v="7"/>
      <x v="34"/>
      <x v="35"/>
      <x v="16"/>
    </i>
    <i r="1">
      <x v="8"/>
      <x v="35"/>
      <x v="36"/>
      <x v="3"/>
    </i>
    <i r="1">
      <x v="10"/>
      <x v="36"/>
      <x v="37"/>
      <x v="16"/>
    </i>
    <i r="1">
      <x v="11"/>
      <x v="37"/>
      <x v="38"/>
      <x v="17"/>
    </i>
    <i r="1">
      <x v="13"/>
      <x v="38"/>
      <x v="39"/>
      <x v="3"/>
    </i>
    <i r="1">
      <x v="15"/>
      <x v="39"/>
      <x v="40"/>
      <x v="3"/>
    </i>
    <i r="1">
      <x v="21"/>
      <x v="40"/>
      <x v="41"/>
      <x v="3"/>
    </i>
    <i r="1">
      <x v="22"/>
      <x v="41"/>
      <x v="42"/>
      <x v="16"/>
    </i>
    <i r="1">
      <x v="28"/>
      <x v="42"/>
      <x v="43"/>
      <x v="3"/>
    </i>
    <i r="1">
      <x v="32"/>
      <x v="43"/>
      <x v="44"/>
      <x v="15"/>
    </i>
    <i r="1">
      <x v="41"/>
      <x v="44"/>
      <x v="45"/>
      <x v="3"/>
    </i>
    <i r="1">
      <x v="44"/>
      <x v="45"/>
      <x v="46"/>
      <x v="3"/>
    </i>
    <i r="1">
      <x v="45"/>
      <x v="46"/>
      <x v="47"/>
      <x v="18"/>
    </i>
    <i r="1">
      <x v="46"/>
      <x v="47"/>
      <x v="48"/>
      <x v="3"/>
    </i>
    <i r="1">
      <x v="47"/>
      <x v="48"/>
      <x v="49"/>
      <x v="3"/>
    </i>
    <i r="1">
      <x v="48"/>
      <x v="49"/>
      <x v="50"/>
      <x v="15"/>
    </i>
    <i r="1">
      <x v="50"/>
      <x v="51"/>
      <x v="52"/>
      <x v="20"/>
    </i>
    <i r="1">
      <x v="51"/>
      <x v="52"/>
      <x v="53"/>
      <x v="2"/>
    </i>
    <i r="1">
      <x v="52"/>
      <x v="54"/>
      <x v="55"/>
      <x v="21"/>
    </i>
    <i r="1">
      <x v="69"/>
      <x v="50"/>
      <x v="51"/>
      <x v="19"/>
    </i>
    <i r="1">
      <x v="73"/>
      <x v="53"/>
      <x v="54"/>
      <x v="17"/>
    </i>
    <i t="default">
      <x v="3"/>
    </i>
    <i>
      <x v="4"/>
      <x v="4"/>
      <x v="55"/>
      <x v="56"/>
      <x v="3"/>
    </i>
    <i r="1">
      <x v="9"/>
      <x v="56"/>
      <x v="57"/>
      <x v="17"/>
    </i>
    <i r="1">
      <x v="16"/>
      <x v="57"/>
      <x v="58"/>
      <x v="20"/>
    </i>
    <i r="1">
      <x v="23"/>
      <x v="58"/>
      <x v="59"/>
      <x v="3"/>
    </i>
    <i r="1">
      <x v="34"/>
      <x v="59"/>
      <x v="60"/>
      <x v="20"/>
    </i>
    <i r="1">
      <x v="39"/>
      <x v="60"/>
      <x v="61"/>
      <x v="17"/>
    </i>
    <i r="1">
      <x v="40"/>
      <x v="61"/>
      <x v="62"/>
      <x v="15"/>
    </i>
    <i r="1">
      <x v="44"/>
      <x v="62"/>
      <x v="63"/>
      <x v="15"/>
    </i>
    <i r="1">
      <x v="48"/>
      <x v="63"/>
      <x v="64"/>
      <x v="3"/>
    </i>
    <i r="1">
      <x v="50"/>
      <x v="64"/>
      <x v="65"/>
      <x v="3"/>
    </i>
    <i r="1">
      <x v="55"/>
      <x v="66"/>
      <x v="67"/>
      <x v="20"/>
    </i>
    <i r="1">
      <x v="56"/>
      <x v="67"/>
      <x v="68"/>
      <x v="20"/>
    </i>
    <i r="1">
      <x v="73"/>
      <x v="65"/>
      <x v="66"/>
      <x v="19"/>
    </i>
    <i r="1">
      <x v="98"/>
      <x v="3"/>
      <x v="69"/>
      <x v="15"/>
    </i>
    <i t="default">
      <x v="4"/>
    </i>
    <i>
      <x v="5"/>
      <x v="1"/>
      <x v="68"/>
      <x v="70"/>
      <x v="2"/>
    </i>
    <i r="1">
      <x v="15"/>
      <x v="69"/>
      <x v="71"/>
      <x v="2"/>
    </i>
    <i r="1">
      <x v="16"/>
      <x v="70"/>
      <x v="72"/>
      <x v="22"/>
    </i>
    <i r="1">
      <x v="29"/>
      <x v="71"/>
      <x v="73"/>
      <x v="1"/>
    </i>
    <i r="1">
      <x v="30"/>
      <x v="72"/>
      <x v="74"/>
      <x v="23"/>
    </i>
    <i r="1">
      <x v="31"/>
      <x v="73"/>
      <x v="75"/>
      <x v="24"/>
    </i>
    <i r="1">
      <x v="33"/>
      <x v="74"/>
      <x v="76"/>
      <x v="2"/>
    </i>
    <i t="default">
      <x v="5"/>
    </i>
    <i>
      <x v="6"/>
      <x v="2"/>
      <x v="75"/>
      <x v="77"/>
      <x v="2"/>
    </i>
    <i r="1">
      <x v="5"/>
      <x v="76"/>
      <x v="78"/>
      <x v="2"/>
    </i>
    <i r="1">
      <x v="12"/>
      <x v="77"/>
      <x v="79"/>
      <x v="1"/>
    </i>
    <i r="1">
      <x v="13"/>
      <x v="78"/>
      <x v="80"/>
      <x v="2"/>
    </i>
    <i r="1">
      <x v="15"/>
      <x v="79"/>
      <x v="81"/>
      <x v="2"/>
    </i>
    <i r="1">
      <x v="16"/>
      <x v="80"/>
      <x v="82"/>
      <x v="9"/>
    </i>
    <i r="1">
      <x v="20"/>
      <x v="81"/>
      <x v="83"/>
      <x v="1"/>
    </i>
    <i r="1">
      <x v="21"/>
      <x v="82"/>
      <x v="84"/>
      <x v="2"/>
    </i>
    <i r="1">
      <x v="23"/>
      <x v="83"/>
      <x v="85"/>
      <x v="2"/>
    </i>
    <i r="1">
      <x v="25"/>
      <x v="84"/>
      <x v="86"/>
      <x v="9"/>
    </i>
    <i r="1">
      <x v="26"/>
      <x v="85"/>
      <x v="87"/>
      <x v="1"/>
    </i>
    <i r="1">
      <x v="27"/>
      <x v="86"/>
      <x v="88"/>
      <x v="2"/>
    </i>
    <i r="1">
      <x v="33"/>
      <x v="87"/>
      <x v="89"/>
      <x v="2"/>
    </i>
    <i r="1">
      <x v="34"/>
      <x v="88"/>
      <x v="90"/>
      <x v="2"/>
    </i>
    <i r="1">
      <x v="40"/>
      <x v="89"/>
      <x v="91"/>
      <x v="18"/>
    </i>
    <i r="1">
      <x v="42"/>
      <x v="90"/>
      <x v="92"/>
      <x v="2"/>
    </i>
    <i r="1">
      <x v="44"/>
      <x v="91"/>
      <x v="93"/>
      <x v="2"/>
    </i>
    <i r="1">
      <x v="45"/>
      <x v="92"/>
      <x v="94"/>
      <x v="2"/>
    </i>
    <i r="1">
      <x v="49"/>
      <x v="93"/>
      <x v="95"/>
      <x v="2"/>
    </i>
    <i r="1">
      <x v="51"/>
      <x v="94"/>
      <x v="96"/>
      <x v="2"/>
    </i>
    <i r="1">
      <x v="57"/>
      <x v="96"/>
      <x v="98"/>
      <x v="20"/>
    </i>
    <i r="1">
      <x v="61"/>
      <x v="97"/>
      <x v="99"/>
      <x v="1"/>
    </i>
    <i r="1">
      <x v="72"/>
      <x v="98"/>
      <x v="100"/>
      <x v="1"/>
    </i>
    <i r="1">
      <x v="73"/>
      <x v="95"/>
      <x v="97"/>
      <x v="2"/>
    </i>
    <i r="1">
      <x v="75"/>
      <x v="99"/>
      <x v="101"/>
      <x v="2"/>
    </i>
    <i r="1">
      <x v="76"/>
      <x v="100"/>
      <x v="102"/>
      <x v="2"/>
    </i>
    <i r="1">
      <x v="79"/>
      <x v="101"/>
      <x v="103"/>
      <x v="2"/>
    </i>
    <i r="1">
      <x v="83"/>
      <x v="103"/>
      <x v="105"/>
      <x v="20"/>
    </i>
    <i r="1">
      <x v="84"/>
      <x v="102"/>
      <x v="104"/>
      <x v="1"/>
    </i>
    <i r="1">
      <x v="86"/>
      <x v="104"/>
      <x v="106"/>
      <x v="2"/>
    </i>
    <i r="1">
      <x v="89"/>
      <x v="106"/>
      <x v="108"/>
      <x v="2"/>
    </i>
    <i r="1">
      <x v="90"/>
      <x v="107"/>
      <x v="109"/>
      <x v="1"/>
    </i>
    <i r="1">
      <x v="91"/>
      <x v="108"/>
      <x v="110"/>
      <x v="2"/>
    </i>
    <i r="1">
      <x v="92"/>
      <x v="109"/>
      <x v="111"/>
      <x v="2"/>
    </i>
    <i r="1">
      <x v="93"/>
      <x v="110"/>
      <x v="112"/>
      <x v="25"/>
    </i>
    <i r="1">
      <x v="94"/>
      <x v="105"/>
      <x v="107"/>
      <x v="1"/>
    </i>
    <i r="1">
      <x v="95"/>
      <x v="111"/>
      <x v="113"/>
      <x v="26"/>
    </i>
    <i r="1">
      <x v="96"/>
      <x v="112"/>
      <x v="114"/>
      <x v="27"/>
    </i>
    <i r="1">
      <x v="97"/>
      <x v="113"/>
      <x v="115"/>
      <x v="1"/>
    </i>
    <i r="1">
      <x v="99"/>
      <x v="114"/>
      <x v="116"/>
      <x v="1"/>
    </i>
    <i r="1">
      <x v="101"/>
      <x v="115"/>
      <x v="117"/>
      <x v="1"/>
    </i>
    <i r="1">
      <x v="104"/>
      <x v="117"/>
      <x v="119"/>
      <x v="2"/>
    </i>
    <i r="1">
      <x v="106"/>
      <x v="116"/>
      <x v="118"/>
      <x v="2"/>
    </i>
    <i r="1">
      <x v="107"/>
      <x v="99"/>
      <x v="120"/>
      <x v="25"/>
    </i>
    <i r="1">
      <x v="108"/>
      <x v="118"/>
      <x v="121"/>
      <x v="9"/>
    </i>
    <i r="1">
      <x v="109"/>
      <x v="119"/>
      <x v="122"/>
      <x v="2"/>
    </i>
    <i r="1">
      <x v="110"/>
      <x v="120"/>
      <x v="123"/>
      <x v="28"/>
    </i>
    <i r="1">
      <x v="111"/>
      <x v="121"/>
      <x v="124"/>
      <x v="2"/>
    </i>
    <i r="1">
      <x v="112"/>
      <x v="122"/>
      <x v="125"/>
      <x v="2"/>
    </i>
    <i r="1">
      <x v="113"/>
      <x v="123"/>
      <x v="126"/>
      <x v="2"/>
    </i>
    <i r="1">
      <x v="116"/>
      <x v="124"/>
      <x v="127"/>
      <x v="29"/>
    </i>
    <i r="1">
      <x v="117"/>
      <x v="125"/>
      <x v="128"/>
      <x v="20"/>
    </i>
    <i r="1">
      <x v="118"/>
      <x v="126"/>
      <x v="129"/>
      <x v="1"/>
    </i>
    <i t="default">
      <x v="6"/>
    </i>
    <i>
      <x v="8"/>
      <x v="1"/>
      <x v="127"/>
      <x v="130"/>
      <x v="10"/>
    </i>
    <i r="1">
      <x v="9"/>
      <x v="128"/>
      <x v="131"/>
      <x v="10"/>
    </i>
    <i r="1">
      <x v="17"/>
      <x v="32"/>
      <x v="132"/>
      <x v="12"/>
    </i>
    <i r="1">
      <x v="19"/>
      <x v="129"/>
      <x v="133"/>
      <x v="12"/>
    </i>
    <i r="1">
      <x v="24"/>
      <x v="32"/>
      <x v="134"/>
      <x v="12"/>
    </i>
    <i r="1">
      <x v="25"/>
      <x v="130"/>
      <x v="135"/>
      <x v="14"/>
    </i>
    <i r="1">
      <x v="26"/>
      <x v="131"/>
      <x v="136"/>
      <x v="12"/>
    </i>
    <i r="1">
      <x v="28"/>
      <x v="132"/>
      <x v="137"/>
      <x v="10"/>
    </i>
    <i r="1">
      <x v="29"/>
      <x v="133"/>
      <x v="138"/>
      <x v="12"/>
    </i>
    <i t="default">
      <x v="8"/>
    </i>
    <i>
      <x v="9"/>
      <x v="3"/>
      <x v="134"/>
      <x v="139"/>
      <x v="17"/>
    </i>
    <i r="1">
      <x v="7"/>
      <x v="135"/>
      <x v="140"/>
      <x v="20"/>
    </i>
    <i r="1">
      <x v="9"/>
      <x v="136"/>
      <x v="141"/>
      <x v="17"/>
    </i>
    <i r="1">
      <x v="10"/>
      <x v="137"/>
      <x v="142"/>
      <x v="20"/>
    </i>
    <i r="1">
      <x v="14"/>
      <x v="138"/>
      <x v="143"/>
      <x v="3"/>
    </i>
    <i r="1">
      <x v="15"/>
      <x v="139"/>
      <x v="144"/>
      <x v="3"/>
    </i>
    <i r="1">
      <x v="20"/>
      <x v="140"/>
      <x v="145"/>
      <x v="3"/>
    </i>
    <i r="1">
      <x v="22"/>
      <x v="141"/>
      <x v="146"/>
      <x v="16"/>
    </i>
    <i r="1">
      <x v="23"/>
      <x v="142"/>
      <x v="147"/>
      <x v="3"/>
    </i>
    <i r="1">
      <x v="25"/>
      <x v="143"/>
      <x v="148"/>
      <x v="3"/>
    </i>
    <i r="1">
      <x v="26"/>
      <x v="144"/>
      <x v="149"/>
      <x v="17"/>
    </i>
    <i r="1">
      <x v="29"/>
      <x v="59"/>
      <x v="150"/>
      <x v="15"/>
    </i>
    <i r="1">
      <x v="31"/>
      <x v="145"/>
      <x v="151"/>
      <x v="15"/>
    </i>
    <i r="1">
      <x v="32"/>
      <x v="59"/>
      <x v="152"/>
      <x v="3"/>
    </i>
    <i r="1">
      <x v="40"/>
      <x v="146"/>
      <x v="153"/>
      <x v="17"/>
    </i>
    <i r="1">
      <x v="45"/>
      <x v="147"/>
      <x v="154"/>
      <x v="17"/>
    </i>
    <i r="1">
      <x v="47"/>
      <x v="148"/>
      <x v="155"/>
      <x v="15"/>
    </i>
    <i r="1">
      <x v="49"/>
      <x v="149"/>
      <x v="156"/>
      <x v="20"/>
    </i>
    <i r="1">
      <x v="52"/>
      <x v="150"/>
      <x v="157"/>
      <x v="30"/>
    </i>
    <i r="1">
      <x v="60"/>
      <x v="151"/>
      <x v="158"/>
      <x v="3"/>
    </i>
    <i r="1">
      <x v="61"/>
      <x v="152"/>
      <x v="159"/>
      <x v="17"/>
    </i>
    <i r="1">
      <x v="65"/>
      <x v="153"/>
      <x v="160"/>
      <x v="31"/>
    </i>
    <i t="default">
      <x v="9"/>
    </i>
    <i>
      <x v="12"/>
      <x v="3"/>
      <x v="154"/>
      <x v="161"/>
      <x v="11"/>
    </i>
    <i r="1">
      <x v="22"/>
      <x v="155"/>
      <x v="162"/>
      <x v="11"/>
    </i>
    <i r="1">
      <x v="25"/>
      <x v="156"/>
      <x v="163"/>
      <x v="20"/>
    </i>
    <i r="1">
      <x v="29"/>
      <x v="157"/>
      <x v="164"/>
      <x v="20"/>
    </i>
    <i r="1">
      <x v="35"/>
      <x v="158"/>
      <x v="165"/>
      <x v="14"/>
    </i>
    <i r="1">
      <x v="36"/>
      <x v="159"/>
      <x v="166"/>
      <x v="11"/>
    </i>
    <i r="1">
      <x v="46"/>
      <x v="160"/>
      <x v="167"/>
      <x v="11"/>
    </i>
    <i r="1">
      <x v="72"/>
      <x v="161"/>
      <x v="168"/>
      <x v="11"/>
    </i>
    <i r="1">
      <x v="87"/>
      <x v="163"/>
      <x v="170"/>
      <x v="10"/>
    </i>
    <i r="1">
      <x v="127"/>
      <x v="162"/>
      <x v="169"/>
      <x v="32"/>
    </i>
    <i t="default">
      <x v="12"/>
    </i>
    <i>
      <x v="13"/>
      <x v="1"/>
      <x v="164"/>
      <x v="171"/>
      <x v="12"/>
    </i>
    <i r="1">
      <x v="13"/>
      <x v="165"/>
      <x v="172"/>
      <x v="20"/>
    </i>
    <i t="default">
      <x v="13"/>
    </i>
    <i>
      <x v="15"/>
      <x v="1"/>
      <x v="166"/>
      <x v="173"/>
      <x v="11"/>
    </i>
    <i r="1">
      <x v="10"/>
      <x v="167"/>
      <x v="174"/>
      <x v="14"/>
    </i>
    <i r="1">
      <x v="11"/>
      <x v="168"/>
      <x v="175"/>
      <x v="14"/>
    </i>
    <i t="default">
      <x v="15"/>
    </i>
    <i>
      <x v="16"/>
      <x v="1"/>
      <x v="169"/>
      <x v="176"/>
      <x v="12"/>
    </i>
    <i r="1">
      <x v="2"/>
      <x v="170"/>
      <x v="177"/>
      <x v="20"/>
    </i>
    <i r="1">
      <x v="7"/>
      <x v="171"/>
      <x v="178"/>
      <x v="12"/>
    </i>
    <i t="default">
      <x v="16"/>
    </i>
    <i>
      <x v="17"/>
      <x v="1"/>
      <x v="172"/>
      <x v="179"/>
      <x v="10"/>
    </i>
    <i r="1">
      <x v="2"/>
      <x v="173"/>
      <x v="180"/>
      <x v="20"/>
    </i>
    <i r="1">
      <x v="3"/>
      <x v="174"/>
      <x v="181"/>
      <x v="10"/>
    </i>
    <i r="1">
      <x v="6"/>
      <x v="2"/>
      <x v="182"/>
      <x v="13"/>
    </i>
    <i r="1">
      <x v="13"/>
      <x v="175"/>
      <x v="183"/>
      <x v="33"/>
    </i>
    <i r="1">
      <x v="16"/>
      <x v="176"/>
      <x v="184"/>
      <x v="20"/>
    </i>
    <i r="1">
      <x v="17"/>
      <x v="177"/>
      <x v="185"/>
      <x v="13"/>
    </i>
    <i r="1">
      <x v="18"/>
      <x v="178"/>
      <x v="186"/>
      <x v="10"/>
    </i>
    <i t="default">
      <x v="17"/>
    </i>
    <i>
      <x v="18"/>
      <x v="6"/>
      <x v="179"/>
      <x v="187"/>
      <x v="20"/>
    </i>
    <i r="1">
      <x v="25"/>
      <x v="180"/>
      <x v="188"/>
      <x v="12"/>
    </i>
    <i r="1">
      <x v="53"/>
      <x v="182"/>
      <x v="190"/>
      <x v="34"/>
    </i>
    <i r="1">
      <x v="54"/>
      <x v="183"/>
      <x v="191"/>
      <x v="33"/>
    </i>
    <i r="1">
      <x v="59"/>
      <x v="184"/>
      <x v="192"/>
      <x v="20"/>
    </i>
    <i r="1">
      <x v="61"/>
      <x v="185"/>
      <x v="193"/>
      <x v="20"/>
    </i>
    <i r="1">
      <x v="64"/>
      <x v="186"/>
      <x v="194"/>
      <x v="20"/>
    </i>
    <i r="1">
      <x v="66"/>
      <x v="187"/>
      <x v="195"/>
      <x v="20"/>
    </i>
    <i r="1">
      <x v="67"/>
      <x v="188"/>
      <x v="196"/>
      <x v="11"/>
    </i>
    <i r="1">
      <x v="73"/>
      <x v="181"/>
      <x v="189"/>
      <x v="11"/>
    </i>
    <i t="default">
      <x v="18"/>
    </i>
    <i>
      <x v="19"/>
      <x v="1"/>
      <x v="189"/>
      <x v="197"/>
      <x v="35"/>
    </i>
    <i r="1">
      <x v="3"/>
      <x v="190"/>
      <x v="198"/>
      <x v="3"/>
    </i>
    <i r="1">
      <x v="4"/>
      <x v="191"/>
      <x v="199"/>
      <x v="3"/>
    </i>
    <i r="1">
      <x v="7"/>
      <x v="192"/>
      <x v="200"/>
      <x v="36"/>
    </i>
    <i r="1">
      <x v="8"/>
      <x v="193"/>
      <x v="201"/>
      <x v="17"/>
    </i>
    <i r="1">
      <x v="10"/>
      <x v="194"/>
      <x v="202"/>
      <x v="36"/>
    </i>
    <i r="1">
      <x v="12"/>
      <x v="195"/>
      <x v="203"/>
      <x v="36"/>
    </i>
    <i r="1">
      <x v="13"/>
      <x v="145"/>
      <x v="204"/>
      <x v="36"/>
    </i>
    <i r="1">
      <x v="14"/>
      <x v="196"/>
      <x v="205"/>
      <x v="12"/>
    </i>
    <i r="1">
      <x v="16"/>
      <x v="197"/>
      <x v="206"/>
      <x v="37"/>
    </i>
    <i r="1">
      <x v="18"/>
      <x v="198"/>
      <x v="207"/>
      <x v="35"/>
    </i>
    <i r="1">
      <x v="20"/>
      <x v="199"/>
      <x v="208"/>
      <x v="36"/>
    </i>
    <i r="1">
      <x v="25"/>
      <x v="200"/>
      <x v="209"/>
      <x v="35"/>
    </i>
    <i r="1">
      <x v="26"/>
      <x v="201"/>
      <x v="210"/>
      <x v="36"/>
    </i>
    <i r="1">
      <x v="27"/>
      <x v="202"/>
      <x v="211"/>
      <x v="3"/>
    </i>
    <i r="1">
      <x v="29"/>
      <x v="203"/>
      <x v="212"/>
      <x v="3"/>
    </i>
    <i r="1">
      <x v="30"/>
      <x v="204"/>
      <x v="213"/>
      <x v="3"/>
    </i>
    <i r="1">
      <x v="31"/>
      <x v="205"/>
      <x v="214"/>
      <x v="3"/>
    </i>
    <i r="1">
      <x v="32"/>
      <x v="206"/>
      <x v="215"/>
      <x v="2"/>
    </i>
    <i r="1">
      <x v="33"/>
      <x v="207"/>
      <x v="216"/>
      <x v="18"/>
    </i>
    <i r="1">
      <x v="34"/>
      <x v="193"/>
      <x v="217"/>
      <x v="18"/>
    </i>
    <i r="1">
      <x v="35"/>
      <x v="208"/>
      <x v="218"/>
      <x v="35"/>
    </i>
    <i r="1">
      <x v="37"/>
      <x v="163"/>
      <x v="219"/>
      <x v="18"/>
    </i>
    <i r="1">
      <x v="38"/>
      <x v="209"/>
      <x v="220"/>
      <x v="35"/>
    </i>
    <i r="1">
      <x v="40"/>
      <x v="210"/>
      <x v="221"/>
      <x v="22"/>
    </i>
    <i r="1">
      <x v="43"/>
      <x v="211"/>
      <x v="222"/>
      <x v="35"/>
    </i>
    <i t="default">
      <x v="19"/>
    </i>
    <i>
      <x v="20"/>
      <x v="2"/>
      <x v="212"/>
      <x v="223"/>
      <x v="13"/>
    </i>
    <i r="1">
      <x v="3"/>
      <x v="213"/>
      <x v="224"/>
      <x v="13"/>
    </i>
    <i r="1">
      <x v="6"/>
      <x v="214"/>
      <x v="225"/>
      <x v="20"/>
    </i>
    <i r="1">
      <x v="7"/>
      <x v="215"/>
      <x v="226"/>
      <x v="11"/>
    </i>
    <i r="1">
      <x v="11"/>
      <x v="216"/>
      <x v="227"/>
      <x v="12"/>
    </i>
    <i r="1">
      <x v="13"/>
      <x v="217"/>
      <x v="228"/>
      <x v="33"/>
    </i>
    <i r="1">
      <x v="14"/>
      <x v="218"/>
      <x v="229"/>
      <x v="33"/>
    </i>
    <i r="1">
      <x v="17"/>
      <x v="219"/>
      <x v="230"/>
      <x v="11"/>
    </i>
    <i r="1">
      <x v="20"/>
      <x v="220"/>
      <x v="231"/>
      <x v="33"/>
    </i>
    <i r="1">
      <x v="21"/>
      <x v="221"/>
      <x v="232"/>
      <x v="11"/>
    </i>
    <i r="1">
      <x v="22"/>
      <x v="222"/>
      <x v="233"/>
      <x v="33"/>
    </i>
    <i r="1">
      <x v="24"/>
      <x v="223"/>
      <x v="234"/>
      <x v="13"/>
    </i>
    <i r="1">
      <x v="26"/>
      <x v="224"/>
      <x v="235"/>
      <x v="14"/>
    </i>
    <i r="1">
      <x v="27"/>
      <x v="225"/>
      <x v="236"/>
      <x v="20"/>
    </i>
    <i r="1">
      <x v="28"/>
      <x v="226"/>
      <x v="237"/>
      <x v="13"/>
    </i>
    <i r="1">
      <x v="30"/>
      <x v="227"/>
      <x v="238"/>
      <x v="12"/>
    </i>
    <i r="1">
      <x v="31"/>
      <x v="228"/>
      <x v="239"/>
      <x v="11"/>
    </i>
    <i r="1">
      <x v="34"/>
      <x v="229"/>
      <x v="240"/>
      <x v="14"/>
    </i>
    <i r="1">
      <x v="35"/>
      <x v="230"/>
      <x v="241"/>
      <x v="11"/>
    </i>
    <i r="1">
      <x v="37"/>
      <x v="231"/>
      <x v="242"/>
      <x v="11"/>
    </i>
    <i r="1">
      <x v="38"/>
      <x v="232"/>
      <x v="243"/>
      <x v="20"/>
    </i>
    <i r="1">
      <x v="39"/>
      <x v="233"/>
      <x v="244"/>
      <x v="12"/>
    </i>
    <i r="1">
      <x v="40"/>
      <x v="234"/>
      <x v="245"/>
      <x v="14"/>
    </i>
    <i t="default">
      <x v="20"/>
    </i>
    <i>
      <x v="21"/>
      <x v="3"/>
      <x v="235"/>
      <x v="246"/>
      <x v="16"/>
    </i>
    <i t="default">
      <x v="21"/>
    </i>
    <i>
      <x v="22"/>
      <x v="2"/>
      <x v="306"/>
      <x v="318"/>
      <x v="22"/>
    </i>
    <i r="1">
      <x v="4"/>
      <x v="59"/>
      <x v="319"/>
      <x v="20"/>
    </i>
    <i r="1">
      <x v="5"/>
      <x v="307"/>
      <x v="320"/>
      <x v="29"/>
    </i>
    <i r="1">
      <x v="6"/>
      <x v="308"/>
      <x v="321"/>
      <x v="20"/>
    </i>
    <i r="1">
      <x v="9"/>
      <x v="48"/>
      <x v="322"/>
      <x v="38"/>
    </i>
    <i r="1">
      <x v="10"/>
      <x v="309"/>
      <x v="323"/>
      <x v="20"/>
    </i>
    <i r="1">
      <x v="11"/>
      <x v="310"/>
      <x v="324"/>
      <x v="44"/>
    </i>
    <i r="1">
      <x v="15"/>
      <x v="311"/>
      <x v="325"/>
      <x v="20"/>
    </i>
    <i r="1">
      <x v="17"/>
      <x v="247"/>
      <x v="326"/>
      <x v="29"/>
    </i>
    <i r="1">
      <x v="19"/>
      <x v="312"/>
      <x v="327"/>
      <x v="29"/>
    </i>
    <i r="1">
      <x v="22"/>
      <x v="313"/>
      <x v="328"/>
      <x v="29"/>
    </i>
    <i r="1">
      <x v="24"/>
      <x v="314"/>
      <x v="329"/>
      <x v="20"/>
    </i>
    <i r="1">
      <x v="25"/>
      <x v="315"/>
      <x v="330"/>
      <x v="38"/>
    </i>
    <i r="1">
      <x v="26"/>
      <x v="316"/>
      <x v="331"/>
      <x v="38"/>
    </i>
    <i r="1">
      <x v="28"/>
      <x v="317"/>
      <x v="332"/>
      <x v="29"/>
    </i>
    <i r="1">
      <x v="32"/>
      <x v="318"/>
      <x v="333"/>
      <x v="20"/>
    </i>
    <i r="1">
      <x v="36"/>
      <x v="319"/>
      <x v="334"/>
      <x v="20"/>
    </i>
    <i r="1">
      <x v="37"/>
      <x v="320"/>
      <x v="335"/>
      <x v="38"/>
    </i>
    <i r="1">
      <x v="39"/>
      <x v="321"/>
      <x v="336"/>
      <x v="20"/>
    </i>
    <i r="1">
      <x v="40"/>
      <x v="322"/>
      <x v="337"/>
      <x v="38"/>
    </i>
    <i r="1">
      <x v="43"/>
      <x v="323"/>
      <x v="338"/>
      <x v="38"/>
    </i>
    <i r="1">
      <x v="45"/>
      <x v="324"/>
      <x v="339"/>
      <x v="22"/>
    </i>
    <i r="1">
      <x v="46"/>
      <x v="325"/>
      <x v="340"/>
      <x v="45"/>
    </i>
    <i r="1">
      <x v="50"/>
      <x v="327"/>
      <x v="342"/>
      <x v="38"/>
    </i>
    <i r="1">
      <x v="51"/>
      <x v="328"/>
      <x v="343"/>
      <x v="20"/>
    </i>
    <i r="1">
      <x v="52"/>
      <x v="329"/>
      <x v="344"/>
      <x v="45"/>
    </i>
    <i r="1">
      <x v="53"/>
      <x v="32"/>
      <x v="345"/>
      <x v="38"/>
    </i>
    <i r="1">
      <x v="58"/>
      <x v="330"/>
      <x v="346"/>
      <x v="38"/>
    </i>
    <i r="1">
      <x v="61"/>
      <x v="331"/>
      <x v="347"/>
      <x v="38"/>
    </i>
    <i r="1">
      <x v="69"/>
      <x v="326"/>
      <x v="341"/>
      <x v="38"/>
    </i>
    <i r="1">
      <x v="72"/>
      <x v="332"/>
      <x v="348"/>
      <x v="38"/>
    </i>
    <i r="1">
      <x v="74"/>
      <x v="333"/>
      <x v="349"/>
      <x v="38"/>
    </i>
    <i r="1">
      <x v="75"/>
      <x v="334"/>
      <x v="350"/>
      <x v="20"/>
    </i>
    <i r="1">
      <x v="79"/>
      <x v="335"/>
      <x v="351"/>
      <x v="29"/>
    </i>
    <i r="1">
      <x v="80"/>
      <x v="336"/>
      <x v="352"/>
      <x v="20"/>
    </i>
    <i r="1">
      <x v="83"/>
      <x v="337"/>
      <x v="353"/>
      <x v="38"/>
    </i>
    <i r="1">
      <x v="86"/>
      <x v="338"/>
      <x v="354"/>
      <x v="38"/>
    </i>
    <i r="1">
      <x v="91"/>
      <x v="340"/>
      <x v="356"/>
      <x v="20"/>
    </i>
    <i r="1">
      <x v="94"/>
      <x v="339"/>
      <x v="355"/>
      <x v="38"/>
    </i>
    <i r="1">
      <x v="96"/>
      <x v="341"/>
      <x v="357"/>
      <x v="20"/>
    </i>
    <i r="1">
      <x v="100"/>
      <x v="342"/>
      <x v="358"/>
      <x v="29"/>
    </i>
    <i r="1">
      <x v="101"/>
      <x v="343"/>
      <x v="359"/>
      <x v="20"/>
    </i>
    <i r="1">
      <x v="103"/>
      <x v="344"/>
      <x v="360"/>
      <x v="38"/>
    </i>
    <i r="1">
      <x v="104"/>
      <x v="345"/>
      <x v="361"/>
      <x v="22"/>
    </i>
    <i r="1">
      <x v="107"/>
      <x v="346"/>
      <x v="362"/>
      <x v="20"/>
    </i>
    <i r="1">
      <x v="108"/>
      <x v="347"/>
      <x v="363"/>
      <x v="29"/>
    </i>
    <i r="1">
      <x v="114"/>
      <x v="348"/>
      <x v="364"/>
      <x v="20"/>
    </i>
    <i r="1">
      <x v="115"/>
      <x v="349"/>
      <x v="365"/>
      <x v="38"/>
    </i>
    <i r="1">
      <x v="119"/>
      <x v="350"/>
      <x v="366"/>
      <x v="46"/>
    </i>
    <i r="1">
      <x v="121"/>
      <x v="351"/>
      <x v="367"/>
      <x v="47"/>
    </i>
    <i r="1">
      <x v="130"/>
      <x v="352"/>
      <x v="368"/>
      <x v="38"/>
    </i>
    <i r="1">
      <x v="131"/>
      <x v="353"/>
      <x v="369"/>
      <x v="38"/>
    </i>
    <i r="1">
      <x v="132"/>
      <x v="354"/>
      <x v="370"/>
      <x v="29"/>
    </i>
    <i r="1">
      <x v="135"/>
      <x v="355"/>
      <x v="371"/>
      <x v="22"/>
    </i>
    <i r="1">
      <x v="136"/>
      <x v="356"/>
      <x v="372"/>
      <x v="38"/>
    </i>
    <i r="1">
      <x v="143"/>
      <x v="357"/>
      <x v="373"/>
      <x v="38"/>
    </i>
    <i r="1">
      <x v="145"/>
      <x v="358"/>
      <x v="374"/>
      <x v="22"/>
    </i>
    <i r="1">
      <x v="148"/>
      <x v="359"/>
      <x v="375"/>
      <x v="38"/>
    </i>
    <i r="1">
      <x v="150"/>
      <x v="350"/>
      <x v="376"/>
      <x v="38"/>
    </i>
    <i r="1">
      <x v="151"/>
      <x v="360"/>
      <x v="377"/>
      <x v="38"/>
    </i>
    <i r="1">
      <x v="156"/>
      <x v="361"/>
      <x v="378"/>
      <x v="29"/>
    </i>
    <i r="1">
      <x v="158"/>
      <x v="362"/>
      <x v="379"/>
      <x v="29"/>
    </i>
    <i r="1">
      <x v="167"/>
      <x v="363"/>
      <x v="380"/>
      <x v="38"/>
    </i>
    <i r="1">
      <x v="170"/>
      <x v="364"/>
      <x v="381"/>
      <x v="29"/>
    </i>
    <i r="1">
      <x v="171"/>
      <x v="365"/>
      <x v="382"/>
      <x v="38"/>
    </i>
    <i r="1">
      <x v="172"/>
      <x v="366"/>
      <x v="383"/>
      <x v="20"/>
    </i>
    <i r="1">
      <x v="175"/>
      <x v="367"/>
      <x v="384"/>
      <x v="20"/>
    </i>
    <i r="1">
      <x v="176"/>
      <x v="368"/>
      <x v="385"/>
      <x v="20"/>
    </i>
    <i r="1">
      <x v="177"/>
      <x v="369"/>
      <x v="386"/>
      <x v="38"/>
    </i>
    <i r="1">
      <x v="178"/>
      <x v="370"/>
      <x v="387"/>
      <x v="38"/>
    </i>
    <i r="1">
      <x v="179"/>
      <x v="371"/>
      <x v="388"/>
      <x v="29"/>
    </i>
    <i r="1">
      <x v="180"/>
      <x v="372"/>
      <x v="389"/>
      <x v="29"/>
    </i>
    <i r="1">
      <x v="181"/>
      <x v="373"/>
      <x v="390"/>
      <x v="38"/>
    </i>
    <i r="1">
      <x v="182"/>
      <x v="374"/>
      <x v="391"/>
      <x v="20"/>
    </i>
    <i r="1">
      <x v="183"/>
      <x v="193"/>
      <x v="392"/>
      <x v="38"/>
    </i>
    <i r="1">
      <x v="184"/>
      <x v="375"/>
      <x v="393"/>
      <x v="29"/>
    </i>
    <i r="1">
      <x v="185"/>
      <x v="376"/>
      <x v="394"/>
      <x v="38"/>
    </i>
    <i r="1">
      <x v="186"/>
      <x v="377"/>
      <x v="395"/>
      <x v="29"/>
    </i>
    <i r="1">
      <x v="187"/>
      <x v="378"/>
      <x v="396"/>
      <x v="38"/>
    </i>
    <i r="1">
      <x v="188"/>
      <x v="379"/>
      <x v="397"/>
      <x v="20"/>
    </i>
    <i r="1">
      <x v="189"/>
      <x v="380"/>
      <x v="398"/>
      <x v="29"/>
    </i>
    <i r="1">
      <x v="190"/>
      <x v="381"/>
      <x v="399"/>
      <x v="20"/>
    </i>
    <i r="1">
      <x v="191"/>
      <x v="382"/>
      <x v="400"/>
      <x v="29"/>
    </i>
    <i r="1">
      <x v="192"/>
      <x v="383"/>
      <x v="401"/>
      <x v="38"/>
    </i>
    <i t="default">
      <x v="22"/>
    </i>
    <i>
      <x v="23"/>
      <x v="2"/>
      <x v="384"/>
      <x v="402"/>
      <x v="38"/>
    </i>
    <i r="1">
      <x v="6"/>
      <x v="385"/>
      <x v="403"/>
      <x v="48"/>
    </i>
    <i r="1">
      <x v="9"/>
      <x v="72"/>
      <x v="404"/>
      <x v="48"/>
    </i>
    <i r="1">
      <x v="12"/>
      <x v="386"/>
      <x v="405"/>
      <x v="49"/>
    </i>
    <i r="1">
      <x v="13"/>
      <x v="387"/>
      <x v="406"/>
      <x v="45"/>
    </i>
    <i r="1">
      <x v="15"/>
      <x v="388"/>
      <x v="407"/>
      <x v="45"/>
    </i>
    <i r="1">
      <x v="18"/>
      <x v="389"/>
      <x v="408"/>
      <x v="38"/>
    </i>
    <i r="1">
      <x v="31"/>
      <x v="390"/>
      <x v="409"/>
      <x v="20"/>
    </i>
    <i r="1">
      <x v="33"/>
      <x v="391"/>
      <x v="410"/>
      <x v="48"/>
    </i>
    <i r="1">
      <x v="35"/>
      <x v="392"/>
      <x v="411"/>
      <x v="20"/>
    </i>
    <i r="1">
      <x v="37"/>
      <x v="393"/>
      <x v="412"/>
      <x v="48"/>
    </i>
    <i r="1">
      <x v="38"/>
      <x v="394"/>
      <x v="413"/>
      <x v="44"/>
    </i>
    <i r="1">
      <x v="42"/>
      <x v="395"/>
      <x v="414"/>
      <x v="45"/>
    </i>
    <i r="1">
      <x v="45"/>
      <x v="396"/>
      <x v="415"/>
      <x v="48"/>
    </i>
    <i r="1">
      <x v="46"/>
      <x v="397"/>
      <x v="416"/>
      <x v="48"/>
    </i>
    <i r="1">
      <x v="48"/>
      <x v="398"/>
      <x v="417"/>
      <x v="38"/>
    </i>
    <i r="1">
      <x v="49"/>
      <x v="399"/>
      <x v="418"/>
      <x v="38"/>
    </i>
    <i r="1">
      <x v="50"/>
      <x v="400"/>
      <x v="419"/>
      <x v="38"/>
    </i>
    <i r="1">
      <x v="53"/>
      <x v="402"/>
      <x v="421"/>
      <x v="38"/>
    </i>
    <i r="1">
      <x v="55"/>
      <x v="193"/>
      <x v="422"/>
      <x v="38"/>
    </i>
    <i r="1">
      <x v="56"/>
      <x v="403"/>
      <x v="423"/>
      <x v="38"/>
    </i>
    <i r="1">
      <x v="58"/>
      <x v="404"/>
      <x v="424"/>
      <x v="48"/>
    </i>
    <i r="1">
      <x v="60"/>
      <x v="405"/>
      <x v="425"/>
      <x v="45"/>
    </i>
    <i r="1">
      <x v="61"/>
      <x v="406"/>
      <x v="426"/>
      <x v="48"/>
    </i>
    <i r="1">
      <x v="67"/>
      <x v="407"/>
      <x v="427"/>
      <x v="38"/>
    </i>
    <i r="1">
      <x v="72"/>
      <x v="409"/>
      <x v="429"/>
      <x v="50"/>
    </i>
    <i r="1">
      <x v="73"/>
      <x v="401"/>
      <x v="420"/>
      <x v="26"/>
    </i>
    <i r="1">
      <x v="74"/>
      <x v="410"/>
      <x v="430"/>
      <x v="49"/>
    </i>
    <i r="1">
      <x v="75"/>
      <x v="411"/>
      <x v="431"/>
      <x v="45"/>
    </i>
    <i r="1">
      <x v="105"/>
      <x v="408"/>
      <x v="428"/>
      <x v="48"/>
    </i>
    <i t="default">
      <x v="23"/>
    </i>
    <i>
      <x v="24"/>
      <x v="1"/>
      <x v="412"/>
      <x v="432"/>
      <x v="44"/>
    </i>
    <i r="1">
      <x v="3"/>
      <x v="413"/>
      <x v="433"/>
      <x v="49"/>
    </i>
    <i r="1">
      <x v="5"/>
      <x v="414"/>
      <x v="434"/>
      <x v="38"/>
    </i>
    <i r="1">
      <x v="7"/>
      <x v="386"/>
      <x v="435"/>
      <x v="38"/>
    </i>
    <i r="1">
      <x v="8"/>
      <x v="415"/>
      <x v="436"/>
      <x v="50"/>
    </i>
    <i r="1">
      <x v="11"/>
      <x v="386"/>
      <x v="437"/>
      <x v="44"/>
    </i>
    <i r="1">
      <x v="12"/>
      <x v="416"/>
      <x v="438"/>
      <x v="21"/>
    </i>
    <i r="1">
      <x v="16"/>
      <x v="417"/>
      <x v="439"/>
      <x v="44"/>
    </i>
    <i r="1">
      <x v="17"/>
      <x v="418"/>
      <x v="440"/>
      <x v="38"/>
    </i>
    <i t="default">
      <x v="24"/>
    </i>
    <i>
      <x v="25"/>
      <x v="1"/>
      <x v="419"/>
      <x v="441"/>
      <x v="49"/>
    </i>
    <i r="1">
      <x v="3"/>
      <x v="420"/>
      <x v="442"/>
      <x v="29"/>
    </i>
    <i r="1">
      <x v="4"/>
      <x v="421"/>
      <x v="443"/>
      <x v="50"/>
    </i>
    <i r="1">
      <x v="5"/>
      <x v="422"/>
      <x v="444"/>
      <x v="22"/>
    </i>
    <i r="1">
      <x v="6"/>
      <x v="423"/>
      <x v="445"/>
      <x v="29"/>
    </i>
    <i r="1">
      <x v="8"/>
      <x v="424"/>
      <x v="446"/>
      <x v="38"/>
    </i>
    <i r="1">
      <x v="11"/>
      <x v="425"/>
      <x v="447"/>
      <x v="44"/>
    </i>
    <i r="1">
      <x v="12"/>
      <x v="426"/>
      <x v="448"/>
      <x v="50"/>
    </i>
    <i r="1">
      <x v="15"/>
      <x v="427"/>
      <x v="449"/>
      <x v="22"/>
    </i>
    <i r="1">
      <x v="17"/>
      <x v="428"/>
      <x v="450"/>
      <x v="22"/>
    </i>
    <i r="1">
      <x v="22"/>
      <x v="429"/>
      <x v="451"/>
      <x v="48"/>
    </i>
    <i r="1">
      <x v="27"/>
      <x v="430"/>
      <x v="452"/>
      <x v="20"/>
    </i>
    <i t="default">
      <x v="25"/>
    </i>
    <i>
      <x v="26"/>
      <x v="3"/>
      <x v="431"/>
      <x v="453"/>
      <x v="45"/>
    </i>
    <i r="1">
      <x v="5"/>
      <x v="432"/>
      <x v="454"/>
      <x v="45"/>
    </i>
    <i r="1">
      <x v="6"/>
      <x v="433"/>
      <x v="455"/>
      <x v="45"/>
    </i>
    <i r="1">
      <x v="8"/>
      <x v="434"/>
      <x v="456"/>
      <x v="45"/>
    </i>
    <i r="1">
      <x v="13"/>
      <x v="435"/>
      <x v="457"/>
      <x v="45"/>
    </i>
    <i r="1">
      <x v="17"/>
      <x v="436"/>
      <x v="458"/>
      <x v="45"/>
    </i>
    <i r="1">
      <x v="18"/>
      <x v="437"/>
      <x v="459"/>
      <x v="45"/>
    </i>
    <i r="1">
      <x v="23"/>
      <x v="438"/>
      <x v="460"/>
      <x v="45"/>
    </i>
    <i r="1">
      <x v="24"/>
      <x v="439"/>
      <x v="461"/>
      <x v="47"/>
    </i>
    <i r="1">
      <x v="28"/>
      <x v="440"/>
      <x v="462"/>
      <x v="45"/>
    </i>
    <i r="1">
      <x v="32"/>
      <x v="441"/>
      <x v="463"/>
      <x v="45"/>
    </i>
    <i r="1">
      <x v="45"/>
      <x v="442"/>
      <x v="464"/>
      <x v="45"/>
    </i>
    <i r="1">
      <x v="51"/>
      <x v="444"/>
      <x v="466"/>
      <x v="29"/>
    </i>
    <i r="1">
      <x v="54"/>
      <x v="445"/>
      <x v="467"/>
      <x v="26"/>
    </i>
    <i r="1">
      <x v="55"/>
      <x v="446"/>
      <x v="468"/>
      <x v="26"/>
    </i>
    <i r="1">
      <x v="70"/>
      <x v="443"/>
      <x v="465"/>
      <x v="20"/>
    </i>
    <i t="default">
      <x v="26"/>
    </i>
    <i>
      <x v="27"/>
      <x v="1"/>
      <x v="447"/>
      <x v="469"/>
      <x v="1"/>
    </i>
    <i r="1">
      <x v="6"/>
      <x v="448"/>
      <x v="470"/>
      <x v="9"/>
    </i>
    <i t="default">
      <x v="27"/>
    </i>
    <i>
      <x v="28"/>
      <x v="2"/>
      <x v="449"/>
      <x v="471"/>
      <x v="51"/>
    </i>
    <i r="1">
      <x v="3"/>
      <x v="450"/>
      <x v="472"/>
      <x v="51"/>
    </i>
    <i r="1">
      <x v="9"/>
      <x v="451"/>
      <x v="473"/>
      <x v="51"/>
    </i>
    <i r="1">
      <x v="12"/>
      <x v="452"/>
      <x v="474"/>
      <x v="20"/>
    </i>
    <i r="1">
      <x v="14"/>
      <x v="453"/>
      <x v="475"/>
      <x v="47"/>
    </i>
    <i r="1">
      <x v="23"/>
      <x v="454"/>
      <x v="476"/>
      <x v="20"/>
    </i>
    <i r="1">
      <x v="25"/>
      <x v="455"/>
      <x v="477"/>
      <x v="20"/>
    </i>
    <i r="1">
      <x v="28"/>
      <x v="456"/>
      <x v="478"/>
      <x v="20"/>
    </i>
    <i r="1">
      <x v="32"/>
      <x v="457"/>
      <x v="479"/>
      <x v="29"/>
    </i>
    <i r="1">
      <x v="36"/>
      <x v="458"/>
      <x v="480"/>
      <x v="29"/>
    </i>
    <i r="1">
      <x v="37"/>
      <x v="459"/>
      <x v="481"/>
      <x v="47"/>
    </i>
    <i r="1">
      <x v="38"/>
      <x v="460"/>
      <x v="482"/>
      <x v="29"/>
    </i>
    <i r="1">
      <x v="40"/>
      <x v="461"/>
      <x v="483"/>
      <x v="51"/>
    </i>
    <i r="1">
      <x v="41"/>
      <x v="462"/>
      <x v="484"/>
      <x v="51"/>
    </i>
    <i r="1">
      <x v="42"/>
      <x v="463"/>
      <x v="485"/>
      <x v="45"/>
    </i>
    <i r="1">
      <x v="43"/>
      <x v="464"/>
      <x v="486"/>
      <x v="47"/>
    </i>
    <i r="1">
      <x v="46"/>
      <x v="465"/>
      <x v="487"/>
      <x v="45"/>
    </i>
    <i r="1">
      <x v="49"/>
      <x v="466"/>
      <x v="488"/>
      <x v="20"/>
    </i>
    <i r="1">
      <x v="51"/>
      <x v="467"/>
      <x v="489"/>
      <x v="47"/>
    </i>
    <i r="1">
      <x v="52"/>
      <x v="468"/>
      <x v="490"/>
      <x v="29"/>
    </i>
    <i r="1">
      <x v="55"/>
      <x v="469"/>
      <x v="491"/>
      <x v="45"/>
    </i>
    <i r="1">
      <x v="56"/>
      <x v="470"/>
      <x v="492"/>
      <x v="20"/>
    </i>
    <i r="1">
      <x v="57"/>
      <x v="472"/>
      <x v="494"/>
      <x v="29"/>
    </i>
    <i r="1">
      <x v="59"/>
      <x v="473"/>
      <x v="495"/>
      <x v="51"/>
    </i>
    <i r="1">
      <x v="62"/>
      <x v="474"/>
      <x v="496"/>
      <x v="20"/>
    </i>
    <i r="1">
      <x v="65"/>
      <x v="475"/>
      <x v="497"/>
      <x v="20"/>
    </i>
    <i r="1">
      <x v="66"/>
      <x v="375"/>
      <x v="498"/>
      <x v="29"/>
    </i>
    <i r="1">
      <x v="67"/>
      <x v="476"/>
      <x v="499"/>
      <x v="20"/>
    </i>
    <i r="1">
      <x v="71"/>
      <x v="477"/>
      <x v="500"/>
      <x v="47"/>
    </i>
    <i r="1">
      <x v="75"/>
      <x v="478"/>
      <x v="501"/>
      <x v="51"/>
    </i>
    <i r="1">
      <x v="78"/>
      <x v="479"/>
      <x v="502"/>
      <x v="45"/>
    </i>
    <i r="1">
      <x v="79"/>
      <x v="480"/>
      <x v="503"/>
      <x v="20"/>
    </i>
    <i r="1">
      <x v="81"/>
      <x v="482"/>
      <x v="506"/>
      <x v="40"/>
    </i>
    <i r="1">
      <x v="83"/>
      <x v="483"/>
      <x v="507"/>
      <x v="45"/>
    </i>
    <i r="1">
      <x v="85"/>
      <x v="264"/>
      <x v="508"/>
      <x v="47"/>
    </i>
    <i r="1">
      <x v="87"/>
      <x v="484"/>
      <x v="509"/>
      <x v="45"/>
    </i>
    <i r="1">
      <x v="88"/>
      <x v="485"/>
      <x v="510"/>
      <x v="45"/>
    </i>
    <i r="1">
      <x v="90"/>
      <x v="486"/>
      <x v="511"/>
      <x v="20"/>
    </i>
    <i r="1">
      <x v="92"/>
      <x v="487"/>
      <x v="512"/>
      <x v="51"/>
    </i>
    <i r="1">
      <x v="93"/>
      <x v="488"/>
      <x v="513"/>
      <x v="20"/>
    </i>
    <i r="1">
      <x v="96"/>
      <x v="489"/>
      <x v="514"/>
      <x v="20"/>
    </i>
    <i r="1">
      <x v="97"/>
      <x v="490"/>
      <x v="515"/>
      <x v="51"/>
    </i>
    <i r="1">
      <x v="98"/>
      <x v="471"/>
      <x v="493"/>
      <x v="20"/>
    </i>
    <i r="1">
      <x v="99"/>
      <x v="491"/>
      <x v="516"/>
      <x v="38"/>
    </i>
    <i r="1">
      <x v="100"/>
      <x v="492"/>
      <x v="517"/>
      <x v="26"/>
    </i>
    <i r="1">
      <x v="101"/>
      <x v="493"/>
      <x v="518"/>
      <x v="29"/>
    </i>
    <i r="1">
      <x v="122"/>
      <x v="480"/>
      <x v="504"/>
      <x v="51"/>
    </i>
    <i r="1">
      <x v="127"/>
      <x v="481"/>
      <x v="505"/>
      <x v="20"/>
    </i>
    <i t="default">
      <x v="28"/>
    </i>
    <i>
      <x v="32"/>
      <x v="2"/>
      <x v="494"/>
      <x v="519"/>
      <x v="29"/>
    </i>
    <i r="1">
      <x v="3"/>
      <x v="495"/>
      <x v="520"/>
      <x v="20"/>
    </i>
    <i r="1">
      <x v="5"/>
      <x v="496"/>
      <x v="521"/>
      <x v="47"/>
    </i>
    <i r="1">
      <x v="15"/>
      <x v="497"/>
      <x v="522"/>
      <x v="47"/>
    </i>
    <i r="1">
      <x v="16"/>
      <x v="498"/>
      <x v="523"/>
      <x v="47"/>
    </i>
    <i r="1">
      <x v="21"/>
      <x v="499"/>
      <x v="524"/>
      <x v="29"/>
    </i>
    <i r="1">
      <x v="23"/>
      <x v="23"/>
      <x v="525"/>
      <x v="47"/>
    </i>
    <i r="1">
      <x v="32"/>
      <x v="386"/>
      <x v="526"/>
      <x v="19"/>
    </i>
    <i r="1">
      <x v="37"/>
      <x v="500"/>
      <x v="527"/>
      <x v="20"/>
    </i>
    <i r="1">
      <x v="41"/>
      <x v="501"/>
      <x v="528"/>
      <x v="38"/>
    </i>
    <i r="1">
      <x v="45"/>
      <x v="502"/>
      <x v="529"/>
      <x v="29"/>
    </i>
    <i r="1">
      <x v="46"/>
      <x v="503"/>
      <x v="530"/>
      <x v="47"/>
    </i>
    <i r="1">
      <x v="47"/>
      <x v="504"/>
      <x v="531"/>
      <x v="47"/>
    </i>
    <i r="1">
      <x v="48"/>
      <x v="505"/>
      <x v="532"/>
      <x v="20"/>
    </i>
    <i r="1">
      <x v="49"/>
      <x v="506"/>
      <x v="533"/>
      <x v="38"/>
    </i>
    <i r="1">
      <x v="50"/>
      <x v="507"/>
      <x v="534"/>
      <x v="47"/>
    </i>
    <i r="1">
      <x v="53"/>
      <x v="508"/>
      <x v="535"/>
      <x v="47"/>
    </i>
    <i r="1">
      <x v="54"/>
      <x v="509"/>
      <x v="536"/>
      <x v="47"/>
    </i>
    <i r="1">
      <x v="56"/>
      <x v="510"/>
      <x v="537"/>
      <x v="33"/>
    </i>
    <i r="1">
      <x v="58"/>
      <x v="512"/>
      <x v="539"/>
      <x v="47"/>
    </i>
    <i r="1">
      <x v="59"/>
      <x v="168"/>
      <x v="540"/>
      <x v="47"/>
    </i>
    <i r="1">
      <x v="60"/>
      <x v="67"/>
      <x v="541"/>
      <x v="20"/>
    </i>
    <i r="1">
      <x v="98"/>
      <x v="511"/>
      <x v="538"/>
      <x v="20"/>
    </i>
    <i t="default">
      <x v="32"/>
    </i>
    <i>
      <x v="34"/>
      <x v="1"/>
      <x v="513"/>
      <x v="542"/>
      <x v="29"/>
    </i>
    <i r="1">
      <x v="2"/>
      <x v="514"/>
      <x v="543"/>
      <x v="29"/>
    </i>
    <i r="1">
      <x v="4"/>
      <x v="515"/>
      <x v="544"/>
      <x v="47"/>
    </i>
    <i r="1">
      <x v="8"/>
      <x v="516"/>
      <x v="545"/>
      <x v="51"/>
    </i>
    <i r="1">
      <x v="9"/>
      <x v="517"/>
      <x v="546"/>
      <x v="47"/>
    </i>
    <i r="1">
      <x v="10"/>
      <x v="518"/>
      <x v="547"/>
      <x v="47"/>
    </i>
    <i r="1">
      <x v="11"/>
      <x v="519"/>
      <x v="548"/>
      <x v="47"/>
    </i>
    <i r="1">
      <x v="15"/>
      <x v="520"/>
      <x v="549"/>
      <x v="47"/>
    </i>
    <i r="1">
      <x v="18"/>
      <x v="521"/>
      <x v="550"/>
      <x v="29"/>
    </i>
    <i r="1">
      <x v="19"/>
      <x v="522"/>
      <x v="551"/>
      <x v="47"/>
    </i>
    <i r="1">
      <x v="23"/>
      <x v="523"/>
      <x v="552"/>
      <x v="47"/>
    </i>
    <i r="1">
      <x v="24"/>
      <x v="524"/>
      <x v="553"/>
      <x v="47"/>
    </i>
    <i r="1">
      <x v="25"/>
      <x v="525"/>
      <x v="554"/>
      <x v="47"/>
    </i>
    <i r="1">
      <x v="26"/>
      <x v="526"/>
      <x v="555"/>
      <x v="20"/>
    </i>
    <i r="1">
      <x v="28"/>
      <x v="527"/>
      <x v="556"/>
      <x v="47"/>
    </i>
    <i r="1">
      <x v="29"/>
      <x v="528"/>
      <x v="557"/>
      <x v="47"/>
    </i>
    <i r="1">
      <x v="30"/>
      <x v="529"/>
      <x v="558"/>
      <x v="52"/>
    </i>
    <i t="default">
      <x v="34"/>
    </i>
    <i>
      <x v="35"/>
      <x v="3"/>
      <x v="530"/>
      <x v="559"/>
      <x v="30"/>
    </i>
    <i r="1">
      <x v="4"/>
      <x v="531"/>
      <x v="560"/>
      <x v="30"/>
    </i>
    <i r="1">
      <x v="5"/>
      <x v="3"/>
      <x v="561"/>
      <x v="30"/>
    </i>
    <i r="1">
      <x v="11"/>
      <x v="532"/>
      <x v="562"/>
      <x v="50"/>
    </i>
    <i r="1">
      <x v="13"/>
      <x v="533"/>
      <x v="563"/>
      <x v="30"/>
    </i>
    <i r="1">
      <x v="14"/>
      <x v="534"/>
      <x v="564"/>
      <x v="30"/>
    </i>
    <i r="1">
      <x v="16"/>
      <x v="535"/>
      <x v="565"/>
      <x v="53"/>
    </i>
    <i r="1">
      <x v="17"/>
      <x v="363"/>
      <x v="566"/>
      <x v="30"/>
    </i>
    <i r="1">
      <x v="24"/>
      <x v="536"/>
      <x v="567"/>
      <x v="30"/>
    </i>
    <i r="1">
      <x v="25"/>
      <x v="537"/>
      <x v="568"/>
      <x v="30"/>
    </i>
    <i r="1">
      <x v="26"/>
      <x v="538"/>
      <x v="569"/>
      <x v="19"/>
    </i>
    <i r="1">
      <x v="28"/>
      <x v="539"/>
      <x v="570"/>
      <x v="53"/>
    </i>
    <i r="1">
      <x v="29"/>
      <x v="540"/>
      <x v="571"/>
      <x v="29"/>
    </i>
    <i r="1">
      <x v="30"/>
      <x v="541"/>
      <x v="572"/>
      <x v="30"/>
    </i>
    <i r="1">
      <x v="32"/>
      <x v="542"/>
      <x v="573"/>
      <x v="19"/>
    </i>
    <i r="1">
      <x v="34"/>
      <x v="543"/>
      <x v="574"/>
      <x v="30"/>
    </i>
    <i r="1">
      <x v="35"/>
      <x v="544"/>
      <x v="575"/>
      <x v="30"/>
    </i>
    <i r="1">
      <x v="37"/>
      <x v="106"/>
      <x v="576"/>
      <x v="45"/>
    </i>
    <i r="1">
      <x v="38"/>
      <x v="545"/>
      <x v="577"/>
      <x v="30"/>
    </i>
    <i r="1">
      <x v="39"/>
      <x v="546"/>
      <x v="578"/>
      <x v="30"/>
    </i>
    <i r="1">
      <x v="41"/>
      <x v="547"/>
      <x v="579"/>
      <x v="30"/>
    </i>
    <i r="1">
      <x v="43"/>
      <x v="548"/>
      <x v="580"/>
      <x v="30"/>
    </i>
    <i r="1">
      <x v="44"/>
      <x v="549"/>
      <x v="581"/>
      <x v="30"/>
    </i>
    <i r="1">
      <x v="45"/>
      <x v="550"/>
      <x v="582"/>
      <x v="19"/>
    </i>
    <i r="1">
      <x v="46"/>
      <x v="551"/>
      <x v="583"/>
      <x v="30"/>
    </i>
    <i r="1">
      <x v="47"/>
      <x v="552"/>
      <x v="584"/>
      <x v="30"/>
    </i>
    <i r="1">
      <x v="48"/>
      <x v="553"/>
      <x v="585"/>
      <x v="30"/>
    </i>
    <i r="1">
      <x v="49"/>
      <x v="554"/>
      <x v="586"/>
      <x v="30"/>
    </i>
    <i r="1">
      <x v="50"/>
      <x v="556"/>
      <x v="588"/>
      <x v="19"/>
    </i>
    <i r="1">
      <x v="51"/>
      <x v="557"/>
      <x v="589"/>
      <x v="40"/>
    </i>
    <i r="1">
      <x v="53"/>
      <x v="559"/>
      <x v="591"/>
      <x v="30"/>
    </i>
    <i r="1">
      <x v="54"/>
      <x v="560"/>
      <x v="592"/>
      <x v="30"/>
    </i>
    <i r="1">
      <x v="69"/>
      <x v="555"/>
      <x v="587"/>
      <x v="30"/>
    </i>
    <i r="1">
      <x v="73"/>
      <x v="558"/>
      <x v="590"/>
      <x v="54"/>
    </i>
    <i t="default">
      <x v="35"/>
    </i>
    <i>
      <x v="37"/>
      <x v="1"/>
      <x v="717"/>
      <x v="772"/>
      <x v="30"/>
    </i>
    <i r="1">
      <x v="4"/>
      <x v="718"/>
      <x v="773"/>
      <x v="30"/>
    </i>
    <i r="1">
      <x v="5"/>
      <x v="67"/>
      <x v="774"/>
      <x v="30"/>
    </i>
    <i r="1">
      <x v="6"/>
      <x v="719"/>
      <x v="775"/>
      <x v="53"/>
    </i>
    <i r="1">
      <x v="12"/>
      <x v="720"/>
      <x v="776"/>
      <x v="48"/>
    </i>
    <i r="1">
      <x v="13"/>
      <x v="721"/>
      <x v="777"/>
      <x v="53"/>
    </i>
    <i r="1">
      <x v="14"/>
      <x v="722"/>
      <x v="778"/>
      <x v="30"/>
    </i>
    <i r="1">
      <x v="18"/>
      <x v="723"/>
      <x v="779"/>
      <x v="53"/>
    </i>
    <i r="1">
      <x v="19"/>
      <x v="724"/>
      <x v="780"/>
      <x v="30"/>
    </i>
    <i r="1">
      <x v="20"/>
      <x v="725"/>
      <x v="781"/>
      <x v="71"/>
    </i>
    <i r="1">
      <x v="21"/>
      <x v="726"/>
      <x v="782"/>
      <x v="53"/>
    </i>
    <i r="1">
      <x v="22"/>
      <x v="727"/>
      <x v="783"/>
      <x v="30"/>
    </i>
    <i r="1">
      <x v="24"/>
      <x v="728"/>
      <x v="784"/>
      <x v="30"/>
    </i>
    <i r="1">
      <x v="29"/>
      <x v="729"/>
      <x v="785"/>
      <x v="30"/>
    </i>
    <i r="1">
      <x v="36"/>
      <x v="730"/>
      <x v="786"/>
      <x v="45"/>
    </i>
    <i r="1">
      <x v="39"/>
      <x v="731"/>
      <x v="787"/>
      <x v="30"/>
    </i>
    <i r="1">
      <x v="44"/>
      <x v="622"/>
      <x v="788"/>
      <x v="53"/>
    </i>
    <i r="1">
      <x v="45"/>
      <x v="193"/>
      <x v="789"/>
      <x v="30"/>
    </i>
    <i r="1">
      <x v="51"/>
      <x v="733"/>
      <x v="791"/>
      <x v="30"/>
    </i>
    <i r="1">
      <x v="70"/>
      <x v="732"/>
      <x v="790"/>
      <x v="53"/>
    </i>
    <i t="default">
      <x v="37"/>
    </i>
    <i>
      <x v="38"/>
      <x v="1"/>
      <x v="734"/>
      <x v="792"/>
      <x v="72"/>
    </i>
    <i r="1">
      <x v="26"/>
      <x v="735"/>
      <x v="793"/>
      <x v="72"/>
    </i>
    <i r="1">
      <x v="34"/>
      <x v="736"/>
      <x v="794"/>
      <x v="72"/>
    </i>
    <i r="1">
      <x v="43"/>
      <x v="235"/>
      <x v="795"/>
      <x v="72"/>
    </i>
    <i r="1">
      <x v="45"/>
      <x v="737"/>
      <x v="796"/>
      <x v="72"/>
    </i>
    <i r="1">
      <x v="47"/>
      <x v="738"/>
      <x v="797"/>
      <x v="72"/>
    </i>
    <i r="1">
      <x v="49"/>
      <x v="739"/>
      <x v="798"/>
      <x v="72"/>
    </i>
    <i r="1">
      <x v="50"/>
      <x v="32"/>
      <x v="800"/>
      <x v="72"/>
    </i>
    <i r="1">
      <x v="69"/>
      <x v="740"/>
      <x v="799"/>
      <x v="73"/>
    </i>
    <i t="default">
      <x v="38"/>
    </i>
    <i>
      <x v="39"/>
      <x v="1"/>
      <x v="741"/>
      <x v="801"/>
      <x v="30"/>
    </i>
    <i r="1">
      <x v="3"/>
      <x v="742"/>
      <x v="802"/>
      <x v="30"/>
    </i>
    <i r="1">
      <x v="4"/>
      <x v="743"/>
      <x v="803"/>
      <x v="30"/>
    </i>
    <i r="1">
      <x v="5"/>
      <x v="744"/>
      <x v="804"/>
      <x v="53"/>
    </i>
    <i r="1">
      <x v="6"/>
      <x v="745"/>
      <x v="805"/>
      <x v="30"/>
    </i>
    <i r="1">
      <x v="7"/>
      <x v="746"/>
      <x v="806"/>
      <x v="30"/>
    </i>
    <i r="1">
      <x v="12"/>
      <x v="747"/>
      <x v="807"/>
      <x v="30"/>
    </i>
    <i r="1">
      <x v="15"/>
      <x v="748"/>
      <x v="808"/>
      <x v="30"/>
    </i>
    <i r="1">
      <x v="18"/>
      <x v="749"/>
      <x v="809"/>
      <x v="30"/>
    </i>
    <i r="1">
      <x v="19"/>
      <x v="750"/>
      <x v="810"/>
      <x v="30"/>
    </i>
    <i r="1">
      <x v="21"/>
      <x v="751"/>
      <x v="811"/>
      <x v="30"/>
    </i>
    <i r="1">
      <x v="24"/>
      <x v="752"/>
      <x v="812"/>
      <x v="30"/>
    </i>
    <i r="1">
      <x v="32"/>
      <x v="753"/>
      <x v="813"/>
      <x v="72"/>
    </i>
    <i r="1">
      <x v="34"/>
      <x v="754"/>
      <x v="814"/>
      <x v="72"/>
    </i>
    <i r="1">
      <x v="37"/>
      <x v="575"/>
      <x v="815"/>
      <x v="30"/>
    </i>
    <i r="1">
      <x v="38"/>
      <x v="755"/>
      <x v="816"/>
      <x v="74"/>
    </i>
    <i r="1">
      <x v="40"/>
      <x v="756"/>
      <x v="817"/>
      <x v="72"/>
    </i>
    <i r="1">
      <x v="42"/>
      <x v="757"/>
      <x v="818"/>
      <x v="30"/>
    </i>
    <i r="1">
      <x v="43"/>
      <x v="758"/>
      <x v="819"/>
      <x v="30"/>
    </i>
    <i r="1">
      <x v="45"/>
      <x v="759"/>
      <x v="820"/>
      <x v="30"/>
    </i>
    <i r="1">
      <x v="46"/>
      <x v="760"/>
      <x v="821"/>
      <x v="75"/>
    </i>
    <i r="1">
      <x v="47"/>
      <x v="761"/>
      <x v="822"/>
      <x v="30"/>
    </i>
    <i r="1">
      <x v="48"/>
      <x v="763"/>
      <x v="824"/>
      <x v="30"/>
    </i>
    <i r="1">
      <x v="49"/>
      <x v="764"/>
      <x v="825"/>
      <x v="30"/>
    </i>
    <i r="1">
      <x v="50"/>
      <x v="766"/>
      <x v="827"/>
      <x v="30"/>
    </i>
    <i r="1">
      <x v="51"/>
      <x v="767"/>
      <x v="828"/>
      <x v="30"/>
    </i>
    <i r="1">
      <x v="69"/>
      <x v="765"/>
      <x v="826"/>
      <x v="53"/>
    </i>
    <i r="1">
      <x v="70"/>
      <x v="762"/>
      <x v="823"/>
      <x v="30"/>
    </i>
    <i r="1">
      <x v="73"/>
      <x v="768"/>
      <x v="829"/>
      <x v="30"/>
    </i>
    <i t="default">
      <x v="39"/>
    </i>
    <i>
      <x v="41"/>
      <x v="1"/>
      <x v="769"/>
      <x v="830"/>
      <x v="76"/>
    </i>
    <i r="1">
      <x v="2"/>
      <x v="770"/>
      <x v="831"/>
      <x v="76"/>
    </i>
    <i r="1">
      <x v="4"/>
      <x v="771"/>
      <x v="832"/>
      <x v="20"/>
    </i>
    <i r="1">
      <x v="5"/>
      <x v="772"/>
      <x v="833"/>
      <x v="77"/>
    </i>
    <i r="1">
      <x v="7"/>
      <x v="773"/>
      <x v="834"/>
      <x v="20"/>
    </i>
    <i r="1">
      <x v="8"/>
      <x v="774"/>
      <x v="835"/>
      <x v="20"/>
    </i>
    <i r="1">
      <x v="9"/>
      <x v="775"/>
      <x v="836"/>
      <x v="76"/>
    </i>
    <i r="1">
      <x v="11"/>
      <x v="776"/>
      <x v="837"/>
      <x v="20"/>
    </i>
    <i r="1">
      <x v="14"/>
      <x v="777"/>
      <x v="838"/>
      <x v="20"/>
    </i>
    <i r="1">
      <x v="16"/>
      <x v="778"/>
      <x v="839"/>
      <x v="20"/>
    </i>
    <i r="1">
      <x v="37"/>
      <x v="779"/>
      <x v="840"/>
      <x v="77"/>
    </i>
    <i r="1">
      <x v="47"/>
      <x v="780"/>
      <x v="841"/>
      <x v="76"/>
    </i>
    <i r="1">
      <x v="48"/>
      <x v="781"/>
      <x v="842"/>
      <x v="76"/>
    </i>
    <i r="1">
      <x v="49"/>
      <x v="782"/>
      <x v="843"/>
      <x v="76"/>
    </i>
    <i r="1">
      <x v="50"/>
      <x v="783"/>
      <x v="844"/>
      <x v="20"/>
    </i>
    <i r="1">
      <x v="54"/>
      <x v="784"/>
      <x v="845"/>
      <x v="20"/>
    </i>
    <i r="1">
      <x v="56"/>
      <x v="785"/>
      <x v="846"/>
      <x v="77"/>
    </i>
    <i r="1">
      <x v="62"/>
      <x v="787"/>
      <x v="848"/>
      <x v="76"/>
    </i>
    <i r="1">
      <x v="66"/>
      <x v="788"/>
      <x v="849"/>
      <x v="20"/>
    </i>
    <i r="1">
      <x v="67"/>
      <x v="789"/>
      <x v="850"/>
      <x v="76"/>
    </i>
    <i r="1">
      <x v="71"/>
      <x v="790"/>
      <x v="851"/>
      <x v="20"/>
    </i>
    <i r="1">
      <x v="72"/>
      <x v="413"/>
      <x v="853"/>
      <x v="77"/>
    </i>
    <i r="1">
      <x v="74"/>
      <x v="792"/>
      <x v="854"/>
      <x v="20"/>
    </i>
    <i r="1">
      <x v="75"/>
      <x v="2"/>
      <x v="855"/>
      <x v="57"/>
    </i>
    <i r="1">
      <x v="98"/>
      <x v="786"/>
      <x v="847"/>
      <x v="76"/>
    </i>
    <i r="1">
      <x v="105"/>
      <x v="791"/>
      <x v="852"/>
      <x v="78"/>
    </i>
    <i t="default">
      <x v="41"/>
    </i>
    <i>
      <x v="44"/>
      <x v="2"/>
      <x v="690"/>
      <x v="892"/>
      <x v="29"/>
    </i>
    <i r="1">
      <x v="3"/>
      <x v="824"/>
      <x v="893"/>
      <x v="45"/>
    </i>
    <i r="1">
      <x v="5"/>
      <x v="825"/>
      <x v="894"/>
      <x v="20"/>
    </i>
    <i r="1">
      <x v="6"/>
      <x v="826"/>
      <x v="895"/>
      <x v="29"/>
    </i>
    <i r="1">
      <x v="7"/>
      <x v="827"/>
      <x v="896"/>
      <x v="20"/>
    </i>
    <i r="1">
      <x v="8"/>
      <x v="406"/>
      <x v="897"/>
      <x v="29"/>
    </i>
    <i r="1">
      <x v="11"/>
      <x v="828"/>
      <x v="898"/>
      <x v="29"/>
    </i>
    <i r="1">
      <x v="14"/>
      <x v="829"/>
      <x v="899"/>
      <x v="20"/>
    </i>
    <i r="1">
      <x v="17"/>
      <x v="830"/>
      <x v="900"/>
      <x v="54"/>
    </i>
    <i r="1">
      <x v="19"/>
      <x v="831"/>
      <x v="901"/>
      <x v="29"/>
    </i>
    <i r="1">
      <x v="22"/>
      <x v="832"/>
      <x v="902"/>
      <x v="29"/>
    </i>
    <i r="1">
      <x v="26"/>
      <x v="833"/>
      <x v="903"/>
      <x v="20"/>
    </i>
    <i r="1">
      <x v="27"/>
      <x v="834"/>
      <x v="904"/>
      <x v="47"/>
    </i>
    <i r="1">
      <x v="28"/>
      <x v="835"/>
      <x v="905"/>
      <x v="29"/>
    </i>
    <i r="1">
      <x v="29"/>
      <x v="836"/>
      <x v="906"/>
      <x v="38"/>
    </i>
    <i r="1">
      <x v="30"/>
      <x v="837"/>
      <x v="907"/>
      <x v="38"/>
    </i>
    <i r="1">
      <x v="33"/>
      <x v="838"/>
      <x v="908"/>
      <x v="45"/>
    </i>
    <i r="1">
      <x v="35"/>
      <x v="839"/>
      <x v="909"/>
      <x v="45"/>
    </i>
    <i r="1">
      <x v="38"/>
      <x v="840"/>
      <x v="910"/>
      <x v="20"/>
    </i>
    <i r="1">
      <x v="39"/>
      <x v="841"/>
      <x v="911"/>
      <x v="29"/>
    </i>
    <i r="1">
      <x v="42"/>
      <x v="842"/>
      <x v="912"/>
      <x v="45"/>
    </i>
    <i r="1">
      <x v="45"/>
      <x v="843"/>
      <x v="913"/>
      <x v="20"/>
    </i>
    <i r="1">
      <x v="47"/>
      <x v="844"/>
      <x v="914"/>
      <x v="45"/>
    </i>
    <i r="1">
      <x v="48"/>
      <x v="845"/>
      <x v="916"/>
      <x v="29"/>
    </i>
    <i r="1">
      <x v="49"/>
      <x v="210"/>
      <x v="917"/>
      <x v="20"/>
    </i>
    <i r="1">
      <x v="51"/>
      <x v="847"/>
      <x v="919"/>
      <x v="45"/>
    </i>
    <i r="1">
      <x v="53"/>
      <x v="791"/>
      <x v="921"/>
      <x v="45"/>
    </i>
    <i r="1">
      <x v="69"/>
      <x v="846"/>
      <x v="918"/>
      <x v="45"/>
    </i>
    <i r="1">
      <x v="70"/>
      <x v="32"/>
      <x v="915"/>
      <x v="45"/>
    </i>
    <i r="1">
      <x v="73"/>
      <x v="848"/>
      <x v="920"/>
      <x v="29"/>
    </i>
    <i t="default">
      <x v="44"/>
    </i>
    <i>
      <x v="46"/>
      <x v="1"/>
      <x v="849"/>
      <x v="922"/>
      <x v="29"/>
    </i>
    <i r="1">
      <x v="7"/>
      <x v="850"/>
      <x v="923"/>
      <x v="26"/>
    </i>
    <i r="1">
      <x v="11"/>
      <x v="851"/>
      <x v="924"/>
      <x v="26"/>
    </i>
    <i r="1">
      <x v="13"/>
      <x v="852"/>
      <x v="925"/>
      <x v="47"/>
    </i>
    <i r="1">
      <x v="15"/>
      <x v="382"/>
      <x v="926"/>
      <x v="22"/>
    </i>
    <i r="1">
      <x v="16"/>
      <x v="853"/>
      <x v="927"/>
      <x v="26"/>
    </i>
    <i r="1">
      <x v="17"/>
      <x v="854"/>
      <x v="928"/>
      <x v="79"/>
    </i>
    <i r="1">
      <x v="18"/>
      <x v="855"/>
      <x v="929"/>
      <x v="26"/>
    </i>
    <i r="1">
      <x v="19"/>
      <x v="245"/>
      <x v="930"/>
      <x v="26"/>
    </i>
    <i r="1">
      <x v="22"/>
      <x v="856"/>
      <x v="931"/>
      <x v="20"/>
    </i>
    <i r="1">
      <x v="23"/>
      <x v="857"/>
      <x v="932"/>
      <x v="26"/>
    </i>
    <i r="1">
      <x v="25"/>
      <x v="858"/>
      <x v="933"/>
      <x v="29"/>
    </i>
    <i r="1">
      <x v="27"/>
      <x v="859"/>
      <x v="934"/>
      <x v="29"/>
    </i>
    <i r="1">
      <x v="30"/>
      <x v="860"/>
      <x v="935"/>
      <x v="26"/>
    </i>
    <i r="1">
      <x v="31"/>
      <x v="861"/>
      <x v="936"/>
      <x v="20"/>
    </i>
    <i r="1">
      <x v="32"/>
      <x v="862"/>
      <x v="937"/>
      <x v="47"/>
    </i>
    <i r="1">
      <x v="33"/>
      <x v="542"/>
      <x v="938"/>
      <x v="40"/>
    </i>
    <i r="1">
      <x v="34"/>
      <x v="863"/>
      <x v="939"/>
      <x v="19"/>
    </i>
    <i r="1">
      <x v="36"/>
      <x v="864"/>
      <x v="940"/>
      <x v="29"/>
    </i>
    <i r="1">
      <x v="37"/>
      <x v="865"/>
      <x v="941"/>
      <x v="26"/>
    </i>
    <i r="1">
      <x v="39"/>
      <x v="479"/>
      <x v="942"/>
      <x v="20"/>
    </i>
    <i r="1">
      <x v="40"/>
      <x v="866"/>
      <x v="943"/>
      <x v="47"/>
    </i>
    <i r="1">
      <x v="41"/>
      <x v="539"/>
      <x v="944"/>
      <x v="26"/>
    </i>
    <i r="1">
      <x v="42"/>
      <x v="867"/>
      <x v="945"/>
      <x v="40"/>
    </i>
    <i r="1">
      <x v="43"/>
      <x v="868"/>
      <x v="946"/>
      <x v="26"/>
    </i>
    <i r="1">
      <x v="44"/>
      <x v="869"/>
      <x v="947"/>
      <x v="26"/>
    </i>
    <i r="1">
      <x v="47"/>
      <x v="870"/>
      <x v="948"/>
      <x v="20"/>
    </i>
    <i r="1">
      <x v="49"/>
      <x v="872"/>
      <x v="950"/>
      <x v="19"/>
    </i>
    <i r="1">
      <x v="50"/>
      <x v="874"/>
      <x v="952"/>
      <x v="19"/>
    </i>
    <i r="1">
      <x v="51"/>
      <x v="875"/>
      <x v="953"/>
      <x v="26"/>
    </i>
    <i r="1">
      <x v="52"/>
      <x v="877"/>
      <x v="955"/>
      <x v="29"/>
    </i>
    <i r="1">
      <x v="53"/>
      <x v="878"/>
      <x v="956"/>
      <x v="26"/>
    </i>
    <i r="1">
      <x v="54"/>
      <x v="879"/>
      <x v="957"/>
      <x v="55"/>
    </i>
    <i r="1">
      <x v="55"/>
      <x v="880"/>
      <x v="958"/>
      <x v="26"/>
    </i>
    <i r="1">
      <x v="69"/>
      <x v="873"/>
      <x v="951"/>
      <x v="26"/>
    </i>
    <i r="1">
      <x v="70"/>
      <x v="871"/>
      <x v="949"/>
      <x v="26"/>
    </i>
    <i r="1">
      <x v="73"/>
      <x v="876"/>
      <x v="954"/>
      <x v="2"/>
    </i>
    <i t="default">
      <x v="46"/>
    </i>
    <i>
      <x v="47"/>
      <x v="1"/>
      <x v="881"/>
      <x v="959"/>
      <x v="80"/>
    </i>
    <i r="1">
      <x v="10"/>
      <x v="882"/>
      <x v="960"/>
      <x v="81"/>
    </i>
    <i r="1">
      <x v="13"/>
      <x v="883"/>
      <x v="961"/>
      <x v="81"/>
    </i>
    <i r="1">
      <x v="14"/>
      <x v="884"/>
      <x v="962"/>
      <x v="81"/>
    </i>
    <i r="1">
      <x v="15"/>
      <x v="885"/>
      <x v="963"/>
      <x v="82"/>
    </i>
    <i r="1">
      <x v="17"/>
      <x v="886"/>
      <x v="964"/>
      <x v="83"/>
    </i>
    <i r="1">
      <x v="23"/>
      <x v="887"/>
      <x v="965"/>
      <x v="81"/>
    </i>
    <i r="1">
      <x v="27"/>
      <x v="888"/>
      <x v="966"/>
      <x v="84"/>
    </i>
    <i r="1">
      <x v="29"/>
      <x v="889"/>
      <x v="967"/>
      <x v="81"/>
    </i>
    <i r="1">
      <x v="30"/>
      <x v="890"/>
      <x v="968"/>
      <x v="85"/>
    </i>
    <i t="default">
      <x v="47"/>
    </i>
    <i>
      <x v="48"/>
      <x v="1"/>
      <x v="891"/>
      <x v="969"/>
      <x v="86"/>
    </i>
    <i r="1">
      <x v="6"/>
      <x v="892"/>
      <x v="970"/>
      <x v="83"/>
    </i>
    <i r="1">
      <x v="10"/>
      <x v="893"/>
      <x v="971"/>
      <x v="86"/>
    </i>
    <i r="1">
      <x v="11"/>
      <x v="894"/>
      <x v="972"/>
      <x v="87"/>
    </i>
    <i r="1">
      <x v="17"/>
      <x v="895"/>
      <x v="973"/>
      <x v="87"/>
    </i>
    <i r="1">
      <x v="19"/>
      <x v="896"/>
      <x v="974"/>
      <x v="88"/>
    </i>
    <i r="1">
      <x v="40"/>
      <x v="897"/>
      <x v="975"/>
      <x v="86"/>
    </i>
    <i r="1">
      <x v="41"/>
      <x v="898"/>
      <x v="976"/>
      <x v="86"/>
    </i>
    <i r="1">
      <x v="45"/>
      <x v="899"/>
      <x v="977"/>
      <x v="86"/>
    </i>
    <i r="1">
      <x v="52"/>
      <x v="900"/>
      <x v="978"/>
      <x v="87"/>
    </i>
    <i t="default">
      <x v="48"/>
    </i>
    <i>
      <x v="49"/>
      <x v="1"/>
      <x v="901"/>
      <x v="979"/>
      <x v="17"/>
    </i>
    <i r="1">
      <x v="11"/>
      <x v="902"/>
      <x v="980"/>
      <x v="89"/>
    </i>
    <i t="default">
      <x v="49"/>
    </i>
    <i>
      <x v="50"/>
      <x v="1"/>
      <x v="903"/>
      <x v="981"/>
      <x v="81"/>
    </i>
    <i r="1">
      <x v="5"/>
      <x v="904"/>
      <x v="982"/>
      <x v="81"/>
    </i>
    <i r="1">
      <x v="9"/>
      <x v="905"/>
      <x v="983"/>
      <x v="81"/>
    </i>
    <i r="1">
      <x v="14"/>
      <x v="906"/>
      <x v="984"/>
      <x v="83"/>
    </i>
    <i r="1">
      <x v="16"/>
      <x v="907"/>
      <x v="985"/>
      <x v="84"/>
    </i>
    <i r="1">
      <x v="20"/>
      <x v="908"/>
      <x v="986"/>
      <x v="81"/>
    </i>
    <i r="1">
      <x v="21"/>
      <x v="909"/>
      <x v="987"/>
      <x v="81"/>
    </i>
    <i r="1">
      <x v="22"/>
      <x v="603"/>
      <x v="988"/>
      <x v="84"/>
    </i>
    <i r="1">
      <x v="24"/>
      <x v="910"/>
      <x v="989"/>
      <x v="81"/>
    </i>
    <i r="1">
      <x v="26"/>
      <x v="911"/>
      <x v="990"/>
      <x v="81"/>
    </i>
    <i r="1">
      <x v="28"/>
      <x v="912"/>
      <x v="991"/>
      <x v="81"/>
    </i>
    <i r="1">
      <x v="30"/>
      <x v="913"/>
      <x v="992"/>
      <x v="81"/>
    </i>
    <i r="1">
      <x v="36"/>
      <x v="914"/>
      <x v="993"/>
      <x v="90"/>
    </i>
    <i r="1">
      <x v="42"/>
      <x v="690"/>
      <x v="994"/>
      <x v="81"/>
    </i>
    <i r="1">
      <x v="47"/>
      <x v="915"/>
      <x v="995"/>
      <x v="81"/>
    </i>
    <i r="1">
      <x v="52"/>
      <x v="199"/>
      <x v="997"/>
      <x v="81"/>
    </i>
    <i r="1">
      <x v="54"/>
      <x v="916"/>
      <x v="998"/>
      <x v="91"/>
    </i>
    <i r="1">
      <x v="55"/>
      <x v="917"/>
      <x v="999"/>
      <x v="81"/>
    </i>
    <i r="1">
      <x v="63"/>
      <x v="525"/>
      <x v="1000"/>
      <x v="81"/>
    </i>
    <i r="1">
      <x v="66"/>
      <x v="536"/>
      <x v="1001"/>
      <x v="83"/>
    </i>
    <i r="1">
      <x v="73"/>
      <x v="240"/>
      <x v="996"/>
      <x v="81"/>
    </i>
    <i r="1">
      <x v="88"/>
      <x v="919"/>
      <x v="1003"/>
      <x v="81"/>
    </i>
    <i r="1">
      <x v="90"/>
      <x v="920"/>
      <x v="1004"/>
      <x v="84"/>
    </i>
    <i r="1">
      <x v="91"/>
      <x v="921"/>
      <x v="1005"/>
      <x v="81"/>
    </i>
    <i r="1">
      <x v="92"/>
      <x v="922"/>
      <x v="1006"/>
      <x v="81"/>
    </i>
    <i r="1">
      <x v="93"/>
      <x v="923"/>
      <x v="1007"/>
      <x v="93"/>
    </i>
    <i r="1">
      <x v="94"/>
      <x v="918"/>
      <x v="1002"/>
      <x v="92"/>
    </i>
    <i r="1">
      <x v="95"/>
      <x v="924"/>
      <x v="1008"/>
      <x v="81"/>
    </i>
    <i r="1">
      <x v="97"/>
      <x v="925"/>
      <x v="1009"/>
      <x v="91"/>
    </i>
    <i t="default">
      <x v="50"/>
    </i>
    <i>
      <x v="51"/>
      <x v="2"/>
      <x v="758"/>
      <x v="1010"/>
      <x v="86"/>
    </i>
    <i r="1">
      <x v="4"/>
      <x v="476"/>
      <x v="1011"/>
      <x v="86"/>
    </i>
    <i r="1">
      <x v="7"/>
      <x v="926"/>
      <x v="1012"/>
      <x v="86"/>
    </i>
    <i r="1">
      <x v="8"/>
      <x v="927"/>
      <x v="1013"/>
      <x v="86"/>
    </i>
    <i r="1">
      <x v="10"/>
      <x v="928"/>
      <x v="1014"/>
      <x v="91"/>
    </i>
    <i r="1">
      <x v="12"/>
      <x v="929"/>
      <x v="1015"/>
      <x v="86"/>
    </i>
    <i r="1">
      <x v="13"/>
      <x v="930"/>
      <x v="1016"/>
      <x v="86"/>
    </i>
    <i r="1">
      <x v="14"/>
      <x v="931"/>
      <x v="1017"/>
      <x v="86"/>
    </i>
    <i r="1">
      <x v="19"/>
      <x v="932"/>
      <x v="1018"/>
      <x v="86"/>
    </i>
    <i r="1">
      <x v="21"/>
      <x v="933"/>
      <x v="1019"/>
      <x v="91"/>
    </i>
    <i r="1">
      <x v="23"/>
      <x v="934"/>
      <x v="1020"/>
      <x v="86"/>
    </i>
    <i r="1">
      <x v="27"/>
      <x v="935"/>
      <x v="1021"/>
      <x v="86"/>
    </i>
    <i r="1">
      <x v="31"/>
      <x v="533"/>
      <x v="1022"/>
      <x v="94"/>
    </i>
    <i r="1">
      <x v="38"/>
      <x v="936"/>
      <x v="1023"/>
      <x v="86"/>
    </i>
    <i t="default">
      <x v="51"/>
    </i>
    <i>
      <x v="52"/>
      <x v="2"/>
      <x v="937"/>
      <x v="1024"/>
      <x v="95"/>
    </i>
    <i r="1">
      <x v="9"/>
      <x v="938"/>
      <x v="1025"/>
      <x v="20"/>
    </i>
    <i r="1">
      <x v="13"/>
      <x v="939"/>
      <x v="1026"/>
      <x v="92"/>
    </i>
    <i r="1">
      <x v="14"/>
      <x v="940"/>
      <x v="1027"/>
      <x v="95"/>
    </i>
    <i r="1">
      <x v="30"/>
      <x v="941"/>
      <x v="1028"/>
      <x v="92"/>
    </i>
    <i r="1">
      <x v="35"/>
      <x v="942"/>
      <x v="1029"/>
      <x v="92"/>
    </i>
    <i t="default">
      <x v="52"/>
    </i>
    <i>
      <x v="54"/>
      <x v="1"/>
      <x v="990"/>
      <x v="1095"/>
      <x v="71"/>
    </i>
    <i r="1">
      <x v="4"/>
      <x v="215"/>
      <x v="1096"/>
      <x v="71"/>
    </i>
    <i r="1">
      <x v="8"/>
      <x v="193"/>
      <x v="1097"/>
      <x v="73"/>
    </i>
    <i r="1">
      <x v="16"/>
      <x v="991"/>
      <x v="1098"/>
      <x v="73"/>
    </i>
    <i r="1">
      <x v="17"/>
      <x v="992"/>
      <x v="1099"/>
      <x v="71"/>
    </i>
    <i r="1">
      <x v="19"/>
      <x v="993"/>
      <x v="1100"/>
      <x v="63"/>
    </i>
    <i r="1">
      <x v="25"/>
      <x v="994"/>
      <x v="1101"/>
      <x v="73"/>
    </i>
    <i r="1">
      <x v="28"/>
      <x v="995"/>
      <x v="1102"/>
      <x v="73"/>
    </i>
    <i t="default">
      <x v="54"/>
    </i>
    <i>
      <x v="55"/>
      <x v="1"/>
      <x v="996"/>
      <x v="1103"/>
      <x v="73"/>
    </i>
    <i r="1">
      <x v="6"/>
      <x v="997"/>
      <x v="1104"/>
      <x v="73"/>
    </i>
    <i r="1">
      <x v="7"/>
      <x v="998"/>
      <x v="1105"/>
      <x v="73"/>
    </i>
    <i r="1">
      <x v="9"/>
      <x v="999"/>
      <x v="1106"/>
      <x v="73"/>
    </i>
    <i r="1">
      <x v="11"/>
      <x v="1000"/>
      <x v="1107"/>
      <x v="71"/>
    </i>
    <i r="1">
      <x v="12"/>
      <x v="317"/>
      <x v="1108"/>
      <x v="73"/>
    </i>
    <i r="1">
      <x v="13"/>
      <x v="1001"/>
      <x v="1109"/>
      <x v="71"/>
    </i>
    <i r="1">
      <x v="15"/>
      <x v="3"/>
      <x v="1110"/>
      <x v="73"/>
    </i>
    <i r="1">
      <x v="17"/>
      <x v="1002"/>
      <x v="1111"/>
      <x v="73"/>
    </i>
    <i r="1">
      <x v="18"/>
      <x v="1003"/>
      <x v="1112"/>
      <x v="73"/>
    </i>
    <i r="1">
      <x v="20"/>
      <x v="764"/>
      <x v="1113"/>
      <x v="73"/>
    </i>
    <i r="1">
      <x v="25"/>
      <x v="801"/>
      <x v="1114"/>
      <x v="73"/>
    </i>
    <i r="1">
      <x v="26"/>
      <x v="1004"/>
      <x v="1115"/>
      <x v="73"/>
    </i>
    <i t="default">
      <x v="55"/>
    </i>
    <i>
      <x v="56"/>
      <x v="1"/>
      <x v="1005"/>
      <x v="1116"/>
      <x v="71"/>
    </i>
    <i r="1">
      <x v="8"/>
      <x v="1006"/>
      <x v="1117"/>
      <x v="71"/>
    </i>
    <i r="1">
      <x v="13"/>
      <x v="758"/>
      <x v="1118"/>
      <x v="71"/>
    </i>
    <i r="1">
      <x v="15"/>
      <x v="1007"/>
      <x v="1119"/>
      <x v="73"/>
    </i>
    <i r="1">
      <x v="17"/>
      <x v="1008"/>
      <x v="1120"/>
      <x v="71"/>
    </i>
    <i r="1">
      <x v="19"/>
      <x v="193"/>
      <x v="1121"/>
      <x v="73"/>
    </i>
    <i r="1">
      <x v="20"/>
      <x v="1009"/>
      <x v="1122"/>
      <x v="71"/>
    </i>
    <i r="1">
      <x v="21"/>
      <x v="1010"/>
      <x v="1123"/>
      <x v="77"/>
    </i>
    <i r="1">
      <x v="23"/>
      <x v="1011"/>
      <x v="1124"/>
      <x v="73"/>
    </i>
    <i r="1">
      <x v="24"/>
      <x v="1012"/>
      <x v="1125"/>
      <x v="73"/>
    </i>
    <i r="1">
      <x v="25"/>
      <x v="1013"/>
      <x v="1126"/>
      <x v="71"/>
    </i>
    <i r="1">
      <x v="26"/>
      <x v="3"/>
      <x v="1127"/>
      <x v="53"/>
    </i>
    <i r="1">
      <x v="29"/>
      <x v="1014"/>
      <x v="1128"/>
      <x v="73"/>
    </i>
    <i r="1">
      <x v="32"/>
      <x v="1015"/>
      <x v="1129"/>
      <x v="73"/>
    </i>
    <i r="1">
      <x v="33"/>
      <x v="1016"/>
      <x v="1130"/>
      <x v="73"/>
    </i>
    <i r="1">
      <x v="37"/>
      <x v="1017"/>
      <x v="1131"/>
      <x v="73"/>
    </i>
    <i r="1">
      <x v="40"/>
      <x v="1018"/>
      <x v="1132"/>
      <x v="71"/>
    </i>
    <i r="1">
      <x v="42"/>
      <x v="1019"/>
      <x v="1133"/>
      <x v="73"/>
    </i>
    <i r="1">
      <x v="44"/>
      <x v="406"/>
      <x v="1134"/>
      <x v="71"/>
    </i>
    <i r="1">
      <x v="54"/>
      <x v="1021"/>
      <x v="1137"/>
      <x v="71"/>
    </i>
    <i r="1">
      <x v="56"/>
      <x v="193"/>
      <x v="1138"/>
      <x v="73"/>
    </i>
    <i r="1">
      <x v="60"/>
      <x v="939"/>
      <x v="1139"/>
      <x v="73"/>
    </i>
    <i r="1">
      <x v="61"/>
      <x v="1022"/>
      <x v="1140"/>
      <x v="71"/>
    </i>
    <i r="1">
      <x v="62"/>
      <x v="939"/>
      <x v="1141"/>
      <x v="73"/>
    </i>
    <i r="1">
      <x v="64"/>
      <x v="1023"/>
      <x v="1142"/>
      <x v="71"/>
    </i>
    <i r="1">
      <x v="65"/>
      <x v="1024"/>
      <x v="1143"/>
      <x v="73"/>
    </i>
    <i r="1">
      <x v="69"/>
      <x v="1020"/>
      <x v="1136"/>
      <x v="73"/>
    </i>
    <i r="1">
      <x v="70"/>
      <x v="552"/>
      <x v="1135"/>
      <x v="73"/>
    </i>
    <i t="default">
      <x v="56"/>
    </i>
    <i>
      <x v="57"/>
      <x v="2"/>
      <x v="1025"/>
      <x v="1144"/>
      <x v="20"/>
    </i>
    <i r="1">
      <x v="3"/>
      <x v="413"/>
      <x v="1145"/>
      <x v="100"/>
    </i>
    <i r="1">
      <x v="5"/>
      <x v="1026"/>
      <x v="1146"/>
      <x v="20"/>
    </i>
    <i r="1">
      <x v="6"/>
      <x v="1027"/>
      <x v="1147"/>
      <x v="76"/>
    </i>
    <i r="1">
      <x v="7"/>
      <x v="317"/>
      <x v="1148"/>
      <x v="20"/>
    </i>
    <i r="1">
      <x v="8"/>
      <x v="1028"/>
      <x v="1149"/>
      <x v="20"/>
    </i>
    <i r="1">
      <x v="9"/>
      <x v="1029"/>
      <x v="1150"/>
      <x v="20"/>
    </i>
    <i r="1">
      <x v="10"/>
      <x v="1030"/>
      <x v="1151"/>
      <x v="20"/>
    </i>
    <i r="1">
      <x v="11"/>
      <x v="784"/>
      <x v="1152"/>
      <x v="20"/>
    </i>
    <i r="1">
      <x v="13"/>
      <x v="1031"/>
      <x v="1153"/>
      <x v="20"/>
    </i>
    <i r="1">
      <x v="15"/>
      <x v="1032"/>
      <x v="1154"/>
      <x v="20"/>
    </i>
    <i r="1">
      <x v="16"/>
      <x v="1033"/>
      <x v="1155"/>
      <x v="20"/>
    </i>
    <i r="1">
      <x v="17"/>
      <x v="593"/>
      <x v="1156"/>
      <x v="20"/>
    </i>
    <i r="1">
      <x v="21"/>
      <x v="1034"/>
      <x v="1157"/>
      <x v="101"/>
    </i>
    <i r="1">
      <x v="22"/>
      <x v="1035"/>
      <x v="1158"/>
      <x v="20"/>
    </i>
    <i r="1">
      <x v="25"/>
      <x v="66"/>
      <x v="1159"/>
      <x v="100"/>
    </i>
    <i t="default">
      <x v="57"/>
    </i>
    <i>
      <x v="58"/>
      <x v="1"/>
      <x v="1036"/>
      <x v="1160"/>
      <x v="102"/>
    </i>
    <i r="1">
      <x v="2"/>
      <x v="1037"/>
      <x v="1161"/>
      <x v="71"/>
    </i>
    <i r="1">
      <x v="4"/>
      <x v="1038"/>
      <x v="1162"/>
      <x v="73"/>
    </i>
    <i r="1">
      <x v="5"/>
      <x v="1039"/>
      <x v="1163"/>
      <x v="73"/>
    </i>
    <i r="1">
      <x v="8"/>
      <x v="1040"/>
      <x v="1164"/>
      <x v="73"/>
    </i>
    <i r="1">
      <x v="9"/>
      <x v="1041"/>
      <x v="1165"/>
      <x v="103"/>
    </i>
    <i r="1">
      <x v="14"/>
      <x v="1042"/>
      <x v="1166"/>
      <x v="73"/>
    </i>
    <i r="1">
      <x v="15"/>
      <x v="1043"/>
      <x v="1167"/>
      <x v="73"/>
    </i>
    <i r="1">
      <x v="18"/>
      <x v="1044"/>
      <x v="1168"/>
      <x v="53"/>
    </i>
    <i r="1">
      <x v="24"/>
      <x v="1045"/>
      <x v="1169"/>
      <x v="73"/>
    </i>
    <i r="1">
      <x v="29"/>
      <x v="210"/>
      <x v="1170"/>
      <x v="71"/>
    </i>
    <i r="1">
      <x v="30"/>
      <x v="1046"/>
      <x v="1171"/>
      <x v="73"/>
    </i>
    <i r="1">
      <x v="31"/>
      <x v="1047"/>
      <x v="1172"/>
      <x v="73"/>
    </i>
    <i r="1">
      <x v="33"/>
      <x v="1048"/>
      <x v="1173"/>
      <x v="73"/>
    </i>
    <i r="1">
      <x v="34"/>
      <x v="476"/>
      <x v="1174"/>
      <x v="73"/>
    </i>
    <i r="1">
      <x v="35"/>
      <x v="32"/>
      <x v="1175"/>
      <x v="73"/>
    </i>
    <i t="default">
      <x v="58"/>
    </i>
    <i>
      <x v="59"/>
      <x v="3"/>
      <x v="1049"/>
      <x v="1176"/>
      <x v="101"/>
    </i>
    <i r="1">
      <x v="5"/>
      <x v="1050"/>
      <x v="1177"/>
      <x v="101"/>
    </i>
    <i r="1">
      <x v="7"/>
      <x v="1051"/>
      <x v="1178"/>
      <x v="101"/>
    </i>
    <i r="1">
      <x v="9"/>
      <x v="1052"/>
      <x v="1179"/>
      <x v="73"/>
    </i>
    <i r="1">
      <x v="13"/>
      <x v="1053"/>
      <x v="1180"/>
      <x v="73"/>
    </i>
    <i r="1">
      <x v="16"/>
      <x v="1054"/>
      <x v="1181"/>
      <x v="73"/>
    </i>
    <i r="1">
      <x v="20"/>
      <x v="1055"/>
      <x v="1182"/>
      <x v="73"/>
    </i>
    <i r="1">
      <x v="23"/>
      <x v="1056"/>
      <x v="1183"/>
      <x v="73"/>
    </i>
    <i r="1">
      <x v="24"/>
      <x v="1057"/>
      <x v="1184"/>
      <x v="71"/>
    </i>
    <i r="1">
      <x v="25"/>
      <x v="59"/>
      <x v="1185"/>
      <x v="71"/>
    </i>
    <i r="1">
      <x v="26"/>
      <x v="1058"/>
      <x v="1186"/>
      <x v="73"/>
    </i>
    <i r="1">
      <x v="28"/>
      <x v="1059"/>
      <x v="1187"/>
      <x v="51"/>
    </i>
    <i r="1">
      <x v="29"/>
      <x v="1060"/>
      <x v="1188"/>
      <x v="71"/>
    </i>
    <i t="default">
      <x v="59"/>
    </i>
    <i>
      <x v="60"/>
      <x v="1"/>
      <x v="1062"/>
      <x v="1190"/>
      <x v="71"/>
    </i>
    <i r="1">
      <x v="2"/>
      <x v="1063"/>
      <x v="1191"/>
      <x v="71"/>
    </i>
    <i r="1">
      <x v="7"/>
      <x v="1064"/>
      <x v="1192"/>
      <x v="73"/>
    </i>
    <i r="1">
      <x v="8"/>
      <x v="1065"/>
      <x v="1193"/>
      <x v="73"/>
    </i>
    <i r="1">
      <x v="9"/>
      <x v="1066"/>
      <x v="1194"/>
      <x v="73"/>
    </i>
    <i r="1">
      <x v="10"/>
      <x v="1067"/>
      <x v="1195"/>
      <x v="73"/>
    </i>
    <i r="1">
      <x v="11"/>
      <x v="1068"/>
      <x v="1196"/>
      <x v="53"/>
    </i>
    <i r="1">
      <x v="12"/>
      <x v="317"/>
      <x v="1197"/>
      <x v="73"/>
    </i>
    <i r="1">
      <x v="16"/>
      <x v="1069"/>
      <x v="1198"/>
      <x v="71"/>
    </i>
    <i r="1">
      <x v="17"/>
      <x v="1070"/>
      <x v="1199"/>
      <x v="73"/>
    </i>
    <i r="1">
      <x v="18"/>
      <x v="1071"/>
      <x v="1200"/>
      <x v="73"/>
    </i>
    <i r="1">
      <x v="26"/>
      <x v="990"/>
      <x v="1201"/>
      <x v="73"/>
    </i>
    <i t="default">
      <x v="60"/>
    </i>
    <i>
      <x v="61"/>
      <x v="1"/>
      <x v="1129"/>
      <x v="1285"/>
      <x v="118"/>
    </i>
    <i r="1">
      <x v="4"/>
      <x v="1130"/>
      <x v="1286"/>
      <x v="20"/>
    </i>
    <i r="1">
      <x v="5"/>
      <x v="1131"/>
      <x v="1287"/>
      <x v="119"/>
    </i>
    <i r="1">
      <x v="8"/>
      <x v="1132"/>
      <x v="1288"/>
      <x v="120"/>
    </i>
    <i r="1">
      <x v="14"/>
      <x v="1133"/>
      <x v="1289"/>
      <x v="120"/>
    </i>
    <i r="1">
      <x v="19"/>
      <x v="1134"/>
      <x v="1290"/>
      <x v="119"/>
    </i>
    <i r="1">
      <x v="30"/>
      <x v="1135"/>
      <x v="1291"/>
      <x v="119"/>
    </i>
    <i t="default">
      <x v="61"/>
    </i>
    <i>
      <x v="66"/>
      <x v="2"/>
      <x v="1136"/>
      <x v="1292"/>
      <x v="121"/>
    </i>
    <i r="1">
      <x v="3"/>
      <x v="1137"/>
      <x v="1293"/>
      <x v="122"/>
    </i>
    <i t="default">
      <x v="66"/>
    </i>
    <i>
      <x v="67"/>
      <x v="1"/>
      <x v="38"/>
      <x v="1294"/>
      <x v="122"/>
    </i>
    <i r="1">
      <x v="2"/>
      <x v="1138"/>
      <x v="1295"/>
      <x v="123"/>
    </i>
    <i r="1">
      <x v="12"/>
      <x v="1139"/>
      <x v="1296"/>
      <x v="124"/>
    </i>
    <i r="1">
      <x v="26"/>
      <x v="1140"/>
      <x v="1297"/>
      <x v="125"/>
    </i>
    <i r="1">
      <x v="30"/>
      <x v="1141"/>
      <x v="1298"/>
      <x v="123"/>
    </i>
    <i r="1">
      <x v="33"/>
      <x v="1142"/>
      <x v="1299"/>
      <x v="126"/>
    </i>
    <i r="1">
      <x v="35"/>
      <x v="1143"/>
      <x v="1300"/>
      <x v="121"/>
    </i>
    <i r="1">
      <x v="38"/>
      <x v="1144"/>
      <x v="1301"/>
      <x v="127"/>
    </i>
    <i r="1">
      <x v="40"/>
      <x v="939"/>
      <x v="1302"/>
      <x v="123"/>
    </i>
    <i r="1">
      <x v="41"/>
      <x v="957"/>
      <x v="1303"/>
      <x v="127"/>
    </i>
    <i r="1">
      <x v="46"/>
      <x v="1145"/>
      <x v="1304"/>
      <x v="121"/>
    </i>
    <i r="1">
      <x v="49"/>
      <x v="1147"/>
      <x v="1306"/>
      <x v="128"/>
    </i>
    <i r="1">
      <x v="55"/>
      <x v="1149"/>
      <x v="1308"/>
      <x v="121"/>
    </i>
    <i r="1">
      <x v="62"/>
      <x v="1151"/>
      <x v="1310"/>
      <x v="129"/>
    </i>
    <i r="1">
      <x v="65"/>
      <x v="1152"/>
      <x v="1311"/>
      <x v="121"/>
    </i>
    <i r="1">
      <x v="70"/>
      <x v="1146"/>
      <x v="1305"/>
      <x v="121"/>
    </i>
    <i r="1">
      <x v="73"/>
      <x v="1148"/>
      <x v="1307"/>
      <x v="20"/>
    </i>
    <i r="1">
      <x v="80"/>
      <x v="1155"/>
      <x v="1314"/>
      <x v="126"/>
    </i>
    <i r="1">
      <x v="83"/>
      <x v="1158"/>
      <x v="1317"/>
      <x v="130"/>
    </i>
    <i r="1">
      <x v="84"/>
      <x v="1156"/>
      <x v="1315"/>
      <x v="121"/>
    </i>
    <i r="1">
      <x v="85"/>
      <x v="1159"/>
      <x v="1318"/>
      <x v="121"/>
    </i>
    <i r="1">
      <x v="86"/>
      <x v="1160"/>
      <x v="1319"/>
      <x v="126"/>
    </i>
    <i r="1">
      <x v="87"/>
      <x v="35"/>
      <x v="1320"/>
      <x v="122"/>
    </i>
    <i r="1">
      <x v="98"/>
      <x v="1150"/>
      <x v="1309"/>
      <x v="124"/>
    </i>
    <i r="1">
      <x v="103"/>
      <x v="1161"/>
      <x v="1321"/>
      <x v="121"/>
    </i>
    <i r="1">
      <x v="104"/>
      <x v="1163"/>
      <x v="1323"/>
      <x v="123"/>
    </i>
    <i r="1">
      <x v="105"/>
      <x v="1153"/>
      <x v="1312"/>
      <x v="127"/>
    </i>
    <i r="1">
      <x v="106"/>
      <x v="1162"/>
      <x v="1322"/>
      <x v="19"/>
    </i>
    <i r="1">
      <x v="109"/>
      <x v="1164"/>
      <x v="1324"/>
      <x v="130"/>
    </i>
    <i r="1">
      <x v="111"/>
      <x v="1165"/>
      <x v="1325"/>
      <x v="125"/>
    </i>
    <i r="1">
      <x v="113"/>
      <x v="1167"/>
      <x v="1327"/>
      <x v="121"/>
    </i>
    <i r="1">
      <x v="114"/>
      <x v="1166"/>
      <x v="1326"/>
      <x v="127"/>
    </i>
    <i r="1">
      <x v="115"/>
      <x v="1168"/>
      <x v="1328"/>
      <x v="121"/>
    </i>
    <i r="1">
      <x v="117"/>
      <x v="1169"/>
      <x v="1329"/>
      <x v="121"/>
    </i>
    <i r="1">
      <x v="118"/>
      <x v="1170"/>
      <x v="1330"/>
      <x v="121"/>
    </i>
    <i r="1">
      <x v="119"/>
      <x v="1171"/>
      <x v="1331"/>
      <x v="130"/>
    </i>
    <i r="1">
      <x v="120"/>
      <x v="1172"/>
      <x v="1332"/>
      <x v="20"/>
    </i>
    <i r="1">
      <x v="122"/>
      <x v="1154"/>
      <x v="1313"/>
      <x v="130"/>
    </i>
    <i r="1">
      <x v="123"/>
      <x v="1173"/>
      <x v="1333"/>
      <x v="123"/>
    </i>
    <i r="1">
      <x v="126"/>
      <x v="1174"/>
      <x v="1334"/>
      <x v="126"/>
    </i>
    <i r="1">
      <x v="127"/>
      <x v="1157"/>
      <x v="1316"/>
      <x v="19"/>
    </i>
    <i r="1">
      <x v="129"/>
      <x v="1181"/>
      <x v="1341"/>
      <x v="128"/>
    </i>
    <i r="1">
      <x v="130"/>
      <x v="1175"/>
      <x v="1335"/>
      <x v="131"/>
    </i>
    <i r="1">
      <x v="131"/>
      <x v="1176"/>
      <x v="1336"/>
      <x v="127"/>
    </i>
    <i r="1">
      <x v="133"/>
      <x v="1177"/>
      <x v="1337"/>
      <x v="121"/>
    </i>
    <i r="1">
      <x v="134"/>
      <x v="1178"/>
      <x v="1338"/>
      <x v="121"/>
    </i>
    <i r="1">
      <x v="136"/>
      <x v="1179"/>
      <x v="1339"/>
      <x v="127"/>
    </i>
    <i r="1">
      <x v="138"/>
      <x v="1180"/>
      <x v="1340"/>
      <x v="19"/>
    </i>
    <i r="1">
      <x v="139"/>
      <x v="1182"/>
      <x v="1342"/>
      <x v="19"/>
    </i>
    <i r="1">
      <x v="140"/>
      <x v="1183"/>
      <x v="1343"/>
      <x v="123"/>
    </i>
    <i r="1">
      <x v="141"/>
      <x v="1184"/>
      <x v="1344"/>
      <x v="19"/>
    </i>
    <i t="default">
      <x v="67"/>
    </i>
    <i>
      <x v="68"/>
      <x v="5"/>
      <x v="1186"/>
      <x v="1346"/>
      <x v="39"/>
    </i>
    <i r="1">
      <x v="10"/>
      <x v="1187"/>
      <x v="1347"/>
      <x v="39"/>
    </i>
    <i r="1">
      <x v="20"/>
      <x v="766"/>
      <x v="1348"/>
      <x v="20"/>
    </i>
    <i t="default">
      <x v="68"/>
    </i>
    <i>
      <x v="69"/>
      <x v="1"/>
      <x v="1188"/>
      <x v="1349"/>
      <x v="120"/>
    </i>
    <i r="1">
      <x v="3"/>
      <x v="1189"/>
      <x v="1350"/>
      <x v="19"/>
    </i>
    <i r="1">
      <x v="6"/>
      <x v="1190"/>
      <x v="1351"/>
      <x v="19"/>
    </i>
    <i r="1">
      <x v="15"/>
      <x v="1191"/>
      <x v="1352"/>
      <x v="132"/>
    </i>
    <i r="1">
      <x v="20"/>
      <x v="1192"/>
      <x v="1353"/>
      <x v="133"/>
    </i>
    <i r="1">
      <x v="21"/>
      <x v="1193"/>
      <x v="1354"/>
      <x v="134"/>
    </i>
    <i r="1">
      <x v="23"/>
      <x v="1194"/>
      <x v="1355"/>
      <x v="133"/>
    </i>
    <i r="1">
      <x v="30"/>
      <x v="1195"/>
      <x v="1356"/>
      <x v="135"/>
    </i>
    <i r="1">
      <x v="34"/>
      <x v="1196"/>
      <x v="1357"/>
      <x v="133"/>
    </i>
    <i r="1">
      <x v="36"/>
      <x v="1197"/>
      <x v="1358"/>
      <x v="133"/>
    </i>
    <i r="1">
      <x v="53"/>
      <x v="1198"/>
      <x v="1359"/>
      <x v="136"/>
    </i>
    <i r="1">
      <x v="54"/>
      <x v="1199"/>
      <x v="1360"/>
      <x v="133"/>
    </i>
    <i r="1">
      <x v="55"/>
      <x v="1200"/>
      <x v="1361"/>
      <x v="19"/>
    </i>
    <i r="1">
      <x v="57"/>
      <x v="1182"/>
      <x v="1362"/>
      <x v="133"/>
    </i>
    <i r="1">
      <x v="63"/>
      <x v="655"/>
      <x v="1363"/>
      <x v="137"/>
    </i>
    <i r="1">
      <x v="64"/>
      <x v="1201"/>
      <x v="1364"/>
      <x v="133"/>
    </i>
    <i r="1">
      <x v="65"/>
      <x v="1202"/>
      <x v="1365"/>
      <x v="135"/>
    </i>
    <i r="1">
      <x v="66"/>
      <x v="1203"/>
      <x v="1366"/>
      <x v="20"/>
    </i>
    <i r="1">
      <x v="67"/>
      <x v="1204"/>
      <x v="1367"/>
      <x v="120"/>
    </i>
    <i r="1">
      <x v="71"/>
      <x v="102"/>
      <x v="1368"/>
      <x v="138"/>
    </i>
    <i r="1">
      <x v="72"/>
      <x v="1206"/>
      <x v="1370"/>
      <x v="19"/>
    </i>
    <i r="1">
      <x v="74"/>
      <x v="1207"/>
      <x v="1371"/>
      <x v="19"/>
    </i>
    <i r="1">
      <x v="75"/>
      <x v="1208"/>
      <x v="1372"/>
      <x v="121"/>
    </i>
    <i r="1">
      <x v="105"/>
      <x v="1205"/>
      <x v="1369"/>
      <x v="133"/>
    </i>
    <i t="default">
      <x v="69"/>
    </i>
    <i>
      <x v="74"/>
      <x v="1"/>
      <x v="1209"/>
      <x v="1373"/>
      <x v="20"/>
    </i>
    <i r="1">
      <x v="5"/>
      <x v="1210"/>
      <x v="1374"/>
      <x v="138"/>
    </i>
    <i r="1">
      <x v="7"/>
      <x v="1211"/>
      <x v="1375"/>
      <x v="20"/>
    </i>
    <i r="1">
      <x v="10"/>
      <x v="554"/>
      <x v="1376"/>
      <x v="138"/>
    </i>
    <i r="1">
      <x v="12"/>
      <x v="1212"/>
      <x v="1377"/>
      <x v="20"/>
    </i>
    <i t="default">
      <x v="74"/>
    </i>
    <i>
      <x v="75"/>
      <x v="1"/>
      <x v="1061"/>
      <x v="1189"/>
      <x v="73"/>
    </i>
    <i t="default">
      <x v="75"/>
    </i>
    <i>
      <x v="77"/>
      <x v="2"/>
      <x v="22"/>
      <x v="22"/>
      <x v="10"/>
    </i>
    <i t="default">
      <x v="77"/>
    </i>
    <i>
      <x v="78"/>
      <x v="1"/>
      <x v="236"/>
      <x v="247"/>
      <x v="3"/>
    </i>
    <i r="1">
      <x v="3"/>
      <x v="237"/>
      <x v="248"/>
      <x v="17"/>
    </i>
    <i r="1">
      <x v="4"/>
      <x v="238"/>
      <x v="249"/>
      <x v="1"/>
    </i>
    <i r="1">
      <x v="5"/>
      <x v="239"/>
      <x v="250"/>
      <x v="20"/>
    </i>
    <i r="1">
      <x v="6"/>
      <x v="240"/>
      <x v="251"/>
      <x v="1"/>
    </i>
    <i r="1">
      <x v="7"/>
      <x v="241"/>
      <x v="252"/>
      <x v="20"/>
    </i>
    <i r="1">
      <x v="8"/>
      <x v="242"/>
      <x v="253"/>
      <x v="20"/>
    </i>
    <i r="1">
      <x v="10"/>
      <x v="243"/>
      <x v="254"/>
      <x v="20"/>
    </i>
    <i r="1">
      <x v="13"/>
      <x v="244"/>
      <x v="255"/>
      <x v="2"/>
    </i>
    <i r="1">
      <x v="15"/>
      <x v="245"/>
      <x v="256"/>
      <x v="20"/>
    </i>
    <i r="1">
      <x v="19"/>
      <x v="246"/>
      <x v="257"/>
      <x v="20"/>
    </i>
    <i r="1">
      <x v="22"/>
      <x v="247"/>
      <x v="258"/>
      <x v="20"/>
    </i>
    <i r="1">
      <x v="25"/>
      <x v="248"/>
      <x v="259"/>
      <x v="20"/>
    </i>
    <i r="1">
      <x v="26"/>
      <x v="249"/>
      <x v="260"/>
      <x v="20"/>
    </i>
    <i r="1">
      <x v="27"/>
      <x v="250"/>
      <x v="261"/>
      <x v="2"/>
    </i>
    <i r="1">
      <x v="28"/>
      <x v="251"/>
      <x v="262"/>
      <x v="20"/>
    </i>
    <i r="1">
      <x v="29"/>
      <x v="252"/>
      <x v="263"/>
      <x v="2"/>
    </i>
    <i r="1">
      <x v="30"/>
      <x v="253"/>
      <x v="264"/>
      <x v="2"/>
    </i>
    <i r="1">
      <x v="31"/>
      <x v="254"/>
      <x v="265"/>
      <x v="38"/>
    </i>
    <i r="1">
      <x v="32"/>
      <x v="255"/>
      <x v="266"/>
      <x v="2"/>
    </i>
    <i t="default">
      <x v="78"/>
    </i>
    <i>
      <x v="79"/>
      <x v="1"/>
      <x v="793"/>
      <x v="856"/>
      <x v="22"/>
    </i>
    <i r="1">
      <x v="3"/>
      <x v="794"/>
      <x v="857"/>
      <x v="76"/>
    </i>
    <i r="1">
      <x v="5"/>
      <x v="533"/>
      <x v="858"/>
      <x v="32"/>
    </i>
    <i r="1">
      <x v="6"/>
      <x v="795"/>
      <x v="859"/>
      <x v="77"/>
    </i>
    <i r="1">
      <x v="14"/>
      <x v="796"/>
      <x v="860"/>
      <x v="76"/>
    </i>
    <i r="1">
      <x v="15"/>
      <x v="797"/>
      <x v="861"/>
      <x v="76"/>
    </i>
    <i r="1">
      <x v="17"/>
      <x v="798"/>
      <x v="862"/>
      <x v="77"/>
    </i>
    <i r="1">
      <x v="21"/>
      <x v="799"/>
      <x v="863"/>
      <x v="20"/>
    </i>
    <i r="1">
      <x v="23"/>
      <x v="800"/>
      <x v="864"/>
      <x v="77"/>
    </i>
    <i r="1">
      <x v="24"/>
      <x v="801"/>
      <x v="865"/>
      <x v="20"/>
    </i>
    <i r="1">
      <x v="25"/>
      <x v="802"/>
      <x v="866"/>
      <x v="76"/>
    </i>
    <i r="1">
      <x v="26"/>
      <x v="803"/>
      <x v="867"/>
      <x v="20"/>
    </i>
    <i r="1">
      <x v="33"/>
      <x v="804"/>
      <x v="868"/>
      <x v="76"/>
    </i>
    <i r="1">
      <x v="34"/>
      <x v="805"/>
      <x v="869"/>
      <x v="77"/>
    </i>
    <i r="1">
      <x v="35"/>
      <x v="806"/>
      <x v="870"/>
      <x v="20"/>
    </i>
    <i r="1">
      <x v="36"/>
      <x v="807"/>
      <x v="871"/>
      <x v="76"/>
    </i>
    <i r="1">
      <x v="37"/>
      <x v="808"/>
      <x v="872"/>
      <x v="20"/>
    </i>
    <i t="default">
      <x v="79"/>
    </i>
    <i>
      <x v="86"/>
      <x v="1"/>
      <x v="943"/>
      <x v="1030"/>
      <x v="95"/>
    </i>
    <i t="default">
      <x v="86"/>
    </i>
    <i>
      <x v="89"/>
      <x v="1"/>
      <x v="1185"/>
      <x v="1345"/>
      <x v="131"/>
    </i>
    <i t="default">
      <x v="89"/>
    </i>
    <i>
      <x v="90"/>
      <x v="1"/>
      <x v="1223"/>
      <x v="1390"/>
      <x v="139"/>
    </i>
    <i r="1">
      <x v="3"/>
      <x v="1224"/>
      <x v="1391"/>
      <x v="19"/>
    </i>
    <i r="1">
      <x v="6"/>
      <x v="1225"/>
      <x v="1392"/>
      <x v="19"/>
    </i>
    <i r="1">
      <x v="7"/>
      <x v="1222"/>
      <x v="1393"/>
      <x v="121"/>
    </i>
    <i r="1">
      <x v="15"/>
      <x v="1226"/>
      <x v="1394"/>
      <x v="140"/>
    </i>
    <i r="1">
      <x v="17"/>
      <x v="1172"/>
      <x v="1395"/>
      <x v="139"/>
    </i>
    <i r="1">
      <x v="18"/>
      <x v="1227"/>
      <x v="1396"/>
      <x v="139"/>
    </i>
    <i r="1">
      <x v="19"/>
      <x v="1228"/>
      <x v="1397"/>
      <x v="19"/>
    </i>
    <i r="1">
      <x v="20"/>
      <x v="1229"/>
      <x v="1398"/>
      <x v="121"/>
    </i>
    <i r="1">
      <x v="21"/>
      <x v="1230"/>
      <x v="1399"/>
      <x v="19"/>
    </i>
    <i t="default">
      <x v="90"/>
    </i>
    <i>
      <x v="91"/>
      <x v="1"/>
      <x v="944"/>
      <x v="1031"/>
      <x v="86"/>
    </i>
    <i r="1">
      <x v="5"/>
      <x v="945"/>
      <x v="1032"/>
      <x v="20"/>
    </i>
    <i r="1">
      <x v="9"/>
      <x v="946"/>
      <x v="1033"/>
      <x v="87"/>
    </i>
    <i r="1">
      <x v="13"/>
      <x v="947"/>
      <x v="1034"/>
      <x v="87"/>
    </i>
    <i r="1">
      <x v="17"/>
      <x v="948"/>
      <x v="1035"/>
      <x v="86"/>
    </i>
    <i r="1">
      <x v="18"/>
      <x v="949"/>
      <x v="1036"/>
      <x v="86"/>
    </i>
    <i r="1">
      <x v="22"/>
      <x v="950"/>
      <x v="1037"/>
      <x v="87"/>
    </i>
    <i r="1">
      <x v="23"/>
      <x v="951"/>
      <x v="1038"/>
      <x v="86"/>
    </i>
    <i r="1">
      <x v="24"/>
      <x v="313"/>
      <x v="1039"/>
      <x v="87"/>
    </i>
    <i r="1">
      <x v="30"/>
      <x v="952"/>
      <x v="1040"/>
      <x v="86"/>
    </i>
    <i r="1">
      <x v="34"/>
      <x v="552"/>
      <x v="1041"/>
      <x v="94"/>
    </i>
    <i r="1">
      <x v="35"/>
      <x v="953"/>
      <x v="1042"/>
      <x v="94"/>
    </i>
    <i r="1">
      <x v="37"/>
      <x v="954"/>
      <x v="1043"/>
      <x v="86"/>
    </i>
    <i r="1">
      <x v="39"/>
      <x v="955"/>
      <x v="1044"/>
      <x v="21"/>
    </i>
    <i r="1">
      <x v="40"/>
      <x v="956"/>
      <x v="1045"/>
      <x v="87"/>
    </i>
    <i r="1">
      <x v="42"/>
      <x v="957"/>
      <x v="1046"/>
      <x v="86"/>
    </i>
    <i r="1">
      <x v="43"/>
      <x v="958"/>
      <x v="1047"/>
      <x v="86"/>
    </i>
    <i r="1">
      <x v="44"/>
      <x/>
      <x/>
      <x/>
    </i>
    <i t="default">
      <x v="91"/>
    </i>
    <i>
      <x v="94"/>
      <x v="3"/>
      <x v="1004"/>
      <x v="1378"/>
      <x v="126"/>
    </i>
    <i r="1">
      <x v="6"/>
      <x v="1213"/>
      <x v="1379"/>
      <x v="125"/>
    </i>
    <i r="1">
      <x v="9"/>
      <x v="1214"/>
      <x v="1380"/>
      <x v="124"/>
    </i>
    <i r="1">
      <x v="10"/>
      <x v="1215"/>
      <x v="1381"/>
      <x v="123"/>
    </i>
    <i r="1">
      <x v="11"/>
      <x v="1139"/>
      <x v="1382"/>
      <x v="19"/>
    </i>
    <i r="1">
      <x v="12"/>
      <x v="1216"/>
      <x v="1383"/>
      <x v="123"/>
    </i>
    <i r="1">
      <x v="14"/>
      <x v="1217"/>
      <x v="1384"/>
      <x v="121"/>
    </i>
    <i r="1">
      <x v="19"/>
      <x v="1218"/>
      <x v="1385"/>
      <x v="19"/>
    </i>
    <i r="1">
      <x v="21"/>
      <x v="1219"/>
      <x v="1386"/>
      <x v="121"/>
    </i>
    <i r="1">
      <x v="23"/>
      <x v="1220"/>
      <x v="1387"/>
      <x v="19"/>
    </i>
    <i r="1">
      <x v="24"/>
      <x v="1221"/>
      <x v="1388"/>
      <x v="123"/>
    </i>
    <i r="1">
      <x v="25"/>
      <x v="1222"/>
      <x v="1389"/>
      <x v="130"/>
    </i>
    <i t="default">
      <x v="94"/>
    </i>
    <i>
      <x v="99"/>
      <x v="1"/>
      <x v="1258"/>
      <x v="1431"/>
      <x v="142"/>
    </i>
    <i r="1">
      <x v="2"/>
      <x v="1259"/>
      <x v="1432"/>
      <x v="77"/>
    </i>
    <i r="1">
      <x v="3"/>
      <x v="1260"/>
      <x v="1433"/>
      <x v="77"/>
    </i>
    <i r="1">
      <x v="5"/>
      <x v="522"/>
      <x v="1434"/>
      <x v="77"/>
    </i>
    <i r="1">
      <x v="9"/>
      <x v="1261"/>
      <x v="1435"/>
      <x v="143"/>
    </i>
    <i t="default">
      <x v="99"/>
    </i>
    <i>
      <x v="102"/>
      <x v="2"/>
      <x v="1262"/>
      <x v="1436"/>
      <x v="32"/>
    </i>
    <i r="1">
      <x v="5"/>
      <x v="1263"/>
      <x v="1437"/>
      <x v="32"/>
    </i>
    <i r="1">
      <x v="6"/>
      <x v="1264"/>
      <x v="1438"/>
      <x v="78"/>
    </i>
    <i r="1">
      <x v="8"/>
      <x v="1265"/>
      <x v="1439"/>
      <x v="32"/>
    </i>
    <i r="1">
      <x v="10"/>
      <x v="1266"/>
      <x v="1440"/>
      <x v="26"/>
    </i>
    <i r="1">
      <x v="11"/>
      <x v="1267"/>
      <x v="1441"/>
      <x v="32"/>
    </i>
    <i r="1">
      <x v="14"/>
      <x v="1268"/>
      <x v="1442"/>
      <x v="40"/>
    </i>
    <i r="1">
      <x v="15"/>
      <x v="1269"/>
      <x v="1443"/>
      <x v="32"/>
    </i>
    <i r="1">
      <x v="20"/>
      <x v="479"/>
      <x v="1444"/>
      <x v="78"/>
    </i>
    <i r="1">
      <x v="22"/>
      <x v="1270"/>
      <x v="1445"/>
      <x v="26"/>
    </i>
    <i r="1">
      <x v="26"/>
      <x v="1271"/>
      <x v="1446"/>
      <x v="40"/>
    </i>
    <i r="1">
      <x v="32"/>
      <x v="1272"/>
      <x v="1447"/>
      <x v="40"/>
    </i>
    <i r="1">
      <x v="33"/>
      <x v="1273"/>
      <x v="1448"/>
      <x v="32"/>
    </i>
    <i r="1">
      <x v="39"/>
      <x v="1274"/>
      <x v="1449"/>
      <x v="13"/>
    </i>
    <i r="1">
      <x v="40"/>
      <x v="1275"/>
      <x v="1450"/>
      <x v="20"/>
    </i>
    <i r="1">
      <x v="43"/>
      <x v="1276"/>
      <x v="1451"/>
      <x v="32"/>
    </i>
    <i r="1">
      <x v="49"/>
      <x v="627"/>
      <x v="1452"/>
      <x v="40"/>
    </i>
    <i t="default">
      <x v="102"/>
    </i>
    <i>
      <x v="104"/>
      <x v="1"/>
      <x v="817"/>
      <x v="1202"/>
      <x v="73"/>
    </i>
    <i r="1">
      <x v="3"/>
      <x v="1072"/>
      <x v="1203"/>
      <x v="71"/>
    </i>
    <i t="default">
      <x v="104"/>
    </i>
    <i>
      <x v="106"/>
      <x v="1"/>
      <x v="122"/>
      <x v="1400"/>
      <x v="120"/>
    </i>
    <i r="1">
      <x v="2"/>
      <x/>
      <x/>
      <x/>
    </i>
    <i t="default">
      <x v="106"/>
    </i>
    <i>
      <x v="109"/>
      <x v="7"/>
      <x v="256"/>
      <x v="267"/>
      <x v="39"/>
    </i>
    <i r="1">
      <x v="11"/>
      <x v="100"/>
      <x v="268"/>
      <x v="20"/>
    </i>
    <i r="1">
      <x v="13"/>
      <x v="257"/>
      <x v="269"/>
      <x v="32"/>
    </i>
    <i r="1">
      <x v="14"/>
      <x v="258"/>
      <x v="270"/>
      <x v="8"/>
    </i>
    <i r="1">
      <x v="18"/>
      <x v="259"/>
      <x v="271"/>
      <x v="12"/>
    </i>
    <i r="1">
      <x v="20"/>
      <x v="260"/>
      <x v="272"/>
      <x v="20"/>
    </i>
    <i r="1">
      <x v="23"/>
      <x v="261"/>
      <x v="273"/>
      <x v="20"/>
    </i>
    <i r="1">
      <x v="24"/>
      <x v="262"/>
      <x v="274"/>
      <x v="10"/>
    </i>
    <i r="1">
      <x v="27"/>
      <x v="263"/>
      <x v="275"/>
      <x v="33"/>
    </i>
    <i r="1">
      <x v="28"/>
      <x v="264"/>
      <x v="276"/>
      <x v="20"/>
    </i>
    <i r="1">
      <x v="29"/>
      <x v="265"/>
      <x v="277"/>
      <x v="20"/>
    </i>
    <i r="1">
      <x v="31"/>
      <x v="266"/>
      <x v="278"/>
      <x v="32"/>
    </i>
    <i r="1">
      <x v="32"/>
      <x v="267"/>
      <x v="279"/>
      <x v="20"/>
    </i>
    <i r="1">
      <x v="34"/>
      <x v="268"/>
      <x v="280"/>
      <x v="20"/>
    </i>
    <i r="1">
      <x v="35"/>
      <x v="269"/>
      <x v="281"/>
      <x v="20"/>
    </i>
    <i r="1">
      <x v="36"/>
      <x v="270"/>
      <x v="282"/>
      <x v="40"/>
    </i>
    <i t="default">
      <x v="109"/>
    </i>
    <i>
      <x v="113"/>
      <x v="3"/>
      <x v="72"/>
      <x v="593"/>
      <x v="20"/>
    </i>
    <i r="1">
      <x v="7"/>
      <x v="561"/>
      <x v="594"/>
      <x v="47"/>
    </i>
    <i r="1">
      <x v="9"/>
      <x v="562"/>
      <x v="595"/>
      <x v="20"/>
    </i>
    <i r="1">
      <x v="10"/>
      <x v="563"/>
      <x v="596"/>
      <x v="20"/>
    </i>
    <i r="1">
      <x v="11"/>
      <x v="564"/>
      <x v="597"/>
      <x v="20"/>
    </i>
    <i r="1">
      <x v="14"/>
      <x v="422"/>
      <x v="598"/>
      <x v="20"/>
    </i>
    <i r="1">
      <x v="15"/>
      <x v="565"/>
      <x v="599"/>
      <x v="20"/>
    </i>
    <i r="1">
      <x v="16"/>
      <x v="566"/>
      <x v="600"/>
      <x v="29"/>
    </i>
    <i r="1">
      <x v="17"/>
      <x v="554"/>
      <x v="601"/>
      <x v="20"/>
    </i>
    <i r="1">
      <x v="18"/>
      <x v="567"/>
      <x v="602"/>
      <x v="20"/>
    </i>
    <i r="1">
      <x v="19"/>
      <x v="568"/>
      <x v="603"/>
      <x v="20"/>
    </i>
    <i r="1">
      <x v="20"/>
      <x v="569"/>
      <x v="604"/>
      <x v="20"/>
    </i>
    <i r="1">
      <x v="21"/>
      <x v="570"/>
      <x v="605"/>
      <x v="20"/>
    </i>
    <i r="1">
      <x v="22"/>
      <x v="3"/>
      <x v="606"/>
      <x v="20"/>
    </i>
    <i r="1">
      <x v="23"/>
      <x v="571"/>
      <x v="607"/>
      <x v="50"/>
    </i>
    <i r="1">
      <x v="24"/>
      <x v="66"/>
      <x v="608"/>
      <x v="20"/>
    </i>
    <i r="1">
      <x v="25"/>
      <x v="572"/>
      <x v="609"/>
      <x v="8"/>
    </i>
    <i r="1">
      <x v="26"/>
      <x v="573"/>
      <x v="610"/>
      <x v="20"/>
    </i>
    <i r="1">
      <x v="29"/>
      <x v="574"/>
      <x v="611"/>
      <x v="20"/>
    </i>
    <i r="1">
      <x v="31"/>
      <x v="575"/>
      <x v="612"/>
      <x v="20"/>
    </i>
    <i r="1">
      <x v="32"/>
      <x v="576"/>
      <x v="613"/>
      <x v="47"/>
    </i>
    <i r="1">
      <x v="37"/>
      <x v="32"/>
      <x v="614"/>
      <x v="29"/>
    </i>
    <i r="1">
      <x v="38"/>
      <x v="577"/>
      <x v="615"/>
      <x v="20"/>
    </i>
    <i r="1">
      <x v="39"/>
      <x v="578"/>
      <x v="616"/>
      <x v="47"/>
    </i>
    <i r="1">
      <x v="40"/>
      <x v="579"/>
      <x v="617"/>
      <x v="20"/>
    </i>
    <i r="1">
      <x v="41"/>
      <x v="580"/>
      <x v="618"/>
      <x v="20"/>
    </i>
    <i r="1">
      <x v="42"/>
      <x v="581"/>
      <x v="619"/>
      <x v="51"/>
    </i>
    <i r="1">
      <x v="43"/>
      <x v="582"/>
      <x v="620"/>
      <x v="47"/>
    </i>
    <i r="1">
      <x v="44"/>
      <x v="583"/>
      <x v="621"/>
      <x v="29"/>
    </i>
    <i r="1">
      <x v="45"/>
      <x v="584"/>
      <x v="622"/>
      <x v="19"/>
    </i>
    <i r="1">
      <x v="46"/>
      <x v="585"/>
      <x v="623"/>
      <x v="20"/>
    </i>
    <i r="1">
      <x v="47"/>
      <x v="586"/>
      <x v="624"/>
      <x v="47"/>
    </i>
    <i r="1">
      <x v="48"/>
      <x v="588"/>
      <x v="626"/>
      <x v="19"/>
    </i>
    <i r="1">
      <x v="70"/>
      <x v="587"/>
      <x v="625"/>
      <x v="47"/>
    </i>
    <i t="default">
      <x v="113"/>
    </i>
    <i>
      <x v="114"/>
      <x v="3"/>
      <x v="1277"/>
      <x v="1453"/>
      <x v="77"/>
    </i>
    <i r="1">
      <x v="4"/>
      <x v="53"/>
      <x v="1454"/>
      <x v="51"/>
    </i>
    <i r="1">
      <x v="15"/>
      <x v="1278"/>
      <x v="1455"/>
      <x v="77"/>
    </i>
    <i r="1">
      <x v="20"/>
      <x v="1279"/>
      <x v="1456"/>
      <x v="77"/>
    </i>
    <i r="1">
      <x v="27"/>
      <x v="1280"/>
      <x v="1457"/>
      <x v="77"/>
    </i>
    <i r="1">
      <x v="30"/>
      <x v="1281"/>
      <x v="1458"/>
      <x v="77"/>
    </i>
    <i t="default">
      <x v="114"/>
    </i>
    <i>
      <x v="116"/>
      <x v="1"/>
      <x v="809"/>
      <x v="873"/>
      <x v="51"/>
    </i>
    <i r="1">
      <x v="2"/>
      <x v="810"/>
      <x v="874"/>
      <x v="20"/>
    </i>
    <i r="1">
      <x v="3"/>
      <x v="811"/>
      <x v="875"/>
      <x v="20"/>
    </i>
    <i r="1">
      <x v="4"/>
      <x v="375"/>
      <x v="876"/>
      <x v="76"/>
    </i>
    <i r="1">
      <x v="7"/>
      <x v="812"/>
      <x v="877"/>
      <x v="20"/>
    </i>
    <i r="1">
      <x v="11"/>
      <x v="813"/>
      <x v="878"/>
      <x v="20"/>
    </i>
    <i r="1">
      <x v="12"/>
      <x v="814"/>
      <x v="879"/>
      <x v="20"/>
    </i>
    <i r="1">
      <x v="13"/>
      <x v="815"/>
      <x v="880"/>
      <x v="51"/>
    </i>
    <i r="1">
      <x v="15"/>
      <x v="816"/>
      <x v="881"/>
      <x v="20"/>
    </i>
    <i r="1">
      <x v="16"/>
      <x v="817"/>
      <x v="882"/>
      <x v="20"/>
    </i>
    <i r="1">
      <x v="17"/>
      <x v="818"/>
      <x v="883"/>
      <x v="20"/>
    </i>
    <i r="1">
      <x v="18"/>
      <x v="819"/>
      <x v="884"/>
      <x v="20"/>
    </i>
    <i r="1">
      <x v="19"/>
      <x v="820"/>
      <x v="885"/>
      <x v="76"/>
    </i>
    <i r="1">
      <x v="20"/>
      <x v="758"/>
      <x v="886"/>
      <x v="20"/>
    </i>
    <i r="1">
      <x v="21"/>
      <x v="671"/>
      <x v="887"/>
      <x v="20"/>
    </i>
    <i r="1">
      <x v="23"/>
      <x v="821"/>
      <x v="888"/>
      <x v="55"/>
    </i>
    <i r="1">
      <x v="24"/>
      <x v="536"/>
      <x v="889"/>
      <x v="55"/>
    </i>
    <i r="1">
      <x v="25"/>
      <x v="822"/>
      <x v="890"/>
      <x v="55"/>
    </i>
    <i r="1">
      <x v="26"/>
      <x v="823"/>
      <x v="891"/>
      <x v="51"/>
    </i>
    <i t="default">
      <x v="116"/>
    </i>
    <i>
      <x v="117"/>
      <x v="1"/>
      <x v="1073"/>
      <x v="1204"/>
      <x v="76"/>
    </i>
    <i r="1">
      <x v="2"/>
      <x v="1074"/>
      <x v="1205"/>
      <x v="76"/>
    </i>
    <i r="1">
      <x v="3"/>
      <x v="1075"/>
      <x v="1206"/>
      <x v="76"/>
    </i>
    <i r="1">
      <x v="4"/>
      <x v="880"/>
      <x v="1207"/>
      <x v="76"/>
    </i>
    <i r="1">
      <x v="5"/>
      <x v="616"/>
      <x v="1208"/>
      <x v="39"/>
    </i>
    <i r="1">
      <x v="8"/>
      <x v="480"/>
      <x v="1209"/>
      <x v="104"/>
    </i>
    <i r="1">
      <x v="9"/>
      <x v="1076"/>
      <x v="1210"/>
      <x v="51"/>
    </i>
    <i r="1">
      <x v="17"/>
      <x v="1077"/>
      <x v="1211"/>
      <x v="76"/>
    </i>
    <i r="1">
      <x v="19"/>
      <x v="552"/>
      <x v="1212"/>
      <x v="76"/>
    </i>
    <i t="default">
      <x v="117"/>
    </i>
    <i>
      <x v="119"/>
      <x v="2"/>
      <x v="589"/>
      <x v="627"/>
      <x v="26"/>
    </i>
    <i r="1">
      <x v="3"/>
      <x v="347"/>
      <x v="628"/>
      <x v="47"/>
    </i>
    <i r="1">
      <x v="4"/>
      <x v="590"/>
      <x v="629"/>
      <x v="47"/>
    </i>
    <i r="1">
      <x v="5"/>
      <x v="591"/>
      <x v="630"/>
      <x v="26"/>
    </i>
    <i r="1">
      <x v="7"/>
      <x v="592"/>
      <x v="631"/>
      <x v="26"/>
    </i>
    <i r="1">
      <x v="8"/>
      <x v="593"/>
      <x v="632"/>
      <x v="26"/>
    </i>
    <i r="1">
      <x v="16"/>
      <x v="594"/>
      <x v="633"/>
      <x v="55"/>
    </i>
    <i r="1">
      <x v="17"/>
      <x v="359"/>
      <x v="634"/>
      <x v="40"/>
    </i>
    <i r="1">
      <x v="18"/>
      <x v="595"/>
      <x v="635"/>
      <x v="26"/>
    </i>
    <i r="1">
      <x v="20"/>
      <x v="596"/>
      <x v="636"/>
      <x v="26"/>
    </i>
    <i r="1">
      <x v="23"/>
      <x v="470"/>
      <x v="637"/>
      <x v="56"/>
    </i>
    <i r="1">
      <x v="24"/>
      <x v="363"/>
      <x v="638"/>
      <x v="26"/>
    </i>
    <i r="1">
      <x v="26"/>
      <x v="597"/>
      <x v="639"/>
      <x v="57"/>
    </i>
    <i r="1">
      <x v="28"/>
      <x v="598"/>
      <x v="640"/>
      <x v="47"/>
    </i>
    <i r="1">
      <x v="29"/>
      <x v="250"/>
      <x v="641"/>
      <x v="40"/>
    </i>
    <i r="1">
      <x v="30"/>
      <x v="599"/>
      <x v="642"/>
      <x v="47"/>
    </i>
    <i r="1">
      <x v="31"/>
      <x v="600"/>
      <x v="643"/>
      <x v="55"/>
    </i>
    <i r="1">
      <x v="32"/>
      <x v="601"/>
      <x v="644"/>
      <x v="26"/>
    </i>
    <i r="1">
      <x v="33"/>
      <x v="602"/>
      <x v="645"/>
      <x v="26"/>
    </i>
    <i r="1">
      <x v="34"/>
      <x v="603"/>
      <x v="646"/>
      <x v="26"/>
    </i>
    <i t="default">
      <x v="119"/>
    </i>
    <i>
      <x v="121"/>
      <x v="1"/>
      <x v="1078"/>
      <x v="1213"/>
      <x v="73"/>
    </i>
    <i r="1">
      <x v="4"/>
      <x v="1079"/>
      <x v="1214"/>
      <x v="105"/>
    </i>
    <i r="1">
      <x v="8"/>
      <x v="1080"/>
      <x v="1215"/>
      <x v="72"/>
    </i>
    <i r="1">
      <x v="9"/>
      <x v="1081"/>
      <x v="1216"/>
      <x v="43"/>
    </i>
    <i t="default">
      <x v="121"/>
    </i>
    <i>
      <x v="124"/>
      <x v="1"/>
      <x v="104"/>
      <x v="1459"/>
      <x v="20"/>
    </i>
    <i r="1">
      <x v="4"/>
      <x v="1282"/>
      <x v="1460"/>
      <x v="20"/>
    </i>
    <i r="1">
      <x v="5"/>
      <x v="1283"/>
      <x v="1461"/>
      <x v="20"/>
    </i>
    <i r="1">
      <x v="8"/>
      <x v="1284"/>
      <x v="1462"/>
      <x v="20"/>
    </i>
    <i r="1">
      <x v="9"/>
      <x v="1285"/>
      <x v="1463"/>
      <x v="20"/>
    </i>
    <i r="1">
      <x v="10"/>
      <x v="1286"/>
      <x v="1464"/>
      <x v="20"/>
    </i>
    <i r="1">
      <x v="11"/>
      <x v="1287"/>
      <x v="1465"/>
      <x v="20"/>
    </i>
    <i r="1">
      <x v="12"/>
      <x v="1288"/>
      <x v="1466"/>
      <x v="20"/>
    </i>
    <i r="1">
      <x v="13"/>
      <x v="1289"/>
      <x v="1467"/>
      <x v="77"/>
    </i>
    <i t="default">
      <x v="124"/>
    </i>
    <i>
      <x v="125"/>
      <x v="2"/>
      <x v="1290"/>
      <x v="1468"/>
      <x v="20"/>
    </i>
    <i r="1">
      <x v="3"/>
      <x v="1291"/>
      <x v="1469"/>
      <x v="20"/>
    </i>
    <i r="1">
      <x v="4"/>
      <x v="1292"/>
      <x v="1470"/>
      <x v="20"/>
    </i>
    <i r="1">
      <x v="10"/>
      <x v="522"/>
      <x v="1471"/>
      <x v="20"/>
    </i>
    <i r="1">
      <x v="11"/>
      <x v="1293"/>
      <x v="1472"/>
      <x v="20"/>
    </i>
    <i r="1">
      <x v="12"/>
      <x v="918"/>
      <x v="1473"/>
      <x v="76"/>
    </i>
    <i r="1">
      <x v="14"/>
      <x v="1294"/>
      <x v="1474"/>
      <x v="76"/>
    </i>
    <i r="1">
      <x v="15"/>
      <x v="1295"/>
      <x v="1475"/>
      <x v="20"/>
    </i>
    <i r="1">
      <x v="16"/>
      <x v="585"/>
      <x v="1476"/>
      <x v="20"/>
    </i>
    <i r="1">
      <x v="17"/>
      <x v="1296"/>
      <x v="1477"/>
      <x v="20"/>
    </i>
    <i r="1">
      <x v="22"/>
      <x v="1297"/>
      <x v="1478"/>
      <x v="20"/>
    </i>
    <i r="1">
      <x v="23"/>
      <x v="1298"/>
      <x v="1479"/>
      <x v="20"/>
    </i>
    <i r="1">
      <x v="24"/>
      <x v="1299"/>
      <x v="1480"/>
      <x v="144"/>
    </i>
    <i r="1">
      <x v="25"/>
      <x v="1300"/>
      <x v="1481"/>
      <x v="20"/>
    </i>
    <i r="1">
      <x v="26"/>
      <x v="1301"/>
      <x v="1482"/>
      <x v="20"/>
    </i>
    <i r="1">
      <x v="27"/>
      <x v="1302"/>
      <x v="1483"/>
      <x v="20"/>
    </i>
    <i r="1">
      <x v="29"/>
      <x v="364"/>
      <x v="1484"/>
      <x v="20"/>
    </i>
    <i r="1">
      <x v="30"/>
      <x v="1303"/>
      <x v="1485"/>
      <x v="20"/>
    </i>
    <i r="1">
      <x v="31"/>
      <x v="1266"/>
      <x v="1486"/>
      <x v="20"/>
    </i>
    <i r="1">
      <x v="32"/>
      <x v="1304"/>
      <x v="1487"/>
      <x v="76"/>
    </i>
    <i r="1">
      <x v="34"/>
      <x v="1305"/>
      <x v="1488"/>
      <x v="20"/>
    </i>
    <i r="1">
      <x v="36"/>
      <x v="1306"/>
      <x v="1489"/>
      <x v="20"/>
    </i>
    <i r="1">
      <x v="37"/>
      <x v="1307"/>
      <x v="1490"/>
      <x v="76"/>
    </i>
    <i r="1">
      <x v="38"/>
      <x v="1308"/>
      <x v="1491"/>
      <x v="76"/>
    </i>
    <i r="1">
      <x v="39"/>
      <x v="877"/>
      <x v="1492"/>
      <x v="20"/>
    </i>
    <i r="1">
      <x v="40"/>
      <x v="1309"/>
      <x v="1493"/>
      <x v="76"/>
    </i>
    <i r="1">
      <x v="41"/>
      <x v="1310"/>
      <x v="1494"/>
      <x v="20"/>
    </i>
    <i r="1">
      <x v="42"/>
      <x v="1311"/>
      <x v="1495"/>
      <x v="76"/>
    </i>
    <i r="1">
      <x v="43"/>
      <x v="1312"/>
      <x v="1496"/>
      <x v="76"/>
    </i>
    <i r="1">
      <x v="44"/>
      <x v="1313"/>
      <x v="1497"/>
      <x v="51"/>
    </i>
    <i r="1">
      <x v="45"/>
      <x v="1314"/>
      <x v="1498"/>
      <x v="76"/>
    </i>
    <i r="1">
      <x v="46"/>
      <x v="1315"/>
      <x v="1499"/>
      <x v="20"/>
    </i>
    <i r="1">
      <x v="47"/>
      <x v="1316"/>
      <x v="1500"/>
      <x v="20"/>
    </i>
    <i r="1">
      <x v="70"/>
      <x v="851"/>
      <x v="1501"/>
      <x v="20"/>
    </i>
    <i t="default">
      <x v="125"/>
    </i>
    <i>
      <x v="128"/>
      <x v="2"/>
      <x v="1231"/>
      <x v="1401"/>
      <x v="133"/>
    </i>
    <i r="1">
      <x v="6"/>
      <x v="1232"/>
      <x v="1402"/>
      <x v="132"/>
    </i>
    <i r="1">
      <x v="9"/>
      <x v="1233"/>
      <x v="1403"/>
      <x v="8"/>
    </i>
    <i r="1">
      <x v="15"/>
      <x v="1234"/>
      <x v="1404"/>
      <x v="135"/>
    </i>
    <i r="1">
      <x v="22"/>
      <x v="1235"/>
      <x v="1405"/>
      <x v="8"/>
    </i>
    <i t="default">
      <x v="128"/>
    </i>
    <i>
      <x v="129"/>
      <x v="1"/>
      <x v="1317"/>
      <x v="1502"/>
      <x v="77"/>
    </i>
    <i r="1">
      <x v="9"/>
      <x v="1318"/>
      <x v="1503"/>
      <x v="77"/>
    </i>
    <i r="1">
      <x v="11"/>
      <x v="1319"/>
      <x v="1504"/>
      <x v="77"/>
    </i>
    <i r="1">
      <x v="12"/>
      <x v="1320"/>
      <x v="1505"/>
      <x v="20"/>
    </i>
    <i r="1">
      <x v="13"/>
      <x v="1321"/>
      <x v="1506"/>
      <x v="76"/>
    </i>
    <i r="1">
      <x v="15"/>
      <x v="1322"/>
      <x v="1507"/>
      <x v="77"/>
    </i>
    <i r="1">
      <x v="16"/>
      <x v="1323"/>
      <x v="1508"/>
      <x v="77"/>
    </i>
    <i r="1">
      <x v="17"/>
      <x v="1324"/>
      <x v="1509"/>
      <x v="77"/>
    </i>
    <i r="1">
      <x v="20"/>
      <x v="1325"/>
      <x v="1510"/>
      <x v="77"/>
    </i>
    <i r="1">
      <x v="21"/>
      <x v="1326"/>
      <x v="1511"/>
      <x v="77"/>
    </i>
    <i r="1">
      <x v="27"/>
      <x v="1327"/>
      <x v="1512"/>
      <x v="76"/>
    </i>
    <i r="1">
      <x v="30"/>
      <x v="1328"/>
      <x v="1513"/>
      <x v="77"/>
    </i>
    <i r="1">
      <x v="31"/>
      <x v="1329"/>
      <x v="1514"/>
      <x v="77"/>
    </i>
    <i r="1">
      <x v="32"/>
      <x v="1330"/>
      <x v="1515"/>
      <x v="77"/>
    </i>
    <i r="1">
      <x v="35"/>
      <x v="1331"/>
      <x v="1516"/>
      <x v="51"/>
    </i>
    <i r="1">
      <x v="36"/>
      <x v="609"/>
      <x v="1517"/>
      <x v="77"/>
    </i>
    <i r="1">
      <x v="37"/>
      <x v="511"/>
      <x v="1518"/>
      <x v="77"/>
    </i>
    <i t="default">
      <x v="129"/>
    </i>
    <i>
      <x v="133"/>
      <x v="1"/>
      <x v="1332"/>
      <x v="1519"/>
      <x v="65"/>
    </i>
    <i r="1">
      <x v="2"/>
      <x v="1333"/>
      <x v="1520"/>
      <x v="145"/>
    </i>
    <i t="default">
      <x v="133"/>
    </i>
    <i>
      <x v="136"/>
      <x v="1"/>
      <x v="1334"/>
      <x v="1521"/>
      <x v="22"/>
    </i>
    <i r="1">
      <x v="4"/>
      <x v="1335"/>
      <x v="1522"/>
      <x v="20"/>
    </i>
    <i t="default">
      <x v="136"/>
    </i>
    <i>
      <x v="139"/>
      <x v="1"/>
      <x v="271"/>
      <x v="283"/>
      <x v="33"/>
    </i>
    <i r="1">
      <x v="3"/>
      <x v="272"/>
      <x v="284"/>
      <x v="33"/>
    </i>
    <i r="1">
      <x v="4"/>
      <x v="273"/>
      <x v="285"/>
      <x v="14"/>
    </i>
    <i r="1">
      <x v="6"/>
      <x v="274"/>
      <x v="286"/>
      <x v="41"/>
    </i>
    <i r="1">
      <x v="8"/>
      <x v="275"/>
      <x v="287"/>
      <x v="20"/>
    </i>
    <i r="1">
      <x v="9"/>
      <x v="276"/>
      <x v="288"/>
      <x v="20"/>
    </i>
    <i r="1">
      <x v="11"/>
      <x v="277"/>
      <x v="289"/>
      <x v="20"/>
    </i>
    <i r="1">
      <x v="13"/>
      <x v="278"/>
      <x v="290"/>
      <x v="10"/>
    </i>
    <i r="1">
      <x v="18"/>
      <x v="279"/>
      <x v="291"/>
      <x v="20"/>
    </i>
    <i r="1">
      <x v="20"/>
      <x v="280"/>
      <x v="292"/>
      <x v="33"/>
    </i>
    <i r="1">
      <x v="21"/>
      <x v="281"/>
      <x v="293"/>
      <x v="33"/>
    </i>
    <i r="1">
      <x v="22"/>
      <x v="282"/>
      <x v="294"/>
      <x v="17"/>
    </i>
    <i r="1">
      <x v="23"/>
      <x v="283"/>
      <x v="295"/>
      <x v="33"/>
    </i>
    <i r="1">
      <x v="24"/>
      <x v="284"/>
      <x v="296"/>
      <x v="12"/>
    </i>
    <i r="1">
      <x v="25"/>
      <x v="285"/>
      <x v="297"/>
      <x v="33"/>
    </i>
    <i r="1">
      <x v="26"/>
      <x v="286"/>
      <x v="298"/>
      <x v="10"/>
    </i>
    <i r="1">
      <x v="27"/>
      <x v="287"/>
      <x v="299"/>
      <x v="12"/>
    </i>
    <i r="1">
      <x v="28"/>
      <x v="288"/>
      <x v="300"/>
      <x v="19"/>
    </i>
    <i r="1">
      <x v="29"/>
      <x/>
      <x/>
      <x/>
    </i>
    <i t="default">
      <x v="139"/>
    </i>
    <i>
      <x v="140"/>
      <x v="4"/>
      <x v="604"/>
      <x v="647"/>
      <x v="26"/>
    </i>
    <i r="1">
      <x v="9"/>
      <x v="605"/>
      <x v="648"/>
      <x v="58"/>
    </i>
    <i r="1">
      <x v="14"/>
      <x v="606"/>
      <x v="649"/>
      <x v="19"/>
    </i>
    <i r="1">
      <x v="15"/>
      <x v="607"/>
      <x v="650"/>
      <x v="45"/>
    </i>
    <i r="1">
      <x v="21"/>
      <x v="608"/>
      <x v="651"/>
      <x v="40"/>
    </i>
    <i r="1">
      <x v="23"/>
      <x v="609"/>
      <x v="652"/>
      <x v="47"/>
    </i>
    <i r="1">
      <x v="25"/>
      <x v="610"/>
      <x v="653"/>
      <x v="20"/>
    </i>
    <i r="1">
      <x v="26"/>
      <x v="611"/>
      <x v="654"/>
      <x v="47"/>
    </i>
    <i r="1">
      <x v="28"/>
      <x v="612"/>
      <x v="655"/>
      <x v="59"/>
    </i>
    <i r="1">
      <x v="30"/>
      <x v="613"/>
      <x v="656"/>
      <x v="47"/>
    </i>
    <i r="1">
      <x v="34"/>
      <x v="614"/>
      <x v="657"/>
      <x v="26"/>
    </i>
    <i r="1">
      <x v="35"/>
      <x v="615"/>
      <x v="658"/>
      <x v="26"/>
    </i>
    <i r="1">
      <x v="36"/>
      <x v="616"/>
      <x v="659"/>
      <x v="26"/>
    </i>
    <i r="1">
      <x v="38"/>
      <x v="617"/>
      <x v="660"/>
      <x v="19"/>
    </i>
    <i r="1">
      <x v="43"/>
      <x v="618"/>
      <x v="661"/>
      <x v="47"/>
    </i>
    <i r="1">
      <x v="44"/>
      <x v="493"/>
      <x v="662"/>
      <x v="47"/>
    </i>
    <i r="1">
      <x v="46"/>
      <x v="619"/>
      <x v="663"/>
      <x v="47"/>
    </i>
    <i r="1">
      <x v="47"/>
      <x v="620"/>
      <x v="664"/>
      <x v="56"/>
    </i>
    <i t="default">
      <x v="140"/>
    </i>
    <i>
      <x v="142"/>
      <x v="1"/>
      <x v="1236"/>
      <x v="1406"/>
      <x v="141"/>
    </i>
    <i r="1">
      <x v="3"/>
      <x v="1237"/>
      <x v="1407"/>
      <x v="20"/>
    </i>
    <i r="1">
      <x v="6"/>
      <x v="1238"/>
      <x v="1408"/>
      <x v="141"/>
    </i>
    <i r="1">
      <x v="8"/>
      <x v="1239"/>
      <x v="1409"/>
      <x v="120"/>
    </i>
    <i r="1">
      <x v="10"/>
      <x v="1240"/>
      <x v="1410"/>
      <x v="141"/>
    </i>
    <i r="1">
      <x v="11"/>
      <x v="1241"/>
      <x v="1411"/>
      <x v="19"/>
    </i>
    <i r="1">
      <x v="12"/>
      <x v="1242"/>
      <x v="1412"/>
      <x v="141"/>
    </i>
    <i r="1">
      <x v="13"/>
      <x v="1243"/>
      <x v="1413"/>
      <x v="20"/>
    </i>
    <i r="1">
      <x v="14"/>
      <x v="1244"/>
      <x v="1414"/>
      <x v="20"/>
    </i>
    <i r="1">
      <x v="15"/>
      <x v="1245"/>
      <x v="1415"/>
      <x v="141"/>
    </i>
    <i r="1">
      <x v="16"/>
      <x v="1246"/>
      <x v="1416"/>
      <x v="141"/>
    </i>
    <i r="1">
      <x v="17"/>
      <x v="1247"/>
      <x v="1417"/>
      <x v="141"/>
    </i>
    <i r="1">
      <x v="18"/>
      <x v="1248"/>
      <x v="1418"/>
      <x v="141"/>
    </i>
    <i t="default">
      <x v="142"/>
    </i>
    <i>
      <x v="144"/>
      <x v="1"/>
      <x v="959"/>
      <x v="1048"/>
      <x v="96"/>
    </i>
    <i r="1">
      <x v="3"/>
      <x v="960"/>
      <x v="1049"/>
      <x v="87"/>
    </i>
    <i r="1">
      <x v="4"/>
      <x v="961"/>
      <x v="1050"/>
      <x v="87"/>
    </i>
    <i r="1">
      <x v="5"/>
      <x v="962"/>
      <x v="1051"/>
      <x v="94"/>
    </i>
    <i r="1">
      <x v="6"/>
      <x v="963"/>
      <x v="1052"/>
      <x v="87"/>
    </i>
    <i r="1">
      <x v="9"/>
      <x v="422"/>
      <x v="1053"/>
      <x v="86"/>
    </i>
    <i r="1">
      <x v="11"/>
      <x v="767"/>
      <x v="1054"/>
      <x v="86"/>
    </i>
    <i r="1">
      <x v="12"/>
      <x v="964"/>
      <x v="1055"/>
      <x v="87"/>
    </i>
    <i r="1">
      <x v="13"/>
      <x v="965"/>
      <x v="1056"/>
      <x v="87"/>
    </i>
    <i r="1">
      <x v="18"/>
      <x v="32"/>
      <x v="1057"/>
      <x v="20"/>
    </i>
    <i r="1">
      <x v="19"/>
      <x v="210"/>
      <x v="1058"/>
      <x v="97"/>
    </i>
    <i r="1">
      <x v="20"/>
      <x v="240"/>
      <x v="1059"/>
      <x v="87"/>
    </i>
    <i r="1">
      <x v="21"/>
      <x v="476"/>
      <x v="1060"/>
      <x v="87"/>
    </i>
    <i r="1">
      <x v="22"/>
      <x v="966"/>
      <x v="1061"/>
      <x v="94"/>
    </i>
    <i r="1">
      <x v="25"/>
      <x v="967"/>
      <x v="1062"/>
      <x v="87"/>
    </i>
    <i r="1">
      <x v="26"/>
      <x v="968"/>
      <x v="1063"/>
      <x v="87"/>
    </i>
    <i r="1">
      <x v="27"/>
      <x v="969"/>
      <x v="1064"/>
      <x v="97"/>
    </i>
    <i r="1">
      <x v="28"/>
      <x v="970"/>
      <x v="1065"/>
      <x v="87"/>
    </i>
    <i r="1">
      <x v="29"/>
      <x v="971"/>
      <x v="1066"/>
      <x v="87"/>
    </i>
    <i r="1">
      <x v="30"/>
      <x v="972"/>
      <x v="1067"/>
      <x v="87"/>
    </i>
    <i r="1">
      <x v="31"/>
      <x v="918"/>
      <x v="1068"/>
      <x v="88"/>
    </i>
    <i r="1">
      <x v="32"/>
      <x v="973"/>
      <x v="1069"/>
      <x v="97"/>
    </i>
    <i t="default">
      <x v="144"/>
    </i>
    <i>
      <x v="145"/>
      <x v="1"/>
      <x v="1249"/>
      <x v="1419"/>
      <x v="132"/>
    </i>
    <i r="1">
      <x v="2"/>
      <x v="786"/>
      <x v="1420"/>
      <x v="19"/>
    </i>
    <i r="1">
      <x v="3"/>
      <x v="1114"/>
      <x v="1421"/>
      <x v="135"/>
    </i>
    <i r="1">
      <x v="7"/>
      <x v="1250"/>
      <x v="1422"/>
      <x v="133"/>
    </i>
    <i r="1">
      <x v="10"/>
      <x v="920"/>
      <x v="1423"/>
      <x v="19"/>
    </i>
    <i r="1">
      <x v="11"/>
      <x v="1251"/>
      <x v="1424"/>
      <x v="133"/>
    </i>
    <i t="default">
      <x v="145"/>
    </i>
    <i>
      <x v="149"/>
      <x v="1"/>
      <x v="293"/>
      <x v="305"/>
      <x v="10"/>
    </i>
    <i r="1">
      <x v="2"/>
      <x v="294"/>
      <x v="306"/>
      <x v="11"/>
    </i>
    <i t="default">
      <x v="149"/>
    </i>
    <i>
      <x v="150"/>
      <x v="4"/>
      <x v="1082"/>
      <x v="1217"/>
      <x v="73"/>
    </i>
    <i r="1">
      <x v="5"/>
      <x v="201"/>
      <x v="1218"/>
      <x v="71"/>
    </i>
    <i r="1">
      <x v="11"/>
      <x v="347"/>
      <x v="1219"/>
      <x v="73"/>
    </i>
    <i t="default">
      <x v="150"/>
    </i>
    <i>
      <x v="152"/>
      <x v="1"/>
      <x v="1336"/>
      <x v="1523"/>
      <x v="104"/>
    </i>
    <i r="1">
      <x v="2"/>
      <x v="1337"/>
      <x v="1524"/>
      <x v="145"/>
    </i>
    <i r="1">
      <x v="3"/>
      <x v="1338"/>
      <x v="1525"/>
      <x v="77"/>
    </i>
    <i r="1">
      <x v="4"/>
      <x v="1339"/>
      <x v="1526"/>
      <x v="58"/>
    </i>
    <i r="1">
      <x v="5"/>
      <x v="1340"/>
      <x v="1527"/>
      <x v="58"/>
    </i>
    <i r="1">
      <x v="6"/>
      <x v="31"/>
      <x v="1528"/>
      <x v="58"/>
    </i>
    <i r="1">
      <x v="7"/>
      <x v="1341"/>
      <x v="1529"/>
      <x v="146"/>
    </i>
    <i r="1">
      <x v="8"/>
      <x v="1342"/>
      <x v="1530"/>
      <x v="104"/>
    </i>
    <i r="1">
      <x v="9"/>
      <x v="894"/>
      <x v="1531"/>
      <x v="58"/>
    </i>
    <i r="1">
      <x v="10"/>
      <x v="1343"/>
      <x v="1532"/>
      <x v="65"/>
    </i>
    <i r="1">
      <x v="11"/>
      <x v="1344"/>
      <x v="1533"/>
      <x v="65"/>
    </i>
    <i r="1">
      <x v="12"/>
      <x v="1345"/>
      <x v="1534"/>
      <x v="20"/>
    </i>
    <i r="1">
      <x v="13"/>
      <x v="784"/>
      <x v="1535"/>
      <x v="145"/>
    </i>
    <i r="1">
      <x v="15"/>
      <x v="59"/>
      <x v="1536"/>
      <x v="58"/>
    </i>
    <i r="1">
      <x v="16"/>
      <x v="794"/>
      <x v="1537"/>
      <x v="58"/>
    </i>
    <i r="1">
      <x v="17"/>
      <x v="1346"/>
      <x v="1538"/>
      <x v="58"/>
    </i>
    <i r="1">
      <x v="18"/>
      <x v="1347"/>
      <x v="1539"/>
      <x v="58"/>
    </i>
    <i r="1">
      <x v="19"/>
      <x v="702"/>
      <x v="1540"/>
      <x v="19"/>
    </i>
    <i r="1">
      <x v="22"/>
      <x v="1348"/>
      <x v="1541"/>
      <x v="104"/>
    </i>
    <i r="1">
      <x v="23"/>
      <x v="1349"/>
      <x v="1542"/>
      <x v="58"/>
    </i>
    <i r="1">
      <x v="24"/>
      <x v="1346"/>
      <x v="1543"/>
      <x v="58"/>
    </i>
    <i r="1">
      <x v="25"/>
      <x v="1350"/>
      <x v="1544"/>
      <x v="58"/>
    </i>
    <i t="default">
      <x v="152"/>
    </i>
    <i>
      <x v="153"/>
      <x v="1"/>
      <x v="975"/>
      <x v="1071"/>
      <x v="92"/>
    </i>
    <i r="1">
      <x v="3"/>
      <x v="976"/>
      <x v="1072"/>
      <x v="92"/>
    </i>
    <i r="1">
      <x v="4"/>
      <x v="977"/>
      <x v="1073"/>
      <x v="92"/>
    </i>
    <i r="1">
      <x v="6"/>
      <x v="978"/>
      <x v="1074"/>
      <x v="92"/>
    </i>
    <i r="1">
      <x v="7"/>
      <x v="979"/>
      <x v="1075"/>
      <x v="23"/>
    </i>
    <i t="default">
      <x v="153"/>
    </i>
    <i>
      <x v="154"/>
      <x v="2"/>
      <x v="980"/>
      <x v="1076"/>
      <x v="98"/>
    </i>
    <i r="1">
      <x v="4"/>
      <x v="981"/>
      <x v="1077"/>
      <x v="99"/>
    </i>
    <i t="default">
      <x v="154"/>
    </i>
    <i>
      <x v="155"/>
      <x v="1"/>
      <x v="974"/>
      <x v="1070"/>
      <x v="81"/>
    </i>
    <i t="default">
      <x v="155"/>
    </i>
    <i>
      <x v="156"/>
      <x v="1"/>
      <x v="295"/>
      <x v="307"/>
      <x v="27"/>
    </i>
    <i r="1">
      <x v="2"/>
      <x v="296"/>
      <x v="308"/>
      <x v="20"/>
    </i>
    <i r="1">
      <x v="3"/>
      <x v="297"/>
      <x v="309"/>
      <x v="20"/>
    </i>
    <i r="1">
      <x v="5"/>
      <x v="298"/>
      <x v="310"/>
      <x v="2"/>
    </i>
    <i r="1">
      <x v="8"/>
      <x v="299"/>
      <x v="311"/>
      <x v="2"/>
    </i>
    <i t="default">
      <x v="156"/>
    </i>
    <i>
      <x v="158"/>
      <x v="2"/>
      <x v="300"/>
      <x v="312"/>
      <x v="17"/>
    </i>
    <i r="1">
      <x v="3"/>
      <x v="301"/>
      <x v="313"/>
      <x v="42"/>
    </i>
    <i r="1">
      <x v="11"/>
      <x v="302"/>
      <x v="314"/>
      <x v="17"/>
    </i>
    <i r="1">
      <x v="15"/>
      <x v="303"/>
      <x v="315"/>
      <x v="18"/>
    </i>
    <i r="1">
      <x v="19"/>
      <x v="304"/>
      <x v="316"/>
      <x v="3"/>
    </i>
    <i r="1">
      <x v="20"/>
      <x v="305"/>
      <x v="317"/>
      <x v="43"/>
    </i>
    <i t="default">
      <x v="158"/>
    </i>
    <i>
      <x v="159"/>
      <x v="1"/>
      <x v="1083"/>
      <x v="1220"/>
      <x v="102"/>
    </i>
    <i r="1">
      <x v="2"/>
      <x v="1084"/>
      <x v="1221"/>
      <x v="106"/>
    </i>
    <i r="1">
      <x v="3"/>
      <x v="59"/>
      <x v="1222"/>
      <x v="20"/>
    </i>
    <i r="1">
      <x v="6"/>
      <x v="1085"/>
      <x v="1223"/>
      <x v="102"/>
    </i>
    <i r="1">
      <x v="7"/>
      <x v="1086"/>
      <x v="1224"/>
      <x v="106"/>
    </i>
    <i r="1">
      <x v="9"/>
      <x v="1087"/>
      <x v="1225"/>
      <x v="106"/>
    </i>
    <i r="1">
      <x v="12"/>
      <x v="66"/>
      <x v="1226"/>
      <x v="102"/>
    </i>
    <i r="1">
      <x v="14"/>
      <x v="1004"/>
      <x v="1227"/>
      <x v="107"/>
    </i>
    <i r="1">
      <x v="15"/>
      <x v="1088"/>
      <x v="1228"/>
      <x v="106"/>
    </i>
    <i r="1">
      <x v="16"/>
      <x v="59"/>
      <x v="1229"/>
      <x v="20"/>
    </i>
    <i r="1">
      <x v="20"/>
      <x v="810"/>
      <x v="1230"/>
      <x v="102"/>
    </i>
    <i r="1">
      <x v="21"/>
      <x v="1089"/>
      <x v="1231"/>
      <x v="102"/>
    </i>
    <i r="1">
      <x v="27"/>
      <x v="1090"/>
      <x v="1232"/>
      <x v="108"/>
    </i>
    <i r="1">
      <x v="30"/>
      <x v="1091"/>
      <x v="1233"/>
      <x v="109"/>
    </i>
    <i r="1">
      <x v="31"/>
      <x v="1047"/>
      <x v="1234"/>
      <x v="102"/>
    </i>
    <i r="1">
      <x v="32"/>
      <x v="690"/>
      <x v="1235"/>
      <x v="110"/>
    </i>
    <i r="1">
      <x v="35"/>
      <x v="574"/>
      <x v="1236"/>
      <x v="102"/>
    </i>
    <i r="1">
      <x v="36"/>
      <x v="1092"/>
      <x v="1237"/>
      <x v="102"/>
    </i>
    <i r="1">
      <x v="37"/>
      <x v="490"/>
      <x v="1238"/>
      <x v="20"/>
    </i>
    <i r="1">
      <x v="39"/>
      <x v="1093"/>
      <x v="1239"/>
      <x v="20"/>
    </i>
    <i r="1">
      <x v="41"/>
      <x v="1094"/>
      <x v="1240"/>
      <x v="102"/>
    </i>
    <i r="1">
      <x v="44"/>
      <x v="1095"/>
      <x v="1241"/>
      <x v="102"/>
    </i>
    <i r="1">
      <x v="46"/>
      <x v="961"/>
      <x v="1242"/>
      <x v="106"/>
    </i>
    <i r="1">
      <x v="47"/>
      <x v="1096"/>
      <x v="1243"/>
      <x v="74"/>
    </i>
    <i r="1">
      <x v="50"/>
      <x v="1099"/>
      <x v="1246"/>
      <x v="106"/>
    </i>
    <i r="1">
      <x v="51"/>
      <x v="1100"/>
      <x v="1247"/>
      <x v="106"/>
    </i>
    <i r="1">
      <x v="52"/>
      <x v="1101"/>
      <x v="1249"/>
      <x v="102"/>
    </i>
    <i r="1">
      <x v="54"/>
      <x v="1102"/>
      <x v="1250"/>
      <x v="112"/>
    </i>
    <i r="1">
      <x v="56"/>
      <x v="1103"/>
      <x v="1251"/>
      <x v="113"/>
    </i>
    <i r="1">
      <x v="69"/>
      <x v="1098"/>
      <x v="1245"/>
      <x v="19"/>
    </i>
    <i r="1">
      <x v="70"/>
      <x v="1097"/>
      <x v="1244"/>
      <x v="106"/>
    </i>
    <i r="1">
      <x v="73"/>
      <x v="32"/>
      <x v="1248"/>
      <x v="111"/>
    </i>
    <i r="1">
      <x v="98"/>
      <x v="1099"/>
      <x v="1246"/>
      <x v="114"/>
    </i>
    <i t="default">
      <x v="159"/>
    </i>
    <i>
      <x v="160"/>
      <x v="1"/>
      <x v="1106"/>
      <x v="1255"/>
      <x v="107"/>
    </i>
    <i r="1">
      <x v="2"/>
      <x v="1107"/>
      <x v="1256"/>
      <x v="114"/>
    </i>
    <i r="1">
      <x v="3"/>
      <x v="1108"/>
      <x v="1257"/>
      <x v="114"/>
    </i>
    <i r="1">
      <x v="4"/>
      <x v="1109"/>
      <x v="1258"/>
      <x v="114"/>
    </i>
    <i r="1">
      <x v="5"/>
      <x v="1110"/>
      <x v="1259"/>
      <x v="20"/>
    </i>
    <i r="1">
      <x v="6"/>
      <x v="1111"/>
      <x v="1260"/>
      <x v="114"/>
    </i>
    <i r="1">
      <x v="7"/>
      <x v="636"/>
      <x v="1261"/>
      <x v="116"/>
    </i>
    <i r="1">
      <x v="8"/>
      <x v="1112"/>
      <x v="1262"/>
      <x v="20"/>
    </i>
    <i r="1">
      <x v="9"/>
      <x v="1113"/>
      <x v="1263"/>
      <x v="114"/>
    </i>
    <i r="1">
      <x v="10"/>
      <x v="1114"/>
      <x v="1264"/>
      <x v="101"/>
    </i>
    <i r="1">
      <x v="11"/>
      <x v="1115"/>
      <x v="1265"/>
      <x v="114"/>
    </i>
    <i r="1">
      <x v="12"/>
      <x v="1116"/>
      <x v="1266"/>
      <x v="114"/>
    </i>
    <i r="1">
      <x v="13"/>
      <x v="1117"/>
      <x v="1267"/>
      <x v="116"/>
    </i>
    <i r="1">
      <x v="15"/>
      <x v="1118"/>
      <x v="1268"/>
      <x v="117"/>
    </i>
    <i r="1">
      <x v="16"/>
      <x v="815"/>
      <x v="1269"/>
      <x v="114"/>
    </i>
    <i r="1">
      <x v="18"/>
      <x v="1119"/>
      <x v="1270"/>
      <x v="116"/>
    </i>
    <i r="1">
      <x v="19"/>
      <x v="1120"/>
      <x v="1271"/>
      <x v="20"/>
    </i>
    <i r="1">
      <x v="20"/>
      <x v="1121"/>
      <x v="1272"/>
      <x v="107"/>
    </i>
    <i r="1">
      <x v="21"/>
      <x v="1122"/>
      <x v="1273"/>
      <x v="116"/>
    </i>
    <i r="1">
      <x v="22"/>
      <x v="1123"/>
      <x v="1274"/>
      <x v="20"/>
    </i>
    <i r="1">
      <x v="23"/>
      <x v="572"/>
      <x v="1275"/>
      <x v="107"/>
    </i>
    <i r="1">
      <x v="24"/>
      <x v="1124"/>
      <x v="1276"/>
      <x v="20"/>
    </i>
    <i r="1">
      <x v="25"/>
      <x v="117"/>
      <x v="1277"/>
      <x v="116"/>
    </i>
    <i r="1">
      <x v="27"/>
      <x v="756"/>
      <x v="1278"/>
      <x v="116"/>
    </i>
    <i r="1">
      <x v="29"/>
      <x v="1125"/>
      <x v="1279"/>
      <x v="107"/>
    </i>
    <i r="1">
      <x v="31"/>
      <x v="628"/>
      <x v="1280"/>
      <x v="114"/>
    </i>
    <i r="1">
      <x v="32"/>
      <x v="1126"/>
      <x v="1281"/>
      <x v="117"/>
    </i>
    <i r="1">
      <x v="33"/>
      <x v="1127"/>
      <x v="1282"/>
      <x v="20"/>
    </i>
    <i r="1">
      <x v="34"/>
      <x v="1128"/>
      <x v="1283"/>
      <x v="116"/>
    </i>
    <i r="1">
      <x v="35"/>
      <x v="255"/>
      <x v="1284"/>
      <x v="107"/>
    </i>
    <i t="default">
      <x v="160"/>
    </i>
    <i>
      <x v="161"/>
      <x v="1"/>
      <x v="1104"/>
      <x v="1252"/>
      <x v="115"/>
    </i>
    <i r="1">
      <x v="2"/>
      <x v="193"/>
      <x v="1253"/>
      <x v="115"/>
    </i>
    <i r="1">
      <x v="3"/>
      <x v="1105"/>
      <x v="1254"/>
      <x v="115"/>
    </i>
    <i t="default">
      <x v="161"/>
    </i>
    <i>
      <x v="163"/>
      <x v="2"/>
      <x v="1252"/>
      <x v="1425"/>
      <x v="119"/>
    </i>
    <i r="1">
      <x v="3"/>
      <x v="1253"/>
      <x v="1426"/>
      <x v="119"/>
    </i>
    <i r="1">
      <x v="6"/>
      <x v="1254"/>
      <x v="1427"/>
      <x v="121"/>
    </i>
    <i r="1">
      <x v="7"/>
      <x v="1255"/>
      <x v="1428"/>
      <x v="120"/>
    </i>
    <i r="1">
      <x v="8"/>
      <x v="1256"/>
      <x v="1429"/>
      <x v="120"/>
    </i>
    <i r="1">
      <x v="9"/>
      <x v="1257"/>
      <x v="1430"/>
      <x v="141"/>
    </i>
    <i t="default">
      <x v="163"/>
    </i>
    <i>
      <x v="164"/>
      <x v="1"/>
      <x v="621"/>
      <x v="665"/>
      <x v="38"/>
    </i>
    <i r="1">
      <x v="2"/>
      <x v="622"/>
      <x v="666"/>
      <x v="60"/>
    </i>
    <i r="1">
      <x v="6"/>
      <x v="623"/>
      <x v="667"/>
      <x v="38"/>
    </i>
    <i r="1">
      <x v="8"/>
      <x v="624"/>
      <x v="668"/>
      <x v="60"/>
    </i>
    <i r="1">
      <x v="14"/>
      <x v="625"/>
      <x v="669"/>
      <x v="38"/>
    </i>
    <i r="1">
      <x v="15"/>
      <x v="626"/>
      <x v="670"/>
      <x v="61"/>
    </i>
    <i r="1">
      <x v="16"/>
      <x v="627"/>
      <x v="671"/>
      <x v="62"/>
    </i>
    <i r="1">
      <x v="21"/>
      <x v="628"/>
      <x v="672"/>
      <x v="38"/>
    </i>
    <i r="1">
      <x v="22"/>
      <x v="629"/>
      <x v="673"/>
      <x v="50"/>
    </i>
    <i t="default">
      <x v="164"/>
    </i>
    <i>
      <x v="165"/>
      <x v="2"/>
      <x v="630"/>
      <x v="674"/>
      <x v="49"/>
    </i>
    <i r="1">
      <x v="3"/>
      <x v="631"/>
      <x v="675"/>
      <x v="38"/>
    </i>
    <i r="1">
      <x v="4"/>
      <x v="632"/>
      <x v="676"/>
      <x v="63"/>
    </i>
    <i r="1">
      <x v="5"/>
      <x v="633"/>
      <x v="677"/>
      <x v="60"/>
    </i>
    <i r="1">
      <x v="6"/>
      <x v="634"/>
      <x v="678"/>
      <x v="38"/>
    </i>
    <i r="1">
      <x v="7"/>
      <x v="32"/>
      <x v="679"/>
      <x v="38"/>
    </i>
    <i r="1">
      <x v="8"/>
      <x v="635"/>
      <x v="680"/>
      <x v="38"/>
    </i>
    <i r="1">
      <x v="9"/>
      <x v="636"/>
      <x v="681"/>
      <x v="60"/>
    </i>
    <i r="1">
      <x v="10"/>
      <x v="637"/>
      <x v="682"/>
      <x v="38"/>
    </i>
    <i r="1">
      <x v="11"/>
      <x v="638"/>
      <x v="683"/>
      <x v="60"/>
    </i>
    <i r="1">
      <x v="12"/>
      <x v="639"/>
      <x v="684"/>
      <x v="60"/>
    </i>
    <i r="1">
      <x v="13"/>
      <x v="640"/>
      <x v="685"/>
      <x v="38"/>
    </i>
    <i r="1">
      <x v="14"/>
      <x v="641"/>
      <x v="686"/>
      <x v="38"/>
    </i>
    <i r="1">
      <x v="15"/>
      <x v="642"/>
      <x v="687"/>
      <x v="38"/>
    </i>
    <i r="1">
      <x v="16"/>
      <x v="643"/>
      <x v="688"/>
      <x v="38"/>
    </i>
    <i r="1">
      <x v="17"/>
      <x v="644"/>
      <x v="689"/>
      <x v="38"/>
    </i>
    <i r="1">
      <x v="18"/>
      <x v="636"/>
      <x v="690"/>
      <x v="38"/>
    </i>
    <i r="1">
      <x v="19"/>
      <x v="645"/>
      <x v="691"/>
      <x v="60"/>
    </i>
    <i r="1">
      <x v="20"/>
      <x v="646"/>
      <x v="692"/>
      <x v="38"/>
    </i>
    <i r="1">
      <x v="21"/>
      <x v="647"/>
      <x v="693"/>
      <x v="50"/>
    </i>
    <i r="1">
      <x v="22"/>
      <x v="648"/>
      <x v="694"/>
      <x v="38"/>
    </i>
    <i r="1">
      <x v="23"/>
      <x v="649"/>
      <x v="695"/>
      <x v="38"/>
    </i>
    <i r="1">
      <x v="25"/>
      <x v="650"/>
      <x v="696"/>
      <x v="22"/>
    </i>
    <i r="1">
      <x v="26"/>
      <x v="651"/>
      <x v="697"/>
      <x v="64"/>
    </i>
    <i r="1">
      <x v="27"/>
      <x v="652"/>
      <x v="698"/>
      <x v="64"/>
    </i>
    <i r="1">
      <x v="28"/>
      <x v="653"/>
      <x v="699"/>
      <x v="38"/>
    </i>
    <i r="1">
      <x v="29"/>
      <x v="654"/>
      <x v="700"/>
      <x v="22"/>
    </i>
    <i r="1">
      <x v="30"/>
      <x v="655"/>
      <x v="701"/>
      <x v="65"/>
    </i>
    <i r="1">
      <x v="31"/>
      <x v="656"/>
      <x v="702"/>
      <x v="60"/>
    </i>
    <i r="1">
      <x v="32"/>
      <x v="657"/>
      <x v="703"/>
      <x v="60"/>
    </i>
    <i r="1">
      <x v="34"/>
      <x v="482"/>
      <x v="704"/>
      <x v="38"/>
    </i>
    <i r="1">
      <x v="37"/>
      <x v="658"/>
      <x v="705"/>
      <x v="38"/>
    </i>
    <i r="1">
      <x v="38"/>
      <x v="659"/>
      <x v="706"/>
      <x v="38"/>
    </i>
    <i r="1">
      <x v="39"/>
      <x v="660"/>
      <x v="707"/>
      <x v="66"/>
    </i>
    <i r="1">
      <x v="40"/>
      <x v="661"/>
      <x v="708"/>
      <x v="38"/>
    </i>
    <i r="1">
      <x v="41"/>
      <x v="255"/>
      <x v="709"/>
      <x v="38"/>
    </i>
    <i r="1">
      <x v="42"/>
      <x v="383"/>
      <x v="710"/>
      <x v="38"/>
    </i>
    <i r="1">
      <x v="43"/>
      <x v="662"/>
      <x v="711"/>
      <x v="38"/>
    </i>
    <i r="1">
      <x v="44"/>
      <x v="663"/>
      <x v="712"/>
      <x v="38"/>
    </i>
    <i r="1">
      <x v="45"/>
      <x v="664"/>
      <x v="713"/>
      <x v="14"/>
    </i>
    <i r="1">
      <x v="46"/>
      <x v="665"/>
      <x v="714"/>
      <x v="67"/>
    </i>
    <i r="1">
      <x v="47"/>
      <x v="666"/>
      <x v="715"/>
      <x v="38"/>
    </i>
    <i t="default">
      <x v="165"/>
    </i>
    <i>
      <x v="166"/>
      <x v="2"/>
      <x v="667"/>
      <x v="716"/>
      <x v="38"/>
    </i>
    <i r="1">
      <x v="4"/>
      <x v="668"/>
      <x v="717"/>
      <x v="20"/>
    </i>
    <i r="1">
      <x v="5"/>
      <x v="669"/>
      <x v="718"/>
      <x v="44"/>
    </i>
    <i r="1">
      <x v="8"/>
      <x v="670"/>
      <x v="719"/>
      <x v="68"/>
    </i>
    <i r="1">
      <x v="9"/>
      <x v="671"/>
      <x v="720"/>
      <x v="50"/>
    </i>
    <i r="1">
      <x v="10"/>
      <x v="672"/>
      <x v="721"/>
      <x v="69"/>
    </i>
    <i t="default">
      <x v="166"/>
    </i>
    <i>
      <x v="167"/>
      <x v="2"/>
      <x v="673"/>
      <x v="722"/>
      <x v="64"/>
    </i>
    <i r="1">
      <x v="3"/>
      <x v="97"/>
      <x v="723"/>
      <x v="38"/>
    </i>
    <i r="1">
      <x v="5"/>
      <x v="674"/>
      <x v="724"/>
      <x v="50"/>
    </i>
    <i r="1">
      <x v="6"/>
      <x v="675"/>
      <x v="725"/>
      <x v="38"/>
    </i>
    <i r="1">
      <x v="7"/>
      <x v="676"/>
      <x v="726"/>
      <x v="60"/>
    </i>
    <i r="1">
      <x v="8"/>
      <x v="677"/>
      <x v="727"/>
      <x v="38"/>
    </i>
    <i r="1">
      <x v="9"/>
      <x v="678"/>
      <x v="728"/>
      <x v="38"/>
    </i>
    <i r="1">
      <x v="10"/>
      <x v="679"/>
      <x v="729"/>
      <x v="38"/>
    </i>
    <i r="1">
      <x v="12"/>
      <x v="680"/>
      <x v="730"/>
      <x v="60"/>
    </i>
    <i r="1">
      <x v="13"/>
      <x v="681"/>
      <x v="731"/>
      <x v="38"/>
    </i>
    <i r="1">
      <x v="16"/>
      <x v="682"/>
      <x v="732"/>
      <x v="38"/>
    </i>
    <i r="1">
      <x v="17"/>
      <x v="683"/>
      <x v="733"/>
      <x v="50"/>
    </i>
    <i r="1">
      <x v="19"/>
      <x v="684"/>
      <x v="734"/>
      <x v="38"/>
    </i>
    <i r="1">
      <x v="20"/>
      <x v="685"/>
      <x v="735"/>
      <x v="38"/>
    </i>
    <i r="1">
      <x v="21"/>
      <x v="686"/>
      <x v="736"/>
      <x v="38"/>
    </i>
    <i r="1">
      <x v="23"/>
      <x v="364"/>
      <x v="737"/>
      <x v="60"/>
    </i>
    <i r="1">
      <x v="25"/>
      <x v="687"/>
      <x v="738"/>
      <x v="38"/>
    </i>
    <i r="1">
      <x v="26"/>
      <x v="688"/>
      <x v="739"/>
      <x v="49"/>
    </i>
    <i r="1">
      <x v="27"/>
      <x v="689"/>
      <x v="740"/>
      <x v="38"/>
    </i>
    <i r="1">
      <x v="28"/>
      <x v="690"/>
      <x v="741"/>
      <x v="38"/>
    </i>
    <i r="1">
      <x v="29"/>
      <x v="691"/>
      <x v="742"/>
      <x v="38"/>
    </i>
    <i r="1">
      <x v="30"/>
      <x v="692"/>
      <x v="743"/>
      <x v="38"/>
    </i>
    <i r="1">
      <x v="32"/>
      <x v="693"/>
      <x v="744"/>
      <x v="48"/>
    </i>
    <i r="1">
      <x v="33"/>
      <x v="694"/>
      <x v="745"/>
      <x v="38"/>
    </i>
    <i r="1">
      <x v="34"/>
      <x v="695"/>
      <x v="746"/>
      <x v="38"/>
    </i>
    <i r="1">
      <x v="35"/>
      <x v="696"/>
      <x v="747"/>
      <x v="38"/>
    </i>
    <i r="1">
      <x v="36"/>
      <x v="406"/>
      <x v="748"/>
      <x v="60"/>
    </i>
    <i r="1">
      <x v="37"/>
      <x v="697"/>
      <x v="749"/>
      <x v="60"/>
    </i>
    <i r="1">
      <x v="39"/>
      <x v="698"/>
      <x v="750"/>
      <x v="50"/>
    </i>
    <i r="1">
      <x v="41"/>
      <x v="244"/>
      <x v="751"/>
      <x v="45"/>
    </i>
    <i r="1">
      <x v="42"/>
      <x v="699"/>
      <x v="752"/>
      <x v="60"/>
    </i>
    <i r="1">
      <x v="43"/>
      <x v="700"/>
      <x v="753"/>
      <x v="50"/>
    </i>
    <i t="default">
      <x v="167"/>
    </i>
    <i>
      <x v="168"/>
      <x v="2"/>
      <x v="383"/>
      <x v="754"/>
      <x v="20"/>
    </i>
    <i r="1">
      <x v="4"/>
      <x v="701"/>
      <x v="755"/>
      <x v="20"/>
    </i>
    <i r="1">
      <x v="6"/>
      <x v="702"/>
      <x v="756"/>
      <x v="29"/>
    </i>
    <i r="1">
      <x v="7"/>
      <x v="703"/>
      <x v="757"/>
      <x v="20"/>
    </i>
    <i r="1">
      <x v="9"/>
      <x v="704"/>
      <x v="758"/>
      <x v="20"/>
    </i>
    <i r="1">
      <x v="11"/>
      <x v="705"/>
      <x v="759"/>
      <x v="29"/>
    </i>
    <i r="1">
      <x v="13"/>
      <x v="706"/>
      <x v="760"/>
      <x v="51"/>
    </i>
    <i r="1">
      <x v="15"/>
      <x v="707"/>
      <x v="761"/>
      <x v="20"/>
    </i>
    <i r="1">
      <x v="16"/>
      <x v="708"/>
      <x v="762"/>
      <x v="29"/>
    </i>
    <i r="1">
      <x v="17"/>
      <x v="709"/>
      <x v="763"/>
      <x v="47"/>
    </i>
    <i r="1">
      <x v="20"/>
      <x v="710"/>
      <x v="764"/>
      <x v="20"/>
    </i>
    <i r="1">
      <x v="21"/>
      <x v="711"/>
      <x v="765"/>
      <x v="20"/>
    </i>
    <i r="1">
      <x v="22"/>
      <x v="712"/>
      <x v="766"/>
      <x v="20"/>
    </i>
    <i r="1">
      <x v="23"/>
      <x v="713"/>
      <x v="767"/>
      <x v="70"/>
    </i>
    <i r="1">
      <x v="24"/>
      <x v="714"/>
      <x v="768"/>
      <x v="20"/>
    </i>
    <i r="1">
      <x v="25"/>
      <x v="715"/>
      <x v="769"/>
      <x v="47"/>
    </i>
    <i r="1">
      <x v="26"/>
      <x v="716"/>
      <x v="770"/>
      <x v="45"/>
    </i>
    <i r="1">
      <x v="28"/>
      <x v="637"/>
      <x v="771"/>
      <x v="20"/>
    </i>
    <i t="default">
      <x v="168"/>
    </i>
    <i>
      <x v="171"/>
      <x v="1"/>
      <x v="982"/>
      <x v="1078"/>
      <x v="96"/>
    </i>
    <i r="1">
      <x v="2"/>
      <x v="595"/>
      <x v="1079"/>
      <x v="87"/>
    </i>
    <i r="1">
      <x v="3"/>
      <x v="983"/>
      <x v="1080"/>
      <x v="91"/>
    </i>
    <i r="1">
      <x v="4"/>
      <x v="984"/>
      <x v="1081"/>
      <x v="87"/>
    </i>
    <i r="1">
      <x v="5"/>
      <x v="32"/>
      <x v="1082"/>
      <x v="91"/>
    </i>
    <i r="1">
      <x v="6"/>
      <x v="59"/>
      <x v="1083"/>
      <x v="86"/>
    </i>
    <i r="1">
      <x v="7"/>
      <x v="985"/>
      <x v="1084"/>
      <x v="91"/>
    </i>
    <i r="1">
      <x v="8"/>
      <x/>
      <x/>
      <x/>
    </i>
    <i r="1">
      <x v="10"/>
      <x/>
      <x/>
      <x/>
    </i>
    <i r="1">
      <x v="11"/>
      <x v="986"/>
      <x v="1085"/>
      <x v="20"/>
    </i>
    <i r="1">
      <x v="12"/>
      <x v="753"/>
      <x v="1086"/>
      <x v="86"/>
    </i>
    <i r="1">
      <x v="13"/>
      <x v="67"/>
      <x v="1087"/>
      <x v="87"/>
    </i>
    <i r="1">
      <x v="14"/>
      <x v="987"/>
      <x v="1088"/>
      <x v="91"/>
    </i>
    <i r="1">
      <x v="15"/>
      <x v="552"/>
      <x v="1089"/>
      <x v="94"/>
    </i>
    <i r="1">
      <x v="16"/>
      <x v="988"/>
      <x v="1090"/>
      <x v="23"/>
    </i>
    <i r="1">
      <x v="17"/>
      <x v="702"/>
      <x v="1091"/>
      <x v="91"/>
    </i>
    <i r="1">
      <x v="18"/>
      <x v="383"/>
      <x v="1092"/>
      <x v="86"/>
    </i>
    <i r="1">
      <x v="19"/>
      <x v="989"/>
      <x v="1093"/>
      <x v="94"/>
    </i>
    <i r="1">
      <x v="20"/>
      <x v="786"/>
      <x v="1094"/>
      <x v="86"/>
    </i>
    <i t="default">
      <x v="171"/>
    </i>
    <i>
      <x v="172"/>
      <x v="1"/>
      <x v="289"/>
      <x v="301"/>
      <x v="12"/>
    </i>
    <i r="1">
      <x v="2"/>
      <x/>
      <x/>
      <x/>
    </i>
    <i r="1">
      <x v="3"/>
      <x v="290"/>
      <x v="302"/>
      <x v="12"/>
    </i>
    <i r="1">
      <x v="4"/>
      <x v="291"/>
      <x v="303"/>
      <x v="10"/>
    </i>
    <i r="1">
      <x v="5"/>
      <x v="292"/>
      <x v="304"/>
      <x v="12"/>
    </i>
    <i t="default">
      <x v="172"/>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19">
      <pivotArea field="3" type="button" dataOnly="0" labelOnly="1" outline="0" axis="axisRow" fieldPosition="0"/>
    </format>
    <format dxfId="218">
      <pivotArea field="4" type="button" dataOnly="0" labelOnly="1" outline="0" axis="axisRow" fieldPosition="1"/>
    </format>
    <format dxfId="217">
      <pivotArea field="16" type="button" dataOnly="0" labelOnly="1" outline="0" axis="axisRow" fieldPosition="2"/>
    </format>
    <format dxfId="216">
      <pivotArea field="17" type="button" dataOnly="0" labelOnly="1" outline="0" axis="axisRow" fieldPosition="3"/>
    </format>
    <format dxfId="215">
      <pivotArea field="18" type="button" dataOnly="0" labelOnly="1" outline="0" axis="axisRow" fieldPosition="4"/>
    </format>
    <format dxfId="214">
      <pivotArea dataOnly="0" labelOnly="1" outline="0" fieldPosition="0">
        <references count="1">
          <reference field="4294967294" count="4">
            <x v="0"/>
            <x v="1"/>
            <x v="2"/>
            <x v="3"/>
          </reference>
        </references>
      </pivotArea>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2" type="button" dataOnly="0" labelOnly="1" outline="0" axis="axisCol" fieldPosition="0"/>
    </format>
    <format dxfId="209">
      <pivotArea type="topRight" dataOnly="0" labelOnly="1" outline="0" fieldPosition="0"/>
    </format>
    <format dxfId="208">
      <pivotArea field="3" type="button" dataOnly="0" labelOnly="1" outline="0" axis="axisRow" fieldPosition="0"/>
    </format>
    <format dxfId="207">
      <pivotArea field="4" type="button" dataOnly="0" labelOnly="1" outline="0" axis="axisRow" fieldPosition="1"/>
    </format>
    <format dxfId="206">
      <pivotArea field="16" type="button" dataOnly="0" labelOnly="1" outline="0" axis="axisRow" fieldPosition="2"/>
    </format>
    <format dxfId="205">
      <pivotArea field="17" type="button" dataOnly="0" labelOnly="1" outline="0" axis="axisRow" fieldPosition="3"/>
    </format>
    <format dxfId="204">
      <pivotArea field="18" type="button" dataOnly="0" labelOnly="1" outline="0" axis="axisRow" fieldPosition="4"/>
    </format>
    <format dxfId="203">
      <pivotArea dataOnly="0" labelOnly="1" grandRow="1" outline="0" fieldPosition="0"/>
    </format>
    <format dxfId="202">
      <pivotArea dataOnly="0" labelOnly="1" outline="0" fieldPosition="0">
        <references count="1">
          <reference field="4294967294" count="4">
            <x v="0"/>
            <x v="1"/>
            <x v="2"/>
            <x v="3"/>
          </reference>
        </references>
      </pivotArea>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2" type="button" dataOnly="0" labelOnly="1" outline="0" axis="axisCol" fieldPosition="0"/>
    </format>
    <format dxfId="197">
      <pivotArea type="topRight" dataOnly="0" labelOnly="1" outline="0" fieldPosition="0"/>
    </format>
    <format dxfId="196">
      <pivotArea field="3" type="button" dataOnly="0" labelOnly="1" outline="0" axis="axisRow" fieldPosition="0"/>
    </format>
    <format dxfId="195">
      <pivotArea field="4" type="button" dataOnly="0" labelOnly="1" outline="0" axis="axisRow" fieldPosition="1"/>
    </format>
    <format dxfId="194">
      <pivotArea field="16" type="button" dataOnly="0" labelOnly="1" outline="0" axis="axisRow" fieldPosition="2"/>
    </format>
    <format dxfId="193">
      <pivotArea field="17" type="button" dataOnly="0" labelOnly="1" outline="0" axis="axisRow" fieldPosition="3"/>
    </format>
    <format dxfId="192">
      <pivotArea field="18" type="button" dataOnly="0" labelOnly="1" outline="0" axis="axisRow" fieldPosition="4"/>
    </format>
    <format dxfId="191">
      <pivotArea dataOnly="0" labelOnly="1" grandRow="1" outline="0" fieldPosition="0"/>
    </format>
    <format dxfId="190">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70"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36:F151"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189">
      <pivotArea dataOnly="0" labelOnly="1" fieldPosition="0">
        <references count="1">
          <reference field="4" count="0"/>
        </references>
      </pivotArea>
    </format>
    <format dxfId="188">
      <pivotArea dataOnly="0" labelOnly="1" grandCol="1" outline="0" fieldPosition="0"/>
    </format>
    <format dxfId="187">
      <pivotArea collapsedLevelsAreSubtotals="1" fieldPosition="0">
        <references count="1">
          <reference field="4294967294" count="5">
            <x v="1"/>
            <x v="2"/>
            <x v="3"/>
            <x v="4"/>
            <x v="5"/>
          </reference>
        </references>
      </pivotArea>
    </format>
    <format dxfId="186">
      <pivotArea collapsedLevelsAreSubtotals="1" fieldPosition="0">
        <references count="1">
          <reference field="4294967294" count="1">
            <x v="0"/>
          </reference>
        </references>
      </pivotArea>
    </format>
    <format dxfId="185">
      <pivotArea collapsedLevelsAreSubtotals="1" fieldPosition="0">
        <references count="1">
          <reference field="4294967294" count="1">
            <x v="1"/>
          </reference>
        </references>
      </pivotArea>
    </format>
    <format dxfId="184">
      <pivotArea dataOnly="0" labelOnly="1" outline="0" fieldPosition="0">
        <references count="1">
          <reference field="4294967294" count="1">
            <x v="1"/>
          </reference>
        </references>
      </pivotArea>
    </format>
    <format dxfId="183">
      <pivotArea collapsedLevelsAreSubtotals="1" fieldPosition="0">
        <references count="1">
          <reference field="4294967294" count="1">
            <x v="0"/>
          </reference>
        </references>
      </pivotArea>
    </format>
    <format dxfId="182">
      <pivotArea dataOnly="0" labelOnly="1" outline="0" fieldPosition="0">
        <references count="1">
          <reference field="4294967294" count="1">
            <x v="0"/>
          </reference>
        </references>
      </pivotArea>
    </format>
    <format dxfId="181">
      <pivotArea type="all" dataOnly="0" outline="0" fieldPosition="0"/>
    </format>
    <format dxfId="180">
      <pivotArea collapsedLevelsAreSubtotals="1" fieldPosition="0">
        <references count="1">
          <reference field="4294967294" count="1">
            <x v="4"/>
          </reference>
        </references>
      </pivotArea>
    </format>
    <format dxfId="179">
      <pivotArea dataOnly="0" labelOnly="1" outline="0" fieldPosition="0">
        <references count="1">
          <reference field="4294967294" count="1">
            <x v="4"/>
          </reference>
        </references>
      </pivotArea>
    </format>
    <format dxfId="178">
      <pivotArea collapsedLevelsAreSubtotals="1" fieldPosition="0">
        <references count="1">
          <reference field="4294967294" count="1">
            <x v="2"/>
          </reference>
        </references>
      </pivotArea>
    </format>
    <format dxfId="177">
      <pivotArea dataOnly="0" labelOnly="1" outline="0" fieldPosition="0">
        <references count="1">
          <reference field="4294967294" count="1">
            <x v="2"/>
          </reference>
        </references>
      </pivotArea>
    </format>
    <format dxfId="176">
      <pivotArea collapsedLevelsAreSubtotals="1" fieldPosition="0">
        <references count="1">
          <reference field="4294967294" count="1">
            <x v="0"/>
          </reference>
        </references>
      </pivotArea>
    </format>
    <format dxfId="175">
      <pivotArea type="origin" dataOnly="0" labelOnly="1" outline="0" fieldPosition="0"/>
    </format>
    <format dxfId="174">
      <pivotArea field="-2" type="button" dataOnly="0" labelOnly="1" outline="0" axis="axisRow" fieldPosition="0"/>
    </format>
    <format dxfId="173">
      <pivotArea collapsedLevelsAreSubtotals="1" fieldPosition="0">
        <references count="1">
          <reference field="4294967294" count="7">
            <x v="1"/>
            <x v="2"/>
            <x v="3"/>
            <x v="4"/>
            <x v="5"/>
            <x v="10"/>
            <x v="12"/>
          </reference>
        </references>
      </pivotArea>
    </format>
    <format dxfId="172">
      <pivotArea collapsedLevelsAreSubtotals="1" fieldPosition="0">
        <references count="1">
          <reference field="4294967294" count="7">
            <x v="1"/>
            <x v="2"/>
            <x v="3"/>
            <x v="4"/>
            <x v="5"/>
            <x v="10"/>
            <x v="12"/>
          </reference>
        </references>
      </pivotArea>
    </format>
    <format dxfId="171">
      <pivotArea dataOnly="0" labelOnly="1" outline="0" fieldPosition="0">
        <references count="1">
          <reference field="4294967294" count="8">
            <x v="0"/>
            <x v="1"/>
            <x v="2"/>
            <x v="3"/>
            <x v="4"/>
            <x v="5"/>
            <x v="10"/>
            <x v="12"/>
          </reference>
        </references>
      </pivotArea>
    </format>
    <format dxfId="170">
      <pivotArea collapsedLevelsAreSubtotals="1" fieldPosition="0">
        <references count="1">
          <reference field="4294967294" count="1">
            <x v="9"/>
          </reference>
        </references>
      </pivotArea>
    </format>
    <format dxfId="169">
      <pivotArea collapsedLevelsAreSubtotals="1" fieldPosition="0">
        <references count="1">
          <reference field="4294967294" count="1">
            <x v="9"/>
          </reference>
        </references>
      </pivotArea>
    </format>
    <format dxfId="168">
      <pivotArea collapsedLevelsAreSubtotals="1" fieldPosition="0">
        <references count="1">
          <reference field="4294967294" count="1">
            <x v="9"/>
          </reference>
        </references>
      </pivotArea>
    </format>
    <format dxfId="167">
      <pivotArea dataOnly="0" labelOnly="1" outline="0" fieldPosition="0">
        <references count="1">
          <reference field="4294967294" count="1">
            <x v="9"/>
          </reference>
        </references>
      </pivotArea>
    </format>
    <format dxfId="166">
      <pivotArea collapsedLevelsAreSubtotals="1" fieldPosition="0">
        <references count="1">
          <reference field="4294967294" count="1">
            <x v="13"/>
          </reference>
        </references>
      </pivotArea>
    </format>
    <format dxfId="165">
      <pivotArea type="all" dataOnly="0" outline="0" fieldPosition="0"/>
    </format>
    <format dxfId="164">
      <pivotArea outline="0" collapsedLevelsAreSubtotals="1" fieldPosition="0"/>
    </format>
    <format dxfId="163">
      <pivotArea dataOnly="0" labelOnly="1" outline="0" fieldPosition="0">
        <references count="1">
          <reference field="4294967294" count="11">
            <x v="0"/>
            <x v="1"/>
            <x v="2"/>
            <x v="3"/>
            <x v="4"/>
            <x v="5"/>
            <x v="9"/>
            <x v="10"/>
            <x v="11"/>
            <x v="12"/>
            <x v="13"/>
          </reference>
        </references>
      </pivotArea>
    </format>
    <format dxfId="162">
      <pivotArea dataOnly="0" labelOnly="1" fieldPosition="0">
        <references count="1">
          <reference field="4" count="0"/>
        </references>
      </pivotArea>
    </format>
    <format dxfId="161">
      <pivotArea dataOnly="0" labelOnly="1" grandCol="1" outline="0" fieldPosition="0"/>
    </format>
    <format dxfId="160">
      <pivotArea field="4" grandCol="1" collapsedLevelsAreSubtotals="1" axis="axisCol" fieldPosition="0">
        <references count="1">
          <reference field="4294967294" count="3">
            <x v="10"/>
            <x v="11"/>
            <x v="12"/>
          </reference>
        </references>
      </pivotArea>
    </format>
    <format dxfId="159">
      <pivotArea field="4" grandCol="1" collapsedLevelsAreSubtotals="1" axis="axisCol" fieldPosition="0">
        <references count="1">
          <reference field="4294967294" count="3">
            <x v="10"/>
            <x v="11"/>
            <x v="12"/>
          </reference>
        </references>
      </pivotArea>
    </format>
    <format dxfId="158">
      <pivotArea outline="0" collapsedLevelsAreSubtotals="1" fieldPosition="0"/>
    </format>
    <format dxfId="157">
      <pivotArea outline="0" collapsedLevelsAreSubtotals="1" fieldPosition="0"/>
    </format>
    <format dxfId="156">
      <pivotArea field="-2" type="button" dataOnly="0" labelOnly="1" outline="0" axis="axisRow" fieldPosition="0"/>
    </format>
    <format dxfId="155">
      <pivotArea dataOnly="0" labelOnly="1" outline="0" fieldPosition="0">
        <references count="1">
          <reference field="4294967294" count="11">
            <x v="0"/>
            <x v="1"/>
            <x v="2"/>
            <x v="3"/>
            <x v="4"/>
            <x v="5"/>
            <x v="9"/>
            <x v="10"/>
            <x v="11"/>
            <x v="12"/>
            <x v="13"/>
          </reference>
        </references>
      </pivotArea>
    </format>
    <format dxfId="154">
      <pivotArea dataOnly="0" labelOnly="1" fieldPosition="0">
        <references count="1">
          <reference field="4" count="0"/>
        </references>
      </pivotArea>
    </format>
    <format dxfId="153">
      <pivotArea dataOnly="0" labelOnly="1" grandCol="1" outline="0" fieldPosition="0"/>
    </format>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4" type="button" dataOnly="0" labelOnly="1" outline="0" axis="axisCol" fieldPosition="0"/>
    </format>
    <format dxfId="148">
      <pivotArea type="topRight" dataOnly="0" labelOnly="1" outline="0" fieldPosition="0"/>
    </format>
    <format dxfId="147">
      <pivotArea field="-2" type="button" dataOnly="0" labelOnly="1" outline="0" axis="axisRow" fieldPosition="0"/>
    </format>
    <format dxfId="146">
      <pivotArea dataOnly="0" labelOnly="1" outline="0" fieldPosition="0">
        <references count="1">
          <reference field="4294967294" count="11">
            <x v="0"/>
            <x v="1"/>
            <x v="2"/>
            <x v="3"/>
            <x v="4"/>
            <x v="5"/>
            <x v="9"/>
            <x v="10"/>
            <x v="11"/>
            <x v="12"/>
            <x v="13"/>
          </reference>
        </references>
      </pivotArea>
    </format>
    <format dxfId="145">
      <pivotArea dataOnly="0" labelOnly="1" fieldPosition="0">
        <references count="1">
          <reference field="4" count="0"/>
        </references>
      </pivotArea>
    </format>
    <format dxfId="144">
      <pivotArea dataOnly="0" labelOnly="1" grandCol="1" outline="0" fieldPosition="0"/>
    </format>
    <format dxfId="143">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82"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560:H1573"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r="1">
      <x v="1"/>
    </i>
    <i>
      <x v="2"/>
      <x/>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73">
      <pivotArea outline="0" collapsedLevelsAreSubtotals="1" fieldPosition="0"/>
    </format>
    <format dxfId="372">
      <pivotArea outline="0" collapsedLevelsAreSubtotals="1" fieldPosition="0"/>
    </format>
    <format dxfId="371">
      <pivotArea dataOnly="0" labelOnly="1" outline="0" fieldPosition="0">
        <references count="1">
          <reference field="4294967294" count="5">
            <x v="0"/>
            <x v="1"/>
            <x v="2"/>
            <x v="3"/>
            <x v="4"/>
          </reference>
        </references>
      </pivotArea>
    </format>
    <format dxfId="370">
      <pivotArea field="1" type="button" dataOnly="0" labelOnly="1" outline="0" axis="axisRow" fieldPosition="0"/>
    </format>
    <format dxfId="369">
      <pivotArea field="1" type="button" dataOnly="0" labelOnly="1" outline="0" axis="axisRow" fieldPosition="0"/>
    </format>
    <format dxfId="368">
      <pivotArea dataOnly="0" labelOnly="1" outline="0" fieldPosition="0">
        <references count="1">
          <reference field="4294967294" count="5">
            <x v="0"/>
            <x v="1"/>
            <x v="2"/>
            <x v="3"/>
            <x v="4"/>
          </reference>
        </references>
      </pivotArea>
    </format>
    <format dxfId="367">
      <pivotArea outline="0" collapsedLevelsAreSubtotals="1" fieldPosition="0"/>
    </format>
    <format dxfId="366">
      <pivotArea field="1" type="button" dataOnly="0" labelOnly="1" outline="0" axis="axisRow" fieldPosition="0"/>
    </format>
    <format dxfId="365">
      <pivotArea dataOnly="0" labelOnly="1" grandRow="1" outline="0" fieldPosition="0"/>
    </format>
    <format dxfId="364">
      <pivotArea dataOnly="0" labelOnly="1" outline="0" fieldPosition="0">
        <references count="1">
          <reference field="4294967294" count="5">
            <x v="0"/>
            <x v="1"/>
            <x v="2"/>
            <x v="3"/>
            <x v="4"/>
          </reference>
        </references>
      </pivotArea>
    </format>
    <format dxfId="363">
      <pivotArea type="all" dataOnly="0" outline="0" fieldPosition="0"/>
    </format>
    <format dxfId="362">
      <pivotArea outline="0" collapsedLevelsAreSubtotals="1" fieldPosition="0"/>
    </format>
    <format dxfId="361">
      <pivotArea type="origin" dataOnly="0" labelOnly="1" outline="0" fieldPosition="0"/>
    </format>
    <format dxfId="360">
      <pivotArea field="-2" type="button" dataOnly="0" labelOnly="1" outline="0" axis="axisCol" fieldPosition="0"/>
    </format>
    <format dxfId="359">
      <pivotArea type="topRight" dataOnly="0" labelOnly="1" outline="0" fieldPosition="0"/>
    </format>
    <format dxfId="358">
      <pivotArea field="1" type="button" dataOnly="0" labelOnly="1" outline="0" axis="axisRow" fieldPosition="0"/>
    </format>
    <format dxfId="357">
      <pivotArea field="22" type="button" dataOnly="0" labelOnly="1" outline="0" axis="axisRow" fieldPosition="1"/>
    </format>
    <format dxfId="356">
      <pivotArea dataOnly="0" labelOnly="1" outline="0" fieldPosition="0">
        <references count="1">
          <reference field="1" count="0"/>
        </references>
      </pivotArea>
    </format>
    <format dxfId="355">
      <pivotArea dataOnly="0" labelOnly="1" grandRow="1" outline="0" fieldPosition="0"/>
    </format>
    <format dxfId="354">
      <pivotArea dataOnly="0" labelOnly="1" outline="0" fieldPosition="0">
        <references count="1">
          <reference field="4294967294" count="5">
            <x v="0"/>
            <x v="1"/>
            <x v="2"/>
            <x v="3"/>
            <x v="4"/>
          </reference>
        </references>
      </pivotArea>
    </format>
    <format dxfId="353">
      <pivotArea field="1" type="button" dataOnly="0" labelOnly="1" outline="0" axis="axisRow" fieldPosition="0"/>
    </format>
    <format dxfId="352">
      <pivotArea field="22" type="button" dataOnly="0" labelOnly="1" outline="0" axis="axisRow" fieldPosition="1"/>
    </format>
    <format dxfId="351">
      <pivotArea dataOnly="0" labelOnly="1" outline="0" fieldPosition="0">
        <references count="1">
          <reference field="4294967294" count="5">
            <x v="0"/>
            <x v="1"/>
            <x v="2"/>
            <x v="3"/>
            <x v="4"/>
          </reference>
        </references>
      </pivotArea>
    </format>
    <format dxfId="350">
      <pivotArea field="1" type="button" dataOnly="0" labelOnly="1" outline="0" axis="axisRow" fieldPosition="0"/>
    </format>
    <format dxfId="349">
      <pivotArea field="22" type="button" dataOnly="0" labelOnly="1" outline="0" axis="axisRow" fieldPosition="1"/>
    </format>
    <format dxfId="348">
      <pivotArea dataOnly="0" labelOnly="1" outline="0" fieldPosition="0">
        <references count="1">
          <reference field="4294967294" count="5">
            <x v="0"/>
            <x v="1"/>
            <x v="2"/>
            <x v="3"/>
            <x v="4"/>
          </reference>
        </references>
      </pivotArea>
    </format>
    <format dxfId="347">
      <pivotArea type="all" dataOnly="0" outline="0" fieldPosition="0"/>
    </format>
    <format dxfId="346">
      <pivotArea outline="0" collapsedLevelsAreSubtotals="1" fieldPosition="0"/>
    </format>
    <format dxfId="345">
      <pivotArea type="origin" dataOnly="0" labelOnly="1" outline="0" fieldPosition="0"/>
    </format>
    <format dxfId="344">
      <pivotArea field="-2" type="button" dataOnly="0" labelOnly="1" outline="0" axis="axisCol" fieldPosition="0"/>
    </format>
    <format dxfId="343">
      <pivotArea type="topRight" dataOnly="0" labelOnly="1" outline="0" fieldPosition="0"/>
    </format>
    <format dxfId="342">
      <pivotArea field="1" type="button" dataOnly="0" labelOnly="1" outline="0" axis="axisRow" fieldPosition="0"/>
    </format>
    <format dxfId="341">
      <pivotArea field="22" type="button" dataOnly="0" labelOnly="1" outline="0" axis="axisRow" fieldPosition="1"/>
    </format>
    <format dxfId="340">
      <pivotArea dataOnly="0" labelOnly="1" outline="0" fieldPosition="0">
        <references count="1">
          <reference field="1" count="0"/>
        </references>
      </pivotArea>
    </format>
    <format dxfId="339">
      <pivotArea dataOnly="0" labelOnly="1" grandRow="1" outline="0" fieldPosition="0"/>
    </format>
    <format dxfId="338">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69"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4">
        <item x="0"/>
        <item x="1"/>
        <item x="3"/>
        <item x="2"/>
      </items>
    </pivotField>
  </pivotFields>
  <rowFields count="1">
    <field x="30"/>
  </rowFields>
  <rowItems count="4">
    <i>
      <x v="1"/>
    </i>
    <i>
      <x v="2"/>
    </i>
    <i>
      <x v="3"/>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554" totalsRowCount="1" headerRowDxfId="337" dataDxfId="335" headerRowBorderDxfId="336" headerRowCellStyle="Normal 2">
  <autoFilter ref="A2:X1553" xr:uid="{00000000-000C-0000-FFFF-FFFF00000000}"/>
  <tableColumns count="24">
    <tableColumn id="1" xr3:uid="{00000000-0010-0000-0000-000001000000}" name="ID" dataDxfId="334">
      <calculatedColumnFormula>CONCATENATE(Table2[[#This Row],[Code]],Table2[[#This Row],[Farmers Code]])</calculatedColumnFormula>
    </tableColumn>
    <tableColumn id="2" xr3:uid="{00000000-0010-0000-0000-000002000000}" name="BMC Area" dataDxfId="333" totalsRowDxfId="332">
      <calculatedColumnFormula>INDEX('MPG Payment'!$A:$A,MATCH(Table2[[#This Row],[Code]],'MPG Payment'!B:B,0))</calculatedColumnFormula>
    </tableColumn>
    <tableColumn id="3" xr3:uid="{00000000-0010-0000-0000-000003000000}" name="MPG Name" totalsRowLabel="Total" dataDxfId="331">
      <calculatedColumnFormula>VLOOKUP(Table2[[#This Row],[Code]],'MPG Payment'!B:C,2,0)</calculatedColumnFormula>
    </tableColumn>
    <tableColumn id="4" xr3:uid="{00000000-0010-0000-0000-000004000000}" name="Code" dataDxfId="330" totalsRowDxfId="329"/>
    <tableColumn id="5" xr3:uid="{00000000-0010-0000-0000-000005000000}" name="Farmers Code" dataDxfId="328" totalsRowDxfId="327"/>
    <tableColumn id="6" xr3:uid="{00000000-0010-0000-0000-000006000000}" name="No of Shift" dataDxfId="326" totalsRowDxfId="325"/>
    <tableColumn id="7" xr3:uid="{00000000-0010-0000-0000-000007000000}" name="Vol_L" totalsRowFunction="sum" dataDxfId="324" totalsRowDxfId="323"/>
    <tableColumn id="8" xr3:uid="{00000000-0010-0000-0000-000008000000}" name="Amount" totalsRowFunction="sum" dataDxfId="322" totalsRowDxfId="321"/>
    <tableColumn id="9" xr3:uid="{00000000-0010-0000-0000-000009000000}" name="TS Loss" totalsRowFunction="sum" dataDxfId="320" totalsRowDxfId="319" dataCellStyle="Comma"/>
    <tableColumn id="10" xr3:uid="{00000000-0010-0000-0000-00000A000000}" name="Deduction for excess payment" totalsRowFunction="sum" dataDxfId="318" totalsRowDxfId="317" dataCellStyle="Comma"/>
    <tableColumn id="11" xr3:uid="{00000000-0010-0000-0000-00000B000000}" name="Milk Short" totalsRowFunction="sum" dataDxfId="316" totalsRowDxfId="315" dataCellStyle="Comma"/>
    <tableColumn id="12" xr3:uid="{00000000-0010-0000-0000-00000C000000}" name="CF Deduction" totalsRowFunction="sum" dataDxfId="314" totalsRowDxfId="313" dataCellStyle="Comma"/>
    <tableColumn id="24" xr3:uid="{00000000-0010-0000-0000-000018000000}" name="Vet Deduction" totalsRowFunction="custom" dataDxfId="312" totalsRowDxfId="311" dataCellStyle="Comma">
      <totalsRowFormula>SUBTOTAL(9,Table2[[#Headers],[#Data],[Vet Deduction]])</totalsRowFormula>
    </tableColumn>
    <tableColumn id="13" xr3:uid="{00000000-0010-0000-0000-00000D000000}" name="Stop Payment" dataDxfId="310" dataCellStyle="Comma">
      <calculatedColumnFormula>VLOOKUP(Table2[[#This Row],[Code]],'MPG Payment'!$B$4:$Z$130,25,0)</calculatedColumnFormula>
    </tableColumn>
    <tableColumn id="14" xr3:uid="{00000000-0010-0000-0000-00000E000000}" name="Net Amount" totalsRowFunction="sum" dataDxfId="309" totalsRowDxfId="308" dataCellStyle="Comma">
      <calculatedColumnFormula>IF(N3="Yes",0,ROUND((H3-I3-J3-K3-L3-M3),0))</calculatedColumnFormula>
    </tableColumn>
    <tableColumn id="15" xr3:uid="{00000000-0010-0000-0000-00000F000000}" name="Category" dataDxfId="307">
      <calculatedColumnFormula>IFERROR(VLOOKUP(D3,'Bank Master'!$C$3:$D$7987,2,0),"Indirect")</calculatedColumnFormula>
    </tableColumn>
    <tableColumn id="16" xr3:uid="{00000000-0010-0000-0000-000010000000}" name="Farmers Account Name" dataDxfId="306">
      <calculatedColumnFormula>IFERROR(VLOOKUP(A3,Table1424[],6,0),0)</calculatedColumnFormula>
    </tableColumn>
    <tableColumn id="17" xr3:uid="{00000000-0010-0000-0000-000011000000}" name="Accont no" dataDxfId="305">
      <calculatedColumnFormula>IFERROR(VLOOKUP(A3,Table1424[],7,0),0)</calculatedColumnFormula>
    </tableColumn>
    <tableColumn id="18" xr3:uid="{00000000-0010-0000-0000-000012000000}" name="IFSC code" dataDxfId="304">
      <calculatedColumnFormula>IFERROR(VLOOKUP(A3,Table1424[],8,0),0)</calculatedColumnFormula>
    </tableColumn>
    <tableColumn id="19" xr3:uid="{00000000-0010-0000-0000-000013000000}" name="Bank Name" dataDxfId="303">
      <calculatedColumnFormula>IFERROR(VLOOKUP(A3,Table1424[],9,0),0)</calculatedColumnFormula>
    </tableColumn>
    <tableColumn id="20" xr3:uid="{00000000-0010-0000-0000-000014000000}" name="Date of Enrollment" dataDxfId="302" totalsRowDxfId="301">
      <calculatedColumnFormula>IFERROR(VLOOKUP(A3,Table1424[],10,0),0)</calculatedColumnFormula>
    </tableColumn>
    <tableColumn id="21" xr3:uid="{00000000-0010-0000-0000-000015000000}" name="Count" dataDxfId="300">
      <calculatedColumnFormula>IF(G3&gt;0,1,0)</calculatedColumnFormula>
    </tableColumn>
    <tableColumn id="22" xr3:uid="{00000000-0010-0000-0000-000016000000}" name="Account Details" dataDxfId="299">
      <calculatedColumnFormula>IF(Q3=0,"Not Available","Available")</calculatedColumnFormula>
    </tableColumn>
    <tableColumn id="23" xr3:uid="{00000000-0010-0000-0000-000017000000}" name="Cycle" dataDxfId="298"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2" headerRowBorderDxfId="141" tableBorderDxfId="140">
  <tableColumns count="3">
    <tableColumn id="1" xr3:uid="{00000000-0010-0000-0100-000001000000}" name="MPG Code" dataDxfId="139"/>
    <tableColumn id="2" xr3:uid="{00000000-0010-0000-0100-000002000000}" name="MPG Name" dataDxfId="138"/>
    <tableColumn id="3" xr3:uid="{00000000-0010-0000-0100-000003000000}" name="Starting Date" dataDxfId="13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720" totalsRowCount="1" headerRowDxfId="136" headerRowCellStyle="Normal 2">
  <autoFilter ref="A2:R4719" xr:uid="{00000000-0009-0000-0100-000003000000}"/>
  <tableColumns count="18">
    <tableColumn id="1" xr3:uid="{00000000-0010-0000-0200-000001000000}" name="ID" dataDxfId="135" totalsRowDxfId="134" dataCellStyle="Normal 2">
      <calculatedColumnFormula>CONCATENATE(C3,E3)</calculatedColumnFormula>
    </tableColumn>
    <tableColumn id="2" xr3:uid="{00000000-0010-0000-0200-000002000000}" name="BMC Area" dataDxfId="133" totalsRowDxfId="132"/>
    <tableColumn id="4" xr3:uid="{00000000-0010-0000-0200-000004000000}" name="Society Code" dataDxfId="131" dataCellStyle="Normal 2"/>
    <tableColumn id="5" xr3:uid="{00000000-0010-0000-0200-000005000000}" name="Status" dataDxfId="130" totalsRowDxfId="129"/>
    <tableColumn id="7" xr3:uid="{00000000-0010-0000-0200-000007000000}" name="Farmer code" dataDxfId="128" totalsRowDxfId="127"/>
    <tableColumn id="8" xr3:uid="{00000000-0010-0000-0200-000008000000}" name="Farmers Account Name" dataDxfId="126" totalsRowDxfId="125"/>
    <tableColumn id="9" xr3:uid="{00000000-0010-0000-0200-000009000000}" name="Acoont no" dataDxfId="124" totalsRowDxfId="123"/>
    <tableColumn id="10" xr3:uid="{00000000-0010-0000-0200-00000A000000}" name="IFSC code" dataDxfId="122" totalsRowDxfId="121"/>
    <tableColumn id="11" xr3:uid="{00000000-0010-0000-0200-00000B000000}" name="Bank Of name " dataDxfId="120" totalsRowDxfId="119"/>
    <tableColumn id="12" xr3:uid="{00000000-0010-0000-0200-00000C000000}" name="Date of Enrollment" dataDxfId="118" totalsRowDxfId="117" dataCellStyle="Normal 2"/>
    <tableColumn id="13" xr3:uid="{00000000-0010-0000-0200-00000D000000}" name="Father name "/>
    <tableColumn id="14" xr3:uid="{00000000-0010-0000-0200-00000E000000}" name="DOB " dataDxfId="116" totalsRowDxfId="115"/>
    <tableColumn id="15" xr3:uid="{00000000-0010-0000-0200-00000F000000}" name="Mobile No " dataDxfId="114" totalsRowDxfId="113"/>
    <tableColumn id="16" xr3:uid="{00000000-0010-0000-0200-000010000000}" name="Adhar card " dataDxfId="112"/>
    <tableColumn id="17" xr3:uid="{00000000-0010-0000-0200-000011000000}" name="Voter no  "/>
    <tableColumn id="19" xr3:uid="{00000000-0010-0000-0200-000013000000}" name="Pan No "/>
    <tableColumn id="18" xr3:uid="{00000000-0010-0000-0200-000012000000}" name="Portal update" dataDxfId="111"/>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76" t="s">
        <v>6601</v>
      </c>
      <c r="B2" s="376"/>
      <c r="C2" s="376"/>
      <c r="D2" s="376"/>
      <c r="E2" s="376"/>
      <c r="F2" s="376"/>
      <c r="G2" s="376"/>
      <c r="H2" s="376"/>
      <c r="I2" s="376"/>
      <c r="J2" s="376"/>
      <c r="K2" s="376"/>
      <c r="L2" s="376"/>
      <c r="M2" s="376"/>
      <c r="N2" s="376"/>
      <c r="O2" s="376"/>
      <c r="P2" s="376"/>
      <c r="Q2" s="376"/>
      <c r="R2" s="376"/>
      <c r="S2" s="376"/>
      <c r="T2" s="376"/>
      <c r="U2" s="376"/>
      <c r="V2" s="376"/>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77" t="s">
        <v>15036</v>
      </c>
      <c r="E2" s="377"/>
      <c r="F2" s="377"/>
      <c r="G2" s="377"/>
      <c r="H2" s="377"/>
      <c r="I2" s="377"/>
      <c r="J2" s="377"/>
      <c r="K2" s="377"/>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659"/>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78" t="s">
        <v>15036</v>
      </c>
      <c r="D2" s="378"/>
      <c r="E2" s="378"/>
      <c r="F2" s="378"/>
      <c r="G2" s="378"/>
      <c r="H2" s="378"/>
      <c r="I2" s="378"/>
      <c r="J2" s="378"/>
      <c r="K2" s="378"/>
      <c r="L2" s="378"/>
      <c r="M2" s="378"/>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9769</v>
      </c>
      <c r="G6" s="31">
        <v>417636.15</v>
      </c>
      <c r="H6" s="31">
        <v>14964</v>
      </c>
      <c r="I6" s="31">
        <v>0</v>
      </c>
      <c r="J6" s="31">
        <v>0</v>
      </c>
      <c r="K6" s="31">
        <v>0</v>
      </c>
      <c r="L6" s="31">
        <v>0</v>
      </c>
      <c r="M6" s="31">
        <v>402672</v>
      </c>
    </row>
    <row r="7" spans="1:13" x14ac:dyDescent="0.25">
      <c r="A7">
        <v>20010001</v>
      </c>
      <c r="B7" t="s">
        <v>1</v>
      </c>
      <c r="C7" t="s">
        <v>133</v>
      </c>
      <c r="D7" t="s">
        <v>199</v>
      </c>
      <c r="E7" t="s">
        <v>265</v>
      </c>
      <c r="F7" s="31">
        <v>21.58</v>
      </c>
      <c r="G7" s="31">
        <v>1026.4585999999999</v>
      </c>
      <c r="H7" s="31">
        <v>0</v>
      </c>
      <c r="I7" s="31">
        <v>0</v>
      </c>
      <c r="J7" s="31">
        <v>0</v>
      </c>
      <c r="K7" s="31">
        <v>0</v>
      </c>
      <c r="L7" s="31">
        <v>0</v>
      </c>
      <c r="M7" s="31">
        <v>1026</v>
      </c>
    </row>
    <row r="8" spans="1:13" x14ac:dyDescent="0.25">
      <c r="A8">
        <v>20010001</v>
      </c>
      <c r="B8" t="s">
        <v>21</v>
      </c>
      <c r="C8" t="s">
        <v>434</v>
      </c>
      <c r="D8" t="s">
        <v>833</v>
      </c>
      <c r="E8" t="s">
        <v>267</v>
      </c>
      <c r="F8" s="31">
        <v>58.760000000000005</v>
      </c>
      <c r="G8" s="31">
        <v>2666.0376000000001</v>
      </c>
      <c r="H8" s="31">
        <v>0</v>
      </c>
      <c r="I8" s="31">
        <v>0</v>
      </c>
      <c r="J8" s="31">
        <v>0</v>
      </c>
      <c r="K8" s="31">
        <v>0</v>
      </c>
      <c r="L8" s="31">
        <v>0</v>
      </c>
      <c r="M8" s="31">
        <v>2666</v>
      </c>
    </row>
    <row r="9" spans="1:13" x14ac:dyDescent="0.25">
      <c r="A9">
        <v>20010001</v>
      </c>
      <c r="B9" t="s">
        <v>26</v>
      </c>
      <c r="C9" t="s">
        <v>1310</v>
      </c>
      <c r="D9" t="s">
        <v>1311</v>
      </c>
      <c r="E9" t="s">
        <v>267</v>
      </c>
      <c r="F9" s="31">
        <v>27.04</v>
      </c>
      <c r="G9" s="31">
        <v>1148.0662</v>
      </c>
      <c r="H9" s="31">
        <v>0</v>
      </c>
      <c r="I9" s="31">
        <v>0</v>
      </c>
      <c r="J9" s="31">
        <v>0</v>
      </c>
      <c r="K9" s="31">
        <v>0</v>
      </c>
      <c r="L9" s="31">
        <v>0</v>
      </c>
      <c r="M9" s="31">
        <v>1148</v>
      </c>
    </row>
    <row r="10" spans="1:13" x14ac:dyDescent="0.25">
      <c r="A10">
        <v>20010001</v>
      </c>
      <c r="B10" t="s">
        <v>27</v>
      </c>
      <c r="C10" t="s">
        <v>1333</v>
      </c>
      <c r="D10" t="s">
        <v>1362</v>
      </c>
      <c r="E10" t="s">
        <v>265</v>
      </c>
      <c r="F10" s="31">
        <v>17.98</v>
      </c>
      <c r="G10" s="31">
        <v>769.60519999999997</v>
      </c>
      <c r="H10" s="31">
        <v>0</v>
      </c>
      <c r="I10" s="31">
        <v>0</v>
      </c>
      <c r="J10" s="31">
        <v>0</v>
      </c>
      <c r="K10" s="31">
        <v>0</v>
      </c>
      <c r="L10" s="31">
        <v>0</v>
      </c>
      <c r="M10" s="31">
        <v>770</v>
      </c>
    </row>
    <row r="11" spans="1:13" x14ac:dyDescent="0.25">
      <c r="A11">
        <v>20010001</v>
      </c>
      <c r="B11" t="s">
        <v>3</v>
      </c>
      <c r="C11" t="s">
        <v>1479</v>
      </c>
      <c r="D11" t="s">
        <v>1527</v>
      </c>
      <c r="E11" t="s">
        <v>271</v>
      </c>
      <c r="F11" s="31">
        <v>37.299999999999997</v>
      </c>
      <c r="G11" s="31">
        <v>1471.0452</v>
      </c>
      <c r="H11" s="31">
        <v>0</v>
      </c>
      <c r="I11" s="31">
        <v>0</v>
      </c>
      <c r="J11" s="31">
        <v>0</v>
      </c>
      <c r="K11" s="31">
        <v>0</v>
      </c>
      <c r="L11" s="31">
        <v>0</v>
      </c>
      <c r="M11" s="31">
        <v>1471</v>
      </c>
    </row>
    <row r="12" spans="1:13" x14ac:dyDescent="0.25">
      <c r="A12">
        <v>20010001</v>
      </c>
      <c r="B12" t="s">
        <v>129</v>
      </c>
      <c r="C12" t="s">
        <v>5439</v>
      </c>
      <c r="D12" t="s">
        <v>5521</v>
      </c>
      <c r="E12" t="s">
        <v>265</v>
      </c>
      <c r="F12" s="31">
        <v>53.26</v>
      </c>
      <c r="G12" s="31">
        <v>2076.4025999999999</v>
      </c>
      <c r="H12" s="31">
        <v>0</v>
      </c>
      <c r="I12" s="31">
        <v>0</v>
      </c>
      <c r="J12" s="31">
        <v>0</v>
      </c>
      <c r="K12" s="31">
        <v>0</v>
      </c>
      <c r="L12" s="31">
        <v>0</v>
      </c>
      <c r="M12" s="31">
        <v>2076</v>
      </c>
    </row>
    <row r="13" spans="1:13" x14ac:dyDescent="0.25">
      <c r="A13">
        <v>20010001</v>
      </c>
      <c r="B13" t="s">
        <v>423</v>
      </c>
      <c r="C13" t="s">
        <v>4930</v>
      </c>
      <c r="D13" t="s">
        <v>4981</v>
      </c>
      <c r="E13" t="s">
        <v>267</v>
      </c>
      <c r="F13" s="31">
        <v>27.6</v>
      </c>
      <c r="G13" s="31">
        <v>1065.9121999999998</v>
      </c>
      <c r="H13" s="31">
        <v>0</v>
      </c>
      <c r="I13" s="31">
        <v>0</v>
      </c>
      <c r="J13" s="31">
        <v>0</v>
      </c>
      <c r="K13" s="31">
        <v>0</v>
      </c>
      <c r="L13" s="31">
        <v>0</v>
      </c>
      <c r="M13" s="31">
        <v>1066</v>
      </c>
    </row>
    <row r="14" spans="1:13" x14ac:dyDescent="0.25">
      <c r="A14">
        <v>20010001</v>
      </c>
      <c r="B14" t="s">
        <v>424</v>
      </c>
      <c r="C14" t="s">
        <v>4945</v>
      </c>
      <c r="D14" t="s">
        <v>4998</v>
      </c>
      <c r="E14" t="s">
        <v>265</v>
      </c>
      <c r="F14" s="31">
        <v>37.54</v>
      </c>
      <c r="G14" s="31">
        <v>1563.1549999999997</v>
      </c>
      <c r="H14" s="31">
        <v>0</v>
      </c>
      <c r="I14" s="31">
        <v>0</v>
      </c>
      <c r="J14" s="31">
        <v>0</v>
      </c>
      <c r="K14" s="31">
        <v>0</v>
      </c>
      <c r="L14" s="31">
        <v>0</v>
      </c>
      <c r="M14" s="31">
        <v>1563</v>
      </c>
    </row>
    <row r="15" spans="1:13" x14ac:dyDescent="0.25">
      <c r="A15">
        <v>20010001</v>
      </c>
      <c r="B15" t="s">
        <v>2068</v>
      </c>
      <c r="C15" t="s">
        <v>6344</v>
      </c>
      <c r="D15" t="s">
        <v>6387</v>
      </c>
      <c r="E15" t="s">
        <v>6388</v>
      </c>
      <c r="F15" s="31">
        <v>140</v>
      </c>
      <c r="G15" s="31">
        <v>5681.6</v>
      </c>
      <c r="H15" s="31">
        <v>0</v>
      </c>
      <c r="I15" s="31">
        <v>0</v>
      </c>
      <c r="J15" s="31">
        <v>0</v>
      </c>
      <c r="K15" s="31">
        <v>0</v>
      </c>
      <c r="L15" s="31">
        <v>0</v>
      </c>
      <c r="M15" s="31">
        <v>5682</v>
      </c>
    </row>
    <row r="16" spans="1:13" x14ac:dyDescent="0.25">
      <c r="A16">
        <v>20010001</v>
      </c>
      <c r="B16" t="s">
        <v>130</v>
      </c>
      <c r="C16" t="s">
        <v>6345</v>
      </c>
      <c r="D16" t="s">
        <v>6390</v>
      </c>
      <c r="E16" t="s">
        <v>6391</v>
      </c>
      <c r="F16" s="31">
        <v>72</v>
      </c>
      <c r="G16" s="31">
        <v>2923.55</v>
      </c>
      <c r="H16" s="31">
        <v>0</v>
      </c>
      <c r="I16" s="31">
        <v>0</v>
      </c>
      <c r="J16" s="31">
        <v>0</v>
      </c>
      <c r="K16" s="31">
        <v>0</v>
      </c>
      <c r="L16" s="31">
        <v>0</v>
      </c>
      <c r="M16" s="31">
        <v>2924</v>
      </c>
    </row>
    <row r="17" spans="1:13" x14ac:dyDescent="0.25">
      <c r="A17">
        <v>20010001</v>
      </c>
      <c r="B17" t="s">
        <v>1237</v>
      </c>
      <c r="C17" t="s">
        <v>10398</v>
      </c>
      <c r="D17" t="s">
        <v>10432</v>
      </c>
      <c r="E17" t="s">
        <v>265</v>
      </c>
      <c r="F17" s="31">
        <v>54.8</v>
      </c>
      <c r="G17" s="31">
        <v>2449.2939999999999</v>
      </c>
      <c r="H17" s="31">
        <v>0</v>
      </c>
      <c r="I17" s="31">
        <v>0</v>
      </c>
      <c r="J17" s="31">
        <v>0</v>
      </c>
      <c r="K17" s="31">
        <v>0</v>
      </c>
      <c r="L17" s="31">
        <v>0</v>
      </c>
      <c r="M17" s="31">
        <v>2449</v>
      </c>
    </row>
    <row r="18" spans="1:13" x14ac:dyDescent="0.25">
      <c r="A18">
        <v>20010001</v>
      </c>
      <c r="B18" t="s">
        <v>1247</v>
      </c>
      <c r="C18" t="s">
        <v>10944</v>
      </c>
      <c r="D18" t="s">
        <v>10978</v>
      </c>
      <c r="E18" t="s">
        <v>11026</v>
      </c>
      <c r="F18" s="31">
        <v>63</v>
      </c>
      <c r="G18" s="31">
        <v>2556.7199999999998</v>
      </c>
      <c r="H18" s="31">
        <v>0</v>
      </c>
      <c r="I18" s="31">
        <v>0</v>
      </c>
      <c r="J18" s="31">
        <v>0</v>
      </c>
      <c r="K18" s="31">
        <v>0</v>
      </c>
      <c r="L18" s="31">
        <v>0</v>
      </c>
      <c r="M18" s="31">
        <v>2557</v>
      </c>
    </row>
    <row r="19" spans="1:13" x14ac:dyDescent="0.25">
      <c r="A19">
        <v>20010001</v>
      </c>
      <c r="B19" t="s">
        <v>1346</v>
      </c>
      <c r="C19" t="s">
        <v>144</v>
      </c>
      <c r="D19" t="s">
        <v>10979</v>
      </c>
      <c r="E19" t="s">
        <v>265</v>
      </c>
      <c r="F19" s="31">
        <v>38.44</v>
      </c>
      <c r="G19" s="31">
        <v>1819.2588000000001</v>
      </c>
      <c r="H19" s="31">
        <v>0</v>
      </c>
      <c r="I19" s="31">
        <v>0</v>
      </c>
      <c r="J19" s="31">
        <v>0</v>
      </c>
      <c r="K19" s="31">
        <v>0</v>
      </c>
      <c r="L19" s="31">
        <v>0</v>
      </c>
      <c r="M19" s="31">
        <v>1819</v>
      </c>
    </row>
    <row r="20" spans="1:13" x14ac:dyDescent="0.25">
      <c r="A20">
        <v>20010001</v>
      </c>
      <c r="B20" t="s">
        <v>2802</v>
      </c>
      <c r="C20" t="s">
        <v>13293</v>
      </c>
      <c r="D20" t="s">
        <v>13313</v>
      </c>
      <c r="E20" t="s">
        <v>265</v>
      </c>
      <c r="F20" s="31">
        <v>15.059999999999999</v>
      </c>
      <c r="G20" s="31">
        <v>742.76960000000008</v>
      </c>
      <c r="H20" s="31">
        <v>0</v>
      </c>
      <c r="I20" s="31">
        <v>0</v>
      </c>
      <c r="J20" s="31">
        <v>0</v>
      </c>
      <c r="K20" s="31">
        <v>0</v>
      </c>
      <c r="L20" s="31">
        <v>0</v>
      </c>
      <c r="M20" s="31">
        <v>743</v>
      </c>
    </row>
    <row r="21" spans="1:13" x14ac:dyDescent="0.25">
      <c r="A21">
        <v>20010001</v>
      </c>
      <c r="B21" t="s">
        <v>3261</v>
      </c>
      <c r="C21" t="s">
        <v>14713</v>
      </c>
      <c r="D21" t="s">
        <v>14733</v>
      </c>
      <c r="E21" t="s">
        <v>267</v>
      </c>
      <c r="F21" s="31">
        <v>20.92</v>
      </c>
      <c r="G21" s="31">
        <v>845.17960000000016</v>
      </c>
      <c r="H21" s="31">
        <v>0</v>
      </c>
      <c r="I21" s="31">
        <v>0</v>
      </c>
      <c r="J21" s="31">
        <v>0</v>
      </c>
      <c r="K21" s="31">
        <v>0</v>
      </c>
      <c r="L21" s="31">
        <v>0</v>
      </c>
      <c r="M21" s="31">
        <v>845</v>
      </c>
    </row>
    <row r="22" spans="1:13" x14ac:dyDescent="0.25">
      <c r="A22">
        <v>20010001</v>
      </c>
      <c r="B22" t="s">
        <v>3415</v>
      </c>
      <c r="C22" t="s">
        <v>9879</v>
      </c>
      <c r="D22" t="s">
        <v>14902</v>
      </c>
      <c r="E22" t="s">
        <v>265</v>
      </c>
      <c r="F22" s="31">
        <v>10.6</v>
      </c>
      <c r="G22" s="31">
        <v>415.41480000000001</v>
      </c>
      <c r="H22" s="31">
        <v>0</v>
      </c>
      <c r="I22" s="31">
        <v>0</v>
      </c>
      <c r="J22" s="31">
        <v>0</v>
      </c>
      <c r="K22" s="31">
        <v>0</v>
      </c>
      <c r="L22" s="31">
        <v>0</v>
      </c>
      <c r="M22" s="31">
        <v>415</v>
      </c>
    </row>
    <row r="23" spans="1:13" x14ac:dyDescent="0.25">
      <c r="A23">
        <v>20010001</v>
      </c>
      <c r="B23" t="s">
        <v>3576</v>
      </c>
      <c r="C23" t="s">
        <v>15297</v>
      </c>
      <c r="D23" t="s">
        <v>15334</v>
      </c>
      <c r="E23" t="s">
        <v>6239</v>
      </c>
      <c r="F23" s="31">
        <v>40.06</v>
      </c>
      <c r="G23" s="31">
        <v>1928.5016000000001</v>
      </c>
      <c r="H23" s="31">
        <v>0</v>
      </c>
      <c r="I23" s="31">
        <v>0</v>
      </c>
      <c r="J23" s="31">
        <v>0</v>
      </c>
      <c r="K23" s="31">
        <v>0</v>
      </c>
      <c r="L23" s="31">
        <v>0</v>
      </c>
      <c r="M23" s="31">
        <v>1929</v>
      </c>
    </row>
    <row r="24" spans="1:13" x14ac:dyDescent="0.25">
      <c r="A24">
        <v>20010001</v>
      </c>
      <c r="B24" t="s">
        <v>3577</v>
      </c>
      <c r="C24" t="s">
        <v>16028</v>
      </c>
      <c r="D24" t="s">
        <v>16039</v>
      </c>
      <c r="E24" t="s">
        <v>266</v>
      </c>
      <c r="F24" s="31">
        <v>85.14</v>
      </c>
      <c r="G24" s="31">
        <v>3538.2818000000002</v>
      </c>
      <c r="H24" s="31">
        <v>0</v>
      </c>
      <c r="I24" s="31">
        <v>0</v>
      </c>
      <c r="J24" s="31">
        <v>0</v>
      </c>
      <c r="K24" s="31">
        <v>0</v>
      </c>
      <c r="L24" s="31">
        <v>0</v>
      </c>
      <c r="M24" s="31">
        <v>3538</v>
      </c>
    </row>
    <row r="25" spans="1:13" x14ac:dyDescent="0.25">
      <c r="A25">
        <v>20010001</v>
      </c>
      <c r="B25" t="s">
        <v>3578</v>
      </c>
      <c r="C25" t="s">
        <v>16083</v>
      </c>
      <c r="D25" t="s">
        <v>16092</v>
      </c>
      <c r="E25" t="s">
        <v>266</v>
      </c>
      <c r="F25" s="31">
        <v>133</v>
      </c>
      <c r="G25" s="31">
        <v>5406.83</v>
      </c>
      <c r="H25" s="31">
        <v>0</v>
      </c>
      <c r="I25" s="31">
        <v>0</v>
      </c>
      <c r="J25" s="31">
        <v>0</v>
      </c>
      <c r="K25" s="31">
        <v>0</v>
      </c>
      <c r="L25" s="31">
        <v>0</v>
      </c>
      <c r="M25" s="31">
        <v>5407</v>
      </c>
    </row>
    <row r="26" spans="1:13" x14ac:dyDescent="0.25">
      <c r="A26">
        <v>20010001</v>
      </c>
      <c r="B26" t="s">
        <v>3414</v>
      </c>
      <c r="C26" t="s">
        <v>14714</v>
      </c>
      <c r="D26" t="s">
        <v>14734</v>
      </c>
      <c r="E26" t="s">
        <v>6128</v>
      </c>
      <c r="F26" s="31">
        <v>804.94</v>
      </c>
      <c r="G26" s="31">
        <v>32214.236400000002</v>
      </c>
      <c r="H26" s="31">
        <v>0</v>
      </c>
      <c r="I26" s="31">
        <v>0</v>
      </c>
      <c r="J26" s="31">
        <v>0</v>
      </c>
      <c r="K26" s="31">
        <v>0</v>
      </c>
      <c r="L26" s="31">
        <v>0</v>
      </c>
      <c r="M26" s="31">
        <v>32214</v>
      </c>
    </row>
    <row r="27" spans="1:13" x14ac:dyDescent="0.25">
      <c r="A27" t="s">
        <v>16675</v>
      </c>
      <c r="F27" s="31">
        <v>11528.02</v>
      </c>
      <c r="G27" s="31">
        <v>489944.46919999999</v>
      </c>
      <c r="H27" s="31">
        <v>14964</v>
      </c>
      <c r="I27" s="31">
        <v>0</v>
      </c>
      <c r="J27" s="31">
        <v>0</v>
      </c>
      <c r="K27" s="31">
        <v>0</v>
      </c>
      <c r="L27" s="31">
        <v>0</v>
      </c>
      <c r="M27" s="31">
        <v>474980</v>
      </c>
    </row>
    <row r="28" spans="1:13" x14ac:dyDescent="0.25">
      <c r="A28">
        <v>20010003</v>
      </c>
      <c r="B28" t="s">
        <v>0</v>
      </c>
      <c r="C28" t="s">
        <v>7129</v>
      </c>
      <c r="D28" t="s">
        <v>10688</v>
      </c>
      <c r="E28" t="s">
        <v>467</v>
      </c>
      <c r="F28" s="31">
        <v>1183.71</v>
      </c>
      <c r="G28" s="31">
        <v>47883.821900000003</v>
      </c>
      <c r="H28" s="31">
        <v>0</v>
      </c>
      <c r="I28" s="31">
        <v>7620</v>
      </c>
      <c r="J28" s="31">
        <v>0</v>
      </c>
      <c r="K28" s="31">
        <v>0</v>
      </c>
      <c r="L28" s="31">
        <v>20</v>
      </c>
      <c r="M28" s="31">
        <v>40244</v>
      </c>
    </row>
    <row r="29" spans="1:13" x14ac:dyDescent="0.25">
      <c r="A29">
        <v>20010003</v>
      </c>
      <c r="B29" t="s">
        <v>23</v>
      </c>
      <c r="C29" t="s">
        <v>948</v>
      </c>
      <c r="D29" t="s">
        <v>949</v>
      </c>
      <c r="E29" t="s">
        <v>273</v>
      </c>
      <c r="F29" s="31">
        <v>38.900000000000006</v>
      </c>
      <c r="G29" s="31">
        <v>1877.9920000000002</v>
      </c>
      <c r="H29" s="31">
        <v>0</v>
      </c>
      <c r="I29" s="31">
        <v>0</v>
      </c>
      <c r="J29" s="31">
        <v>0</v>
      </c>
      <c r="K29" s="31">
        <v>0</v>
      </c>
      <c r="L29" s="31">
        <v>500</v>
      </c>
      <c r="M29" s="31">
        <v>1378</v>
      </c>
    </row>
    <row r="30" spans="1:13" x14ac:dyDescent="0.25">
      <c r="A30">
        <v>20010003</v>
      </c>
      <c r="B30" t="s">
        <v>39</v>
      </c>
      <c r="C30" t="s">
        <v>2441</v>
      </c>
      <c r="D30" t="s">
        <v>2448</v>
      </c>
      <c r="E30" t="s">
        <v>451</v>
      </c>
      <c r="F30" s="31">
        <v>31.959999999999997</v>
      </c>
      <c r="G30" s="31">
        <v>1303.1576</v>
      </c>
      <c r="H30" s="31">
        <v>0</v>
      </c>
      <c r="I30" s="31">
        <v>1270</v>
      </c>
      <c r="J30" s="31">
        <v>0</v>
      </c>
      <c r="K30" s="31">
        <v>0</v>
      </c>
      <c r="L30" s="31">
        <v>33</v>
      </c>
      <c r="M30" s="31">
        <v>0</v>
      </c>
    </row>
    <row r="31" spans="1:13" x14ac:dyDescent="0.25">
      <c r="A31">
        <v>20010003</v>
      </c>
      <c r="B31" t="s">
        <v>15</v>
      </c>
      <c r="C31" t="s">
        <v>1666</v>
      </c>
      <c r="D31" t="s">
        <v>4215</v>
      </c>
      <c r="E31" t="s">
        <v>456</v>
      </c>
      <c r="F31" s="31">
        <v>23.450000000000003</v>
      </c>
      <c r="G31" s="31">
        <v>1011.0627000000001</v>
      </c>
      <c r="H31" s="31">
        <v>0</v>
      </c>
      <c r="I31" s="31">
        <v>0</v>
      </c>
      <c r="J31" s="31">
        <v>0</v>
      </c>
      <c r="K31" s="31">
        <v>0</v>
      </c>
      <c r="L31" s="31">
        <v>200</v>
      </c>
      <c r="M31" s="31">
        <v>811</v>
      </c>
    </row>
    <row r="32" spans="1:13" x14ac:dyDescent="0.25">
      <c r="A32">
        <v>20010003</v>
      </c>
      <c r="B32" t="s">
        <v>2802</v>
      </c>
      <c r="C32" t="s">
        <v>6995</v>
      </c>
      <c r="D32" t="s">
        <v>6904</v>
      </c>
      <c r="E32" t="s">
        <v>273</v>
      </c>
      <c r="F32" s="31">
        <v>5.3500000000000005</v>
      </c>
      <c r="G32" s="31">
        <v>242.20300000000003</v>
      </c>
      <c r="H32" s="31">
        <v>0</v>
      </c>
      <c r="I32" s="31">
        <v>0</v>
      </c>
      <c r="J32" s="31">
        <v>0</v>
      </c>
      <c r="K32" s="31">
        <v>0</v>
      </c>
      <c r="L32" s="31">
        <v>0</v>
      </c>
      <c r="M32" s="31">
        <v>242</v>
      </c>
    </row>
    <row r="33" spans="1:13" x14ac:dyDescent="0.25">
      <c r="A33">
        <v>20010003</v>
      </c>
      <c r="B33" t="s">
        <v>2936</v>
      </c>
      <c r="C33" t="s">
        <v>11764</v>
      </c>
      <c r="D33" t="s">
        <v>11801</v>
      </c>
      <c r="E33" t="s">
        <v>456</v>
      </c>
      <c r="F33" s="31">
        <v>8.2200000000000006</v>
      </c>
      <c r="G33" s="31">
        <v>447.5265</v>
      </c>
      <c r="H33" s="31">
        <v>0</v>
      </c>
      <c r="I33" s="31">
        <v>0</v>
      </c>
      <c r="J33" s="31">
        <v>0</v>
      </c>
      <c r="K33" s="31">
        <v>0</v>
      </c>
      <c r="L33" s="31">
        <v>0</v>
      </c>
      <c r="M33" s="31">
        <v>448</v>
      </c>
    </row>
    <row r="34" spans="1:13" x14ac:dyDescent="0.25">
      <c r="A34">
        <v>20010003</v>
      </c>
      <c r="B34" t="s">
        <v>5388</v>
      </c>
      <c r="C34" t="s">
        <v>12030</v>
      </c>
      <c r="D34" t="s">
        <v>12073</v>
      </c>
      <c r="E34" t="s">
        <v>456</v>
      </c>
      <c r="F34" s="31">
        <v>11.73</v>
      </c>
      <c r="G34" s="31">
        <v>569.27869999999996</v>
      </c>
      <c r="H34" s="31">
        <v>0</v>
      </c>
      <c r="I34" s="31">
        <v>0</v>
      </c>
      <c r="J34" s="31">
        <v>0</v>
      </c>
      <c r="K34" s="31">
        <v>0</v>
      </c>
      <c r="L34" s="31">
        <v>426</v>
      </c>
      <c r="M34" s="31">
        <v>143</v>
      </c>
    </row>
    <row r="35" spans="1:13" x14ac:dyDescent="0.25">
      <c r="A35">
        <v>20010003</v>
      </c>
      <c r="B35" t="s">
        <v>6539</v>
      </c>
      <c r="C35" t="s">
        <v>353</v>
      </c>
      <c r="D35" t="s">
        <v>499</v>
      </c>
      <c r="E35" t="s">
        <v>273</v>
      </c>
      <c r="F35" s="31">
        <v>40.629999999999995</v>
      </c>
      <c r="G35" s="31">
        <v>2002.2368999999999</v>
      </c>
      <c r="H35" s="31">
        <v>0</v>
      </c>
      <c r="I35" s="31">
        <v>0</v>
      </c>
      <c r="J35" s="31">
        <v>0</v>
      </c>
      <c r="K35" s="31">
        <v>0</v>
      </c>
      <c r="L35" s="31">
        <v>300</v>
      </c>
      <c r="M35" s="31">
        <v>1702</v>
      </c>
    </row>
    <row r="36" spans="1:13" x14ac:dyDescent="0.25">
      <c r="A36">
        <v>20010003</v>
      </c>
      <c r="B36" t="s">
        <v>6981</v>
      </c>
      <c r="C36" t="s">
        <v>559</v>
      </c>
      <c r="D36" t="s">
        <v>1375</v>
      </c>
      <c r="E36" t="s">
        <v>273</v>
      </c>
      <c r="F36" s="31">
        <v>37.32</v>
      </c>
      <c r="G36" s="31">
        <v>1602.0911999999998</v>
      </c>
      <c r="H36" s="31">
        <v>0</v>
      </c>
      <c r="I36" s="31">
        <v>1270</v>
      </c>
      <c r="J36" s="31">
        <v>0</v>
      </c>
      <c r="K36" s="31">
        <v>0</v>
      </c>
      <c r="L36" s="31">
        <v>0</v>
      </c>
      <c r="M36" s="31">
        <v>332</v>
      </c>
    </row>
    <row r="37" spans="1:13" x14ac:dyDescent="0.25">
      <c r="A37">
        <v>20010003</v>
      </c>
      <c r="B37" t="s">
        <v>6873</v>
      </c>
      <c r="C37" t="s">
        <v>5213</v>
      </c>
      <c r="D37" t="s">
        <v>15336</v>
      </c>
      <c r="E37" t="s">
        <v>467</v>
      </c>
      <c r="F37" s="31">
        <v>15.77</v>
      </c>
      <c r="G37" s="31">
        <v>717.93419999999992</v>
      </c>
      <c r="H37" s="31">
        <v>0</v>
      </c>
      <c r="I37" s="31">
        <v>0</v>
      </c>
      <c r="J37" s="31">
        <v>0</v>
      </c>
      <c r="K37" s="31">
        <v>0</v>
      </c>
      <c r="L37" s="31">
        <v>0</v>
      </c>
      <c r="M37" s="31">
        <v>718</v>
      </c>
    </row>
    <row r="38" spans="1:13" x14ac:dyDescent="0.25">
      <c r="A38" t="s">
        <v>16676</v>
      </c>
      <c r="F38" s="31">
        <v>1397.0400000000002</v>
      </c>
      <c r="G38" s="31">
        <v>57657.304700000015</v>
      </c>
      <c r="H38" s="31">
        <v>0</v>
      </c>
      <c r="I38" s="31">
        <v>10160</v>
      </c>
      <c r="J38" s="31">
        <v>0</v>
      </c>
      <c r="K38" s="31">
        <v>0</v>
      </c>
      <c r="L38" s="31">
        <v>1479</v>
      </c>
      <c r="M38" s="31">
        <v>46018</v>
      </c>
    </row>
    <row r="39" spans="1:13" x14ac:dyDescent="0.25">
      <c r="A39">
        <v>20010005</v>
      </c>
      <c r="B39" t="s">
        <v>17</v>
      </c>
      <c r="C39" t="s">
        <v>144</v>
      </c>
      <c r="D39" t="s">
        <v>209</v>
      </c>
      <c r="E39" t="s">
        <v>269</v>
      </c>
      <c r="F39" s="31">
        <v>89.5</v>
      </c>
      <c r="G39" s="31">
        <v>3691.875</v>
      </c>
      <c r="H39" s="31">
        <v>0</v>
      </c>
      <c r="I39" s="31">
        <v>0</v>
      </c>
      <c r="J39" s="31">
        <v>0</v>
      </c>
      <c r="K39" s="31">
        <v>0</v>
      </c>
      <c r="L39" s="31">
        <v>0</v>
      </c>
      <c r="M39" s="31">
        <v>3692</v>
      </c>
    </row>
    <row r="40" spans="1:13" x14ac:dyDescent="0.25">
      <c r="A40">
        <v>20010005</v>
      </c>
      <c r="B40" t="s">
        <v>18</v>
      </c>
      <c r="C40" t="s">
        <v>1480</v>
      </c>
      <c r="D40" t="s">
        <v>1530</v>
      </c>
      <c r="E40" t="s">
        <v>271</v>
      </c>
      <c r="F40" s="31">
        <v>47.37</v>
      </c>
      <c r="G40" s="31">
        <v>1864.3849</v>
      </c>
      <c r="H40" s="31">
        <v>0</v>
      </c>
      <c r="I40" s="31">
        <v>0</v>
      </c>
      <c r="J40" s="31">
        <v>0</v>
      </c>
      <c r="K40" s="31">
        <v>0</v>
      </c>
      <c r="L40" s="31">
        <v>0</v>
      </c>
      <c r="M40" s="31">
        <v>1864</v>
      </c>
    </row>
    <row r="41" spans="1:13" x14ac:dyDescent="0.25">
      <c r="A41">
        <v>20010005</v>
      </c>
      <c r="B41" t="s">
        <v>41</v>
      </c>
      <c r="C41" t="s">
        <v>885</v>
      </c>
      <c r="D41" t="s">
        <v>886</v>
      </c>
      <c r="E41" t="s">
        <v>270</v>
      </c>
      <c r="F41" s="31">
        <v>35.21</v>
      </c>
      <c r="G41" s="31">
        <v>1504.7456999999999</v>
      </c>
      <c r="H41" s="31">
        <v>0</v>
      </c>
      <c r="I41" s="31">
        <v>0</v>
      </c>
      <c r="J41" s="31">
        <v>0</v>
      </c>
      <c r="K41" s="31">
        <v>0</v>
      </c>
      <c r="L41" s="31">
        <v>0</v>
      </c>
      <c r="M41" s="31">
        <v>1505</v>
      </c>
    </row>
    <row r="42" spans="1:13" x14ac:dyDescent="0.25">
      <c r="A42">
        <v>20010005</v>
      </c>
      <c r="B42" t="s">
        <v>36</v>
      </c>
      <c r="C42" t="s">
        <v>148</v>
      </c>
      <c r="D42" t="s">
        <v>213</v>
      </c>
      <c r="E42" t="s">
        <v>271</v>
      </c>
      <c r="F42" s="31">
        <v>51.190000000000005</v>
      </c>
      <c r="G42" s="31">
        <v>2129.8845000000001</v>
      </c>
      <c r="H42" s="31">
        <v>0</v>
      </c>
      <c r="I42" s="31">
        <v>0</v>
      </c>
      <c r="J42" s="31">
        <v>0</v>
      </c>
      <c r="K42" s="31">
        <v>0</v>
      </c>
      <c r="L42" s="31">
        <v>0</v>
      </c>
      <c r="M42" s="31">
        <v>2130</v>
      </c>
    </row>
    <row r="43" spans="1:13" x14ac:dyDescent="0.25">
      <c r="A43">
        <v>20010005</v>
      </c>
      <c r="B43" t="s">
        <v>22</v>
      </c>
      <c r="C43" t="s">
        <v>149</v>
      </c>
      <c r="D43" t="s">
        <v>214</v>
      </c>
      <c r="E43" t="s">
        <v>270</v>
      </c>
      <c r="F43" s="31">
        <v>42.230000000000004</v>
      </c>
      <c r="G43" s="31">
        <v>2046.4712</v>
      </c>
      <c r="H43" s="31">
        <v>0</v>
      </c>
      <c r="I43" s="31">
        <v>0</v>
      </c>
      <c r="J43" s="31">
        <v>0</v>
      </c>
      <c r="K43" s="31">
        <v>0</v>
      </c>
      <c r="L43" s="31">
        <v>0</v>
      </c>
      <c r="M43" s="31">
        <v>2046</v>
      </c>
    </row>
    <row r="44" spans="1:13" x14ac:dyDescent="0.25">
      <c r="A44">
        <v>20010005</v>
      </c>
      <c r="B44" t="s">
        <v>40</v>
      </c>
      <c r="C44" t="s">
        <v>150</v>
      </c>
      <c r="D44" t="s">
        <v>215</v>
      </c>
      <c r="E44" t="s">
        <v>272</v>
      </c>
      <c r="F44" s="31">
        <v>10.77</v>
      </c>
      <c r="G44" s="31">
        <v>513.24199999999996</v>
      </c>
      <c r="H44" s="31">
        <v>0</v>
      </c>
      <c r="I44" s="31">
        <v>0</v>
      </c>
      <c r="J44" s="31">
        <v>0</v>
      </c>
      <c r="K44" s="31">
        <v>0</v>
      </c>
      <c r="L44" s="31">
        <v>0</v>
      </c>
      <c r="M44" s="31">
        <v>513</v>
      </c>
    </row>
    <row r="45" spans="1:13" x14ac:dyDescent="0.25">
      <c r="A45">
        <v>20010005</v>
      </c>
      <c r="B45" t="s">
        <v>24</v>
      </c>
      <c r="C45" t="s">
        <v>152</v>
      </c>
      <c r="D45" t="s">
        <v>217</v>
      </c>
      <c r="E45" t="s">
        <v>271</v>
      </c>
      <c r="F45" s="31">
        <v>52.810000000000009</v>
      </c>
      <c r="G45" s="31">
        <v>2472.5713000000001</v>
      </c>
      <c r="H45" s="31">
        <v>0</v>
      </c>
      <c r="I45" s="31">
        <v>0</v>
      </c>
      <c r="J45" s="31">
        <v>0</v>
      </c>
      <c r="K45" s="31">
        <v>0</v>
      </c>
      <c r="L45" s="31">
        <v>0</v>
      </c>
      <c r="M45" s="31">
        <v>2473</v>
      </c>
    </row>
    <row r="46" spans="1:13" x14ac:dyDescent="0.25">
      <c r="A46">
        <v>20010005</v>
      </c>
      <c r="B46" t="s">
        <v>26</v>
      </c>
      <c r="C46" t="s">
        <v>154</v>
      </c>
      <c r="D46" t="s">
        <v>219</v>
      </c>
      <c r="E46" t="s">
        <v>271</v>
      </c>
      <c r="F46" s="31">
        <v>1.63</v>
      </c>
      <c r="G46" s="31">
        <v>64.539700000000011</v>
      </c>
      <c r="H46" s="31">
        <v>0</v>
      </c>
      <c r="I46" s="31">
        <v>0</v>
      </c>
      <c r="J46" s="31">
        <v>0</v>
      </c>
      <c r="K46" s="31">
        <v>0</v>
      </c>
      <c r="L46" s="31">
        <v>0</v>
      </c>
      <c r="M46" s="31">
        <v>65</v>
      </c>
    </row>
    <row r="47" spans="1:13" x14ac:dyDescent="0.25">
      <c r="A47">
        <v>20010005</v>
      </c>
      <c r="B47" t="s">
        <v>37</v>
      </c>
      <c r="C47" t="s">
        <v>591</v>
      </c>
      <c r="D47" t="s">
        <v>592</v>
      </c>
      <c r="E47" t="s">
        <v>271</v>
      </c>
      <c r="F47" s="31">
        <v>7.6400000000000006</v>
      </c>
      <c r="G47" s="31">
        <v>278.26089999999999</v>
      </c>
      <c r="H47" s="31">
        <v>0</v>
      </c>
      <c r="I47" s="31">
        <v>0</v>
      </c>
      <c r="J47" s="31">
        <v>0</v>
      </c>
      <c r="K47" s="31">
        <v>0</v>
      </c>
      <c r="L47" s="31">
        <v>0</v>
      </c>
      <c r="M47" s="31">
        <v>278</v>
      </c>
    </row>
    <row r="48" spans="1:13" x14ac:dyDescent="0.25">
      <c r="A48">
        <v>20010005</v>
      </c>
      <c r="B48" t="s">
        <v>38</v>
      </c>
      <c r="C48" t="s">
        <v>594</v>
      </c>
      <c r="D48" t="s">
        <v>595</v>
      </c>
      <c r="E48" t="s">
        <v>270</v>
      </c>
      <c r="F48" s="31">
        <v>24.88</v>
      </c>
      <c r="G48" s="31">
        <v>1007.5235999999999</v>
      </c>
      <c r="H48" s="31">
        <v>0</v>
      </c>
      <c r="I48" s="31">
        <v>0</v>
      </c>
      <c r="J48" s="31">
        <v>0</v>
      </c>
      <c r="K48" s="31">
        <v>0</v>
      </c>
      <c r="L48" s="31">
        <v>0</v>
      </c>
      <c r="M48" s="31">
        <v>1008</v>
      </c>
    </row>
    <row r="49" spans="1:13" x14ac:dyDescent="0.25">
      <c r="A49">
        <v>20010005</v>
      </c>
      <c r="B49" t="s">
        <v>31</v>
      </c>
      <c r="C49" t="s">
        <v>160</v>
      </c>
      <c r="D49" t="s">
        <v>1129</v>
      </c>
      <c r="E49" t="s">
        <v>271</v>
      </c>
      <c r="F49" s="31">
        <v>19.349999999999998</v>
      </c>
      <c r="G49" s="31">
        <v>795.65489999999988</v>
      </c>
      <c r="H49" s="31">
        <v>0</v>
      </c>
      <c r="I49" s="31">
        <v>0</v>
      </c>
      <c r="J49" s="31">
        <v>0</v>
      </c>
      <c r="K49" s="31">
        <v>0</v>
      </c>
      <c r="L49" s="31">
        <v>0</v>
      </c>
      <c r="M49" s="31">
        <v>796</v>
      </c>
    </row>
    <row r="50" spans="1:13" x14ac:dyDescent="0.25">
      <c r="A50">
        <v>20010005</v>
      </c>
      <c r="B50" t="s">
        <v>32</v>
      </c>
      <c r="C50" t="s">
        <v>2077</v>
      </c>
      <c r="D50" t="s">
        <v>2088</v>
      </c>
      <c r="E50" t="s">
        <v>269</v>
      </c>
      <c r="F50" s="31">
        <v>22.140000000000004</v>
      </c>
      <c r="G50" s="31">
        <v>820.10149999999999</v>
      </c>
      <c r="H50" s="31">
        <v>0</v>
      </c>
      <c r="I50" s="31">
        <v>0</v>
      </c>
      <c r="J50" s="31">
        <v>0</v>
      </c>
      <c r="K50" s="31">
        <v>0</v>
      </c>
      <c r="L50" s="31">
        <v>0</v>
      </c>
      <c r="M50" s="31">
        <v>820</v>
      </c>
    </row>
    <row r="51" spans="1:13" x14ac:dyDescent="0.25">
      <c r="A51">
        <v>20010005</v>
      </c>
      <c r="B51" t="s">
        <v>14</v>
      </c>
      <c r="C51" t="s">
        <v>5394</v>
      </c>
      <c r="D51" t="s">
        <v>5464</v>
      </c>
      <c r="E51" t="s">
        <v>271</v>
      </c>
      <c r="F51" s="31">
        <v>140.56</v>
      </c>
      <c r="G51" s="31">
        <v>5412.5109999999995</v>
      </c>
      <c r="H51" s="31">
        <v>0</v>
      </c>
      <c r="I51" s="31">
        <v>0</v>
      </c>
      <c r="J51" s="31">
        <v>0</v>
      </c>
      <c r="K51" s="31">
        <v>0</v>
      </c>
      <c r="L51" s="31">
        <v>0</v>
      </c>
      <c r="M51" s="31">
        <v>5413</v>
      </c>
    </row>
    <row r="52" spans="1:13" x14ac:dyDescent="0.25">
      <c r="A52">
        <v>20010005</v>
      </c>
      <c r="B52" t="s">
        <v>16</v>
      </c>
      <c r="C52" t="s">
        <v>7703</v>
      </c>
      <c r="D52" t="s">
        <v>7623</v>
      </c>
      <c r="E52" t="s">
        <v>271</v>
      </c>
      <c r="F52" s="31">
        <v>58.220000000000006</v>
      </c>
      <c r="G52" s="31">
        <v>2294.7278999999999</v>
      </c>
      <c r="H52" s="31">
        <v>0</v>
      </c>
      <c r="I52" s="31">
        <v>0</v>
      </c>
      <c r="J52" s="31">
        <v>0</v>
      </c>
      <c r="K52" s="31">
        <v>0</v>
      </c>
      <c r="L52" s="31">
        <v>0</v>
      </c>
      <c r="M52" s="31">
        <v>2295</v>
      </c>
    </row>
    <row r="53" spans="1:13" x14ac:dyDescent="0.25">
      <c r="A53">
        <v>20010005</v>
      </c>
      <c r="B53" t="s">
        <v>129</v>
      </c>
      <c r="C53" t="s">
        <v>8532</v>
      </c>
      <c r="D53" t="s">
        <v>10938</v>
      </c>
      <c r="E53" t="s">
        <v>3834</v>
      </c>
      <c r="F53" s="31">
        <v>119.33000000000001</v>
      </c>
      <c r="G53" s="31">
        <v>4966.8607999999995</v>
      </c>
      <c r="H53" s="31">
        <v>0</v>
      </c>
      <c r="I53" s="31">
        <v>0</v>
      </c>
      <c r="J53" s="31">
        <v>0</v>
      </c>
      <c r="K53" s="31">
        <v>0</v>
      </c>
      <c r="L53" s="31">
        <v>0</v>
      </c>
      <c r="M53" s="31">
        <v>4967</v>
      </c>
    </row>
    <row r="54" spans="1:13" x14ac:dyDescent="0.25">
      <c r="A54">
        <v>20010005</v>
      </c>
      <c r="B54" t="s">
        <v>423</v>
      </c>
      <c r="C54" t="s">
        <v>10229</v>
      </c>
      <c r="D54" t="s">
        <v>10265</v>
      </c>
      <c r="E54" t="s">
        <v>271</v>
      </c>
      <c r="F54" s="31">
        <v>8.08</v>
      </c>
      <c r="G54" s="31">
        <v>375.15440000000001</v>
      </c>
      <c r="H54" s="31">
        <v>0</v>
      </c>
      <c r="I54" s="31">
        <v>0</v>
      </c>
      <c r="J54" s="31">
        <v>0</v>
      </c>
      <c r="K54" s="31">
        <v>0</v>
      </c>
      <c r="L54" s="31">
        <v>0</v>
      </c>
      <c r="M54" s="31">
        <v>375</v>
      </c>
    </row>
    <row r="55" spans="1:13" x14ac:dyDescent="0.25">
      <c r="A55">
        <v>20010005</v>
      </c>
      <c r="B55" t="s">
        <v>424</v>
      </c>
      <c r="C55" t="s">
        <v>161</v>
      </c>
      <c r="D55" t="s">
        <v>10266</v>
      </c>
      <c r="E55" t="s">
        <v>271</v>
      </c>
      <c r="F55" s="31">
        <v>66.650000000000006</v>
      </c>
      <c r="G55" s="31">
        <v>2881.5416</v>
      </c>
      <c r="H55" s="31">
        <v>0</v>
      </c>
      <c r="I55" s="31">
        <v>0</v>
      </c>
      <c r="J55" s="31">
        <v>0</v>
      </c>
      <c r="K55" s="31">
        <v>0</v>
      </c>
      <c r="L55" s="31">
        <v>0</v>
      </c>
      <c r="M55" s="31">
        <v>2882</v>
      </c>
    </row>
    <row r="56" spans="1:13" x14ac:dyDescent="0.25">
      <c r="A56">
        <v>20010005</v>
      </c>
      <c r="B56" t="s">
        <v>2068</v>
      </c>
      <c r="C56" t="s">
        <v>12999</v>
      </c>
      <c r="D56" t="s">
        <v>13013</v>
      </c>
      <c r="E56" t="s">
        <v>269</v>
      </c>
      <c r="F56" s="31">
        <v>104.9</v>
      </c>
      <c r="G56" s="31">
        <v>4120.9567999999999</v>
      </c>
      <c r="H56" s="31">
        <v>0</v>
      </c>
      <c r="I56" s="31">
        <v>0</v>
      </c>
      <c r="J56" s="31">
        <v>0</v>
      </c>
      <c r="K56" s="31">
        <v>0</v>
      </c>
      <c r="L56" s="31">
        <v>0</v>
      </c>
      <c r="M56" s="31">
        <v>4121</v>
      </c>
    </row>
    <row r="57" spans="1:13" x14ac:dyDescent="0.25">
      <c r="A57">
        <v>20010005</v>
      </c>
      <c r="B57" t="s">
        <v>426</v>
      </c>
      <c r="C57" t="s">
        <v>14970</v>
      </c>
      <c r="D57" t="s">
        <v>14981</v>
      </c>
      <c r="E57" t="s">
        <v>5245</v>
      </c>
      <c r="F57" s="31">
        <v>58.93</v>
      </c>
      <c r="G57" s="31">
        <v>2314.1832999999997</v>
      </c>
      <c r="H57" s="31">
        <v>0</v>
      </c>
      <c r="I57" s="31">
        <v>0</v>
      </c>
      <c r="J57" s="31">
        <v>0</v>
      </c>
      <c r="K57" s="31">
        <v>0</v>
      </c>
      <c r="L57" s="31">
        <v>0</v>
      </c>
      <c r="M57" s="31">
        <v>2314</v>
      </c>
    </row>
    <row r="58" spans="1:13" x14ac:dyDescent="0.25">
      <c r="A58">
        <v>20010005</v>
      </c>
      <c r="B58" t="s">
        <v>131</v>
      </c>
      <c r="C58" t="s">
        <v>15481</v>
      </c>
      <c r="D58" t="s">
        <v>15527</v>
      </c>
      <c r="E58" t="s">
        <v>275</v>
      </c>
      <c r="F58" s="31">
        <v>152.25</v>
      </c>
      <c r="G58" s="31">
        <v>5890.2125999999989</v>
      </c>
      <c r="H58" s="31">
        <v>0</v>
      </c>
      <c r="I58" s="31">
        <v>0</v>
      </c>
      <c r="J58" s="31">
        <v>0</v>
      </c>
      <c r="K58" s="31">
        <v>0</v>
      </c>
      <c r="L58" s="31">
        <v>0</v>
      </c>
      <c r="M58" s="31">
        <v>5890</v>
      </c>
    </row>
    <row r="59" spans="1:13" x14ac:dyDescent="0.25">
      <c r="A59">
        <v>20010005</v>
      </c>
      <c r="B59" t="s">
        <v>760</v>
      </c>
      <c r="C59" t="s">
        <v>10898</v>
      </c>
      <c r="D59" t="s">
        <v>15850</v>
      </c>
      <c r="E59" t="s">
        <v>265</v>
      </c>
      <c r="F59" s="31">
        <v>39.629999999999995</v>
      </c>
      <c r="G59" s="31">
        <v>1717.2184</v>
      </c>
      <c r="H59" s="31">
        <v>0</v>
      </c>
      <c r="I59" s="31">
        <v>0</v>
      </c>
      <c r="J59" s="31">
        <v>0</v>
      </c>
      <c r="K59" s="31">
        <v>0</v>
      </c>
      <c r="L59" s="31">
        <v>0</v>
      </c>
      <c r="M59" s="31">
        <v>1717</v>
      </c>
    </row>
    <row r="60" spans="1:13" x14ac:dyDescent="0.25">
      <c r="A60">
        <v>20010005</v>
      </c>
      <c r="B60" t="s">
        <v>427</v>
      </c>
      <c r="C60" t="s">
        <v>5996</v>
      </c>
      <c r="D60" t="s">
        <v>15851</v>
      </c>
      <c r="E60" t="s">
        <v>272</v>
      </c>
      <c r="F60" s="31">
        <v>126.80999999999999</v>
      </c>
      <c r="G60" s="31">
        <v>5058.7558000000008</v>
      </c>
      <c r="H60" s="31">
        <v>0</v>
      </c>
      <c r="I60" s="31">
        <v>0</v>
      </c>
      <c r="J60" s="31">
        <v>0</v>
      </c>
      <c r="K60" s="31">
        <v>0</v>
      </c>
      <c r="L60" s="31">
        <v>0</v>
      </c>
      <c r="M60" s="31">
        <v>5059</v>
      </c>
    </row>
    <row r="61" spans="1:13" x14ac:dyDescent="0.25">
      <c r="A61">
        <v>20010005</v>
      </c>
      <c r="B61" t="s">
        <v>761</v>
      </c>
      <c r="C61" t="s">
        <v>960</v>
      </c>
      <c r="D61" t="s">
        <v>15852</v>
      </c>
      <c r="E61" t="s">
        <v>2837</v>
      </c>
      <c r="F61" s="31">
        <v>71.970000000000013</v>
      </c>
      <c r="G61" s="31">
        <v>2735.4468000000002</v>
      </c>
      <c r="H61" s="31">
        <v>0</v>
      </c>
      <c r="I61" s="31">
        <v>0</v>
      </c>
      <c r="J61" s="31">
        <v>0</v>
      </c>
      <c r="K61" s="31">
        <v>0</v>
      </c>
      <c r="L61" s="31">
        <v>0</v>
      </c>
      <c r="M61" s="31">
        <v>2735</v>
      </c>
    </row>
    <row r="62" spans="1:13" x14ac:dyDescent="0.25">
      <c r="A62" t="s">
        <v>16677</v>
      </c>
      <c r="F62" s="31">
        <v>1352.05</v>
      </c>
      <c r="G62" s="31">
        <v>54956.824599999985</v>
      </c>
      <c r="H62" s="31">
        <v>0</v>
      </c>
      <c r="I62" s="31">
        <v>0</v>
      </c>
      <c r="J62" s="31">
        <v>0</v>
      </c>
      <c r="K62" s="31">
        <v>0</v>
      </c>
      <c r="L62" s="31">
        <v>0</v>
      </c>
      <c r="M62" s="31">
        <v>54958</v>
      </c>
    </row>
    <row r="63" spans="1:13" x14ac:dyDescent="0.25">
      <c r="A63">
        <v>20010008</v>
      </c>
      <c r="B63" t="s">
        <v>18</v>
      </c>
      <c r="C63" t="s">
        <v>473</v>
      </c>
      <c r="D63" t="s">
        <v>513</v>
      </c>
      <c r="E63" t="s">
        <v>271</v>
      </c>
      <c r="F63" s="31">
        <v>29.63</v>
      </c>
      <c r="G63" s="31">
        <v>1247.2893000000001</v>
      </c>
      <c r="H63" s="31">
        <v>0</v>
      </c>
      <c r="I63" s="31">
        <v>0</v>
      </c>
      <c r="J63" s="31">
        <v>0</v>
      </c>
      <c r="K63" s="31">
        <v>0</v>
      </c>
      <c r="L63" s="31">
        <v>0</v>
      </c>
      <c r="M63" s="31">
        <v>1247</v>
      </c>
    </row>
    <row r="64" spans="1:13" x14ac:dyDescent="0.25">
      <c r="A64">
        <v>20010008</v>
      </c>
      <c r="B64" t="s">
        <v>21</v>
      </c>
      <c r="C64" t="s">
        <v>479</v>
      </c>
      <c r="D64" t="s">
        <v>516</v>
      </c>
      <c r="E64" t="s">
        <v>272</v>
      </c>
      <c r="F64" s="31">
        <v>12.84</v>
      </c>
      <c r="G64" s="31">
        <v>445.01869999999997</v>
      </c>
      <c r="H64" s="31">
        <v>0</v>
      </c>
      <c r="I64" s="31">
        <v>0</v>
      </c>
      <c r="J64" s="31">
        <v>0</v>
      </c>
      <c r="K64" s="31">
        <v>0</v>
      </c>
      <c r="L64" s="31">
        <v>0</v>
      </c>
      <c r="M64" s="31">
        <v>445</v>
      </c>
    </row>
    <row r="65" spans="1:13" x14ac:dyDescent="0.25">
      <c r="A65">
        <v>20010008</v>
      </c>
      <c r="B65" t="s">
        <v>27</v>
      </c>
      <c r="C65" t="s">
        <v>491</v>
      </c>
      <c r="D65" t="s">
        <v>522</v>
      </c>
      <c r="E65" t="s">
        <v>275</v>
      </c>
      <c r="F65" s="31">
        <v>74.11</v>
      </c>
      <c r="G65" s="31">
        <v>2762.9766</v>
      </c>
      <c r="H65" s="31">
        <v>0</v>
      </c>
      <c r="I65" s="31">
        <v>0</v>
      </c>
      <c r="J65" s="31">
        <v>0</v>
      </c>
      <c r="K65" s="31">
        <v>0</v>
      </c>
      <c r="L65" s="31">
        <v>0</v>
      </c>
      <c r="M65" s="31">
        <v>2763</v>
      </c>
    </row>
    <row r="66" spans="1:13" x14ac:dyDescent="0.25">
      <c r="A66">
        <v>20010008</v>
      </c>
      <c r="B66" t="s">
        <v>29</v>
      </c>
      <c r="C66" t="s">
        <v>1261</v>
      </c>
      <c r="D66" t="s">
        <v>1998</v>
      </c>
      <c r="E66" t="s">
        <v>271</v>
      </c>
      <c r="F66" s="31">
        <v>44.14</v>
      </c>
      <c r="G66" s="31">
        <v>2007.8532999999998</v>
      </c>
      <c r="H66" s="31">
        <v>0</v>
      </c>
      <c r="I66" s="31">
        <v>0</v>
      </c>
      <c r="J66" s="31">
        <v>0</v>
      </c>
      <c r="K66" s="31">
        <v>0</v>
      </c>
      <c r="L66" s="31">
        <v>0</v>
      </c>
      <c r="M66" s="31">
        <v>2008</v>
      </c>
    </row>
    <row r="67" spans="1:13" x14ac:dyDescent="0.25">
      <c r="A67">
        <v>20010008</v>
      </c>
      <c r="B67" t="s">
        <v>9</v>
      </c>
      <c r="C67" t="s">
        <v>610</v>
      </c>
      <c r="D67" t="s">
        <v>1558</v>
      </c>
      <c r="E67" t="s">
        <v>275</v>
      </c>
      <c r="F67" s="31">
        <v>472.35</v>
      </c>
      <c r="G67" s="31">
        <v>19721.3923</v>
      </c>
      <c r="H67" s="31">
        <v>0</v>
      </c>
      <c r="I67" s="31">
        <v>0</v>
      </c>
      <c r="J67" s="31">
        <v>0</v>
      </c>
      <c r="K67" s="31">
        <v>0</v>
      </c>
      <c r="L67" s="31">
        <v>0</v>
      </c>
      <c r="M67" s="31">
        <v>19721</v>
      </c>
    </row>
    <row r="68" spans="1:13" x14ac:dyDescent="0.25">
      <c r="A68">
        <v>20010008</v>
      </c>
      <c r="B68" t="s">
        <v>13</v>
      </c>
      <c r="C68" t="s">
        <v>1651</v>
      </c>
      <c r="D68" t="s">
        <v>2838</v>
      </c>
      <c r="E68" t="s">
        <v>272</v>
      </c>
      <c r="F68" s="31">
        <v>9.3099999999999987</v>
      </c>
      <c r="G68" s="31">
        <v>474.60599999999999</v>
      </c>
      <c r="H68" s="31">
        <v>0</v>
      </c>
      <c r="I68" s="31">
        <v>0</v>
      </c>
      <c r="J68" s="31">
        <v>0</v>
      </c>
      <c r="K68" s="31">
        <v>0</v>
      </c>
      <c r="L68" s="31">
        <v>0</v>
      </c>
      <c r="M68" s="31">
        <v>475</v>
      </c>
    </row>
    <row r="69" spans="1:13" x14ac:dyDescent="0.25">
      <c r="A69">
        <v>20010008</v>
      </c>
      <c r="B69" t="s">
        <v>35</v>
      </c>
      <c r="C69" t="s">
        <v>2810</v>
      </c>
      <c r="D69" t="s">
        <v>2839</v>
      </c>
      <c r="E69" t="s">
        <v>269</v>
      </c>
      <c r="F69" s="31">
        <v>31.3</v>
      </c>
      <c r="G69" s="31">
        <v>1369.0594999999998</v>
      </c>
      <c r="H69" s="31">
        <v>0</v>
      </c>
      <c r="I69" s="31">
        <v>0</v>
      </c>
      <c r="J69" s="31">
        <v>0</v>
      </c>
      <c r="K69" s="31">
        <v>0</v>
      </c>
      <c r="L69" s="31">
        <v>0</v>
      </c>
      <c r="M69" s="31">
        <v>1369</v>
      </c>
    </row>
    <row r="70" spans="1:13" x14ac:dyDescent="0.25">
      <c r="A70">
        <v>20010008</v>
      </c>
      <c r="B70" t="s">
        <v>16</v>
      </c>
      <c r="C70" t="s">
        <v>6785</v>
      </c>
      <c r="D70" t="s">
        <v>6806</v>
      </c>
      <c r="E70" t="s">
        <v>269</v>
      </c>
      <c r="F70" s="31">
        <v>9.0399999999999991</v>
      </c>
      <c r="G70" s="31">
        <v>380.4024</v>
      </c>
      <c r="H70" s="31">
        <v>0</v>
      </c>
      <c r="I70" s="31">
        <v>0</v>
      </c>
      <c r="J70" s="31">
        <v>0</v>
      </c>
      <c r="K70" s="31">
        <v>0</v>
      </c>
      <c r="L70" s="31">
        <v>0</v>
      </c>
      <c r="M70" s="31">
        <v>380</v>
      </c>
    </row>
    <row r="71" spans="1:13" x14ac:dyDescent="0.25">
      <c r="A71">
        <v>20010008</v>
      </c>
      <c r="B71" t="s">
        <v>2068</v>
      </c>
      <c r="C71" t="s">
        <v>9975</v>
      </c>
      <c r="D71" t="s">
        <v>9999</v>
      </c>
      <c r="E71" t="s">
        <v>271</v>
      </c>
      <c r="F71" s="31">
        <v>26.51</v>
      </c>
      <c r="G71" s="31">
        <v>1230.6473000000001</v>
      </c>
      <c r="H71" s="31">
        <v>0</v>
      </c>
      <c r="I71" s="31">
        <v>0</v>
      </c>
      <c r="J71" s="31">
        <v>0</v>
      </c>
      <c r="K71" s="31">
        <v>0</v>
      </c>
      <c r="L71" s="31">
        <v>0</v>
      </c>
      <c r="M71" s="31">
        <v>1231</v>
      </c>
    </row>
    <row r="72" spans="1:13" x14ac:dyDescent="0.25">
      <c r="A72">
        <v>20010008</v>
      </c>
      <c r="B72" t="s">
        <v>131</v>
      </c>
      <c r="C72" t="s">
        <v>10946</v>
      </c>
      <c r="D72" t="s">
        <v>10981</v>
      </c>
      <c r="E72" t="s">
        <v>271</v>
      </c>
      <c r="F72" s="31">
        <v>13.3</v>
      </c>
      <c r="G72" s="31">
        <v>696.58859999999993</v>
      </c>
      <c r="H72" s="31">
        <v>0</v>
      </c>
      <c r="I72" s="31">
        <v>0</v>
      </c>
      <c r="J72" s="31">
        <v>0</v>
      </c>
      <c r="K72" s="31">
        <v>0</v>
      </c>
      <c r="L72" s="31">
        <v>0</v>
      </c>
      <c r="M72" s="31">
        <v>697</v>
      </c>
    </row>
    <row r="73" spans="1:13" x14ac:dyDescent="0.25">
      <c r="A73">
        <v>20010008</v>
      </c>
      <c r="B73" t="s">
        <v>427</v>
      </c>
      <c r="C73" t="s">
        <v>11768</v>
      </c>
      <c r="D73" t="s">
        <v>11805</v>
      </c>
      <c r="E73" t="s">
        <v>5245</v>
      </c>
      <c r="F73" s="31">
        <v>43.22</v>
      </c>
      <c r="G73" s="31">
        <v>1650.6030999999998</v>
      </c>
      <c r="H73" s="31">
        <v>0</v>
      </c>
      <c r="I73" s="31">
        <v>0</v>
      </c>
      <c r="J73" s="31">
        <v>0</v>
      </c>
      <c r="K73" s="31">
        <v>0</v>
      </c>
      <c r="L73" s="31">
        <v>0</v>
      </c>
      <c r="M73" s="31">
        <v>1651</v>
      </c>
    </row>
    <row r="74" spans="1:13" x14ac:dyDescent="0.25">
      <c r="A74">
        <v>20010008</v>
      </c>
      <c r="B74" t="s">
        <v>952</v>
      </c>
      <c r="C74" t="s">
        <v>445</v>
      </c>
      <c r="D74" t="s">
        <v>14061</v>
      </c>
      <c r="E74" t="s">
        <v>275</v>
      </c>
      <c r="F74" s="31">
        <v>230.60000000000005</v>
      </c>
      <c r="G74" s="31">
        <v>9022.2713000000003</v>
      </c>
      <c r="H74" s="31">
        <v>0</v>
      </c>
      <c r="I74" s="31">
        <v>0</v>
      </c>
      <c r="J74" s="31">
        <v>0</v>
      </c>
      <c r="K74" s="31">
        <v>0</v>
      </c>
      <c r="L74" s="31">
        <v>0</v>
      </c>
      <c r="M74" s="31">
        <v>9022</v>
      </c>
    </row>
    <row r="75" spans="1:13" x14ac:dyDescent="0.25">
      <c r="A75">
        <v>20010008</v>
      </c>
      <c r="B75" t="s">
        <v>957</v>
      </c>
      <c r="C75" t="s">
        <v>733</v>
      </c>
      <c r="D75" t="s">
        <v>14453</v>
      </c>
      <c r="E75" t="s">
        <v>275</v>
      </c>
      <c r="F75" s="31">
        <v>93.72999999999999</v>
      </c>
      <c r="G75" s="31">
        <v>3988.3792000000003</v>
      </c>
      <c r="H75" s="31">
        <v>0</v>
      </c>
      <c r="I75" s="31">
        <v>0</v>
      </c>
      <c r="J75" s="31">
        <v>0</v>
      </c>
      <c r="K75" s="31">
        <v>0</v>
      </c>
      <c r="L75" s="31">
        <v>0</v>
      </c>
      <c r="M75" s="31">
        <v>3988</v>
      </c>
    </row>
    <row r="76" spans="1:13" x14ac:dyDescent="0.25">
      <c r="A76">
        <v>20010008</v>
      </c>
      <c r="B76" t="s">
        <v>1061</v>
      </c>
      <c r="C76" t="s">
        <v>434</v>
      </c>
      <c r="D76" t="s">
        <v>16472</v>
      </c>
      <c r="E76" t="s">
        <v>269</v>
      </c>
      <c r="F76" s="31">
        <v>95.35</v>
      </c>
      <c r="G76" s="31">
        <v>3574.2592999999997</v>
      </c>
      <c r="H76" s="31">
        <v>0</v>
      </c>
      <c r="I76" s="31">
        <v>0</v>
      </c>
      <c r="J76" s="31">
        <v>0</v>
      </c>
      <c r="K76" s="31">
        <v>0</v>
      </c>
      <c r="L76" s="31">
        <v>0</v>
      </c>
      <c r="M76" s="31">
        <v>3574</v>
      </c>
    </row>
    <row r="77" spans="1:13" x14ac:dyDescent="0.25">
      <c r="A77" t="s">
        <v>16678</v>
      </c>
      <c r="F77" s="31">
        <v>1185.4299999999998</v>
      </c>
      <c r="G77" s="31">
        <v>48571.346900000004</v>
      </c>
      <c r="H77" s="31">
        <v>0</v>
      </c>
      <c r="I77" s="31">
        <v>0</v>
      </c>
      <c r="J77" s="31">
        <v>0</v>
      </c>
      <c r="K77" s="31">
        <v>0</v>
      </c>
      <c r="L77" s="31">
        <v>0</v>
      </c>
      <c r="M77" s="31">
        <v>48571</v>
      </c>
    </row>
    <row r="78" spans="1:13" x14ac:dyDescent="0.25">
      <c r="A78">
        <v>20010009</v>
      </c>
      <c r="B78" t="s">
        <v>17</v>
      </c>
      <c r="C78" t="s">
        <v>190</v>
      </c>
      <c r="D78" t="s">
        <v>255</v>
      </c>
      <c r="E78" t="s">
        <v>265</v>
      </c>
      <c r="F78" s="31">
        <v>56.879999999999995</v>
      </c>
      <c r="G78" s="31">
        <v>2277.0153999999998</v>
      </c>
      <c r="H78" s="31">
        <v>0</v>
      </c>
      <c r="I78" s="31">
        <v>0</v>
      </c>
      <c r="J78" s="31">
        <v>0</v>
      </c>
      <c r="K78" s="31">
        <v>0</v>
      </c>
      <c r="L78" s="31">
        <v>0</v>
      </c>
      <c r="M78" s="31">
        <v>2277</v>
      </c>
    </row>
    <row r="79" spans="1:13" x14ac:dyDescent="0.25">
      <c r="A79">
        <v>20010009</v>
      </c>
      <c r="B79" t="s">
        <v>26</v>
      </c>
      <c r="C79" t="s">
        <v>192</v>
      </c>
      <c r="D79" t="s">
        <v>257</v>
      </c>
      <c r="E79" t="s">
        <v>265</v>
      </c>
      <c r="F79" s="31">
        <v>182.28000000000003</v>
      </c>
      <c r="G79" s="31">
        <v>7741.1212000000005</v>
      </c>
      <c r="H79" s="31">
        <v>0</v>
      </c>
      <c r="I79" s="31">
        <v>0</v>
      </c>
      <c r="J79" s="31">
        <v>0</v>
      </c>
      <c r="K79" s="31">
        <v>0</v>
      </c>
      <c r="L79" s="31">
        <v>0</v>
      </c>
      <c r="M79" s="31">
        <v>7741</v>
      </c>
    </row>
    <row r="80" spans="1:13" x14ac:dyDescent="0.25">
      <c r="A80">
        <v>20010009</v>
      </c>
      <c r="B80" t="s">
        <v>27</v>
      </c>
      <c r="C80" t="s">
        <v>193</v>
      </c>
      <c r="D80" t="s">
        <v>258</v>
      </c>
      <c r="E80" t="s">
        <v>278</v>
      </c>
      <c r="F80" s="31">
        <v>96.04</v>
      </c>
      <c r="G80" s="31">
        <v>3950.1016999999997</v>
      </c>
      <c r="H80" s="31">
        <v>0</v>
      </c>
      <c r="I80" s="31">
        <v>0</v>
      </c>
      <c r="J80" s="31">
        <v>0</v>
      </c>
      <c r="K80" s="31">
        <v>0</v>
      </c>
      <c r="L80" s="31">
        <v>0</v>
      </c>
      <c r="M80" s="31">
        <v>3950</v>
      </c>
    </row>
    <row r="81" spans="1:13" x14ac:dyDescent="0.25">
      <c r="A81">
        <v>20010009</v>
      </c>
      <c r="B81" t="s">
        <v>7</v>
      </c>
      <c r="C81" t="s">
        <v>5749</v>
      </c>
      <c r="D81" t="s">
        <v>6392</v>
      </c>
      <c r="E81" t="s">
        <v>267</v>
      </c>
      <c r="F81" s="31">
        <v>188.99</v>
      </c>
      <c r="G81" s="31">
        <v>7923.5784000000003</v>
      </c>
      <c r="H81" s="31">
        <v>0</v>
      </c>
      <c r="I81" s="31">
        <v>0</v>
      </c>
      <c r="J81" s="31">
        <v>0</v>
      </c>
      <c r="K81" s="31">
        <v>0</v>
      </c>
      <c r="L81" s="31">
        <v>0</v>
      </c>
      <c r="M81" s="31">
        <v>7924</v>
      </c>
    </row>
    <row r="82" spans="1:13" x14ac:dyDescent="0.25">
      <c r="A82">
        <v>20010009</v>
      </c>
      <c r="B82" t="s">
        <v>422</v>
      </c>
      <c r="C82" t="s">
        <v>182</v>
      </c>
      <c r="D82" t="s">
        <v>7022</v>
      </c>
      <c r="E82" t="s">
        <v>7030</v>
      </c>
      <c r="F82" s="31">
        <v>56.539999999999992</v>
      </c>
      <c r="G82" s="31">
        <v>2361.2820999999999</v>
      </c>
      <c r="H82" s="31">
        <v>0</v>
      </c>
      <c r="I82" s="31">
        <v>0</v>
      </c>
      <c r="J82" s="31">
        <v>0</v>
      </c>
      <c r="K82" s="31">
        <v>0</v>
      </c>
      <c r="L82" s="31">
        <v>0</v>
      </c>
      <c r="M82" s="31">
        <v>2361</v>
      </c>
    </row>
    <row r="83" spans="1:13" x14ac:dyDescent="0.25">
      <c r="A83">
        <v>20010009</v>
      </c>
      <c r="B83" t="s">
        <v>8</v>
      </c>
      <c r="C83" t="s">
        <v>15154</v>
      </c>
      <c r="D83" t="s">
        <v>15183</v>
      </c>
      <c r="E83" t="s">
        <v>9486</v>
      </c>
      <c r="F83" s="31">
        <v>45.63</v>
      </c>
      <c r="G83" s="31">
        <v>1905.6502000000003</v>
      </c>
      <c r="H83" s="31">
        <v>0</v>
      </c>
      <c r="I83" s="31">
        <v>0</v>
      </c>
      <c r="J83" s="31">
        <v>0</v>
      </c>
      <c r="K83" s="31">
        <v>0</v>
      </c>
      <c r="L83" s="31">
        <v>0</v>
      </c>
      <c r="M83" s="31">
        <v>1906</v>
      </c>
    </row>
    <row r="84" spans="1:13" x14ac:dyDescent="0.25">
      <c r="A84">
        <v>20010009</v>
      </c>
      <c r="B84" t="s">
        <v>33</v>
      </c>
      <c r="C84" t="s">
        <v>15482</v>
      </c>
      <c r="D84" t="s">
        <v>15529</v>
      </c>
      <c r="E84" t="s">
        <v>265</v>
      </c>
      <c r="F84" s="31">
        <v>25.119999999999994</v>
      </c>
      <c r="G84" s="31">
        <v>1019.5984999999998</v>
      </c>
      <c r="H84" s="31">
        <v>0</v>
      </c>
      <c r="I84" s="31">
        <v>0</v>
      </c>
      <c r="J84" s="31">
        <v>0</v>
      </c>
      <c r="K84" s="31">
        <v>0</v>
      </c>
      <c r="L84" s="31">
        <v>0</v>
      </c>
      <c r="M84" s="31">
        <v>1020</v>
      </c>
    </row>
    <row r="85" spans="1:13" x14ac:dyDescent="0.25">
      <c r="A85" t="s">
        <v>16679</v>
      </c>
      <c r="F85" s="31">
        <v>651.48</v>
      </c>
      <c r="G85" s="31">
        <v>27178.3475</v>
      </c>
      <c r="H85" s="31">
        <v>0</v>
      </c>
      <c r="I85" s="31">
        <v>0</v>
      </c>
      <c r="J85" s="31">
        <v>0</v>
      </c>
      <c r="K85" s="31">
        <v>0</v>
      </c>
      <c r="L85" s="31">
        <v>0</v>
      </c>
      <c r="M85" s="31">
        <v>27179</v>
      </c>
    </row>
    <row r="86" spans="1:13" x14ac:dyDescent="0.25">
      <c r="A86">
        <v>20010015</v>
      </c>
      <c r="B86" t="s">
        <v>0</v>
      </c>
      <c r="C86" t="s">
        <v>1470</v>
      </c>
      <c r="D86" t="s">
        <v>1498</v>
      </c>
      <c r="E86" t="s">
        <v>265</v>
      </c>
      <c r="F86" s="31">
        <v>4</v>
      </c>
      <c r="G86" s="31">
        <v>165.56</v>
      </c>
      <c r="H86" s="31">
        <v>0</v>
      </c>
      <c r="I86" s="31">
        <v>0</v>
      </c>
      <c r="J86" s="31">
        <v>0</v>
      </c>
      <c r="K86" s="31">
        <v>0</v>
      </c>
      <c r="L86" s="31">
        <v>0</v>
      </c>
      <c r="M86" s="31">
        <v>166</v>
      </c>
    </row>
    <row r="87" spans="1:13" x14ac:dyDescent="0.25">
      <c r="A87">
        <v>20010015</v>
      </c>
      <c r="B87" t="s">
        <v>19</v>
      </c>
      <c r="C87" t="s">
        <v>1472</v>
      </c>
      <c r="D87" t="s">
        <v>1507</v>
      </c>
      <c r="E87" t="s">
        <v>265</v>
      </c>
      <c r="F87" s="31">
        <v>20.479999999999997</v>
      </c>
      <c r="G87" s="31">
        <v>825.4914</v>
      </c>
      <c r="H87" s="31">
        <v>0</v>
      </c>
      <c r="I87" s="31">
        <v>0</v>
      </c>
      <c r="J87" s="31">
        <v>0</v>
      </c>
      <c r="K87" s="31">
        <v>0</v>
      </c>
      <c r="L87" s="31">
        <v>0</v>
      </c>
      <c r="M87" s="31">
        <v>825</v>
      </c>
    </row>
    <row r="88" spans="1:13" x14ac:dyDescent="0.25">
      <c r="A88">
        <v>20010015</v>
      </c>
      <c r="B88" t="s">
        <v>23</v>
      </c>
      <c r="C88" t="s">
        <v>1878</v>
      </c>
      <c r="D88" t="s">
        <v>1911</v>
      </c>
      <c r="E88" t="s">
        <v>267</v>
      </c>
      <c r="F88" s="31">
        <v>64.809999999999988</v>
      </c>
      <c r="G88" s="31">
        <v>2723.6595000000002</v>
      </c>
      <c r="H88" s="31">
        <v>0</v>
      </c>
      <c r="I88" s="31">
        <v>0</v>
      </c>
      <c r="J88" s="31">
        <v>0</v>
      </c>
      <c r="K88" s="31">
        <v>0</v>
      </c>
      <c r="L88" s="31">
        <v>0</v>
      </c>
      <c r="M88" s="31">
        <v>2724</v>
      </c>
    </row>
    <row r="89" spans="1:13" x14ac:dyDescent="0.25">
      <c r="A89">
        <v>20010015</v>
      </c>
      <c r="B89" t="s">
        <v>24</v>
      </c>
      <c r="C89" t="s">
        <v>2070</v>
      </c>
      <c r="D89" t="s">
        <v>16131</v>
      </c>
      <c r="E89" t="s">
        <v>265</v>
      </c>
      <c r="F89" s="31">
        <v>70.14</v>
      </c>
      <c r="G89" s="31">
        <v>3043.5703000000003</v>
      </c>
      <c r="H89" s="31">
        <v>0</v>
      </c>
      <c r="I89" s="31">
        <v>0</v>
      </c>
      <c r="J89" s="31">
        <v>0</v>
      </c>
      <c r="K89" s="31">
        <v>0</v>
      </c>
      <c r="L89" s="31">
        <v>0</v>
      </c>
      <c r="M89" s="31">
        <v>3044</v>
      </c>
    </row>
    <row r="90" spans="1:13" x14ac:dyDescent="0.25">
      <c r="A90">
        <v>20010015</v>
      </c>
      <c r="B90" t="s">
        <v>26</v>
      </c>
      <c r="C90" t="s">
        <v>2072</v>
      </c>
      <c r="D90" t="s">
        <v>2083</v>
      </c>
      <c r="E90" t="s">
        <v>265</v>
      </c>
      <c r="F90" s="31">
        <v>42.680000000000007</v>
      </c>
      <c r="G90" s="31">
        <v>1927.1325000000002</v>
      </c>
      <c r="H90" s="31">
        <v>0</v>
      </c>
      <c r="I90" s="31">
        <v>0</v>
      </c>
      <c r="J90" s="31">
        <v>0</v>
      </c>
      <c r="K90" s="31">
        <v>0</v>
      </c>
      <c r="L90" s="31">
        <v>0</v>
      </c>
      <c r="M90" s="31">
        <v>1927</v>
      </c>
    </row>
    <row r="91" spans="1:13" x14ac:dyDescent="0.25">
      <c r="A91">
        <v>20010015</v>
      </c>
      <c r="B91" t="s">
        <v>27</v>
      </c>
      <c r="C91" t="s">
        <v>2209</v>
      </c>
      <c r="D91" t="s">
        <v>2225</v>
      </c>
      <c r="E91" t="s">
        <v>266</v>
      </c>
      <c r="F91" s="31">
        <v>53.02</v>
      </c>
      <c r="G91" s="31">
        <v>2175.221</v>
      </c>
      <c r="H91" s="31">
        <v>0</v>
      </c>
      <c r="I91" s="31">
        <v>0</v>
      </c>
      <c r="J91" s="31">
        <v>0</v>
      </c>
      <c r="K91" s="31">
        <v>0</v>
      </c>
      <c r="L91" s="31">
        <v>0</v>
      </c>
      <c r="M91" s="31">
        <v>2175</v>
      </c>
    </row>
    <row r="92" spans="1:13" x14ac:dyDescent="0.25">
      <c r="A92">
        <v>20010015</v>
      </c>
      <c r="B92" t="s">
        <v>28</v>
      </c>
      <c r="C92" t="s">
        <v>2463</v>
      </c>
      <c r="D92" t="s">
        <v>2469</v>
      </c>
      <c r="E92" t="s">
        <v>267</v>
      </c>
      <c r="F92" s="31">
        <v>50.379999999999995</v>
      </c>
      <c r="G92" s="31">
        <v>2046.3229000000001</v>
      </c>
      <c r="H92" s="31">
        <v>0</v>
      </c>
      <c r="I92" s="31">
        <v>0</v>
      </c>
      <c r="J92" s="31">
        <v>0</v>
      </c>
      <c r="K92" s="31">
        <v>0</v>
      </c>
      <c r="L92" s="31">
        <v>0</v>
      </c>
      <c r="M92" s="31">
        <v>2046</v>
      </c>
    </row>
    <row r="93" spans="1:13" x14ac:dyDescent="0.25">
      <c r="A93">
        <v>20010015</v>
      </c>
      <c r="B93" t="s">
        <v>37</v>
      </c>
      <c r="C93" t="s">
        <v>1923</v>
      </c>
      <c r="D93" t="s">
        <v>2516</v>
      </c>
      <c r="E93" t="s">
        <v>265</v>
      </c>
      <c r="F93" s="31">
        <v>13.89</v>
      </c>
      <c r="G93" s="31">
        <v>562.93459999999993</v>
      </c>
      <c r="H93" s="31">
        <v>0</v>
      </c>
      <c r="I93" s="31">
        <v>0</v>
      </c>
      <c r="J93" s="31">
        <v>0</v>
      </c>
      <c r="K93" s="31">
        <v>0</v>
      </c>
      <c r="L93" s="31">
        <v>0</v>
      </c>
      <c r="M93" s="31">
        <v>563</v>
      </c>
    </row>
    <row r="94" spans="1:13" x14ac:dyDescent="0.25">
      <c r="A94">
        <v>20010015</v>
      </c>
      <c r="B94" t="s">
        <v>29</v>
      </c>
      <c r="C94" t="s">
        <v>2612</v>
      </c>
      <c r="D94" t="s">
        <v>2666</v>
      </c>
      <c r="E94" t="s">
        <v>265</v>
      </c>
      <c r="F94" s="31">
        <v>5.76</v>
      </c>
      <c r="G94" s="31">
        <v>234.12900000000002</v>
      </c>
      <c r="H94" s="31">
        <v>0</v>
      </c>
      <c r="I94" s="31">
        <v>0</v>
      </c>
      <c r="J94" s="31">
        <v>0</v>
      </c>
      <c r="K94" s="31">
        <v>0</v>
      </c>
      <c r="L94" s="31">
        <v>0</v>
      </c>
      <c r="M94" s="31">
        <v>234</v>
      </c>
    </row>
    <row r="95" spans="1:13" x14ac:dyDescent="0.25">
      <c r="A95">
        <v>20010015</v>
      </c>
      <c r="B95" t="s">
        <v>39</v>
      </c>
      <c r="C95" t="s">
        <v>1496</v>
      </c>
      <c r="D95" t="s">
        <v>2988</v>
      </c>
      <c r="E95" t="s">
        <v>266</v>
      </c>
      <c r="F95" s="31">
        <v>36.15</v>
      </c>
      <c r="G95" s="31">
        <v>1509.5488999999998</v>
      </c>
      <c r="H95" s="31">
        <v>0</v>
      </c>
      <c r="I95" s="31">
        <v>0</v>
      </c>
      <c r="J95" s="31">
        <v>0</v>
      </c>
      <c r="K95" s="31">
        <v>0</v>
      </c>
      <c r="L95" s="31">
        <v>0</v>
      </c>
      <c r="M95" s="31">
        <v>1510</v>
      </c>
    </row>
    <row r="96" spans="1:13" x14ac:dyDescent="0.25">
      <c r="A96">
        <v>20010015</v>
      </c>
      <c r="B96" t="s">
        <v>6</v>
      </c>
      <c r="C96" t="s">
        <v>2990</v>
      </c>
      <c r="D96" t="s">
        <v>2991</v>
      </c>
      <c r="E96" t="s">
        <v>267</v>
      </c>
      <c r="F96" s="31">
        <v>73.3</v>
      </c>
      <c r="G96" s="31">
        <v>3022.2857000000004</v>
      </c>
      <c r="H96" s="31">
        <v>0</v>
      </c>
      <c r="I96" s="31">
        <v>0</v>
      </c>
      <c r="J96" s="31">
        <v>0</v>
      </c>
      <c r="K96" s="31">
        <v>0</v>
      </c>
      <c r="L96" s="31">
        <v>0</v>
      </c>
      <c r="M96" s="31">
        <v>3022</v>
      </c>
    </row>
    <row r="97" spans="1:13" x14ac:dyDescent="0.25">
      <c r="A97">
        <v>20010015</v>
      </c>
      <c r="B97" t="s">
        <v>30</v>
      </c>
      <c r="C97" t="s">
        <v>4387</v>
      </c>
      <c r="D97" t="s">
        <v>4388</v>
      </c>
      <c r="E97" t="s">
        <v>265</v>
      </c>
      <c r="F97" s="31">
        <v>46.61999999999999</v>
      </c>
      <c r="G97" s="31">
        <v>1898.4255000000001</v>
      </c>
      <c r="H97" s="31">
        <v>0</v>
      </c>
      <c r="I97" s="31">
        <v>0</v>
      </c>
      <c r="J97" s="31">
        <v>0</v>
      </c>
      <c r="K97" s="31">
        <v>0</v>
      </c>
      <c r="L97" s="31">
        <v>0</v>
      </c>
      <c r="M97" s="31">
        <v>1898</v>
      </c>
    </row>
    <row r="98" spans="1:13" x14ac:dyDescent="0.25">
      <c r="A98">
        <v>20010015</v>
      </c>
      <c r="B98" t="s">
        <v>33</v>
      </c>
      <c r="C98" t="s">
        <v>3284</v>
      </c>
      <c r="D98" t="s">
        <v>3314</v>
      </c>
      <c r="E98" t="s">
        <v>265</v>
      </c>
      <c r="F98" s="31">
        <v>45.120000000000005</v>
      </c>
      <c r="G98" s="31">
        <v>1836.4542000000004</v>
      </c>
      <c r="H98" s="31">
        <v>0</v>
      </c>
      <c r="I98" s="31">
        <v>0</v>
      </c>
      <c r="J98" s="31">
        <v>0</v>
      </c>
      <c r="K98" s="31">
        <v>0</v>
      </c>
      <c r="L98" s="31">
        <v>0</v>
      </c>
      <c r="M98" s="31">
        <v>1836</v>
      </c>
    </row>
    <row r="99" spans="1:13" x14ac:dyDescent="0.25">
      <c r="A99">
        <v>20010015</v>
      </c>
      <c r="B99" t="s">
        <v>9</v>
      </c>
      <c r="C99" t="s">
        <v>3285</v>
      </c>
      <c r="D99" t="s">
        <v>3315</v>
      </c>
      <c r="E99" t="s">
        <v>265</v>
      </c>
      <c r="F99" s="31">
        <v>10.72</v>
      </c>
      <c r="G99" s="31">
        <v>474.20499999999998</v>
      </c>
      <c r="H99" s="31">
        <v>0</v>
      </c>
      <c r="I99" s="31">
        <v>0</v>
      </c>
      <c r="J99" s="31">
        <v>0</v>
      </c>
      <c r="K99" s="31">
        <v>0</v>
      </c>
      <c r="L99" s="31">
        <v>0</v>
      </c>
      <c r="M99" s="31">
        <v>474</v>
      </c>
    </row>
    <row r="100" spans="1:13" x14ac:dyDescent="0.25">
      <c r="A100">
        <v>20010015</v>
      </c>
      <c r="B100" t="s">
        <v>35</v>
      </c>
      <c r="C100" t="s">
        <v>3824</v>
      </c>
      <c r="D100" t="s">
        <v>3833</v>
      </c>
      <c r="E100" t="s">
        <v>3834</v>
      </c>
      <c r="F100" s="31">
        <v>33.840000000000003</v>
      </c>
      <c r="G100" s="31">
        <v>1391.55</v>
      </c>
      <c r="H100" s="31">
        <v>0</v>
      </c>
      <c r="I100" s="31">
        <v>0</v>
      </c>
      <c r="J100" s="31">
        <v>0</v>
      </c>
      <c r="K100" s="31">
        <v>0</v>
      </c>
      <c r="L100" s="31">
        <v>0</v>
      </c>
      <c r="M100" s="31">
        <v>1392</v>
      </c>
    </row>
    <row r="101" spans="1:13" x14ac:dyDescent="0.25">
      <c r="A101">
        <v>20010015</v>
      </c>
      <c r="B101" t="s">
        <v>1650</v>
      </c>
      <c r="C101" t="s">
        <v>4130</v>
      </c>
      <c r="D101" t="s">
        <v>4147</v>
      </c>
      <c r="E101" t="s">
        <v>265</v>
      </c>
      <c r="F101" s="31">
        <v>44.36</v>
      </c>
      <c r="G101" s="31">
        <v>1772.9894999999999</v>
      </c>
      <c r="H101" s="31">
        <v>0</v>
      </c>
      <c r="I101" s="31">
        <v>0</v>
      </c>
      <c r="J101" s="31">
        <v>0</v>
      </c>
      <c r="K101" s="31">
        <v>0</v>
      </c>
      <c r="L101" s="31">
        <v>0</v>
      </c>
      <c r="M101" s="31">
        <v>1773</v>
      </c>
    </row>
    <row r="102" spans="1:13" x14ac:dyDescent="0.25">
      <c r="A102">
        <v>20010015</v>
      </c>
      <c r="B102" t="s">
        <v>16</v>
      </c>
      <c r="C102" t="s">
        <v>4131</v>
      </c>
      <c r="D102" t="s">
        <v>4148</v>
      </c>
      <c r="E102" t="s">
        <v>265</v>
      </c>
      <c r="F102" s="31">
        <v>43.11999999999999</v>
      </c>
      <c r="G102" s="31">
        <v>1701.1735999999999</v>
      </c>
      <c r="H102" s="31">
        <v>0</v>
      </c>
      <c r="I102" s="31">
        <v>0</v>
      </c>
      <c r="J102" s="31">
        <v>0</v>
      </c>
      <c r="K102" s="31">
        <v>0</v>
      </c>
      <c r="L102" s="31">
        <v>0</v>
      </c>
      <c r="M102" s="31">
        <v>1701</v>
      </c>
    </row>
    <row r="103" spans="1:13" x14ac:dyDescent="0.25">
      <c r="A103">
        <v>20010015</v>
      </c>
      <c r="B103" t="s">
        <v>129</v>
      </c>
      <c r="C103" t="s">
        <v>4255</v>
      </c>
      <c r="D103" t="s">
        <v>4283</v>
      </c>
      <c r="E103" t="s">
        <v>265</v>
      </c>
      <c r="F103" s="31">
        <v>23.36</v>
      </c>
      <c r="G103" s="31">
        <v>1040.1370000000002</v>
      </c>
      <c r="H103" s="31">
        <v>0</v>
      </c>
      <c r="I103" s="31">
        <v>0</v>
      </c>
      <c r="J103" s="31">
        <v>0</v>
      </c>
      <c r="K103" s="31">
        <v>0</v>
      </c>
      <c r="L103" s="31">
        <v>0</v>
      </c>
      <c r="M103" s="31">
        <v>1040</v>
      </c>
    </row>
    <row r="104" spans="1:13" x14ac:dyDescent="0.25">
      <c r="A104">
        <v>20010015</v>
      </c>
      <c r="B104" t="s">
        <v>130</v>
      </c>
      <c r="C104" t="s">
        <v>5121</v>
      </c>
      <c r="D104" t="s">
        <v>5137</v>
      </c>
      <c r="E104" t="s">
        <v>265</v>
      </c>
      <c r="F104" s="31">
        <v>28.419999999999998</v>
      </c>
      <c r="G104" s="31">
        <v>1244.3101000000001</v>
      </c>
      <c r="H104" s="31">
        <v>0</v>
      </c>
      <c r="I104" s="31">
        <v>0</v>
      </c>
      <c r="J104" s="31">
        <v>0</v>
      </c>
      <c r="K104" s="31">
        <v>0</v>
      </c>
      <c r="L104" s="31">
        <v>0</v>
      </c>
      <c r="M104" s="31">
        <v>1244</v>
      </c>
    </row>
    <row r="105" spans="1:13" x14ac:dyDescent="0.25">
      <c r="A105">
        <v>20010015</v>
      </c>
      <c r="B105" t="s">
        <v>760</v>
      </c>
      <c r="C105" t="s">
        <v>6096</v>
      </c>
      <c r="D105" t="s">
        <v>6126</v>
      </c>
      <c r="E105" t="s">
        <v>265</v>
      </c>
      <c r="F105" s="31">
        <v>25.97</v>
      </c>
      <c r="G105" s="31">
        <v>1220.5839000000001</v>
      </c>
      <c r="H105" s="31">
        <v>0</v>
      </c>
      <c r="I105" s="31">
        <v>0</v>
      </c>
      <c r="J105" s="31">
        <v>0</v>
      </c>
      <c r="K105" s="31">
        <v>0</v>
      </c>
      <c r="L105" s="31">
        <v>0</v>
      </c>
      <c r="M105" s="31">
        <v>1221</v>
      </c>
    </row>
    <row r="106" spans="1:13" x14ac:dyDescent="0.25">
      <c r="A106">
        <v>20010015</v>
      </c>
      <c r="B106" t="s">
        <v>427</v>
      </c>
      <c r="C106" t="s">
        <v>6104</v>
      </c>
      <c r="D106" t="s">
        <v>6138</v>
      </c>
      <c r="E106" t="s">
        <v>265</v>
      </c>
      <c r="F106" s="31">
        <v>165.79999999999998</v>
      </c>
      <c r="G106" s="31">
        <v>7254.4920999999995</v>
      </c>
      <c r="H106" s="31">
        <v>0</v>
      </c>
      <c r="I106" s="31">
        <v>0</v>
      </c>
      <c r="J106" s="31">
        <v>0</v>
      </c>
      <c r="K106" s="31">
        <v>0</v>
      </c>
      <c r="L106" s="31">
        <v>0</v>
      </c>
      <c r="M106" s="31">
        <v>7254</v>
      </c>
    </row>
    <row r="107" spans="1:13" x14ac:dyDescent="0.25">
      <c r="A107">
        <v>20010015</v>
      </c>
      <c r="B107" t="s">
        <v>1147</v>
      </c>
      <c r="C107" t="s">
        <v>6794</v>
      </c>
      <c r="D107" t="s">
        <v>6820</v>
      </c>
      <c r="E107" t="s">
        <v>275</v>
      </c>
      <c r="F107" s="31">
        <v>10.37</v>
      </c>
      <c r="G107" s="31">
        <v>432.63660000000004</v>
      </c>
      <c r="H107" s="31">
        <v>0</v>
      </c>
      <c r="I107" s="31">
        <v>0</v>
      </c>
      <c r="J107" s="31">
        <v>0</v>
      </c>
      <c r="K107" s="31">
        <v>0</v>
      </c>
      <c r="L107" s="31">
        <v>0</v>
      </c>
      <c r="M107" s="31">
        <v>433</v>
      </c>
    </row>
    <row r="108" spans="1:13" x14ac:dyDescent="0.25">
      <c r="A108">
        <v>20010015</v>
      </c>
      <c r="B108" t="s">
        <v>1247</v>
      </c>
      <c r="C108" t="s">
        <v>7734</v>
      </c>
      <c r="D108" t="s">
        <v>7776</v>
      </c>
      <c r="E108" t="s">
        <v>267</v>
      </c>
      <c r="F108" s="31">
        <v>10.28</v>
      </c>
      <c r="G108" s="31">
        <v>406.31469999999996</v>
      </c>
      <c r="H108" s="31">
        <v>0</v>
      </c>
      <c r="I108" s="31">
        <v>0</v>
      </c>
      <c r="J108" s="31">
        <v>0</v>
      </c>
      <c r="K108" s="31">
        <v>0</v>
      </c>
      <c r="L108" s="31">
        <v>0</v>
      </c>
      <c r="M108" s="31">
        <v>406</v>
      </c>
    </row>
    <row r="109" spans="1:13" x14ac:dyDescent="0.25">
      <c r="A109">
        <v>20010015</v>
      </c>
      <c r="B109" t="s">
        <v>2594</v>
      </c>
      <c r="C109" t="s">
        <v>6062</v>
      </c>
      <c r="D109" t="s">
        <v>9729</v>
      </c>
      <c r="E109" t="s">
        <v>267</v>
      </c>
      <c r="F109" s="31">
        <v>8.73</v>
      </c>
      <c r="G109" s="31">
        <v>356.92589999999996</v>
      </c>
      <c r="H109" s="31">
        <v>0</v>
      </c>
      <c r="I109" s="31">
        <v>0</v>
      </c>
      <c r="J109" s="31">
        <v>0</v>
      </c>
      <c r="K109" s="31">
        <v>0</v>
      </c>
      <c r="L109" s="31">
        <v>0</v>
      </c>
      <c r="M109" s="31">
        <v>357</v>
      </c>
    </row>
    <row r="110" spans="1:13" x14ac:dyDescent="0.25">
      <c r="A110">
        <v>20010015</v>
      </c>
      <c r="B110" t="s">
        <v>2802</v>
      </c>
      <c r="C110" t="s">
        <v>6177</v>
      </c>
      <c r="D110" t="s">
        <v>10562</v>
      </c>
      <c r="E110" t="s">
        <v>265</v>
      </c>
      <c r="F110" s="31">
        <v>70.3</v>
      </c>
      <c r="G110" s="31">
        <v>2926.9247</v>
      </c>
      <c r="H110" s="31">
        <v>0</v>
      </c>
      <c r="I110" s="31">
        <v>0</v>
      </c>
      <c r="J110" s="31">
        <v>0</v>
      </c>
      <c r="K110" s="31">
        <v>0</v>
      </c>
      <c r="L110" s="31">
        <v>0</v>
      </c>
      <c r="M110" s="31">
        <v>2927</v>
      </c>
    </row>
    <row r="111" spans="1:13" x14ac:dyDescent="0.25">
      <c r="A111">
        <v>20010015</v>
      </c>
      <c r="B111" t="s">
        <v>2803</v>
      </c>
      <c r="C111" t="s">
        <v>10947</v>
      </c>
      <c r="D111" t="s">
        <v>10982</v>
      </c>
      <c r="E111" t="s">
        <v>265</v>
      </c>
      <c r="F111" s="31">
        <v>72.230000000000018</v>
      </c>
      <c r="G111" s="31">
        <v>2904.9581000000007</v>
      </c>
      <c r="H111" s="31">
        <v>0</v>
      </c>
      <c r="I111" s="31">
        <v>0</v>
      </c>
      <c r="J111" s="31">
        <v>0</v>
      </c>
      <c r="K111" s="31">
        <v>0</v>
      </c>
      <c r="L111" s="31">
        <v>0</v>
      </c>
      <c r="M111" s="31">
        <v>2905</v>
      </c>
    </row>
    <row r="112" spans="1:13" x14ac:dyDescent="0.25">
      <c r="A112">
        <v>20010015</v>
      </c>
      <c r="B112" t="s">
        <v>3261</v>
      </c>
      <c r="C112" t="s">
        <v>11463</v>
      </c>
      <c r="D112" t="s">
        <v>11508</v>
      </c>
      <c r="E112" t="s">
        <v>265</v>
      </c>
      <c r="F112" s="31">
        <v>30.33</v>
      </c>
      <c r="G112" s="31">
        <v>1256.3984</v>
      </c>
      <c r="H112" s="31">
        <v>0</v>
      </c>
      <c r="I112" s="31">
        <v>0</v>
      </c>
      <c r="J112" s="31">
        <v>0</v>
      </c>
      <c r="K112" s="31">
        <v>0</v>
      </c>
      <c r="L112" s="31">
        <v>0</v>
      </c>
      <c r="M112" s="31">
        <v>1256</v>
      </c>
    </row>
    <row r="113" spans="1:13" x14ac:dyDescent="0.25">
      <c r="A113">
        <v>20010015</v>
      </c>
      <c r="B113" t="s">
        <v>3576</v>
      </c>
      <c r="C113" t="s">
        <v>906</v>
      </c>
      <c r="D113" t="s">
        <v>11677</v>
      </c>
      <c r="E113" t="s">
        <v>267</v>
      </c>
      <c r="F113" s="31">
        <v>30.269999999999992</v>
      </c>
      <c r="G113" s="31">
        <v>1410.6907000000001</v>
      </c>
      <c r="H113" s="31">
        <v>0</v>
      </c>
      <c r="I113" s="31">
        <v>0</v>
      </c>
      <c r="J113" s="31">
        <v>0</v>
      </c>
      <c r="K113" s="31">
        <v>0</v>
      </c>
      <c r="L113" s="31">
        <v>0</v>
      </c>
      <c r="M113" s="31">
        <v>1411</v>
      </c>
    </row>
    <row r="114" spans="1:13" x14ac:dyDescent="0.25">
      <c r="A114">
        <v>20010015</v>
      </c>
      <c r="B114" t="s">
        <v>3465</v>
      </c>
      <c r="C114" t="s">
        <v>12295</v>
      </c>
      <c r="D114" t="s">
        <v>12316</v>
      </c>
      <c r="E114" t="s">
        <v>275</v>
      </c>
      <c r="F114" s="31">
        <v>8.9700000000000006</v>
      </c>
      <c r="G114" s="31">
        <v>369.95400000000006</v>
      </c>
      <c r="H114" s="31">
        <v>0</v>
      </c>
      <c r="I114" s="31">
        <v>0</v>
      </c>
      <c r="J114" s="31">
        <v>0</v>
      </c>
      <c r="K114" s="31">
        <v>0</v>
      </c>
      <c r="L114" s="31">
        <v>0</v>
      </c>
      <c r="M114" s="31">
        <v>370</v>
      </c>
    </row>
    <row r="115" spans="1:13" x14ac:dyDescent="0.25">
      <c r="A115">
        <v>20010015</v>
      </c>
      <c r="B115" t="s">
        <v>3578</v>
      </c>
      <c r="C115" t="s">
        <v>11503</v>
      </c>
      <c r="D115" t="s">
        <v>12538</v>
      </c>
      <c r="E115" t="s">
        <v>265</v>
      </c>
      <c r="F115" s="31">
        <v>63.789999999999992</v>
      </c>
      <c r="G115" s="31">
        <v>2710.7539000000002</v>
      </c>
      <c r="H115" s="31">
        <v>0</v>
      </c>
      <c r="I115" s="31">
        <v>0</v>
      </c>
      <c r="J115" s="31">
        <v>0</v>
      </c>
      <c r="K115" s="31">
        <v>0</v>
      </c>
      <c r="L115" s="31">
        <v>0</v>
      </c>
      <c r="M115" s="31">
        <v>2711</v>
      </c>
    </row>
    <row r="116" spans="1:13" x14ac:dyDescent="0.25">
      <c r="A116">
        <v>20010015</v>
      </c>
      <c r="B116" t="s">
        <v>3652</v>
      </c>
      <c r="C116" t="s">
        <v>12518</v>
      </c>
      <c r="D116" t="s">
        <v>12714</v>
      </c>
      <c r="E116" t="s">
        <v>267</v>
      </c>
      <c r="F116" s="31">
        <v>116.40999999999998</v>
      </c>
      <c r="G116" s="31">
        <v>4703.2145</v>
      </c>
      <c r="H116" s="31">
        <v>0</v>
      </c>
      <c r="I116" s="31">
        <v>0</v>
      </c>
      <c r="J116" s="31">
        <v>0</v>
      </c>
      <c r="K116" s="31">
        <v>0</v>
      </c>
      <c r="L116" s="31">
        <v>0</v>
      </c>
      <c r="M116" s="31">
        <v>4703</v>
      </c>
    </row>
    <row r="117" spans="1:13" x14ac:dyDescent="0.25">
      <c r="A117">
        <v>20010015</v>
      </c>
      <c r="B117" t="s">
        <v>3869</v>
      </c>
      <c r="C117" t="s">
        <v>13149</v>
      </c>
      <c r="D117" t="s">
        <v>13179</v>
      </c>
      <c r="E117" t="s">
        <v>265</v>
      </c>
      <c r="F117" s="31">
        <v>20.100000000000001</v>
      </c>
      <c r="G117" s="31">
        <v>930.36580000000004</v>
      </c>
      <c r="H117" s="31">
        <v>0</v>
      </c>
      <c r="I117" s="31">
        <v>0</v>
      </c>
      <c r="J117" s="31">
        <v>0</v>
      </c>
      <c r="K117" s="31">
        <v>0</v>
      </c>
      <c r="L117" s="31">
        <v>0</v>
      </c>
      <c r="M117" s="31">
        <v>930</v>
      </c>
    </row>
    <row r="118" spans="1:13" x14ac:dyDescent="0.25">
      <c r="A118">
        <v>20010015</v>
      </c>
      <c r="B118" t="s">
        <v>3870</v>
      </c>
      <c r="C118" t="s">
        <v>13150</v>
      </c>
      <c r="D118" t="s">
        <v>13180</v>
      </c>
      <c r="E118" t="s">
        <v>267</v>
      </c>
      <c r="F118" s="31">
        <v>33.309999999999995</v>
      </c>
      <c r="G118" s="31">
        <v>1434.7404999999999</v>
      </c>
      <c r="H118" s="31">
        <v>0</v>
      </c>
      <c r="I118" s="31">
        <v>0</v>
      </c>
      <c r="J118" s="31">
        <v>0</v>
      </c>
      <c r="K118" s="31">
        <v>0</v>
      </c>
      <c r="L118" s="31">
        <v>0</v>
      </c>
      <c r="M118" s="31">
        <v>1435</v>
      </c>
    </row>
    <row r="119" spans="1:13" x14ac:dyDescent="0.25">
      <c r="A119">
        <v>20010015</v>
      </c>
      <c r="B119" t="s">
        <v>3871</v>
      </c>
      <c r="C119" t="s">
        <v>13295</v>
      </c>
      <c r="D119" t="s">
        <v>13315</v>
      </c>
      <c r="E119" t="s">
        <v>265</v>
      </c>
      <c r="F119" s="31">
        <v>43.529999999999994</v>
      </c>
      <c r="G119" s="31">
        <v>1983.2057999999997</v>
      </c>
      <c r="H119" s="31">
        <v>0</v>
      </c>
      <c r="I119" s="31">
        <v>0</v>
      </c>
      <c r="J119" s="31">
        <v>0</v>
      </c>
      <c r="K119" s="31">
        <v>0</v>
      </c>
      <c r="L119" s="31">
        <v>0</v>
      </c>
      <c r="M119" s="31">
        <v>1983</v>
      </c>
    </row>
    <row r="120" spans="1:13" x14ac:dyDescent="0.25">
      <c r="A120">
        <v>20010015</v>
      </c>
      <c r="B120" t="s">
        <v>3872</v>
      </c>
      <c r="C120" t="s">
        <v>13296</v>
      </c>
      <c r="D120" t="s">
        <v>13316</v>
      </c>
      <c r="E120" t="s">
        <v>265</v>
      </c>
      <c r="F120" s="31">
        <v>14.39</v>
      </c>
      <c r="G120" s="31">
        <v>633.94949999999994</v>
      </c>
      <c r="H120" s="31">
        <v>0</v>
      </c>
      <c r="I120" s="31">
        <v>0</v>
      </c>
      <c r="J120" s="31">
        <v>0</v>
      </c>
      <c r="K120" s="31">
        <v>0</v>
      </c>
      <c r="L120" s="31">
        <v>0</v>
      </c>
      <c r="M120" s="31">
        <v>634</v>
      </c>
    </row>
    <row r="121" spans="1:13" x14ac:dyDescent="0.25">
      <c r="A121">
        <v>20010015</v>
      </c>
      <c r="B121" t="s">
        <v>10942</v>
      </c>
      <c r="C121" t="s">
        <v>13394</v>
      </c>
      <c r="D121" t="s">
        <v>13415</v>
      </c>
      <c r="E121" t="s">
        <v>3990</v>
      </c>
      <c r="F121" s="31">
        <v>73.100000000000009</v>
      </c>
      <c r="G121" s="31">
        <v>3044.2396999999996</v>
      </c>
      <c r="H121" s="31">
        <v>0</v>
      </c>
      <c r="I121" s="31">
        <v>0</v>
      </c>
      <c r="J121" s="31">
        <v>0</v>
      </c>
      <c r="K121" s="31">
        <v>0</v>
      </c>
      <c r="L121" s="31">
        <v>0</v>
      </c>
      <c r="M121" s="31">
        <v>3044</v>
      </c>
    </row>
    <row r="122" spans="1:13" x14ac:dyDescent="0.25">
      <c r="A122">
        <v>20010015</v>
      </c>
      <c r="B122" t="s">
        <v>4391</v>
      </c>
      <c r="C122" t="s">
        <v>13503</v>
      </c>
      <c r="D122" t="s">
        <v>13530</v>
      </c>
      <c r="E122" t="s">
        <v>1380</v>
      </c>
      <c r="F122" s="31">
        <v>18.79</v>
      </c>
      <c r="G122" s="31">
        <v>834.66429999999991</v>
      </c>
      <c r="H122" s="31">
        <v>0</v>
      </c>
      <c r="I122" s="31">
        <v>0</v>
      </c>
      <c r="J122" s="31">
        <v>0</v>
      </c>
      <c r="K122" s="31">
        <v>0</v>
      </c>
      <c r="L122" s="31">
        <v>0</v>
      </c>
      <c r="M122" s="31">
        <v>835</v>
      </c>
    </row>
    <row r="123" spans="1:13" x14ac:dyDescent="0.25">
      <c r="A123">
        <v>20010015</v>
      </c>
      <c r="B123" t="s">
        <v>4414</v>
      </c>
      <c r="C123" t="s">
        <v>13705</v>
      </c>
      <c r="D123" t="s">
        <v>13726</v>
      </c>
      <c r="E123" t="s">
        <v>264</v>
      </c>
      <c r="F123" s="31">
        <v>96.329999999999984</v>
      </c>
      <c r="G123" s="31">
        <v>3896.6685000000007</v>
      </c>
      <c r="H123" s="31">
        <v>0</v>
      </c>
      <c r="I123" s="31">
        <v>0</v>
      </c>
      <c r="J123" s="31">
        <v>0</v>
      </c>
      <c r="K123" s="31">
        <v>0</v>
      </c>
      <c r="L123" s="31">
        <v>0</v>
      </c>
      <c r="M123" s="31">
        <v>3897</v>
      </c>
    </row>
    <row r="124" spans="1:13" x14ac:dyDescent="0.25">
      <c r="A124">
        <v>20010015</v>
      </c>
      <c r="B124" t="s">
        <v>4656</v>
      </c>
      <c r="C124" t="s">
        <v>13906</v>
      </c>
      <c r="D124" t="s">
        <v>13914</v>
      </c>
      <c r="E124" t="s">
        <v>267</v>
      </c>
      <c r="F124" s="31">
        <v>86.36999999999999</v>
      </c>
      <c r="G124" s="31">
        <v>3470.1225999999992</v>
      </c>
      <c r="H124" s="31">
        <v>0</v>
      </c>
      <c r="I124" s="31">
        <v>0</v>
      </c>
      <c r="J124" s="31">
        <v>0</v>
      </c>
      <c r="K124" s="31">
        <v>0</v>
      </c>
      <c r="L124" s="31">
        <v>0</v>
      </c>
      <c r="M124" s="31">
        <v>3470</v>
      </c>
    </row>
    <row r="125" spans="1:13" x14ac:dyDescent="0.25">
      <c r="A125">
        <v>20010015</v>
      </c>
      <c r="B125" t="s">
        <v>5193</v>
      </c>
      <c r="C125" t="s">
        <v>13907</v>
      </c>
      <c r="D125" t="s">
        <v>13915</v>
      </c>
      <c r="E125" t="s">
        <v>267</v>
      </c>
      <c r="F125" s="31">
        <v>73.62</v>
      </c>
      <c r="G125" s="31">
        <v>3120.3371000000002</v>
      </c>
      <c r="H125" s="31">
        <v>0</v>
      </c>
      <c r="I125" s="31">
        <v>0</v>
      </c>
      <c r="J125" s="31">
        <v>0</v>
      </c>
      <c r="K125" s="31">
        <v>0</v>
      </c>
      <c r="L125" s="31">
        <v>0</v>
      </c>
      <c r="M125" s="31">
        <v>3120</v>
      </c>
    </row>
    <row r="126" spans="1:13" x14ac:dyDescent="0.25">
      <c r="A126">
        <v>20010015</v>
      </c>
      <c r="B126" t="s">
        <v>5387</v>
      </c>
      <c r="C126" t="s">
        <v>13947</v>
      </c>
      <c r="D126" t="s">
        <v>13961</v>
      </c>
      <c r="E126" t="s">
        <v>267</v>
      </c>
      <c r="F126" s="31">
        <v>47.550000000000011</v>
      </c>
      <c r="G126" s="31">
        <v>1976.2054000000003</v>
      </c>
      <c r="H126" s="31">
        <v>0</v>
      </c>
      <c r="I126" s="31">
        <v>0</v>
      </c>
      <c r="J126" s="31">
        <v>0</v>
      </c>
      <c r="K126" s="31">
        <v>0</v>
      </c>
      <c r="L126" s="31">
        <v>0</v>
      </c>
      <c r="M126" s="31">
        <v>1976</v>
      </c>
    </row>
    <row r="127" spans="1:13" x14ac:dyDescent="0.25">
      <c r="A127">
        <v>20010015</v>
      </c>
      <c r="B127" t="s">
        <v>5390</v>
      </c>
      <c r="C127" t="s">
        <v>14294</v>
      </c>
      <c r="D127" t="s">
        <v>14323</v>
      </c>
      <c r="E127" t="s">
        <v>265</v>
      </c>
      <c r="F127" s="31">
        <v>30.860000000000003</v>
      </c>
      <c r="G127" s="31">
        <v>1254.5368999999998</v>
      </c>
      <c r="H127" s="31">
        <v>0</v>
      </c>
      <c r="I127" s="31">
        <v>0</v>
      </c>
      <c r="J127" s="31">
        <v>0</v>
      </c>
      <c r="K127" s="31">
        <v>0</v>
      </c>
      <c r="L127" s="31">
        <v>0</v>
      </c>
      <c r="M127" s="31">
        <v>1255</v>
      </c>
    </row>
    <row r="128" spans="1:13" x14ac:dyDescent="0.25">
      <c r="A128">
        <v>20010015</v>
      </c>
      <c r="B128" t="s">
        <v>5391</v>
      </c>
      <c r="C128" t="s">
        <v>13009</v>
      </c>
      <c r="D128" t="s">
        <v>14454</v>
      </c>
      <c r="E128" t="s">
        <v>265</v>
      </c>
      <c r="F128" s="31">
        <v>42.22</v>
      </c>
      <c r="G128" s="31">
        <v>1802.1509000000003</v>
      </c>
      <c r="H128" s="31">
        <v>0</v>
      </c>
      <c r="I128" s="31">
        <v>0</v>
      </c>
      <c r="J128" s="31">
        <v>0</v>
      </c>
      <c r="K128" s="31">
        <v>0</v>
      </c>
      <c r="L128" s="31">
        <v>0</v>
      </c>
      <c r="M128" s="31">
        <v>1802</v>
      </c>
    </row>
    <row r="129" spans="1:13" x14ac:dyDescent="0.25">
      <c r="A129">
        <v>20010015</v>
      </c>
      <c r="B129" t="s">
        <v>5700</v>
      </c>
      <c r="C129" t="s">
        <v>6177</v>
      </c>
      <c r="D129" t="s">
        <v>14455</v>
      </c>
      <c r="E129" t="s">
        <v>3990</v>
      </c>
      <c r="F129" s="31">
        <v>49.74</v>
      </c>
      <c r="G129" s="31">
        <v>2052.8285999999998</v>
      </c>
      <c r="H129" s="31">
        <v>0</v>
      </c>
      <c r="I129" s="31">
        <v>0</v>
      </c>
      <c r="J129" s="31">
        <v>0</v>
      </c>
      <c r="K129" s="31">
        <v>0</v>
      </c>
      <c r="L129" s="31">
        <v>0</v>
      </c>
      <c r="M129" s="31">
        <v>2053</v>
      </c>
    </row>
    <row r="130" spans="1:13" x14ac:dyDescent="0.25">
      <c r="A130">
        <v>20010015</v>
      </c>
      <c r="B130" t="s">
        <v>5701</v>
      </c>
      <c r="C130" t="s">
        <v>15155</v>
      </c>
      <c r="D130" t="s">
        <v>15184</v>
      </c>
      <c r="E130" t="s">
        <v>266</v>
      </c>
      <c r="F130" s="31">
        <v>108.16999999999997</v>
      </c>
      <c r="G130" s="31">
        <v>4383.5647000000008</v>
      </c>
      <c r="H130" s="31">
        <v>0</v>
      </c>
      <c r="I130" s="31">
        <v>0</v>
      </c>
      <c r="J130" s="31">
        <v>0</v>
      </c>
      <c r="K130" s="31">
        <v>0</v>
      </c>
      <c r="L130" s="31">
        <v>0</v>
      </c>
      <c r="M130" s="31">
        <v>4384</v>
      </c>
    </row>
    <row r="131" spans="1:13" x14ac:dyDescent="0.25">
      <c r="A131">
        <v>20010015</v>
      </c>
      <c r="B131" t="s">
        <v>6080</v>
      </c>
      <c r="C131" t="s">
        <v>8752</v>
      </c>
      <c r="D131" t="s">
        <v>15185</v>
      </c>
      <c r="E131" t="s">
        <v>265</v>
      </c>
      <c r="F131" s="31">
        <v>54.019999999999996</v>
      </c>
      <c r="G131" s="31">
        <v>2198.6309999999999</v>
      </c>
      <c r="H131" s="31">
        <v>0</v>
      </c>
      <c r="I131" s="31">
        <v>0</v>
      </c>
      <c r="J131" s="31">
        <v>0</v>
      </c>
      <c r="K131" s="31">
        <v>0</v>
      </c>
      <c r="L131" s="31">
        <v>0</v>
      </c>
      <c r="M131" s="31">
        <v>2199</v>
      </c>
    </row>
    <row r="132" spans="1:13" x14ac:dyDescent="0.25">
      <c r="A132">
        <v>20010015</v>
      </c>
      <c r="B132" t="s">
        <v>6539</v>
      </c>
      <c r="C132" t="s">
        <v>15706</v>
      </c>
      <c r="D132" t="s">
        <v>15717</v>
      </c>
      <c r="E132" t="s">
        <v>1141</v>
      </c>
      <c r="F132" s="31">
        <v>50.34</v>
      </c>
      <c r="G132" s="31">
        <v>2027.0146</v>
      </c>
      <c r="H132" s="31">
        <v>0</v>
      </c>
      <c r="I132" s="31">
        <v>0</v>
      </c>
      <c r="J132" s="31">
        <v>0</v>
      </c>
      <c r="K132" s="31">
        <v>0</v>
      </c>
      <c r="L132" s="31">
        <v>0</v>
      </c>
      <c r="M132" s="31">
        <v>2027</v>
      </c>
    </row>
    <row r="133" spans="1:13" x14ac:dyDescent="0.25">
      <c r="A133">
        <v>20010015</v>
      </c>
      <c r="B133" t="s">
        <v>6533</v>
      </c>
      <c r="C133" t="s">
        <v>15707</v>
      </c>
      <c r="D133" t="s">
        <v>15718</v>
      </c>
      <c r="E133" t="s">
        <v>265</v>
      </c>
      <c r="F133" s="31">
        <v>46.650000000000006</v>
      </c>
      <c r="G133" s="31">
        <v>1896.8068000000001</v>
      </c>
      <c r="H133" s="31">
        <v>0</v>
      </c>
      <c r="I133" s="31">
        <v>0</v>
      </c>
      <c r="J133" s="31">
        <v>0</v>
      </c>
      <c r="K133" s="31">
        <v>0</v>
      </c>
      <c r="L133" s="31">
        <v>0</v>
      </c>
      <c r="M133" s="31">
        <v>1897</v>
      </c>
    </row>
    <row r="134" spans="1:13" x14ac:dyDescent="0.25">
      <c r="A134">
        <v>20010015</v>
      </c>
      <c r="B134" t="s">
        <v>6872</v>
      </c>
      <c r="C134" t="s">
        <v>9991</v>
      </c>
      <c r="D134" t="s">
        <v>15776</v>
      </c>
      <c r="E134" t="s">
        <v>265</v>
      </c>
      <c r="F134" s="31">
        <v>42.089999999999996</v>
      </c>
      <c r="G134" s="31">
        <v>1781.5653</v>
      </c>
      <c r="H134" s="31">
        <v>0</v>
      </c>
      <c r="I134" s="31">
        <v>0</v>
      </c>
      <c r="J134" s="31">
        <v>0</v>
      </c>
      <c r="K134" s="31">
        <v>0</v>
      </c>
      <c r="L134" s="31">
        <v>0</v>
      </c>
      <c r="M134" s="31">
        <v>1782</v>
      </c>
    </row>
    <row r="135" spans="1:13" x14ac:dyDescent="0.25">
      <c r="A135">
        <v>20010015</v>
      </c>
      <c r="B135" t="s">
        <v>6981</v>
      </c>
      <c r="C135" t="s">
        <v>15965</v>
      </c>
      <c r="D135" t="s">
        <v>15975</v>
      </c>
      <c r="E135" t="s">
        <v>265</v>
      </c>
      <c r="F135" s="31">
        <v>44.63000000000001</v>
      </c>
      <c r="G135" s="31">
        <v>1821.6297</v>
      </c>
      <c r="H135" s="31">
        <v>0</v>
      </c>
      <c r="I135" s="31">
        <v>0</v>
      </c>
      <c r="J135" s="31">
        <v>0</v>
      </c>
      <c r="K135" s="31">
        <v>0</v>
      </c>
      <c r="L135" s="31">
        <v>0</v>
      </c>
      <c r="M135" s="31">
        <v>1822</v>
      </c>
    </row>
    <row r="136" spans="1:13" x14ac:dyDescent="0.25">
      <c r="A136">
        <v>20010015</v>
      </c>
      <c r="B136" t="s">
        <v>7263</v>
      </c>
      <c r="C136" t="s">
        <v>16146</v>
      </c>
      <c r="D136" t="s">
        <v>16161</v>
      </c>
      <c r="E136" t="s">
        <v>274</v>
      </c>
      <c r="F136" s="31">
        <v>197.13</v>
      </c>
      <c r="G136" s="31">
        <v>8493.1473999999998</v>
      </c>
      <c r="H136" s="31">
        <v>0</v>
      </c>
      <c r="I136" s="31">
        <v>0</v>
      </c>
      <c r="J136" s="31">
        <v>0</v>
      </c>
      <c r="K136" s="31">
        <v>0</v>
      </c>
      <c r="L136" s="31">
        <v>0</v>
      </c>
      <c r="M136" s="31">
        <v>8493</v>
      </c>
    </row>
    <row r="137" spans="1:13" x14ac:dyDescent="0.25">
      <c r="A137">
        <v>20010015</v>
      </c>
      <c r="B137" t="s">
        <v>12391</v>
      </c>
      <c r="C137" t="s">
        <v>16423</v>
      </c>
      <c r="D137" t="s">
        <v>16473</v>
      </c>
      <c r="E137" t="s">
        <v>275</v>
      </c>
      <c r="F137" s="31">
        <v>76.719999999999985</v>
      </c>
      <c r="G137" s="31">
        <v>3014.8567000000003</v>
      </c>
      <c r="H137" s="31">
        <v>0</v>
      </c>
      <c r="I137" s="31">
        <v>0</v>
      </c>
      <c r="J137" s="31">
        <v>0</v>
      </c>
      <c r="K137" s="31">
        <v>0</v>
      </c>
      <c r="L137" s="31">
        <v>0</v>
      </c>
      <c r="M137" s="31">
        <v>3015</v>
      </c>
    </row>
    <row r="138" spans="1:13" x14ac:dyDescent="0.25">
      <c r="A138">
        <v>20010015</v>
      </c>
      <c r="B138" t="s">
        <v>7374</v>
      </c>
      <c r="C138" t="s">
        <v>16424</v>
      </c>
      <c r="D138" t="s">
        <v>16474</v>
      </c>
      <c r="E138" t="s">
        <v>267</v>
      </c>
      <c r="F138" s="31">
        <v>6.1</v>
      </c>
      <c r="G138" s="31">
        <v>251.78300000000002</v>
      </c>
      <c r="H138" s="31">
        <v>0</v>
      </c>
      <c r="I138" s="31">
        <v>0</v>
      </c>
      <c r="J138" s="31">
        <v>0</v>
      </c>
      <c r="K138" s="31">
        <v>0</v>
      </c>
      <c r="L138" s="31">
        <v>0</v>
      </c>
      <c r="M138" s="31">
        <v>252</v>
      </c>
    </row>
    <row r="139" spans="1:13" x14ac:dyDescent="0.25">
      <c r="A139" t="s">
        <v>16680</v>
      </c>
      <c r="F139" s="31">
        <v>2579.3799999999997</v>
      </c>
      <c r="G139" s="31">
        <v>107851.96300000002</v>
      </c>
      <c r="H139" s="31">
        <v>0</v>
      </c>
      <c r="I139" s="31">
        <v>0</v>
      </c>
      <c r="J139" s="31">
        <v>0</v>
      </c>
      <c r="K139" s="31">
        <v>0</v>
      </c>
      <c r="L139" s="31">
        <v>0</v>
      </c>
      <c r="M139" s="31">
        <v>107853</v>
      </c>
    </row>
    <row r="140" spans="1:13" x14ac:dyDescent="0.25">
      <c r="A140">
        <v>20010017</v>
      </c>
      <c r="B140" t="s">
        <v>17</v>
      </c>
      <c r="C140" t="s">
        <v>1488</v>
      </c>
      <c r="D140" t="s">
        <v>1543</v>
      </c>
      <c r="E140" t="s">
        <v>429</v>
      </c>
      <c r="F140" s="31">
        <v>169.03999999999996</v>
      </c>
      <c r="G140" s="31">
        <v>7490.8292000000001</v>
      </c>
      <c r="H140" s="31">
        <v>0</v>
      </c>
      <c r="I140" s="31">
        <v>0</v>
      </c>
      <c r="J140" s="31">
        <v>0</v>
      </c>
      <c r="K140" s="31">
        <v>0</v>
      </c>
      <c r="L140" s="31">
        <v>395.27999999999884</v>
      </c>
      <c r="M140" s="31">
        <v>7096</v>
      </c>
    </row>
    <row r="141" spans="1:13" x14ac:dyDescent="0.25">
      <c r="A141">
        <v>20010017</v>
      </c>
      <c r="B141" t="s">
        <v>21</v>
      </c>
      <c r="C141" t="s">
        <v>1868</v>
      </c>
      <c r="D141" t="s">
        <v>1901</v>
      </c>
      <c r="E141" t="s">
        <v>429</v>
      </c>
      <c r="F141" s="31">
        <v>16.329999999999998</v>
      </c>
      <c r="G141" s="31">
        <v>841.52419999999995</v>
      </c>
      <c r="H141" s="31">
        <v>0</v>
      </c>
      <c r="I141" s="31">
        <v>0</v>
      </c>
      <c r="J141" s="31">
        <v>0</v>
      </c>
      <c r="K141" s="31">
        <v>0</v>
      </c>
      <c r="L141" s="31">
        <v>0</v>
      </c>
      <c r="M141" s="31">
        <v>842</v>
      </c>
    </row>
    <row r="142" spans="1:13" x14ac:dyDescent="0.25">
      <c r="A142">
        <v>20010017</v>
      </c>
      <c r="B142" t="s">
        <v>2</v>
      </c>
      <c r="C142" t="s">
        <v>559</v>
      </c>
      <c r="D142" t="s">
        <v>2642</v>
      </c>
      <c r="E142" t="s">
        <v>273</v>
      </c>
      <c r="F142" s="31">
        <v>18.809999999999995</v>
      </c>
      <c r="G142" s="31">
        <v>857.65710000000013</v>
      </c>
      <c r="H142" s="31">
        <v>0</v>
      </c>
      <c r="I142" s="31">
        <v>0</v>
      </c>
      <c r="J142" s="31">
        <v>0</v>
      </c>
      <c r="K142" s="31">
        <v>0</v>
      </c>
      <c r="L142" s="31">
        <v>0</v>
      </c>
      <c r="M142" s="31">
        <v>858</v>
      </c>
    </row>
    <row r="143" spans="1:13" x14ac:dyDescent="0.25">
      <c r="A143">
        <v>20010017</v>
      </c>
      <c r="B143" t="s">
        <v>4</v>
      </c>
      <c r="C143" t="s">
        <v>3876</v>
      </c>
      <c r="D143" t="s">
        <v>3901</v>
      </c>
      <c r="E143" t="s">
        <v>273</v>
      </c>
      <c r="F143" s="31">
        <v>6.8199999999999994</v>
      </c>
      <c r="G143" s="31">
        <v>310.83920000000001</v>
      </c>
      <c r="H143" s="31">
        <v>0</v>
      </c>
      <c r="I143" s="31">
        <v>0</v>
      </c>
      <c r="J143" s="31">
        <v>0</v>
      </c>
      <c r="K143" s="31">
        <v>0</v>
      </c>
      <c r="L143" s="31">
        <v>0</v>
      </c>
      <c r="M143" s="31">
        <v>311</v>
      </c>
    </row>
    <row r="144" spans="1:13" x14ac:dyDescent="0.25">
      <c r="A144">
        <v>20010017</v>
      </c>
      <c r="B144" t="s">
        <v>5</v>
      </c>
      <c r="C144" t="s">
        <v>559</v>
      </c>
      <c r="D144" t="s">
        <v>8406</v>
      </c>
      <c r="E144" t="s">
        <v>273</v>
      </c>
      <c r="F144" s="31">
        <v>37.54</v>
      </c>
      <c r="G144" s="31">
        <v>1403.0563999999999</v>
      </c>
      <c r="H144" s="31">
        <v>0</v>
      </c>
      <c r="I144" s="31">
        <v>0</v>
      </c>
      <c r="J144" s="31">
        <v>0</v>
      </c>
      <c r="K144" s="31">
        <v>0</v>
      </c>
      <c r="L144" s="31">
        <v>0</v>
      </c>
      <c r="M144" s="31">
        <v>1403</v>
      </c>
    </row>
    <row r="145" spans="1:13" x14ac:dyDescent="0.25">
      <c r="A145">
        <v>20010017</v>
      </c>
      <c r="B145" t="s">
        <v>39</v>
      </c>
      <c r="C145" t="s">
        <v>9600</v>
      </c>
      <c r="D145" t="s">
        <v>9619</v>
      </c>
      <c r="E145" t="s">
        <v>456</v>
      </c>
      <c r="F145" s="31">
        <v>26.270000000000003</v>
      </c>
      <c r="G145" s="31">
        <v>1308.8733999999999</v>
      </c>
      <c r="H145" s="31">
        <v>0</v>
      </c>
      <c r="I145" s="31">
        <v>0</v>
      </c>
      <c r="J145" s="31">
        <v>0</v>
      </c>
      <c r="K145" s="31">
        <v>0</v>
      </c>
      <c r="L145" s="31">
        <v>0</v>
      </c>
      <c r="M145" s="31">
        <v>1309</v>
      </c>
    </row>
    <row r="146" spans="1:13" x14ac:dyDescent="0.25">
      <c r="A146">
        <v>20010017</v>
      </c>
      <c r="B146" t="s">
        <v>6</v>
      </c>
      <c r="C146" t="s">
        <v>11312</v>
      </c>
      <c r="D146" t="s">
        <v>11343</v>
      </c>
      <c r="E146" t="s">
        <v>273</v>
      </c>
      <c r="F146" s="31">
        <v>10.77</v>
      </c>
      <c r="G146" s="31">
        <v>662.23800000000006</v>
      </c>
      <c r="H146" s="31">
        <v>0</v>
      </c>
      <c r="I146" s="31">
        <v>0</v>
      </c>
      <c r="J146" s="31">
        <v>0</v>
      </c>
      <c r="K146" s="31">
        <v>0</v>
      </c>
      <c r="L146" s="31">
        <v>0</v>
      </c>
      <c r="M146" s="31">
        <v>662</v>
      </c>
    </row>
    <row r="147" spans="1:13" x14ac:dyDescent="0.25">
      <c r="A147">
        <v>20010017</v>
      </c>
      <c r="B147" t="s">
        <v>31</v>
      </c>
      <c r="C147" t="s">
        <v>11314</v>
      </c>
      <c r="D147" t="s">
        <v>11345</v>
      </c>
      <c r="E147" t="s">
        <v>429</v>
      </c>
      <c r="F147" s="31">
        <v>11.6</v>
      </c>
      <c r="G147" s="31">
        <v>565.24559999999997</v>
      </c>
      <c r="H147" s="31">
        <v>0</v>
      </c>
      <c r="I147" s="31">
        <v>0</v>
      </c>
      <c r="J147" s="31">
        <v>0</v>
      </c>
      <c r="K147" s="31">
        <v>0</v>
      </c>
      <c r="L147" s="31">
        <v>0</v>
      </c>
      <c r="M147" s="31">
        <v>565</v>
      </c>
    </row>
    <row r="148" spans="1:13" x14ac:dyDescent="0.25">
      <c r="A148">
        <v>20010017</v>
      </c>
      <c r="B148" t="s">
        <v>7</v>
      </c>
      <c r="C148" t="s">
        <v>11315</v>
      </c>
      <c r="D148" t="s">
        <v>11346</v>
      </c>
      <c r="E148" t="s">
        <v>273</v>
      </c>
      <c r="F148" s="31">
        <v>17.36</v>
      </c>
      <c r="G148" s="31">
        <v>675.09780000000001</v>
      </c>
      <c r="H148" s="31">
        <v>0</v>
      </c>
      <c r="I148" s="31">
        <v>0</v>
      </c>
      <c r="J148" s="31">
        <v>0</v>
      </c>
      <c r="K148" s="31">
        <v>0</v>
      </c>
      <c r="L148" s="31">
        <v>0</v>
      </c>
      <c r="M148" s="31">
        <v>675</v>
      </c>
    </row>
    <row r="149" spans="1:13" x14ac:dyDescent="0.25">
      <c r="A149" t="s">
        <v>16681</v>
      </c>
      <c r="F149" s="31">
        <v>314.53999999999996</v>
      </c>
      <c r="G149" s="31">
        <v>14115.3609</v>
      </c>
      <c r="H149" s="31">
        <v>0</v>
      </c>
      <c r="I149" s="31">
        <v>0</v>
      </c>
      <c r="J149" s="31">
        <v>0</v>
      </c>
      <c r="K149" s="31">
        <v>0</v>
      </c>
      <c r="L149" s="31">
        <v>395.27999999999884</v>
      </c>
      <c r="M149" s="31">
        <v>13721</v>
      </c>
    </row>
    <row r="150" spans="1:13" x14ac:dyDescent="0.25">
      <c r="A150">
        <v>20010023</v>
      </c>
      <c r="B150" t="s">
        <v>1</v>
      </c>
      <c r="C150" t="s">
        <v>2619</v>
      </c>
      <c r="D150" t="s">
        <v>2673</v>
      </c>
      <c r="E150" t="s">
        <v>272</v>
      </c>
      <c r="F150" s="31">
        <v>54.20000000000001</v>
      </c>
      <c r="G150" s="31">
        <v>2706.3362000000002</v>
      </c>
      <c r="H150" s="31">
        <v>0</v>
      </c>
      <c r="I150" s="31">
        <v>0</v>
      </c>
      <c r="J150" s="31">
        <v>0</v>
      </c>
      <c r="K150" s="31">
        <v>0</v>
      </c>
      <c r="L150" s="31">
        <v>0</v>
      </c>
      <c r="M150" s="31">
        <v>2706</v>
      </c>
    </row>
    <row r="151" spans="1:13" x14ac:dyDescent="0.25">
      <c r="A151">
        <v>20010023</v>
      </c>
      <c r="B151" t="s">
        <v>41</v>
      </c>
      <c r="C151" t="s">
        <v>2623</v>
      </c>
      <c r="D151" t="s">
        <v>2677</v>
      </c>
      <c r="E151" t="s">
        <v>275</v>
      </c>
      <c r="F151" s="31">
        <v>31.82</v>
      </c>
      <c r="G151" s="31">
        <v>1667.7180000000001</v>
      </c>
      <c r="H151" s="31">
        <v>0</v>
      </c>
      <c r="I151" s="31">
        <v>0</v>
      </c>
      <c r="J151" s="31">
        <v>0</v>
      </c>
      <c r="K151" s="31">
        <v>0</v>
      </c>
      <c r="L151" s="31">
        <v>0</v>
      </c>
      <c r="M151" s="31">
        <v>1668</v>
      </c>
    </row>
    <row r="152" spans="1:13" x14ac:dyDescent="0.25">
      <c r="A152">
        <v>20010023</v>
      </c>
      <c r="B152" t="s">
        <v>21</v>
      </c>
      <c r="C152" t="s">
        <v>2626</v>
      </c>
      <c r="D152" t="s">
        <v>2680</v>
      </c>
      <c r="E152" t="s">
        <v>272</v>
      </c>
      <c r="F152" s="31">
        <v>8.2199999999999989</v>
      </c>
      <c r="G152" s="31">
        <v>329.46340000000004</v>
      </c>
      <c r="H152" s="31">
        <v>0</v>
      </c>
      <c r="I152" s="31">
        <v>0</v>
      </c>
      <c r="J152" s="31">
        <v>0</v>
      </c>
      <c r="K152" s="31">
        <v>0</v>
      </c>
      <c r="L152" s="31">
        <v>0</v>
      </c>
      <c r="M152" s="31">
        <v>329</v>
      </c>
    </row>
    <row r="153" spans="1:13" x14ac:dyDescent="0.25">
      <c r="A153">
        <v>20010023</v>
      </c>
      <c r="B153" t="s">
        <v>22</v>
      </c>
      <c r="C153" t="s">
        <v>2627</v>
      </c>
      <c r="D153" t="s">
        <v>2681</v>
      </c>
      <c r="E153" t="s">
        <v>275</v>
      </c>
      <c r="F153" s="31">
        <v>47.600000000000009</v>
      </c>
      <c r="G153" s="31">
        <v>1959.6806000000004</v>
      </c>
      <c r="H153" s="31">
        <v>0</v>
      </c>
      <c r="I153" s="31">
        <v>0</v>
      </c>
      <c r="J153" s="31">
        <v>0</v>
      </c>
      <c r="K153" s="31">
        <v>0</v>
      </c>
      <c r="L153" s="31">
        <v>0</v>
      </c>
      <c r="M153" s="31">
        <v>1960</v>
      </c>
    </row>
    <row r="154" spans="1:13" x14ac:dyDescent="0.25">
      <c r="A154">
        <v>20010023</v>
      </c>
      <c r="B154" t="s">
        <v>25</v>
      </c>
      <c r="C154" t="s">
        <v>2402</v>
      </c>
      <c r="D154" t="s">
        <v>2403</v>
      </c>
      <c r="E154" t="s">
        <v>271</v>
      </c>
      <c r="F154" s="31">
        <v>39.07</v>
      </c>
      <c r="G154" s="31">
        <v>1781.7679000000003</v>
      </c>
      <c r="H154" s="31">
        <v>0</v>
      </c>
      <c r="I154" s="31">
        <v>0</v>
      </c>
      <c r="J154" s="31">
        <v>0</v>
      </c>
      <c r="K154" s="31">
        <v>0</v>
      </c>
      <c r="L154" s="31">
        <v>0</v>
      </c>
      <c r="M154" s="31">
        <v>1782</v>
      </c>
    </row>
    <row r="155" spans="1:13" x14ac:dyDescent="0.25">
      <c r="A155">
        <v>20010023</v>
      </c>
      <c r="B155" t="s">
        <v>26</v>
      </c>
      <c r="C155" t="s">
        <v>2406</v>
      </c>
      <c r="D155" t="s">
        <v>2407</v>
      </c>
      <c r="E155" t="s">
        <v>271</v>
      </c>
      <c r="F155" s="31">
        <v>54.51</v>
      </c>
      <c r="G155" s="31">
        <v>2282.3885999999998</v>
      </c>
      <c r="H155" s="31">
        <v>0</v>
      </c>
      <c r="I155" s="31">
        <v>0</v>
      </c>
      <c r="J155" s="31">
        <v>0</v>
      </c>
      <c r="K155" s="31">
        <v>0</v>
      </c>
      <c r="L155" s="31">
        <v>0</v>
      </c>
      <c r="M155" s="31">
        <v>2282</v>
      </c>
    </row>
    <row r="156" spans="1:13" x14ac:dyDescent="0.25">
      <c r="A156">
        <v>20010023</v>
      </c>
      <c r="B156" t="s">
        <v>28</v>
      </c>
      <c r="C156" t="s">
        <v>2628</v>
      </c>
      <c r="D156" t="s">
        <v>2682</v>
      </c>
      <c r="E156" t="s">
        <v>271</v>
      </c>
      <c r="F156" s="31">
        <v>75.650000000000006</v>
      </c>
      <c r="G156" s="31">
        <v>3098.7116000000005</v>
      </c>
      <c r="H156" s="31">
        <v>0</v>
      </c>
      <c r="I156" s="31">
        <v>0</v>
      </c>
      <c r="J156" s="31">
        <v>0</v>
      </c>
      <c r="K156" s="31">
        <v>0</v>
      </c>
      <c r="L156" s="31">
        <v>0</v>
      </c>
      <c r="M156" s="31">
        <v>3099</v>
      </c>
    </row>
    <row r="157" spans="1:13" x14ac:dyDescent="0.25">
      <c r="A157">
        <v>20010023</v>
      </c>
      <c r="B157" t="s">
        <v>38</v>
      </c>
      <c r="C157" t="s">
        <v>2630</v>
      </c>
      <c r="D157" t="s">
        <v>2684</v>
      </c>
      <c r="E157" t="s">
        <v>270</v>
      </c>
      <c r="F157" s="31">
        <v>61.760000000000005</v>
      </c>
      <c r="G157" s="31">
        <v>2653.8508000000002</v>
      </c>
      <c r="H157" s="31">
        <v>0</v>
      </c>
      <c r="I157" s="31">
        <v>0</v>
      </c>
      <c r="J157" s="31">
        <v>0</v>
      </c>
      <c r="K157" s="31">
        <v>0</v>
      </c>
      <c r="L157" s="31">
        <v>0</v>
      </c>
      <c r="M157" s="31">
        <v>2654</v>
      </c>
    </row>
    <row r="158" spans="1:13" x14ac:dyDescent="0.25">
      <c r="A158">
        <v>20010023</v>
      </c>
      <c r="B158" t="s">
        <v>29</v>
      </c>
      <c r="C158" t="s">
        <v>2631</v>
      </c>
      <c r="D158" t="s">
        <v>2685</v>
      </c>
      <c r="E158" t="s">
        <v>271</v>
      </c>
      <c r="F158" s="31">
        <v>33.930000000000007</v>
      </c>
      <c r="G158" s="31">
        <v>1371.7775999999997</v>
      </c>
      <c r="H158" s="31">
        <v>0</v>
      </c>
      <c r="I158" s="31">
        <v>0</v>
      </c>
      <c r="J158" s="31">
        <v>0</v>
      </c>
      <c r="K158" s="31">
        <v>0</v>
      </c>
      <c r="L158" s="31">
        <v>0</v>
      </c>
      <c r="M158" s="31">
        <v>1372</v>
      </c>
    </row>
    <row r="159" spans="1:13" x14ac:dyDescent="0.25">
      <c r="A159">
        <v>20010023</v>
      </c>
      <c r="B159" t="s">
        <v>39</v>
      </c>
      <c r="C159" t="s">
        <v>2632</v>
      </c>
      <c r="D159" t="s">
        <v>2686</v>
      </c>
      <c r="E159" t="s">
        <v>271</v>
      </c>
      <c r="F159" s="31">
        <v>68.47</v>
      </c>
      <c r="G159" s="31">
        <v>3983.4398000000001</v>
      </c>
      <c r="H159" s="31">
        <v>0</v>
      </c>
      <c r="I159" s="31">
        <v>0</v>
      </c>
      <c r="J159" s="31">
        <v>0</v>
      </c>
      <c r="K159" s="31">
        <v>0</v>
      </c>
      <c r="L159" s="31">
        <v>0</v>
      </c>
      <c r="M159" s="31">
        <v>3983</v>
      </c>
    </row>
    <row r="160" spans="1:13" x14ac:dyDescent="0.25">
      <c r="A160">
        <v>20010023</v>
      </c>
      <c r="B160" t="s">
        <v>6</v>
      </c>
      <c r="C160" t="s">
        <v>2815</v>
      </c>
      <c r="D160" t="s">
        <v>2844</v>
      </c>
      <c r="E160" t="s">
        <v>272</v>
      </c>
      <c r="F160" s="31">
        <v>14.7</v>
      </c>
      <c r="G160" s="31">
        <v>604.20960000000002</v>
      </c>
      <c r="H160" s="31">
        <v>0</v>
      </c>
      <c r="I160" s="31">
        <v>0</v>
      </c>
      <c r="J160" s="31">
        <v>0</v>
      </c>
      <c r="K160" s="31">
        <v>0</v>
      </c>
      <c r="L160" s="31">
        <v>0</v>
      </c>
      <c r="M160" s="31">
        <v>604</v>
      </c>
    </row>
    <row r="161" spans="1:13" x14ac:dyDescent="0.25">
      <c r="A161">
        <v>20010023</v>
      </c>
      <c r="B161" t="s">
        <v>7</v>
      </c>
      <c r="C161" t="s">
        <v>610</v>
      </c>
      <c r="D161" t="s">
        <v>3049</v>
      </c>
      <c r="E161" t="s">
        <v>269</v>
      </c>
      <c r="F161" s="31">
        <v>16.5</v>
      </c>
      <c r="G161" s="31">
        <v>669.03200000000004</v>
      </c>
      <c r="H161" s="31">
        <v>0</v>
      </c>
      <c r="I161" s="31">
        <v>0</v>
      </c>
      <c r="J161" s="31">
        <v>0</v>
      </c>
      <c r="K161" s="31">
        <v>0</v>
      </c>
      <c r="L161" s="31">
        <v>0</v>
      </c>
      <c r="M161" s="31">
        <v>669</v>
      </c>
    </row>
    <row r="162" spans="1:13" x14ac:dyDescent="0.25">
      <c r="A162">
        <v>20010023</v>
      </c>
      <c r="B162" t="s">
        <v>8</v>
      </c>
      <c r="C162" t="s">
        <v>2435</v>
      </c>
      <c r="D162" t="s">
        <v>3310</v>
      </c>
      <c r="E162" t="s">
        <v>269</v>
      </c>
      <c r="F162" s="31">
        <v>29.15</v>
      </c>
      <c r="G162" s="31">
        <v>1256.6570000000002</v>
      </c>
      <c r="H162" s="31">
        <v>0</v>
      </c>
      <c r="I162" s="31">
        <v>0</v>
      </c>
      <c r="J162" s="31">
        <v>0</v>
      </c>
      <c r="K162" s="31">
        <v>0</v>
      </c>
      <c r="L162" s="31">
        <v>0</v>
      </c>
      <c r="M162" s="31">
        <v>1257</v>
      </c>
    </row>
    <row r="163" spans="1:13" x14ac:dyDescent="0.25">
      <c r="A163">
        <v>20010023</v>
      </c>
      <c r="B163" t="s">
        <v>32</v>
      </c>
      <c r="C163" t="s">
        <v>610</v>
      </c>
      <c r="D163" t="s">
        <v>3482</v>
      </c>
      <c r="E163" t="s">
        <v>271</v>
      </c>
      <c r="F163" s="31">
        <v>77.189999999999984</v>
      </c>
      <c r="G163" s="31">
        <v>3154.5288999999993</v>
      </c>
      <c r="H163" s="31">
        <v>0</v>
      </c>
      <c r="I163" s="31">
        <v>0</v>
      </c>
      <c r="J163" s="31">
        <v>0</v>
      </c>
      <c r="K163" s="31">
        <v>0</v>
      </c>
      <c r="L163" s="31">
        <v>0</v>
      </c>
      <c r="M163" s="31">
        <v>3155</v>
      </c>
    </row>
    <row r="164" spans="1:13" x14ac:dyDescent="0.25">
      <c r="A164">
        <v>20010023</v>
      </c>
      <c r="B164" t="s">
        <v>35</v>
      </c>
      <c r="C164" t="s">
        <v>4253</v>
      </c>
      <c r="D164" t="s">
        <v>4279</v>
      </c>
      <c r="E164" t="s">
        <v>272</v>
      </c>
      <c r="F164" s="31">
        <v>0.77</v>
      </c>
      <c r="G164" s="31">
        <v>35.466200000000001</v>
      </c>
      <c r="H164" s="31">
        <v>0</v>
      </c>
      <c r="I164" s="31">
        <v>0</v>
      </c>
      <c r="J164" s="31">
        <v>0</v>
      </c>
      <c r="K164" s="31">
        <v>0</v>
      </c>
      <c r="L164" s="31">
        <v>0</v>
      </c>
      <c r="M164" s="31">
        <v>35</v>
      </c>
    </row>
    <row r="165" spans="1:13" x14ac:dyDescent="0.25">
      <c r="A165">
        <v>20010023</v>
      </c>
      <c r="B165" t="s">
        <v>129</v>
      </c>
      <c r="C165" t="s">
        <v>5230</v>
      </c>
      <c r="D165" t="s">
        <v>5286</v>
      </c>
      <c r="E165" t="s">
        <v>272</v>
      </c>
      <c r="F165" s="31">
        <v>33.529999999999994</v>
      </c>
      <c r="G165" s="31">
        <v>1365.164</v>
      </c>
      <c r="H165" s="31">
        <v>0</v>
      </c>
      <c r="I165" s="31">
        <v>0</v>
      </c>
      <c r="J165" s="31">
        <v>0</v>
      </c>
      <c r="K165" s="31">
        <v>0</v>
      </c>
      <c r="L165" s="31">
        <v>0</v>
      </c>
      <c r="M165" s="31">
        <v>1365</v>
      </c>
    </row>
    <row r="166" spans="1:13" x14ac:dyDescent="0.25">
      <c r="A166">
        <v>20010023</v>
      </c>
      <c r="B166" t="s">
        <v>424</v>
      </c>
      <c r="C166" t="s">
        <v>5232</v>
      </c>
      <c r="D166" t="s">
        <v>5288</v>
      </c>
      <c r="E166" t="s">
        <v>269</v>
      </c>
      <c r="F166" s="31">
        <v>71.320000000000007</v>
      </c>
      <c r="G166" s="31">
        <v>3055.7206000000001</v>
      </c>
      <c r="H166" s="31">
        <v>0</v>
      </c>
      <c r="I166" s="31">
        <v>0</v>
      </c>
      <c r="J166" s="31">
        <v>0</v>
      </c>
      <c r="K166" s="31">
        <v>0</v>
      </c>
      <c r="L166" s="31">
        <v>0</v>
      </c>
      <c r="M166" s="31">
        <v>3056</v>
      </c>
    </row>
    <row r="167" spans="1:13" x14ac:dyDescent="0.25">
      <c r="A167">
        <v>20010023</v>
      </c>
      <c r="B167" t="s">
        <v>130</v>
      </c>
      <c r="C167" t="s">
        <v>7300</v>
      </c>
      <c r="D167" t="s">
        <v>7329</v>
      </c>
      <c r="E167" t="s">
        <v>275</v>
      </c>
      <c r="F167" s="31">
        <v>28.43</v>
      </c>
      <c r="G167" s="31">
        <v>1161.2894999999999</v>
      </c>
      <c r="H167" s="31">
        <v>0</v>
      </c>
      <c r="I167" s="31">
        <v>0</v>
      </c>
      <c r="J167" s="31">
        <v>0</v>
      </c>
      <c r="K167" s="31">
        <v>0</v>
      </c>
      <c r="L167" s="31">
        <v>0</v>
      </c>
      <c r="M167" s="31">
        <v>1161</v>
      </c>
    </row>
    <row r="168" spans="1:13" x14ac:dyDescent="0.25">
      <c r="A168">
        <v>20010023</v>
      </c>
      <c r="B168" t="s">
        <v>761</v>
      </c>
      <c r="C168" t="s">
        <v>8998</v>
      </c>
      <c r="D168" t="s">
        <v>9017</v>
      </c>
      <c r="E168" t="s">
        <v>721</v>
      </c>
      <c r="F168" s="31">
        <v>29.559999999999995</v>
      </c>
      <c r="G168" s="31">
        <v>1330.0241999999998</v>
      </c>
      <c r="H168" s="31">
        <v>0</v>
      </c>
      <c r="I168" s="31">
        <v>0</v>
      </c>
      <c r="J168" s="31">
        <v>0</v>
      </c>
      <c r="K168" s="31">
        <v>0</v>
      </c>
      <c r="L168" s="31">
        <v>0</v>
      </c>
      <c r="M168" s="31">
        <v>1330</v>
      </c>
    </row>
    <row r="169" spans="1:13" x14ac:dyDescent="0.25">
      <c r="A169">
        <v>20010023</v>
      </c>
      <c r="B169" t="s">
        <v>1242</v>
      </c>
      <c r="C169" t="s">
        <v>13507</v>
      </c>
      <c r="D169" t="s">
        <v>13535</v>
      </c>
      <c r="E169" t="s">
        <v>271</v>
      </c>
      <c r="F169" s="31">
        <v>41.589999999999996</v>
      </c>
      <c r="G169" s="31">
        <v>1686.6014</v>
      </c>
      <c r="H169" s="31">
        <v>0</v>
      </c>
      <c r="I169" s="31">
        <v>0</v>
      </c>
      <c r="J169" s="31">
        <v>0</v>
      </c>
      <c r="K169" s="31">
        <v>0</v>
      </c>
      <c r="L169" s="31">
        <v>0</v>
      </c>
      <c r="M169" s="31">
        <v>1687</v>
      </c>
    </row>
    <row r="170" spans="1:13" x14ac:dyDescent="0.25">
      <c r="A170">
        <v>20010023</v>
      </c>
      <c r="B170" t="s">
        <v>1247</v>
      </c>
      <c r="C170" t="s">
        <v>7458</v>
      </c>
      <c r="D170" t="s">
        <v>13857</v>
      </c>
      <c r="E170" t="s">
        <v>272</v>
      </c>
      <c r="F170" s="31">
        <v>5.0699999999999994</v>
      </c>
      <c r="G170" s="31">
        <v>215.59810000000002</v>
      </c>
      <c r="H170" s="31">
        <v>0</v>
      </c>
      <c r="I170" s="31">
        <v>0</v>
      </c>
      <c r="J170" s="31">
        <v>0</v>
      </c>
      <c r="K170" s="31">
        <v>0</v>
      </c>
      <c r="L170" s="31">
        <v>0</v>
      </c>
      <c r="M170" s="31">
        <v>216</v>
      </c>
    </row>
    <row r="171" spans="1:13" x14ac:dyDescent="0.25">
      <c r="A171">
        <v>20010023</v>
      </c>
      <c r="B171" t="s">
        <v>1850</v>
      </c>
      <c r="C171" t="s">
        <v>14603</v>
      </c>
      <c r="D171" t="s">
        <v>14626</v>
      </c>
      <c r="E171" t="s">
        <v>14659</v>
      </c>
      <c r="F171" s="31">
        <v>10.61</v>
      </c>
      <c r="G171" s="31">
        <v>427.10180000000003</v>
      </c>
      <c r="H171" s="31">
        <v>0</v>
      </c>
      <c r="I171" s="31">
        <v>0</v>
      </c>
      <c r="J171" s="31">
        <v>0</v>
      </c>
      <c r="K171" s="31">
        <v>0</v>
      </c>
      <c r="L171" s="31">
        <v>0</v>
      </c>
      <c r="M171" s="31">
        <v>427</v>
      </c>
    </row>
    <row r="172" spans="1:13" x14ac:dyDescent="0.25">
      <c r="A172" t="s">
        <v>16682</v>
      </c>
      <c r="F172" s="31">
        <v>833.65</v>
      </c>
      <c r="G172" s="31">
        <v>36796.527799999996</v>
      </c>
      <c r="H172" s="31">
        <v>0</v>
      </c>
      <c r="I172" s="31">
        <v>0</v>
      </c>
      <c r="J172" s="31">
        <v>0</v>
      </c>
      <c r="K172" s="31">
        <v>0</v>
      </c>
      <c r="L172" s="31">
        <v>0</v>
      </c>
      <c r="M172" s="31">
        <v>36797</v>
      </c>
    </row>
    <row r="173" spans="1:13" x14ac:dyDescent="0.25">
      <c r="A173">
        <v>20010027</v>
      </c>
      <c r="B173" t="s">
        <v>1</v>
      </c>
      <c r="C173" t="s">
        <v>2596</v>
      </c>
      <c r="D173" t="s">
        <v>2643</v>
      </c>
      <c r="E173" t="s">
        <v>467</v>
      </c>
      <c r="F173" s="31">
        <v>16.860000000000003</v>
      </c>
      <c r="G173" s="31">
        <v>784.76570000000004</v>
      </c>
      <c r="H173" s="31">
        <v>0</v>
      </c>
      <c r="I173" s="31">
        <v>0</v>
      </c>
      <c r="J173" s="31">
        <v>0</v>
      </c>
      <c r="K173" s="31">
        <v>0</v>
      </c>
      <c r="L173" s="31">
        <v>0</v>
      </c>
      <c r="M173" s="31">
        <v>785</v>
      </c>
    </row>
    <row r="174" spans="1:13" x14ac:dyDescent="0.25">
      <c r="A174">
        <v>20010027</v>
      </c>
      <c r="B174" t="s">
        <v>38</v>
      </c>
      <c r="C174" t="s">
        <v>3754</v>
      </c>
      <c r="D174" t="s">
        <v>3771</v>
      </c>
      <c r="E174" t="s">
        <v>467</v>
      </c>
      <c r="F174" s="31">
        <v>52.61999999999999</v>
      </c>
      <c r="G174" s="31">
        <v>1977.8035</v>
      </c>
      <c r="H174" s="31">
        <v>0</v>
      </c>
      <c r="I174" s="31">
        <v>0</v>
      </c>
      <c r="J174" s="31">
        <v>0</v>
      </c>
      <c r="K174" s="31">
        <v>0</v>
      </c>
      <c r="L174" s="31">
        <v>0</v>
      </c>
      <c r="M174" s="31">
        <v>1978</v>
      </c>
    </row>
    <row r="175" spans="1:13" x14ac:dyDescent="0.25">
      <c r="A175">
        <v>20010027</v>
      </c>
      <c r="B175" t="s">
        <v>39</v>
      </c>
      <c r="C175" t="s">
        <v>4012</v>
      </c>
      <c r="D175" t="s">
        <v>4059</v>
      </c>
      <c r="E175" t="s">
        <v>275</v>
      </c>
      <c r="F175" s="31">
        <v>62.92</v>
      </c>
      <c r="G175" s="31">
        <v>2530.6404999999995</v>
      </c>
      <c r="H175" s="31">
        <v>0</v>
      </c>
      <c r="I175" s="31">
        <v>0</v>
      </c>
      <c r="J175" s="31">
        <v>0</v>
      </c>
      <c r="K175" s="31">
        <v>0</v>
      </c>
      <c r="L175" s="31">
        <v>0</v>
      </c>
      <c r="M175" s="31">
        <v>2531</v>
      </c>
    </row>
    <row r="176" spans="1:13" x14ac:dyDescent="0.25">
      <c r="A176">
        <v>20010027</v>
      </c>
      <c r="B176" t="s">
        <v>7</v>
      </c>
      <c r="C176" t="s">
        <v>4543</v>
      </c>
      <c r="D176" t="s">
        <v>4567</v>
      </c>
      <c r="E176" t="s">
        <v>275</v>
      </c>
      <c r="F176" s="31">
        <v>7.47</v>
      </c>
      <c r="G176" s="31">
        <v>369.66300000000001</v>
      </c>
      <c r="H176" s="31">
        <v>0</v>
      </c>
      <c r="I176" s="31">
        <v>0</v>
      </c>
      <c r="J176" s="31">
        <v>0</v>
      </c>
      <c r="K176" s="31">
        <v>0</v>
      </c>
      <c r="L176" s="31">
        <v>0</v>
      </c>
      <c r="M176" s="31">
        <v>370</v>
      </c>
    </row>
    <row r="177" spans="1:13" x14ac:dyDescent="0.25">
      <c r="A177">
        <v>20010027</v>
      </c>
      <c r="B177" t="s">
        <v>10</v>
      </c>
      <c r="C177" t="s">
        <v>6618</v>
      </c>
      <c r="D177" t="s">
        <v>6650</v>
      </c>
      <c r="E177" t="s">
        <v>456</v>
      </c>
      <c r="F177" s="31">
        <v>0.83</v>
      </c>
      <c r="G177" s="31">
        <v>32.967599999999997</v>
      </c>
      <c r="H177" s="31">
        <v>0</v>
      </c>
      <c r="I177" s="31">
        <v>0</v>
      </c>
      <c r="J177" s="31">
        <v>0</v>
      </c>
      <c r="K177" s="31">
        <v>0</v>
      </c>
      <c r="L177" s="31">
        <v>0</v>
      </c>
      <c r="M177" s="31">
        <v>33</v>
      </c>
    </row>
    <row r="178" spans="1:13" x14ac:dyDescent="0.25">
      <c r="A178">
        <v>20010027</v>
      </c>
      <c r="B178" t="s">
        <v>34</v>
      </c>
      <c r="C178" t="s">
        <v>8207</v>
      </c>
      <c r="D178" t="s">
        <v>8235</v>
      </c>
      <c r="E178" t="s">
        <v>467</v>
      </c>
      <c r="F178" s="31">
        <v>41.87</v>
      </c>
      <c r="G178" s="31">
        <v>1762.5925</v>
      </c>
      <c r="H178" s="31">
        <v>0</v>
      </c>
      <c r="I178" s="31">
        <v>0</v>
      </c>
      <c r="J178" s="31">
        <v>0</v>
      </c>
      <c r="K178" s="31">
        <v>0</v>
      </c>
      <c r="L178" s="31">
        <v>0</v>
      </c>
      <c r="M178" s="31">
        <v>1763</v>
      </c>
    </row>
    <row r="179" spans="1:13" x14ac:dyDescent="0.25">
      <c r="A179">
        <v>20010027</v>
      </c>
      <c r="B179" t="s">
        <v>423</v>
      </c>
      <c r="C179" t="s">
        <v>8379</v>
      </c>
      <c r="D179" t="s">
        <v>8407</v>
      </c>
      <c r="E179" t="s">
        <v>467</v>
      </c>
      <c r="F179" s="31">
        <v>63.219999999999992</v>
      </c>
      <c r="G179" s="31">
        <v>2580.3861999999999</v>
      </c>
      <c r="H179" s="31">
        <v>0</v>
      </c>
      <c r="I179" s="31">
        <v>0</v>
      </c>
      <c r="J179" s="31">
        <v>0</v>
      </c>
      <c r="K179" s="31">
        <v>0</v>
      </c>
      <c r="L179" s="31">
        <v>0</v>
      </c>
      <c r="M179" s="31">
        <v>2580</v>
      </c>
    </row>
    <row r="180" spans="1:13" x14ac:dyDescent="0.25">
      <c r="A180">
        <v>20010027</v>
      </c>
      <c r="B180" t="s">
        <v>2594</v>
      </c>
      <c r="C180" t="s">
        <v>10536</v>
      </c>
      <c r="D180" t="s">
        <v>10565</v>
      </c>
      <c r="E180" t="s">
        <v>467</v>
      </c>
      <c r="F180" s="31">
        <v>19.950000000000003</v>
      </c>
      <c r="G180" s="31">
        <v>947.16489999999999</v>
      </c>
      <c r="H180" s="31">
        <v>0</v>
      </c>
      <c r="I180" s="31">
        <v>0</v>
      </c>
      <c r="J180" s="31">
        <v>0</v>
      </c>
      <c r="K180" s="31">
        <v>0</v>
      </c>
      <c r="L180" s="31">
        <v>0</v>
      </c>
      <c r="M180" s="31">
        <v>947</v>
      </c>
    </row>
    <row r="181" spans="1:13" x14ac:dyDescent="0.25">
      <c r="A181">
        <v>20010027</v>
      </c>
      <c r="B181" t="s">
        <v>3653</v>
      </c>
      <c r="C181" t="s">
        <v>12297</v>
      </c>
      <c r="D181" t="s">
        <v>16475</v>
      </c>
      <c r="E181" t="s">
        <v>429</v>
      </c>
      <c r="F181" s="31">
        <v>15.930000000000001</v>
      </c>
      <c r="G181" s="31">
        <v>732.7242</v>
      </c>
      <c r="H181" s="31">
        <v>0</v>
      </c>
      <c r="I181" s="31">
        <v>0</v>
      </c>
      <c r="J181" s="31">
        <v>0</v>
      </c>
      <c r="K181" s="31">
        <v>0</v>
      </c>
      <c r="L181" s="31">
        <v>0</v>
      </c>
      <c r="M181" s="31">
        <v>733</v>
      </c>
    </row>
    <row r="182" spans="1:13" x14ac:dyDescent="0.25">
      <c r="A182">
        <v>20010027</v>
      </c>
      <c r="B182" t="s">
        <v>8327</v>
      </c>
      <c r="C182" t="s">
        <v>14605</v>
      </c>
      <c r="D182" t="s">
        <v>14628</v>
      </c>
      <c r="E182" t="s">
        <v>268</v>
      </c>
      <c r="F182" s="31">
        <v>27.709999999999997</v>
      </c>
      <c r="G182" s="31">
        <v>1190.2987000000001</v>
      </c>
      <c r="H182" s="31">
        <v>0</v>
      </c>
      <c r="I182" s="31">
        <v>0</v>
      </c>
      <c r="J182" s="31">
        <v>0</v>
      </c>
      <c r="K182" s="31">
        <v>0</v>
      </c>
      <c r="L182" s="31">
        <v>0</v>
      </c>
      <c r="M182" s="31">
        <v>1190</v>
      </c>
    </row>
    <row r="183" spans="1:13" x14ac:dyDescent="0.25">
      <c r="A183" t="s">
        <v>16683</v>
      </c>
      <c r="F183" s="31">
        <v>309.38</v>
      </c>
      <c r="G183" s="31">
        <v>12909.006799999999</v>
      </c>
      <c r="H183" s="31">
        <v>0</v>
      </c>
      <c r="I183" s="31">
        <v>0</v>
      </c>
      <c r="J183" s="31">
        <v>0</v>
      </c>
      <c r="K183" s="31">
        <v>0</v>
      </c>
      <c r="L183" s="31">
        <v>0</v>
      </c>
      <c r="M183" s="31">
        <v>12910</v>
      </c>
    </row>
    <row r="184" spans="1:13" x14ac:dyDescent="0.25">
      <c r="A184">
        <v>20010033</v>
      </c>
      <c r="B184" t="s">
        <v>17</v>
      </c>
      <c r="C184" t="s">
        <v>8370</v>
      </c>
      <c r="D184" t="s">
        <v>8371</v>
      </c>
      <c r="E184" t="s">
        <v>273</v>
      </c>
      <c r="F184" s="31">
        <v>348.82000000000005</v>
      </c>
      <c r="G184" s="31">
        <v>15137.722600000001</v>
      </c>
      <c r="H184" s="31">
        <v>0</v>
      </c>
      <c r="I184" s="31">
        <v>0</v>
      </c>
      <c r="J184" s="31">
        <v>0</v>
      </c>
      <c r="K184" s="31">
        <v>0</v>
      </c>
      <c r="L184" s="31">
        <v>346.89000000000124</v>
      </c>
      <c r="M184" s="31">
        <v>14791</v>
      </c>
    </row>
    <row r="185" spans="1:13" x14ac:dyDescent="0.25">
      <c r="A185">
        <v>20010033</v>
      </c>
      <c r="B185" t="s">
        <v>24</v>
      </c>
      <c r="C185" t="s">
        <v>13847</v>
      </c>
      <c r="D185" t="s">
        <v>13859</v>
      </c>
      <c r="E185" t="s">
        <v>275</v>
      </c>
      <c r="F185" s="31">
        <v>23.07</v>
      </c>
      <c r="G185" s="31">
        <v>1273.5772999999999</v>
      </c>
      <c r="H185" s="31">
        <v>0</v>
      </c>
      <c r="I185" s="31">
        <v>0</v>
      </c>
      <c r="J185" s="31">
        <v>0</v>
      </c>
      <c r="K185" s="31">
        <v>0</v>
      </c>
      <c r="L185" s="31">
        <v>0</v>
      </c>
      <c r="M185" s="31">
        <v>1274</v>
      </c>
    </row>
    <row r="186" spans="1:13" x14ac:dyDescent="0.25">
      <c r="A186" t="s">
        <v>16684</v>
      </c>
      <c r="F186" s="31">
        <v>371.89000000000004</v>
      </c>
      <c r="G186" s="31">
        <v>16411.299900000002</v>
      </c>
      <c r="H186" s="31">
        <v>0</v>
      </c>
      <c r="I186" s="31">
        <v>0</v>
      </c>
      <c r="J186" s="31">
        <v>0</v>
      </c>
      <c r="K186" s="31">
        <v>0</v>
      </c>
      <c r="L186" s="31">
        <v>346.89000000000124</v>
      </c>
      <c r="M186" s="31">
        <v>16065</v>
      </c>
    </row>
    <row r="187" spans="1:13" x14ac:dyDescent="0.25">
      <c r="A187">
        <v>20010036</v>
      </c>
      <c r="B187" t="s">
        <v>17</v>
      </c>
      <c r="C187" t="s">
        <v>3379</v>
      </c>
      <c r="D187" t="s">
        <v>3535</v>
      </c>
      <c r="E187" t="s">
        <v>467</v>
      </c>
      <c r="F187" s="31">
        <v>25.5</v>
      </c>
      <c r="G187" s="31">
        <v>1099.8150000000001</v>
      </c>
      <c r="H187" s="31">
        <v>0</v>
      </c>
      <c r="I187" s="31">
        <v>0</v>
      </c>
      <c r="J187" s="31">
        <v>0</v>
      </c>
      <c r="K187" s="31">
        <v>0</v>
      </c>
      <c r="L187" s="31">
        <v>0</v>
      </c>
      <c r="M187" s="31">
        <v>1100</v>
      </c>
    </row>
    <row r="188" spans="1:13" x14ac:dyDescent="0.25">
      <c r="A188">
        <v>20010036</v>
      </c>
      <c r="B188" t="s">
        <v>22</v>
      </c>
      <c r="C188" t="s">
        <v>11655</v>
      </c>
      <c r="D188" t="s">
        <v>11680</v>
      </c>
      <c r="E188" t="s">
        <v>456</v>
      </c>
      <c r="F188" s="31">
        <v>103.17</v>
      </c>
      <c r="G188" s="31">
        <v>4448.9907999999996</v>
      </c>
      <c r="H188" s="31">
        <v>0</v>
      </c>
      <c r="I188" s="31">
        <v>0</v>
      </c>
      <c r="J188" s="31">
        <v>0</v>
      </c>
      <c r="K188" s="31">
        <v>0</v>
      </c>
      <c r="L188" s="31">
        <v>0</v>
      </c>
      <c r="M188" s="31">
        <v>4449</v>
      </c>
    </row>
    <row r="189" spans="1:13" x14ac:dyDescent="0.25">
      <c r="A189">
        <v>20010036</v>
      </c>
      <c r="B189" t="s">
        <v>40</v>
      </c>
      <c r="C189" t="s">
        <v>8624</v>
      </c>
      <c r="D189" t="s">
        <v>12774</v>
      </c>
      <c r="E189" t="s">
        <v>456</v>
      </c>
      <c r="F189" s="31">
        <v>9.4400000000000013</v>
      </c>
      <c r="G189" s="31">
        <v>402.07849999999996</v>
      </c>
      <c r="H189" s="31">
        <v>0</v>
      </c>
      <c r="I189" s="31">
        <v>0</v>
      </c>
      <c r="J189" s="31">
        <v>0</v>
      </c>
      <c r="K189" s="31">
        <v>0</v>
      </c>
      <c r="L189" s="31">
        <v>0</v>
      </c>
      <c r="M189" s="31">
        <v>402</v>
      </c>
    </row>
    <row r="190" spans="1:13" x14ac:dyDescent="0.25">
      <c r="A190" t="s">
        <v>16685</v>
      </c>
      <c r="F190" s="31">
        <v>138.11000000000001</v>
      </c>
      <c r="G190" s="31">
        <v>5950.8842999999997</v>
      </c>
      <c r="H190" s="31">
        <v>0</v>
      </c>
      <c r="I190" s="31">
        <v>0</v>
      </c>
      <c r="J190" s="31">
        <v>0</v>
      </c>
      <c r="K190" s="31">
        <v>0</v>
      </c>
      <c r="L190" s="31">
        <v>0</v>
      </c>
      <c r="M190" s="31">
        <v>5951</v>
      </c>
    </row>
    <row r="191" spans="1:13" x14ac:dyDescent="0.25">
      <c r="A191">
        <v>20010038</v>
      </c>
      <c r="B191" t="s">
        <v>17</v>
      </c>
      <c r="C191" t="s">
        <v>3288</v>
      </c>
      <c r="D191" t="s">
        <v>3318</v>
      </c>
      <c r="E191" t="s">
        <v>273</v>
      </c>
      <c r="F191" s="31">
        <v>341.46999999999997</v>
      </c>
      <c r="G191" s="31">
        <v>13284.572699999999</v>
      </c>
      <c r="H191" s="31">
        <v>0</v>
      </c>
      <c r="I191" s="31">
        <v>0</v>
      </c>
      <c r="J191" s="31">
        <v>0</v>
      </c>
      <c r="K191" s="31">
        <v>0</v>
      </c>
      <c r="L191" s="31">
        <v>335.59000000000015</v>
      </c>
      <c r="M191" s="31">
        <v>12949</v>
      </c>
    </row>
    <row r="192" spans="1:13" x14ac:dyDescent="0.25">
      <c r="A192">
        <v>20010038</v>
      </c>
      <c r="B192" t="s">
        <v>0</v>
      </c>
      <c r="C192" t="s">
        <v>16425</v>
      </c>
      <c r="D192" t="s">
        <v>16476</v>
      </c>
      <c r="E192" t="s">
        <v>275</v>
      </c>
      <c r="F192" s="31">
        <v>28.48</v>
      </c>
      <c r="G192" s="31">
        <v>1154.1508999999999</v>
      </c>
      <c r="H192" s="31">
        <v>0</v>
      </c>
      <c r="I192" s="31">
        <v>0</v>
      </c>
      <c r="J192" s="31">
        <v>0</v>
      </c>
      <c r="K192" s="31">
        <v>0</v>
      </c>
      <c r="L192" s="31">
        <v>0</v>
      </c>
      <c r="M192" s="31">
        <v>1154</v>
      </c>
    </row>
    <row r="193" spans="1:13" x14ac:dyDescent="0.25">
      <c r="A193">
        <v>20010038</v>
      </c>
      <c r="B193" t="s">
        <v>41</v>
      </c>
      <c r="C193" t="s">
        <v>16426</v>
      </c>
      <c r="D193" t="s">
        <v>16477</v>
      </c>
      <c r="E193" t="s">
        <v>273</v>
      </c>
      <c r="F193" s="31">
        <v>34.14</v>
      </c>
      <c r="G193" s="31">
        <v>1243.8461000000002</v>
      </c>
      <c r="H193" s="31">
        <v>0</v>
      </c>
      <c r="I193" s="31">
        <v>0</v>
      </c>
      <c r="J193" s="31">
        <v>0</v>
      </c>
      <c r="K193" s="31">
        <v>0</v>
      </c>
      <c r="L193" s="31">
        <v>0</v>
      </c>
      <c r="M193" s="31">
        <v>1244</v>
      </c>
    </row>
    <row r="194" spans="1:13" x14ac:dyDescent="0.25">
      <c r="A194" t="s">
        <v>16686</v>
      </c>
      <c r="F194" s="31">
        <v>404.09</v>
      </c>
      <c r="G194" s="31">
        <v>15682.5697</v>
      </c>
      <c r="H194" s="31">
        <v>0</v>
      </c>
      <c r="I194" s="31">
        <v>0</v>
      </c>
      <c r="J194" s="31">
        <v>0</v>
      </c>
      <c r="K194" s="31">
        <v>0</v>
      </c>
      <c r="L194" s="31">
        <v>335.59000000000015</v>
      </c>
      <c r="M194" s="31">
        <v>15347</v>
      </c>
    </row>
    <row r="195" spans="1:13" x14ac:dyDescent="0.25">
      <c r="A195">
        <v>20010040</v>
      </c>
      <c r="B195" t="s">
        <v>17</v>
      </c>
      <c r="C195" t="s">
        <v>4527</v>
      </c>
      <c r="D195" t="s">
        <v>4528</v>
      </c>
      <c r="E195" t="s">
        <v>429</v>
      </c>
      <c r="F195" s="31">
        <v>196.54999999999995</v>
      </c>
      <c r="G195" s="31">
        <v>8045.1248999999998</v>
      </c>
      <c r="H195" s="31">
        <v>0</v>
      </c>
      <c r="I195" s="31">
        <v>0</v>
      </c>
      <c r="J195" s="31">
        <v>0</v>
      </c>
      <c r="K195" s="31">
        <v>0</v>
      </c>
      <c r="L195" s="31">
        <v>197.19999999999709</v>
      </c>
      <c r="M195" s="31">
        <v>7848</v>
      </c>
    </row>
    <row r="196" spans="1:13" x14ac:dyDescent="0.25">
      <c r="A196">
        <v>20010040</v>
      </c>
      <c r="B196" t="s">
        <v>0</v>
      </c>
      <c r="C196" t="s">
        <v>3375</v>
      </c>
      <c r="D196" t="s">
        <v>4288</v>
      </c>
      <c r="E196" t="s">
        <v>275</v>
      </c>
      <c r="F196" s="31">
        <v>224.51</v>
      </c>
      <c r="G196" s="31">
        <v>9165.9042999999983</v>
      </c>
      <c r="H196" s="31">
        <v>0</v>
      </c>
      <c r="I196" s="31">
        <v>0</v>
      </c>
      <c r="J196" s="31">
        <v>0</v>
      </c>
      <c r="K196" s="31">
        <v>0</v>
      </c>
      <c r="L196" s="31">
        <v>0</v>
      </c>
      <c r="M196" s="31">
        <v>9166</v>
      </c>
    </row>
    <row r="197" spans="1:13" x14ac:dyDescent="0.25">
      <c r="A197">
        <v>20010040</v>
      </c>
      <c r="B197" t="s">
        <v>1</v>
      </c>
      <c r="C197" t="s">
        <v>4259</v>
      </c>
      <c r="D197" t="s">
        <v>5832</v>
      </c>
      <c r="E197" t="s">
        <v>429</v>
      </c>
      <c r="F197" s="31">
        <v>201.4</v>
      </c>
      <c r="G197" s="31">
        <v>8338.3340000000007</v>
      </c>
      <c r="H197" s="31">
        <v>0</v>
      </c>
      <c r="I197" s="31">
        <v>0</v>
      </c>
      <c r="J197" s="31">
        <v>0</v>
      </c>
      <c r="K197" s="31">
        <v>0</v>
      </c>
      <c r="L197" s="31">
        <v>0</v>
      </c>
      <c r="M197" s="31">
        <v>8338</v>
      </c>
    </row>
    <row r="198" spans="1:13" x14ac:dyDescent="0.25">
      <c r="A198">
        <v>20010040</v>
      </c>
      <c r="B198" t="s">
        <v>20</v>
      </c>
      <c r="C198" t="s">
        <v>133</v>
      </c>
      <c r="D198" t="s">
        <v>5831</v>
      </c>
      <c r="E198" t="s">
        <v>451</v>
      </c>
      <c r="F198" s="31">
        <v>91.49</v>
      </c>
      <c r="G198" s="31">
        <v>3874</v>
      </c>
      <c r="H198" s="31">
        <v>0</v>
      </c>
      <c r="I198" s="31">
        <v>0</v>
      </c>
      <c r="J198" s="31">
        <v>0</v>
      </c>
      <c r="K198" s="31">
        <v>0</v>
      </c>
      <c r="L198" s="31">
        <v>0</v>
      </c>
      <c r="M198" s="31">
        <v>3874</v>
      </c>
    </row>
    <row r="199" spans="1:13" x14ac:dyDescent="0.25">
      <c r="A199">
        <v>20010040</v>
      </c>
      <c r="B199" t="s">
        <v>24</v>
      </c>
      <c r="C199" t="s">
        <v>9691</v>
      </c>
      <c r="D199" t="s">
        <v>9730</v>
      </c>
      <c r="E199" t="s">
        <v>460</v>
      </c>
      <c r="F199" s="31">
        <v>37.07</v>
      </c>
      <c r="G199" s="31">
        <v>1310.2253000000001</v>
      </c>
      <c r="H199" s="31">
        <v>0</v>
      </c>
      <c r="I199" s="31">
        <v>0</v>
      </c>
      <c r="J199" s="31">
        <v>0</v>
      </c>
      <c r="K199" s="31">
        <v>0</v>
      </c>
      <c r="L199" s="31">
        <v>0</v>
      </c>
      <c r="M199" s="31">
        <v>1310</v>
      </c>
    </row>
    <row r="200" spans="1:13" x14ac:dyDescent="0.25">
      <c r="A200">
        <v>20010040</v>
      </c>
      <c r="B200" t="s">
        <v>27</v>
      </c>
      <c r="C200" t="s">
        <v>12917</v>
      </c>
      <c r="D200" t="s">
        <v>12936</v>
      </c>
      <c r="E200" t="s">
        <v>275</v>
      </c>
      <c r="F200" s="31">
        <v>31.369999999999994</v>
      </c>
      <c r="G200" s="31">
        <v>1134.432</v>
      </c>
      <c r="H200" s="31">
        <v>0</v>
      </c>
      <c r="I200" s="31">
        <v>0</v>
      </c>
      <c r="J200" s="31">
        <v>0</v>
      </c>
      <c r="K200" s="31">
        <v>0</v>
      </c>
      <c r="L200" s="31">
        <v>0</v>
      </c>
      <c r="M200" s="31">
        <v>1134</v>
      </c>
    </row>
    <row r="201" spans="1:13" x14ac:dyDescent="0.25">
      <c r="A201">
        <v>20010040</v>
      </c>
      <c r="B201" t="s">
        <v>2</v>
      </c>
      <c r="C201" t="s">
        <v>12392</v>
      </c>
      <c r="D201" t="s">
        <v>13317</v>
      </c>
      <c r="E201" t="s">
        <v>451</v>
      </c>
      <c r="F201" s="31">
        <v>17.34</v>
      </c>
      <c r="G201" s="31">
        <v>916.26980000000003</v>
      </c>
      <c r="H201" s="31">
        <v>0</v>
      </c>
      <c r="I201" s="31">
        <v>0</v>
      </c>
      <c r="J201" s="31">
        <v>0</v>
      </c>
      <c r="K201" s="31">
        <v>0</v>
      </c>
      <c r="L201" s="31">
        <v>0</v>
      </c>
      <c r="M201" s="31">
        <v>916</v>
      </c>
    </row>
    <row r="202" spans="1:13" x14ac:dyDescent="0.25">
      <c r="A202">
        <v>20010040</v>
      </c>
      <c r="B202" t="s">
        <v>3</v>
      </c>
      <c r="C202" t="s">
        <v>13792</v>
      </c>
      <c r="D202" t="s">
        <v>13805</v>
      </c>
      <c r="E202" t="s">
        <v>429</v>
      </c>
      <c r="F202" s="31">
        <v>38.520000000000003</v>
      </c>
      <c r="G202" s="31">
        <v>1550.5751999999998</v>
      </c>
      <c r="H202" s="31">
        <v>0</v>
      </c>
      <c r="I202" s="31">
        <v>0</v>
      </c>
      <c r="J202" s="31">
        <v>0</v>
      </c>
      <c r="K202" s="31">
        <v>0</v>
      </c>
      <c r="L202" s="31">
        <v>0</v>
      </c>
      <c r="M202" s="31">
        <v>1551</v>
      </c>
    </row>
    <row r="203" spans="1:13" x14ac:dyDescent="0.25">
      <c r="A203" t="s">
        <v>16687</v>
      </c>
      <c r="F203" s="31">
        <v>838.25</v>
      </c>
      <c r="G203" s="31">
        <v>34334.8655</v>
      </c>
      <c r="H203" s="31">
        <v>0</v>
      </c>
      <c r="I203" s="31">
        <v>0</v>
      </c>
      <c r="J203" s="31">
        <v>0</v>
      </c>
      <c r="K203" s="31">
        <v>0</v>
      </c>
      <c r="L203" s="31">
        <v>197.19999999999709</v>
      </c>
      <c r="M203" s="31">
        <v>34137</v>
      </c>
    </row>
    <row r="204" spans="1:13" x14ac:dyDescent="0.25">
      <c r="A204">
        <v>20010041</v>
      </c>
      <c r="B204" t="s">
        <v>20</v>
      </c>
      <c r="C204" t="s">
        <v>4667</v>
      </c>
      <c r="D204" t="s">
        <v>4729</v>
      </c>
      <c r="E204" t="s">
        <v>275</v>
      </c>
      <c r="F204" s="31">
        <v>20.720000000000002</v>
      </c>
      <c r="G204" s="31">
        <v>925.50160000000005</v>
      </c>
      <c r="H204" s="31">
        <v>0</v>
      </c>
      <c r="I204" s="31">
        <v>0</v>
      </c>
      <c r="J204" s="31">
        <v>0</v>
      </c>
      <c r="K204" s="31">
        <v>0</v>
      </c>
      <c r="L204" s="31">
        <v>0</v>
      </c>
      <c r="M204" s="31">
        <v>926</v>
      </c>
    </row>
    <row r="205" spans="1:13" x14ac:dyDescent="0.25">
      <c r="A205">
        <v>20010041</v>
      </c>
      <c r="B205" t="s">
        <v>39</v>
      </c>
      <c r="C205" t="s">
        <v>5435</v>
      </c>
      <c r="D205" t="s">
        <v>5514</v>
      </c>
      <c r="E205" t="s">
        <v>273</v>
      </c>
      <c r="F205" s="31">
        <v>23.86</v>
      </c>
      <c r="G205" s="31">
        <v>979.56540000000007</v>
      </c>
      <c r="H205" s="31">
        <v>0</v>
      </c>
      <c r="I205" s="31">
        <v>0</v>
      </c>
      <c r="J205" s="31">
        <v>0</v>
      </c>
      <c r="K205" s="31">
        <v>0</v>
      </c>
      <c r="L205" s="31">
        <v>0</v>
      </c>
      <c r="M205" s="31">
        <v>980</v>
      </c>
    </row>
    <row r="206" spans="1:13" x14ac:dyDescent="0.25">
      <c r="A206">
        <v>20010041</v>
      </c>
      <c r="B206" t="s">
        <v>427</v>
      </c>
      <c r="C206" t="s">
        <v>10816</v>
      </c>
      <c r="D206" t="s">
        <v>10840</v>
      </c>
      <c r="E206" t="s">
        <v>467</v>
      </c>
      <c r="F206" s="31">
        <v>54.320000000000007</v>
      </c>
      <c r="G206" s="31">
        <v>3230.7064</v>
      </c>
      <c r="H206" s="31">
        <v>0</v>
      </c>
      <c r="I206" s="31">
        <v>0</v>
      </c>
      <c r="J206" s="31">
        <v>0</v>
      </c>
      <c r="K206" s="31">
        <v>0</v>
      </c>
      <c r="L206" s="31">
        <v>0</v>
      </c>
      <c r="M206" s="31">
        <v>3231</v>
      </c>
    </row>
    <row r="207" spans="1:13" x14ac:dyDescent="0.25">
      <c r="A207">
        <v>20010041</v>
      </c>
      <c r="B207" t="s">
        <v>762</v>
      </c>
      <c r="C207" t="s">
        <v>8225</v>
      </c>
      <c r="D207" t="s">
        <v>11253</v>
      </c>
      <c r="E207" t="s">
        <v>11274</v>
      </c>
      <c r="F207" s="31">
        <v>34</v>
      </c>
      <c r="G207" s="31">
        <v>1494.8593999999998</v>
      </c>
      <c r="H207" s="31">
        <v>0</v>
      </c>
      <c r="I207" s="31">
        <v>0</v>
      </c>
      <c r="J207" s="31">
        <v>0</v>
      </c>
      <c r="K207" s="31">
        <v>0</v>
      </c>
      <c r="L207" s="31">
        <v>0</v>
      </c>
      <c r="M207" s="31">
        <v>1495</v>
      </c>
    </row>
    <row r="208" spans="1:13" x14ac:dyDescent="0.25">
      <c r="A208">
        <v>20010041</v>
      </c>
      <c r="B208" t="s">
        <v>763</v>
      </c>
      <c r="C208" t="s">
        <v>12729</v>
      </c>
      <c r="D208" t="s">
        <v>12776</v>
      </c>
      <c r="E208" t="s">
        <v>460</v>
      </c>
      <c r="F208" s="31">
        <v>39.24</v>
      </c>
      <c r="G208" s="31">
        <v>1752.4407999999999</v>
      </c>
      <c r="H208" s="31">
        <v>0</v>
      </c>
      <c r="I208" s="31">
        <v>0</v>
      </c>
      <c r="J208" s="31">
        <v>0</v>
      </c>
      <c r="K208" s="31">
        <v>0</v>
      </c>
      <c r="L208" s="31">
        <v>0</v>
      </c>
      <c r="M208" s="31">
        <v>1752</v>
      </c>
    </row>
    <row r="209" spans="1:13" x14ac:dyDescent="0.25">
      <c r="A209">
        <v>20010041</v>
      </c>
      <c r="B209" t="s">
        <v>1237</v>
      </c>
      <c r="C209" t="s">
        <v>13598</v>
      </c>
      <c r="D209" t="s">
        <v>13622</v>
      </c>
      <c r="E209" t="s">
        <v>275</v>
      </c>
      <c r="F209" s="31">
        <v>10.32</v>
      </c>
      <c r="G209" s="31">
        <v>450.85140000000007</v>
      </c>
      <c r="H209" s="31">
        <v>0</v>
      </c>
      <c r="I209" s="31">
        <v>0</v>
      </c>
      <c r="J209" s="31">
        <v>0</v>
      </c>
      <c r="K209" s="31">
        <v>0</v>
      </c>
      <c r="L209" s="31">
        <v>0</v>
      </c>
      <c r="M209" s="31">
        <v>451</v>
      </c>
    </row>
    <row r="210" spans="1:13" x14ac:dyDescent="0.25">
      <c r="A210">
        <v>20010041</v>
      </c>
      <c r="B210" t="s">
        <v>1247</v>
      </c>
      <c r="C210" t="s">
        <v>13709</v>
      </c>
      <c r="D210" t="s">
        <v>13730</v>
      </c>
      <c r="E210" t="s">
        <v>275</v>
      </c>
      <c r="F210" s="31">
        <v>16.420000000000002</v>
      </c>
      <c r="G210" s="31">
        <v>837.9556</v>
      </c>
      <c r="H210" s="31">
        <v>0</v>
      </c>
      <c r="I210" s="31">
        <v>0</v>
      </c>
      <c r="J210" s="31">
        <v>0</v>
      </c>
      <c r="K210" s="31">
        <v>0</v>
      </c>
      <c r="L210" s="31">
        <v>0</v>
      </c>
      <c r="M210" s="31">
        <v>838</v>
      </c>
    </row>
    <row r="211" spans="1:13" x14ac:dyDescent="0.25">
      <c r="A211">
        <v>20010041</v>
      </c>
      <c r="B211" t="s">
        <v>1491</v>
      </c>
      <c r="C211" t="s">
        <v>15299</v>
      </c>
      <c r="D211" t="s">
        <v>15337</v>
      </c>
      <c r="E211" t="s">
        <v>275</v>
      </c>
      <c r="F211" s="31">
        <v>19.340000000000003</v>
      </c>
      <c r="G211" s="31">
        <v>990.28620000000001</v>
      </c>
      <c r="H211" s="31">
        <v>0</v>
      </c>
      <c r="I211" s="31">
        <v>0</v>
      </c>
      <c r="J211" s="31">
        <v>0</v>
      </c>
      <c r="K211" s="31">
        <v>0</v>
      </c>
      <c r="L211" s="31">
        <v>0</v>
      </c>
      <c r="M211" s="31">
        <v>990</v>
      </c>
    </row>
    <row r="212" spans="1:13" x14ac:dyDescent="0.25">
      <c r="A212">
        <v>20010041</v>
      </c>
      <c r="B212" t="s">
        <v>1750</v>
      </c>
      <c r="C212" t="s">
        <v>15485</v>
      </c>
      <c r="D212" t="s">
        <v>15532</v>
      </c>
      <c r="E212" t="s">
        <v>275</v>
      </c>
      <c r="F212" s="31">
        <v>39.97999999999999</v>
      </c>
      <c r="G212" s="31">
        <v>1656.1738</v>
      </c>
      <c r="H212" s="31">
        <v>0</v>
      </c>
      <c r="I212" s="31">
        <v>0</v>
      </c>
      <c r="J212" s="31">
        <v>0</v>
      </c>
      <c r="K212" s="31">
        <v>0</v>
      </c>
      <c r="L212" s="31">
        <v>0</v>
      </c>
      <c r="M212" s="31">
        <v>1656</v>
      </c>
    </row>
    <row r="213" spans="1:13" x14ac:dyDescent="0.25">
      <c r="A213">
        <v>20010041</v>
      </c>
      <c r="B213" t="s">
        <v>2067</v>
      </c>
      <c r="C213" t="s">
        <v>15763</v>
      </c>
      <c r="D213" t="s">
        <v>15779</v>
      </c>
      <c r="E213" t="s">
        <v>467</v>
      </c>
      <c r="F213" s="31">
        <v>45.18</v>
      </c>
      <c r="G213" s="31">
        <v>1793.7076000000002</v>
      </c>
      <c r="H213" s="31">
        <v>0</v>
      </c>
      <c r="I213" s="31">
        <v>0</v>
      </c>
      <c r="J213" s="31">
        <v>0</v>
      </c>
      <c r="K213" s="31">
        <v>0</v>
      </c>
      <c r="L213" s="31">
        <v>0</v>
      </c>
      <c r="M213" s="31">
        <v>1794</v>
      </c>
    </row>
    <row r="214" spans="1:13" x14ac:dyDescent="0.25">
      <c r="A214" t="s">
        <v>16688</v>
      </c>
      <c r="F214" s="31">
        <v>303.38</v>
      </c>
      <c r="G214" s="31">
        <v>14112.048199999999</v>
      </c>
      <c r="H214" s="31">
        <v>0</v>
      </c>
      <c r="I214" s="31">
        <v>0</v>
      </c>
      <c r="J214" s="31">
        <v>0</v>
      </c>
      <c r="K214" s="31">
        <v>0</v>
      </c>
      <c r="L214" s="31">
        <v>0</v>
      </c>
      <c r="M214" s="31">
        <v>14113</v>
      </c>
    </row>
    <row r="215" spans="1:13" x14ac:dyDescent="0.25">
      <c r="A215">
        <v>20010042</v>
      </c>
      <c r="B215" t="s">
        <v>17</v>
      </c>
      <c r="C215" t="s">
        <v>4648</v>
      </c>
      <c r="D215" t="s">
        <v>4703</v>
      </c>
      <c r="E215" t="s">
        <v>4704</v>
      </c>
      <c r="F215" s="31">
        <v>13.5</v>
      </c>
      <c r="G215" s="31">
        <v>556.875</v>
      </c>
      <c r="H215" s="31">
        <v>0</v>
      </c>
      <c r="I215" s="31">
        <v>0</v>
      </c>
      <c r="J215" s="31">
        <v>0</v>
      </c>
      <c r="K215" s="31">
        <v>0</v>
      </c>
      <c r="L215" s="31">
        <v>0</v>
      </c>
      <c r="M215" s="31">
        <v>557</v>
      </c>
    </row>
    <row r="216" spans="1:13" x14ac:dyDescent="0.25">
      <c r="A216">
        <v>20010042</v>
      </c>
      <c r="B216" t="s">
        <v>1</v>
      </c>
      <c r="C216" t="s">
        <v>5437</v>
      </c>
      <c r="D216" t="s">
        <v>5516</v>
      </c>
      <c r="E216" t="s">
        <v>271</v>
      </c>
      <c r="F216" s="31">
        <v>11.47</v>
      </c>
      <c r="G216" s="31">
        <v>419.43010000000004</v>
      </c>
      <c r="H216" s="31">
        <v>0</v>
      </c>
      <c r="I216" s="31">
        <v>0</v>
      </c>
      <c r="J216" s="31">
        <v>0</v>
      </c>
      <c r="K216" s="31">
        <v>0</v>
      </c>
      <c r="L216" s="31">
        <v>0</v>
      </c>
      <c r="M216" s="31">
        <v>419</v>
      </c>
    </row>
    <row r="217" spans="1:13" x14ac:dyDescent="0.25">
      <c r="A217">
        <v>20010042</v>
      </c>
      <c r="B217" t="s">
        <v>18</v>
      </c>
      <c r="C217" t="s">
        <v>4937</v>
      </c>
      <c r="D217" t="s">
        <v>4988</v>
      </c>
      <c r="E217" t="s">
        <v>271</v>
      </c>
      <c r="F217" s="31">
        <v>31.380000000000003</v>
      </c>
      <c r="G217" s="31">
        <v>2142.1442000000002</v>
      </c>
      <c r="H217" s="31">
        <v>0</v>
      </c>
      <c r="I217" s="31">
        <v>0</v>
      </c>
      <c r="J217" s="31">
        <v>0</v>
      </c>
      <c r="K217" s="31">
        <v>0</v>
      </c>
      <c r="L217" s="31">
        <v>0</v>
      </c>
      <c r="M217" s="31">
        <v>2142</v>
      </c>
    </row>
    <row r="218" spans="1:13" x14ac:dyDescent="0.25">
      <c r="A218">
        <v>20010042</v>
      </c>
      <c r="B218" t="s">
        <v>41</v>
      </c>
      <c r="C218" t="s">
        <v>4939</v>
      </c>
      <c r="D218" t="s">
        <v>4990</v>
      </c>
      <c r="E218" t="s">
        <v>4991</v>
      </c>
      <c r="F218" s="31">
        <v>4.0999999999999996</v>
      </c>
      <c r="G218" s="31">
        <v>173.4118</v>
      </c>
      <c r="H218" s="31">
        <v>0</v>
      </c>
      <c r="I218" s="31">
        <v>0</v>
      </c>
      <c r="J218" s="31">
        <v>0</v>
      </c>
      <c r="K218" s="31">
        <v>0</v>
      </c>
      <c r="L218" s="31">
        <v>0</v>
      </c>
      <c r="M218" s="31">
        <v>173</v>
      </c>
    </row>
    <row r="219" spans="1:13" x14ac:dyDescent="0.25">
      <c r="A219">
        <v>20010042</v>
      </c>
      <c r="B219" t="s">
        <v>36</v>
      </c>
      <c r="C219" t="s">
        <v>739</v>
      </c>
      <c r="D219" t="s">
        <v>5813</v>
      </c>
      <c r="E219" t="s">
        <v>272</v>
      </c>
      <c r="F219" s="31">
        <v>46.53</v>
      </c>
      <c r="G219" s="31">
        <v>1841.3181</v>
      </c>
      <c r="H219" s="31">
        <v>0</v>
      </c>
      <c r="I219" s="31">
        <v>0</v>
      </c>
      <c r="J219" s="31">
        <v>0</v>
      </c>
      <c r="K219" s="31">
        <v>0</v>
      </c>
      <c r="L219" s="31">
        <v>0</v>
      </c>
      <c r="M219" s="31">
        <v>1841</v>
      </c>
    </row>
    <row r="220" spans="1:13" x14ac:dyDescent="0.25">
      <c r="A220">
        <v>20010042</v>
      </c>
      <c r="B220" t="s">
        <v>22</v>
      </c>
      <c r="C220" t="s">
        <v>2069</v>
      </c>
      <c r="D220" t="s">
        <v>4993</v>
      </c>
      <c r="E220" t="s">
        <v>4991</v>
      </c>
      <c r="F220" s="31">
        <v>32.31</v>
      </c>
      <c r="G220" s="31">
        <v>1230.1653999999999</v>
      </c>
      <c r="H220" s="31">
        <v>0</v>
      </c>
      <c r="I220" s="31">
        <v>0</v>
      </c>
      <c r="J220" s="31">
        <v>0</v>
      </c>
      <c r="K220" s="31">
        <v>0</v>
      </c>
      <c r="L220" s="31">
        <v>0</v>
      </c>
      <c r="M220" s="31">
        <v>1230</v>
      </c>
    </row>
    <row r="221" spans="1:13" x14ac:dyDescent="0.25">
      <c r="A221">
        <v>20010042</v>
      </c>
      <c r="B221" t="s">
        <v>23</v>
      </c>
      <c r="C221" t="s">
        <v>4942</v>
      </c>
      <c r="D221" t="s">
        <v>4995</v>
      </c>
      <c r="E221" t="s">
        <v>4991</v>
      </c>
      <c r="F221" s="31">
        <v>17.21</v>
      </c>
      <c r="G221" s="31">
        <v>699.35930000000008</v>
      </c>
      <c r="H221" s="31">
        <v>0</v>
      </c>
      <c r="I221" s="31">
        <v>0</v>
      </c>
      <c r="J221" s="31">
        <v>0</v>
      </c>
      <c r="K221" s="31">
        <v>0</v>
      </c>
      <c r="L221" s="31">
        <v>0</v>
      </c>
      <c r="M221" s="31">
        <v>699</v>
      </c>
    </row>
    <row r="222" spans="1:13" x14ac:dyDescent="0.25">
      <c r="A222">
        <v>20010042</v>
      </c>
      <c r="B222" t="s">
        <v>24</v>
      </c>
      <c r="C222" t="s">
        <v>2435</v>
      </c>
      <c r="D222" t="s">
        <v>4996</v>
      </c>
      <c r="E222" t="s">
        <v>4991</v>
      </c>
      <c r="F222" s="31">
        <v>19.499999999999996</v>
      </c>
      <c r="G222" s="31">
        <v>712.82410000000004</v>
      </c>
      <c r="H222" s="31">
        <v>0</v>
      </c>
      <c r="I222" s="31">
        <v>0</v>
      </c>
      <c r="J222" s="31">
        <v>0</v>
      </c>
      <c r="K222" s="31">
        <v>0</v>
      </c>
      <c r="L222" s="31">
        <v>0</v>
      </c>
      <c r="M222" s="31">
        <v>713</v>
      </c>
    </row>
    <row r="223" spans="1:13" x14ac:dyDescent="0.25">
      <c r="A223">
        <v>20010042</v>
      </c>
      <c r="B223" t="s">
        <v>25</v>
      </c>
      <c r="C223" t="s">
        <v>4944</v>
      </c>
      <c r="D223" t="s">
        <v>4997</v>
      </c>
      <c r="E223" t="s">
        <v>273</v>
      </c>
      <c r="F223" s="31">
        <v>90.06</v>
      </c>
      <c r="G223" s="31">
        <v>4050.5187999999998</v>
      </c>
      <c r="H223" s="31">
        <v>0</v>
      </c>
      <c r="I223" s="31">
        <v>0</v>
      </c>
      <c r="J223" s="31">
        <v>0</v>
      </c>
      <c r="K223" s="31">
        <v>0</v>
      </c>
      <c r="L223" s="31">
        <v>0</v>
      </c>
      <c r="M223" s="31">
        <v>4051</v>
      </c>
    </row>
    <row r="224" spans="1:13" x14ac:dyDescent="0.25">
      <c r="A224">
        <v>20010042</v>
      </c>
      <c r="B224" t="s">
        <v>27</v>
      </c>
      <c r="C224" t="s">
        <v>5214</v>
      </c>
      <c r="D224" t="s">
        <v>5518</v>
      </c>
      <c r="E224" t="s">
        <v>5519</v>
      </c>
      <c r="F224" s="31">
        <v>10.81</v>
      </c>
      <c r="G224" s="31">
        <v>499.13349999999997</v>
      </c>
      <c r="H224" s="31">
        <v>0</v>
      </c>
      <c r="I224" s="31">
        <v>0</v>
      </c>
      <c r="J224" s="31">
        <v>0</v>
      </c>
      <c r="K224" s="31">
        <v>0</v>
      </c>
      <c r="L224" s="31">
        <v>0</v>
      </c>
      <c r="M224" s="31">
        <v>499</v>
      </c>
    </row>
    <row r="225" spans="1:13" x14ac:dyDescent="0.25">
      <c r="A225">
        <v>20010042</v>
      </c>
      <c r="B225" t="s">
        <v>3</v>
      </c>
      <c r="C225" t="s">
        <v>5396</v>
      </c>
      <c r="D225" t="s">
        <v>5466</v>
      </c>
      <c r="E225" t="s">
        <v>4704</v>
      </c>
      <c r="F225" s="31">
        <v>13.930000000000001</v>
      </c>
      <c r="G225" s="31">
        <v>607.5453</v>
      </c>
      <c r="H225" s="31">
        <v>0</v>
      </c>
      <c r="I225" s="31">
        <v>0</v>
      </c>
      <c r="J225" s="31">
        <v>0</v>
      </c>
      <c r="K225" s="31">
        <v>0</v>
      </c>
      <c r="L225" s="31">
        <v>0</v>
      </c>
      <c r="M225" s="31">
        <v>608</v>
      </c>
    </row>
    <row r="226" spans="1:13" x14ac:dyDescent="0.25">
      <c r="A226">
        <v>20010042</v>
      </c>
      <c r="B226" t="s">
        <v>28</v>
      </c>
      <c r="C226" t="s">
        <v>5992</v>
      </c>
      <c r="D226" t="s">
        <v>6012</v>
      </c>
      <c r="E226" t="s">
        <v>4991</v>
      </c>
      <c r="F226" s="31">
        <v>12.879999999999999</v>
      </c>
      <c r="G226" s="31">
        <v>576.98119999999994</v>
      </c>
      <c r="H226" s="31">
        <v>0</v>
      </c>
      <c r="I226" s="31">
        <v>0</v>
      </c>
      <c r="J226" s="31">
        <v>0</v>
      </c>
      <c r="K226" s="31">
        <v>0</v>
      </c>
      <c r="L226" s="31">
        <v>0</v>
      </c>
      <c r="M226" s="31">
        <v>577</v>
      </c>
    </row>
    <row r="227" spans="1:13" x14ac:dyDescent="0.25">
      <c r="A227">
        <v>20010042</v>
      </c>
      <c r="B227" t="s">
        <v>39</v>
      </c>
      <c r="C227" t="s">
        <v>7302</v>
      </c>
      <c r="D227" t="s">
        <v>7332</v>
      </c>
      <c r="E227" t="s">
        <v>4704</v>
      </c>
      <c r="F227" s="31">
        <v>114.28</v>
      </c>
      <c r="G227" s="31">
        <v>4927.8739999999998</v>
      </c>
      <c r="H227" s="31">
        <v>0</v>
      </c>
      <c r="I227" s="31">
        <v>0</v>
      </c>
      <c r="J227" s="31">
        <v>0</v>
      </c>
      <c r="K227" s="31">
        <v>0</v>
      </c>
      <c r="L227" s="31">
        <v>0</v>
      </c>
      <c r="M227" s="31">
        <v>4928</v>
      </c>
    </row>
    <row r="228" spans="1:13" x14ac:dyDescent="0.25">
      <c r="A228">
        <v>20010042</v>
      </c>
      <c r="B228" t="s">
        <v>6</v>
      </c>
      <c r="C228" t="s">
        <v>670</v>
      </c>
      <c r="D228" t="s">
        <v>7632</v>
      </c>
      <c r="E228" t="s">
        <v>4991</v>
      </c>
      <c r="F228" s="31">
        <v>33.04</v>
      </c>
      <c r="G228" s="31">
        <v>1811.5788</v>
      </c>
      <c r="H228" s="31">
        <v>0</v>
      </c>
      <c r="I228" s="31">
        <v>0</v>
      </c>
      <c r="J228" s="31">
        <v>0</v>
      </c>
      <c r="K228" s="31">
        <v>0</v>
      </c>
      <c r="L228" s="31">
        <v>0</v>
      </c>
      <c r="M228" s="31">
        <v>1812</v>
      </c>
    </row>
    <row r="229" spans="1:13" x14ac:dyDescent="0.25">
      <c r="A229">
        <v>20010042</v>
      </c>
      <c r="B229" t="s">
        <v>30</v>
      </c>
      <c r="C229" t="s">
        <v>5649</v>
      </c>
      <c r="D229" t="s">
        <v>3899</v>
      </c>
      <c r="E229" t="s">
        <v>271</v>
      </c>
      <c r="F229" s="31">
        <v>30.97</v>
      </c>
      <c r="G229" s="31">
        <v>1628.8754000000001</v>
      </c>
      <c r="H229" s="31">
        <v>0</v>
      </c>
      <c r="I229" s="31">
        <v>0</v>
      </c>
      <c r="J229" s="31">
        <v>0</v>
      </c>
      <c r="K229" s="31">
        <v>0</v>
      </c>
      <c r="L229" s="31">
        <v>0</v>
      </c>
      <c r="M229" s="31">
        <v>1629</v>
      </c>
    </row>
    <row r="230" spans="1:13" x14ac:dyDescent="0.25">
      <c r="A230">
        <v>20010042</v>
      </c>
      <c r="B230" t="s">
        <v>7</v>
      </c>
      <c r="C230" t="s">
        <v>8333</v>
      </c>
      <c r="D230" t="s">
        <v>8343</v>
      </c>
      <c r="E230" t="s">
        <v>271</v>
      </c>
      <c r="F230" s="31">
        <v>32.07</v>
      </c>
      <c r="G230" s="31">
        <v>1168.7161000000001</v>
      </c>
      <c r="H230" s="31">
        <v>0</v>
      </c>
      <c r="I230" s="31">
        <v>0</v>
      </c>
      <c r="J230" s="31">
        <v>0</v>
      </c>
      <c r="K230" s="31">
        <v>0</v>
      </c>
      <c r="L230" s="31">
        <v>0</v>
      </c>
      <c r="M230" s="31">
        <v>1169</v>
      </c>
    </row>
    <row r="231" spans="1:13" x14ac:dyDescent="0.25">
      <c r="A231">
        <v>20010042</v>
      </c>
      <c r="B231" t="s">
        <v>422</v>
      </c>
      <c r="C231" t="s">
        <v>10093</v>
      </c>
      <c r="D231" t="s">
        <v>10133</v>
      </c>
      <c r="E231" t="s">
        <v>271</v>
      </c>
      <c r="F231" s="31">
        <v>18.669999999999998</v>
      </c>
      <c r="G231" s="31">
        <v>839.70499999999981</v>
      </c>
      <c r="H231" s="31">
        <v>0</v>
      </c>
      <c r="I231" s="31">
        <v>0</v>
      </c>
      <c r="J231" s="31">
        <v>0</v>
      </c>
      <c r="K231" s="31">
        <v>0</v>
      </c>
      <c r="L231" s="31">
        <v>0</v>
      </c>
      <c r="M231" s="31">
        <v>840</v>
      </c>
    </row>
    <row r="232" spans="1:13" x14ac:dyDescent="0.25">
      <c r="A232">
        <v>20010042</v>
      </c>
      <c r="B232" t="s">
        <v>8</v>
      </c>
      <c r="C232" t="s">
        <v>10401</v>
      </c>
      <c r="D232" t="s">
        <v>10435</v>
      </c>
      <c r="E232" t="s">
        <v>271</v>
      </c>
      <c r="F232" s="31">
        <v>76.94</v>
      </c>
      <c r="G232" s="31">
        <v>3206.7888999999996</v>
      </c>
      <c r="H232" s="31">
        <v>0</v>
      </c>
      <c r="I232" s="31">
        <v>0</v>
      </c>
      <c r="J232" s="31">
        <v>0</v>
      </c>
      <c r="K232" s="31">
        <v>0</v>
      </c>
      <c r="L232" s="31">
        <v>0</v>
      </c>
      <c r="M232" s="31">
        <v>3207</v>
      </c>
    </row>
    <row r="233" spans="1:13" x14ac:dyDescent="0.25">
      <c r="A233">
        <v>20010042</v>
      </c>
      <c r="B233" t="s">
        <v>32</v>
      </c>
      <c r="C233" t="s">
        <v>11465</v>
      </c>
      <c r="D233" t="s">
        <v>11510</v>
      </c>
      <c r="E233" t="s">
        <v>265</v>
      </c>
      <c r="F233" s="31">
        <v>9.5300000000000011</v>
      </c>
      <c r="G233" s="31">
        <v>492.68729999999999</v>
      </c>
      <c r="H233" s="31">
        <v>0</v>
      </c>
      <c r="I233" s="31">
        <v>0</v>
      </c>
      <c r="J233" s="31">
        <v>0</v>
      </c>
      <c r="K233" s="31">
        <v>0</v>
      </c>
      <c r="L233" s="31">
        <v>0</v>
      </c>
      <c r="M233" s="31">
        <v>493</v>
      </c>
    </row>
    <row r="234" spans="1:13" x14ac:dyDescent="0.25">
      <c r="A234">
        <v>20010042</v>
      </c>
      <c r="B234" t="s">
        <v>33</v>
      </c>
      <c r="C234" t="s">
        <v>11466</v>
      </c>
      <c r="D234" t="s">
        <v>11511</v>
      </c>
      <c r="E234" t="s">
        <v>3834</v>
      </c>
      <c r="F234" s="31">
        <v>56.370000000000005</v>
      </c>
      <c r="G234" s="31">
        <v>2243.4492999999998</v>
      </c>
      <c r="H234" s="31">
        <v>0</v>
      </c>
      <c r="I234" s="31">
        <v>0</v>
      </c>
      <c r="J234" s="31">
        <v>0</v>
      </c>
      <c r="K234" s="31">
        <v>0</v>
      </c>
      <c r="L234" s="31">
        <v>0</v>
      </c>
      <c r="M234" s="31">
        <v>2243</v>
      </c>
    </row>
    <row r="235" spans="1:13" x14ac:dyDescent="0.25">
      <c r="A235">
        <v>20010042</v>
      </c>
      <c r="B235" t="s">
        <v>9</v>
      </c>
      <c r="C235" t="s">
        <v>739</v>
      </c>
      <c r="D235" t="s">
        <v>11512</v>
      </c>
      <c r="E235" t="s">
        <v>3834</v>
      </c>
      <c r="F235" s="31">
        <v>20.439999999999998</v>
      </c>
      <c r="G235" s="31">
        <v>847.01299999999992</v>
      </c>
      <c r="H235" s="31">
        <v>0</v>
      </c>
      <c r="I235" s="31">
        <v>0</v>
      </c>
      <c r="J235" s="31">
        <v>0</v>
      </c>
      <c r="K235" s="31">
        <v>0</v>
      </c>
      <c r="L235" s="31">
        <v>0</v>
      </c>
      <c r="M235" s="31">
        <v>847</v>
      </c>
    </row>
    <row r="236" spans="1:13" x14ac:dyDescent="0.25">
      <c r="A236">
        <v>20010042</v>
      </c>
      <c r="B236" t="s">
        <v>10</v>
      </c>
      <c r="C236" t="s">
        <v>11769</v>
      </c>
      <c r="D236" t="s">
        <v>11806</v>
      </c>
      <c r="E236" t="s">
        <v>4704</v>
      </c>
      <c r="F236" s="31">
        <v>23.3</v>
      </c>
      <c r="G236" s="31">
        <v>1150.5853</v>
      </c>
      <c r="H236" s="31">
        <v>0</v>
      </c>
      <c r="I236" s="31">
        <v>0</v>
      </c>
      <c r="J236" s="31">
        <v>0</v>
      </c>
      <c r="K236" s="31">
        <v>0</v>
      </c>
      <c r="L236" s="31">
        <v>0</v>
      </c>
      <c r="M236" s="31">
        <v>1151</v>
      </c>
    </row>
    <row r="237" spans="1:13" x14ac:dyDescent="0.25">
      <c r="A237">
        <v>20010042</v>
      </c>
      <c r="B237" t="s">
        <v>11</v>
      </c>
      <c r="C237" t="s">
        <v>12297</v>
      </c>
      <c r="D237" t="s">
        <v>12317</v>
      </c>
      <c r="E237" t="s">
        <v>3834</v>
      </c>
      <c r="F237" s="31">
        <v>18.91</v>
      </c>
      <c r="G237" s="31">
        <v>776.21440000000007</v>
      </c>
      <c r="H237" s="31">
        <v>0</v>
      </c>
      <c r="I237" s="31">
        <v>0</v>
      </c>
      <c r="J237" s="31">
        <v>0</v>
      </c>
      <c r="K237" s="31">
        <v>0</v>
      </c>
      <c r="L237" s="31">
        <v>0</v>
      </c>
      <c r="M237" s="31">
        <v>776</v>
      </c>
    </row>
    <row r="238" spans="1:13" x14ac:dyDescent="0.25">
      <c r="A238">
        <v>20010042</v>
      </c>
      <c r="B238" t="s">
        <v>12</v>
      </c>
      <c r="C238" t="s">
        <v>12627</v>
      </c>
      <c r="D238" t="s">
        <v>12641</v>
      </c>
      <c r="E238" t="s">
        <v>4704</v>
      </c>
      <c r="F238" s="31">
        <v>58.239999999999995</v>
      </c>
      <c r="G238" s="31">
        <v>3156.1527999999998</v>
      </c>
      <c r="H238" s="31">
        <v>0</v>
      </c>
      <c r="I238" s="31">
        <v>0</v>
      </c>
      <c r="J238" s="31">
        <v>0</v>
      </c>
      <c r="K238" s="31">
        <v>0</v>
      </c>
      <c r="L238" s="31">
        <v>0</v>
      </c>
      <c r="M238" s="31">
        <v>3156</v>
      </c>
    </row>
    <row r="239" spans="1:13" x14ac:dyDescent="0.25">
      <c r="A239">
        <v>20010042</v>
      </c>
      <c r="B239" t="s">
        <v>35</v>
      </c>
      <c r="C239" t="s">
        <v>5723</v>
      </c>
      <c r="D239" t="s">
        <v>14324</v>
      </c>
      <c r="E239" t="s">
        <v>278</v>
      </c>
      <c r="F239" s="31">
        <v>43.300000000000004</v>
      </c>
      <c r="G239" s="31">
        <v>1763.6205</v>
      </c>
      <c r="H239" s="31">
        <v>0</v>
      </c>
      <c r="I239" s="31">
        <v>0</v>
      </c>
      <c r="J239" s="31">
        <v>0</v>
      </c>
      <c r="K239" s="31">
        <v>0</v>
      </c>
      <c r="L239" s="31">
        <v>0</v>
      </c>
      <c r="M239" s="31">
        <v>1764</v>
      </c>
    </row>
    <row r="240" spans="1:13" x14ac:dyDescent="0.25">
      <c r="A240">
        <v>20010042</v>
      </c>
      <c r="B240" t="s">
        <v>15</v>
      </c>
      <c r="C240" t="s">
        <v>14715</v>
      </c>
      <c r="D240" t="s">
        <v>14736</v>
      </c>
      <c r="E240" t="s">
        <v>4704</v>
      </c>
      <c r="F240" s="31">
        <v>28.200000000000003</v>
      </c>
      <c r="G240" s="31">
        <v>1033.2933</v>
      </c>
      <c r="H240" s="31">
        <v>0</v>
      </c>
      <c r="I240" s="31">
        <v>0</v>
      </c>
      <c r="J240" s="31">
        <v>0</v>
      </c>
      <c r="K240" s="31">
        <v>0</v>
      </c>
      <c r="L240" s="31">
        <v>0</v>
      </c>
      <c r="M240" s="31">
        <v>1033</v>
      </c>
    </row>
    <row r="241" spans="1:13" x14ac:dyDescent="0.25">
      <c r="A241" t="s">
        <v>16689</v>
      </c>
      <c r="F241" s="31">
        <v>867.93999999999994</v>
      </c>
      <c r="G241" s="31">
        <v>38556.260899999994</v>
      </c>
      <c r="H241" s="31">
        <v>0</v>
      </c>
      <c r="I241" s="31">
        <v>0</v>
      </c>
      <c r="J241" s="31">
        <v>0</v>
      </c>
      <c r="K241" s="31">
        <v>0</v>
      </c>
      <c r="L241" s="31">
        <v>0</v>
      </c>
      <c r="M241" s="31">
        <v>38557</v>
      </c>
    </row>
    <row r="242" spans="1:13" x14ac:dyDescent="0.25">
      <c r="A242">
        <v>20010043</v>
      </c>
      <c r="B242" t="s">
        <v>0</v>
      </c>
      <c r="C242" t="s">
        <v>6983</v>
      </c>
      <c r="D242" t="s">
        <v>7005</v>
      </c>
      <c r="E242" t="s">
        <v>451</v>
      </c>
      <c r="F242" s="31">
        <v>25.12</v>
      </c>
      <c r="G242" s="31">
        <v>1232.4793</v>
      </c>
      <c r="H242" s="31">
        <v>0</v>
      </c>
      <c r="I242" s="31">
        <v>0</v>
      </c>
      <c r="J242" s="31">
        <v>0</v>
      </c>
      <c r="K242" s="31">
        <v>0</v>
      </c>
      <c r="L242" s="31">
        <v>50</v>
      </c>
      <c r="M242" s="31">
        <v>1182</v>
      </c>
    </row>
    <row r="243" spans="1:13" x14ac:dyDescent="0.25">
      <c r="A243">
        <v>20010043</v>
      </c>
      <c r="B243" t="s">
        <v>1</v>
      </c>
      <c r="C243" t="s">
        <v>6999</v>
      </c>
      <c r="D243" t="s">
        <v>7025</v>
      </c>
      <c r="E243" t="s">
        <v>451</v>
      </c>
      <c r="F243" s="31">
        <v>40.570000000000007</v>
      </c>
      <c r="G243" s="31">
        <v>1815.2091</v>
      </c>
      <c r="H243" s="31">
        <v>0</v>
      </c>
      <c r="I243" s="31">
        <v>0</v>
      </c>
      <c r="J243" s="31">
        <v>0</v>
      </c>
      <c r="K243" s="31">
        <v>0</v>
      </c>
      <c r="L243" s="31">
        <v>100</v>
      </c>
      <c r="M243" s="31">
        <v>1715</v>
      </c>
    </row>
    <row r="244" spans="1:13" x14ac:dyDescent="0.25">
      <c r="A244">
        <v>20010043</v>
      </c>
      <c r="B244" t="s">
        <v>20</v>
      </c>
      <c r="C244" t="s">
        <v>7121</v>
      </c>
      <c r="D244" t="s">
        <v>7155</v>
      </c>
      <c r="E244" t="s">
        <v>275</v>
      </c>
      <c r="F244" s="31">
        <v>13.62</v>
      </c>
      <c r="G244" s="31">
        <v>737.62390000000005</v>
      </c>
      <c r="H244" s="31">
        <v>0</v>
      </c>
      <c r="I244" s="31">
        <v>0</v>
      </c>
      <c r="J244" s="31">
        <v>0</v>
      </c>
      <c r="K244" s="31">
        <v>0</v>
      </c>
      <c r="L244" s="31">
        <v>0</v>
      </c>
      <c r="M244" s="31">
        <v>738</v>
      </c>
    </row>
    <row r="245" spans="1:13" x14ac:dyDescent="0.25">
      <c r="A245">
        <v>20010043</v>
      </c>
      <c r="B245" t="s">
        <v>41</v>
      </c>
      <c r="C245" t="s">
        <v>5718</v>
      </c>
      <c r="D245" t="s">
        <v>7156</v>
      </c>
      <c r="E245" t="s">
        <v>467</v>
      </c>
      <c r="F245" s="31">
        <v>42.550000000000004</v>
      </c>
      <c r="G245" s="31">
        <v>1707.0249999999999</v>
      </c>
      <c r="H245" s="31">
        <v>0</v>
      </c>
      <c r="I245" s="31">
        <v>0</v>
      </c>
      <c r="J245" s="31">
        <v>0</v>
      </c>
      <c r="K245" s="31">
        <v>0</v>
      </c>
      <c r="L245" s="31">
        <v>100</v>
      </c>
      <c r="M245" s="31">
        <v>1607</v>
      </c>
    </row>
    <row r="246" spans="1:13" x14ac:dyDescent="0.25">
      <c r="A246">
        <v>20010043</v>
      </c>
      <c r="B246" t="s">
        <v>40</v>
      </c>
      <c r="C246" t="s">
        <v>7124</v>
      </c>
      <c r="D246" t="s">
        <v>7159</v>
      </c>
      <c r="E246" t="s">
        <v>273</v>
      </c>
      <c r="F246" s="31">
        <v>42.269999999999996</v>
      </c>
      <c r="G246" s="31">
        <v>1658.8811000000001</v>
      </c>
      <c r="H246" s="31">
        <v>0</v>
      </c>
      <c r="I246" s="31">
        <v>0</v>
      </c>
      <c r="J246" s="31">
        <v>0</v>
      </c>
      <c r="K246" s="31">
        <v>0</v>
      </c>
      <c r="L246" s="31">
        <v>100</v>
      </c>
      <c r="M246" s="31">
        <v>1559</v>
      </c>
    </row>
    <row r="247" spans="1:13" x14ac:dyDescent="0.25">
      <c r="A247">
        <v>20010043</v>
      </c>
      <c r="B247" t="s">
        <v>24</v>
      </c>
      <c r="C247" t="s">
        <v>7304</v>
      </c>
      <c r="D247" t="s">
        <v>7334</v>
      </c>
      <c r="E247" t="s">
        <v>460</v>
      </c>
      <c r="F247" s="31">
        <v>50.13</v>
      </c>
      <c r="G247" s="31">
        <v>2351.3764999999999</v>
      </c>
      <c r="H247" s="31">
        <v>0</v>
      </c>
      <c r="I247" s="31">
        <v>0</v>
      </c>
      <c r="J247" s="31">
        <v>0</v>
      </c>
      <c r="K247" s="31">
        <v>0</v>
      </c>
      <c r="L247" s="31">
        <v>200</v>
      </c>
      <c r="M247" s="31">
        <v>2151</v>
      </c>
    </row>
    <row r="248" spans="1:13" x14ac:dyDescent="0.25">
      <c r="A248">
        <v>20010043</v>
      </c>
      <c r="B248" t="s">
        <v>25</v>
      </c>
      <c r="C248" t="s">
        <v>7746</v>
      </c>
      <c r="D248" t="s">
        <v>7789</v>
      </c>
      <c r="E248" t="s">
        <v>460</v>
      </c>
      <c r="F248" s="31">
        <v>47.190000000000005</v>
      </c>
      <c r="G248" s="31">
        <v>2614.5752000000002</v>
      </c>
      <c r="H248" s="31">
        <v>0</v>
      </c>
      <c r="I248" s="31">
        <v>0</v>
      </c>
      <c r="J248" s="31">
        <v>0</v>
      </c>
      <c r="K248" s="31">
        <v>0</v>
      </c>
      <c r="L248" s="31">
        <v>150</v>
      </c>
      <c r="M248" s="31">
        <v>2465</v>
      </c>
    </row>
    <row r="249" spans="1:13" x14ac:dyDescent="0.25">
      <c r="A249">
        <v>20010043</v>
      </c>
      <c r="B249" t="s">
        <v>2</v>
      </c>
      <c r="C249" t="s">
        <v>8782</v>
      </c>
      <c r="D249" t="s">
        <v>8833</v>
      </c>
      <c r="E249" t="s">
        <v>467</v>
      </c>
      <c r="F249" s="31">
        <v>24.529999999999998</v>
      </c>
      <c r="G249" s="31">
        <v>1183.3960999999999</v>
      </c>
      <c r="H249" s="31">
        <v>0</v>
      </c>
      <c r="I249" s="31">
        <v>0</v>
      </c>
      <c r="J249" s="31">
        <v>0</v>
      </c>
      <c r="K249" s="31">
        <v>0</v>
      </c>
      <c r="L249" s="31">
        <v>50</v>
      </c>
      <c r="M249" s="31">
        <v>1133</v>
      </c>
    </row>
    <row r="250" spans="1:13" x14ac:dyDescent="0.25">
      <c r="A250">
        <v>20010043</v>
      </c>
      <c r="B250" t="s">
        <v>28</v>
      </c>
      <c r="C250" t="s">
        <v>10403</v>
      </c>
      <c r="D250" t="s">
        <v>10437</v>
      </c>
      <c r="E250" t="s">
        <v>460</v>
      </c>
      <c r="F250" s="31">
        <v>38.44</v>
      </c>
      <c r="G250" s="31">
        <v>1733.2577000000001</v>
      </c>
      <c r="H250" s="31">
        <v>0</v>
      </c>
      <c r="I250" s="31">
        <v>0</v>
      </c>
      <c r="J250" s="31">
        <v>0</v>
      </c>
      <c r="K250" s="31">
        <v>0</v>
      </c>
      <c r="L250" s="31">
        <v>100</v>
      </c>
      <c r="M250" s="31">
        <v>1633</v>
      </c>
    </row>
    <row r="251" spans="1:13" x14ac:dyDescent="0.25">
      <c r="A251">
        <v>20010043</v>
      </c>
      <c r="B251" t="s">
        <v>37</v>
      </c>
      <c r="C251" t="s">
        <v>10404</v>
      </c>
      <c r="D251" t="s">
        <v>10438</v>
      </c>
      <c r="E251" t="s">
        <v>467</v>
      </c>
      <c r="F251" s="31">
        <v>29.17</v>
      </c>
      <c r="G251" s="31">
        <v>1329.0880000000002</v>
      </c>
      <c r="H251" s="31">
        <v>0</v>
      </c>
      <c r="I251" s="31">
        <v>0</v>
      </c>
      <c r="J251" s="31">
        <v>0</v>
      </c>
      <c r="K251" s="31">
        <v>0</v>
      </c>
      <c r="L251" s="31">
        <v>100</v>
      </c>
      <c r="M251" s="31">
        <v>1229</v>
      </c>
    </row>
    <row r="252" spans="1:13" x14ac:dyDescent="0.25">
      <c r="A252">
        <v>20010043</v>
      </c>
      <c r="B252" t="s">
        <v>38</v>
      </c>
      <c r="C252" t="s">
        <v>10405</v>
      </c>
      <c r="D252" t="s">
        <v>10439</v>
      </c>
      <c r="E252" t="s">
        <v>460</v>
      </c>
      <c r="F252" s="31">
        <v>13.08</v>
      </c>
      <c r="G252" s="31">
        <v>781.33879999999999</v>
      </c>
      <c r="H252" s="31">
        <v>0</v>
      </c>
      <c r="I252" s="31">
        <v>0</v>
      </c>
      <c r="J252" s="31">
        <v>0</v>
      </c>
      <c r="K252" s="31">
        <v>0</v>
      </c>
      <c r="L252" s="31">
        <v>0</v>
      </c>
      <c r="M252" s="31">
        <v>781</v>
      </c>
    </row>
    <row r="253" spans="1:13" x14ac:dyDescent="0.25">
      <c r="A253">
        <v>20010043</v>
      </c>
      <c r="B253" t="s">
        <v>5</v>
      </c>
      <c r="C253" t="s">
        <v>7035</v>
      </c>
      <c r="D253" t="s">
        <v>11139</v>
      </c>
      <c r="E253" t="s">
        <v>451</v>
      </c>
      <c r="F253" s="31">
        <v>64.069999999999993</v>
      </c>
      <c r="G253" s="31">
        <v>2917.1799000000005</v>
      </c>
      <c r="H253" s="31">
        <v>0</v>
      </c>
      <c r="I253" s="31">
        <v>0</v>
      </c>
      <c r="J253" s="31">
        <v>0</v>
      </c>
      <c r="K253" s="31">
        <v>0</v>
      </c>
      <c r="L253" s="31">
        <v>0</v>
      </c>
      <c r="M253" s="31">
        <v>2917</v>
      </c>
    </row>
    <row r="254" spans="1:13" x14ac:dyDescent="0.25">
      <c r="A254">
        <v>20010043</v>
      </c>
      <c r="B254" t="s">
        <v>6</v>
      </c>
      <c r="C254" t="s">
        <v>13601</v>
      </c>
      <c r="D254" t="s">
        <v>13625</v>
      </c>
      <c r="E254" t="s">
        <v>456</v>
      </c>
      <c r="F254" s="31">
        <v>23.01</v>
      </c>
      <c r="G254" s="31">
        <v>1249.2488999999998</v>
      </c>
      <c r="H254" s="31">
        <v>0</v>
      </c>
      <c r="I254" s="31">
        <v>0</v>
      </c>
      <c r="J254" s="31">
        <v>0</v>
      </c>
      <c r="K254" s="31">
        <v>0</v>
      </c>
      <c r="L254" s="31">
        <v>50</v>
      </c>
      <c r="M254" s="31">
        <v>1199</v>
      </c>
    </row>
    <row r="255" spans="1:13" x14ac:dyDescent="0.25">
      <c r="A255">
        <v>20010043</v>
      </c>
      <c r="B255" t="s">
        <v>30</v>
      </c>
      <c r="C255" t="s">
        <v>14143</v>
      </c>
      <c r="D255" t="s">
        <v>14156</v>
      </c>
      <c r="E255" t="s">
        <v>275</v>
      </c>
      <c r="F255" s="31">
        <v>19.75</v>
      </c>
      <c r="G255" s="31">
        <v>893.49170000000004</v>
      </c>
      <c r="H255" s="31">
        <v>0</v>
      </c>
      <c r="I255" s="31">
        <v>0</v>
      </c>
      <c r="J255" s="31">
        <v>0</v>
      </c>
      <c r="K255" s="31">
        <v>0</v>
      </c>
      <c r="L255" s="31">
        <v>50</v>
      </c>
      <c r="M255" s="31">
        <v>843</v>
      </c>
    </row>
    <row r="256" spans="1:13" x14ac:dyDescent="0.25">
      <c r="A256">
        <v>20010043</v>
      </c>
      <c r="B256" t="s">
        <v>31</v>
      </c>
      <c r="C256" t="s">
        <v>6606</v>
      </c>
      <c r="D256" t="s">
        <v>14157</v>
      </c>
      <c r="E256" t="s">
        <v>451</v>
      </c>
      <c r="F256" s="31">
        <v>20.010000000000002</v>
      </c>
      <c r="G256" s="31">
        <v>916.46950000000004</v>
      </c>
      <c r="H256" s="31">
        <v>0</v>
      </c>
      <c r="I256" s="31">
        <v>0</v>
      </c>
      <c r="J256" s="31">
        <v>0</v>
      </c>
      <c r="K256" s="31">
        <v>0</v>
      </c>
      <c r="L256" s="31">
        <v>0</v>
      </c>
      <c r="M256" s="31">
        <v>916</v>
      </c>
    </row>
    <row r="257" spans="1:13" x14ac:dyDescent="0.25">
      <c r="A257">
        <v>20010043</v>
      </c>
      <c r="B257" t="s">
        <v>422</v>
      </c>
      <c r="C257" t="s">
        <v>14442</v>
      </c>
      <c r="D257" t="s">
        <v>14457</v>
      </c>
      <c r="E257" t="s">
        <v>273</v>
      </c>
      <c r="F257" s="31">
        <v>26.810000000000002</v>
      </c>
      <c r="G257" s="31">
        <v>1069.3434999999999</v>
      </c>
      <c r="H257" s="31">
        <v>0</v>
      </c>
      <c r="I257" s="31">
        <v>0</v>
      </c>
      <c r="J257" s="31">
        <v>0</v>
      </c>
      <c r="K257" s="31">
        <v>0</v>
      </c>
      <c r="L257" s="31">
        <v>50</v>
      </c>
      <c r="M257" s="31">
        <v>1019</v>
      </c>
    </row>
    <row r="258" spans="1:13" x14ac:dyDescent="0.25">
      <c r="A258">
        <v>20010043</v>
      </c>
      <c r="B258" t="s">
        <v>8</v>
      </c>
      <c r="C258" t="s">
        <v>14443</v>
      </c>
      <c r="D258" t="s">
        <v>14458</v>
      </c>
      <c r="E258" t="s">
        <v>467</v>
      </c>
      <c r="F258" s="31">
        <v>35.94</v>
      </c>
      <c r="G258" s="31">
        <v>1460.5178000000001</v>
      </c>
      <c r="H258" s="31">
        <v>0</v>
      </c>
      <c r="I258" s="31">
        <v>0</v>
      </c>
      <c r="J258" s="31">
        <v>0</v>
      </c>
      <c r="K258" s="31">
        <v>0</v>
      </c>
      <c r="L258" s="31">
        <v>26</v>
      </c>
      <c r="M258" s="31">
        <v>1435</v>
      </c>
    </row>
    <row r="259" spans="1:13" x14ac:dyDescent="0.25">
      <c r="A259">
        <v>20010043</v>
      </c>
      <c r="B259" t="s">
        <v>9</v>
      </c>
      <c r="C259" t="s">
        <v>10475</v>
      </c>
      <c r="D259" t="s">
        <v>14459</v>
      </c>
      <c r="E259" t="s">
        <v>456</v>
      </c>
      <c r="F259" s="31">
        <v>39.57</v>
      </c>
      <c r="G259" s="31">
        <v>1580.1316000000002</v>
      </c>
      <c r="H259" s="31">
        <v>0</v>
      </c>
      <c r="I259" s="31">
        <v>0</v>
      </c>
      <c r="J259" s="31">
        <v>0</v>
      </c>
      <c r="K259" s="31">
        <v>0</v>
      </c>
      <c r="L259" s="31">
        <v>0</v>
      </c>
      <c r="M259" s="31">
        <v>1580</v>
      </c>
    </row>
    <row r="260" spans="1:13" x14ac:dyDescent="0.25">
      <c r="A260">
        <v>20010043</v>
      </c>
      <c r="B260" t="s">
        <v>10</v>
      </c>
      <c r="C260" t="s">
        <v>15709</v>
      </c>
      <c r="D260" t="s">
        <v>15720</v>
      </c>
      <c r="E260" t="s">
        <v>467</v>
      </c>
      <c r="F260" s="31">
        <v>32.71</v>
      </c>
      <c r="G260" s="31">
        <v>1389.0589</v>
      </c>
      <c r="H260" s="31">
        <v>0</v>
      </c>
      <c r="I260" s="31">
        <v>0</v>
      </c>
      <c r="J260" s="31">
        <v>0</v>
      </c>
      <c r="K260" s="31">
        <v>0</v>
      </c>
      <c r="L260" s="31">
        <v>100</v>
      </c>
      <c r="M260" s="31">
        <v>1289</v>
      </c>
    </row>
    <row r="261" spans="1:13" x14ac:dyDescent="0.25">
      <c r="A261">
        <v>20010043</v>
      </c>
      <c r="B261" t="s">
        <v>11</v>
      </c>
      <c r="C261" t="s">
        <v>15710</v>
      </c>
      <c r="D261" t="s">
        <v>15721</v>
      </c>
      <c r="E261" t="s">
        <v>467</v>
      </c>
      <c r="F261" s="31">
        <v>6.5799999999999992</v>
      </c>
      <c r="G261" s="31">
        <v>438.37510000000003</v>
      </c>
      <c r="H261" s="31">
        <v>0</v>
      </c>
      <c r="I261" s="31">
        <v>0</v>
      </c>
      <c r="J261" s="31">
        <v>0</v>
      </c>
      <c r="K261" s="31">
        <v>0</v>
      </c>
      <c r="L261" s="31">
        <v>0</v>
      </c>
      <c r="M261" s="31">
        <v>438</v>
      </c>
    </row>
    <row r="262" spans="1:13" x14ac:dyDescent="0.25">
      <c r="A262">
        <v>20010043</v>
      </c>
      <c r="B262" t="s">
        <v>12</v>
      </c>
      <c r="C262" t="s">
        <v>15836</v>
      </c>
      <c r="D262" t="s">
        <v>15854</v>
      </c>
      <c r="E262" t="s">
        <v>275</v>
      </c>
      <c r="F262" s="31">
        <v>69.069999999999993</v>
      </c>
      <c r="G262" s="31">
        <v>2615.2464</v>
      </c>
      <c r="H262" s="31">
        <v>0</v>
      </c>
      <c r="I262" s="31">
        <v>0</v>
      </c>
      <c r="J262" s="31">
        <v>0</v>
      </c>
      <c r="K262" s="31">
        <v>0</v>
      </c>
      <c r="L262" s="31">
        <v>0</v>
      </c>
      <c r="M262" s="31">
        <v>2615</v>
      </c>
    </row>
    <row r="263" spans="1:13" x14ac:dyDescent="0.25">
      <c r="A263">
        <v>20010043</v>
      </c>
      <c r="B263" t="s">
        <v>13</v>
      </c>
      <c r="C263" t="s">
        <v>16211</v>
      </c>
      <c r="D263" t="s">
        <v>16230</v>
      </c>
      <c r="E263" t="s">
        <v>273</v>
      </c>
      <c r="F263" s="31">
        <v>73.8</v>
      </c>
      <c r="G263" s="31">
        <v>2888.8562999999999</v>
      </c>
      <c r="H263" s="31">
        <v>0</v>
      </c>
      <c r="I263" s="31">
        <v>0</v>
      </c>
      <c r="J263" s="31">
        <v>0</v>
      </c>
      <c r="K263" s="31">
        <v>0</v>
      </c>
      <c r="L263" s="31">
        <v>0</v>
      </c>
      <c r="M263" s="31">
        <v>2889</v>
      </c>
    </row>
    <row r="264" spans="1:13" x14ac:dyDescent="0.25">
      <c r="A264">
        <v>20010043</v>
      </c>
      <c r="B264" t="s">
        <v>35</v>
      </c>
      <c r="C264" t="s">
        <v>16427</v>
      </c>
      <c r="D264" t="s">
        <v>16478</v>
      </c>
      <c r="E264" t="s">
        <v>456</v>
      </c>
      <c r="F264" s="31">
        <v>48.55</v>
      </c>
      <c r="G264" s="31">
        <v>1912.1762999999999</v>
      </c>
      <c r="H264" s="31">
        <v>0</v>
      </c>
      <c r="I264" s="31">
        <v>0</v>
      </c>
      <c r="J264" s="31">
        <v>0</v>
      </c>
      <c r="K264" s="31">
        <v>0</v>
      </c>
      <c r="L264" s="31">
        <v>0</v>
      </c>
      <c r="M264" s="31">
        <v>1912</v>
      </c>
    </row>
    <row r="265" spans="1:13" x14ac:dyDescent="0.25">
      <c r="A265" t="s">
        <v>16690</v>
      </c>
      <c r="F265" s="31">
        <v>826.54</v>
      </c>
      <c r="G265" s="31">
        <v>36474.346599999997</v>
      </c>
      <c r="H265" s="31">
        <v>0</v>
      </c>
      <c r="I265" s="31">
        <v>0</v>
      </c>
      <c r="J265" s="31">
        <v>0</v>
      </c>
      <c r="K265" s="31">
        <v>0</v>
      </c>
      <c r="L265" s="31">
        <v>1226</v>
      </c>
      <c r="M265" s="31">
        <v>35245</v>
      </c>
    </row>
    <row r="266" spans="1:13" x14ac:dyDescent="0.25">
      <c r="A266">
        <v>20010050</v>
      </c>
      <c r="B266" t="s">
        <v>1</v>
      </c>
      <c r="C266" t="s">
        <v>5757</v>
      </c>
      <c r="D266" t="s">
        <v>10135</v>
      </c>
      <c r="E266" t="s">
        <v>270</v>
      </c>
      <c r="F266" s="31">
        <v>53</v>
      </c>
      <c r="G266" s="31">
        <v>2186.25</v>
      </c>
      <c r="H266" s="31">
        <v>0</v>
      </c>
      <c r="I266" s="31">
        <v>0</v>
      </c>
      <c r="J266" s="31">
        <v>0</v>
      </c>
      <c r="K266" s="31">
        <v>0</v>
      </c>
      <c r="L266" s="31">
        <v>0</v>
      </c>
      <c r="M266" s="31">
        <v>2186</v>
      </c>
    </row>
    <row r="267" spans="1:13" x14ac:dyDescent="0.25">
      <c r="A267" t="s">
        <v>16691</v>
      </c>
      <c r="F267" s="31">
        <v>53</v>
      </c>
      <c r="G267" s="31">
        <v>2186.25</v>
      </c>
      <c r="H267" s="31">
        <v>0</v>
      </c>
      <c r="I267" s="31">
        <v>0</v>
      </c>
      <c r="J267" s="31">
        <v>0</v>
      </c>
      <c r="K267" s="31">
        <v>0</v>
      </c>
      <c r="L267" s="31">
        <v>0</v>
      </c>
      <c r="M267" s="31">
        <v>2186</v>
      </c>
    </row>
    <row r="268" spans="1:13" x14ac:dyDescent="0.25">
      <c r="A268">
        <v>20020001</v>
      </c>
      <c r="B268" t="s">
        <v>0</v>
      </c>
      <c r="C268" t="s">
        <v>605</v>
      </c>
      <c r="D268" t="s">
        <v>606</v>
      </c>
      <c r="E268" t="s">
        <v>278</v>
      </c>
      <c r="F268" s="31">
        <v>152.19999999999999</v>
      </c>
      <c r="G268" s="31">
        <v>5816.6840000000002</v>
      </c>
      <c r="H268" s="31">
        <v>0</v>
      </c>
      <c r="I268" s="31">
        <v>0</v>
      </c>
      <c r="J268" s="31">
        <v>0</v>
      </c>
      <c r="K268" s="31">
        <v>0</v>
      </c>
      <c r="L268" s="31">
        <v>0</v>
      </c>
      <c r="M268" s="31">
        <v>5817</v>
      </c>
    </row>
    <row r="269" spans="1:13" x14ac:dyDescent="0.25">
      <c r="A269">
        <v>20020001</v>
      </c>
      <c r="B269" t="s">
        <v>18</v>
      </c>
      <c r="C269" t="s">
        <v>610</v>
      </c>
      <c r="D269" t="s">
        <v>611</v>
      </c>
      <c r="E269" t="s">
        <v>275</v>
      </c>
      <c r="F269" s="31">
        <v>4.3</v>
      </c>
      <c r="G269" s="31">
        <v>170.452</v>
      </c>
      <c r="H269" s="31">
        <v>0</v>
      </c>
      <c r="I269" s="31">
        <v>0</v>
      </c>
      <c r="J269" s="31">
        <v>0</v>
      </c>
      <c r="K269" s="31">
        <v>0</v>
      </c>
      <c r="L269" s="31">
        <v>0</v>
      </c>
      <c r="M269" s="31">
        <v>170</v>
      </c>
    </row>
    <row r="270" spans="1:13" x14ac:dyDescent="0.25">
      <c r="A270">
        <v>20020001</v>
      </c>
      <c r="B270" t="s">
        <v>19</v>
      </c>
      <c r="C270" t="s">
        <v>158</v>
      </c>
      <c r="D270" t="s">
        <v>223</v>
      </c>
      <c r="E270" t="s">
        <v>274</v>
      </c>
      <c r="F270" s="31">
        <v>42.4</v>
      </c>
      <c r="G270" s="31">
        <v>1624.876</v>
      </c>
      <c r="H270" s="31">
        <v>0</v>
      </c>
      <c r="I270" s="31">
        <v>1270</v>
      </c>
      <c r="J270" s="31">
        <v>0</v>
      </c>
      <c r="K270" s="31">
        <v>0</v>
      </c>
      <c r="L270" s="31">
        <v>0</v>
      </c>
      <c r="M270" s="31">
        <v>355</v>
      </c>
    </row>
    <row r="271" spans="1:13" x14ac:dyDescent="0.25">
      <c r="A271">
        <v>20020001</v>
      </c>
      <c r="B271" t="s">
        <v>20</v>
      </c>
      <c r="C271" t="s">
        <v>159</v>
      </c>
      <c r="D271" t="s">
        <v>224</v>
      </c>
      <c r="E271" t="s">
        <v>275</v>
      </c>
      <c r="F271" s="31">
        <v>13.4</v>
      </c>
      <c r="G271" s="31">
        <v>595.52900000000011</v>
      </c>
      <c r="H271" s="31">
        <v>0</v>
      </c>
      <c r="I271" s="31">
        <v>0</v>
      </c>
      <c r="J271" s="31">
        <v>0</v>
      </c>
      <c r="K271" s="31">
        <v>0</v>
      </c>
      <c r="L271" s="31">
        <v>0</v>
      </c>
      <c r="M271" s="31">
        <v>596</v>
      </c>
    </row>
    <row r="272" spans="1:13" x14ac:dyDescent="0.25">
      <c r="A272">
        <v>20020001</v>
      </c>
      <c r="B272" t="s">
        <v>21</v>
      </c>
      <c r="C272" t="s">
        <v>161</v>
      </c>
      <c r="D272" t="s">
        <v>226</v>
      </c>
      <c r="E272" t="s">
        <v>276</v>
      </c>
      <c r="F272" s="31">
        <v>27.200000000000003</v>
      </c>
      <c r="G272" s="31">
        <v>1115.8509999999999</v>
      </c>
      <c r="H272" s="31">
        <v>0</v>
      </c>
      <c r="I272" s="31">
        <v>0</v>
      </c>
      <c r="J272" s="31">
        <v>0</v>
      </c>
      <c r="K272" s="31">
        <v>0</v>
      </c>
      <c r="L272" s="31">
        <v>0</v>
      </c>
      <c r="M272" s="31">
        <v>1116</v>
      </c>
    </row>
    <row r="273" spans="1:13" x14ac:dyDescent="0.25">
      <c r="A273">
        <v>20020001</v>
      </c>
      <c r="B273" t="s">
        <v>22</v>
      </c>
      <c r="C273" t="s">
        <v>613</v>
      </c>
      <c r="D273" t="s">
        <v>614</v>
      </c>
      <c r="E273" t="s">
        <v>275</v>
      </c>
      <c r="F273" s="31">
        <v>131.4</v>
      </c>
      <c r="G273" s="31">
        <v>5367.0479999999998</v>
      </c>
      <c r="H273" s="31">
        <v>0</v>
      </c>
      <c r="I273" s="31">
        <v>0</v>
      </c>
      <c r="J273" s="31">
        <v>0</v>
      </c>
      <c r="K273" s="31">
        <v>0</v>
      </c>
      <c r="L273" s="31">
        <v>0</v>
      </c>
      <c r="M273" s="31">
        <v>5367</v>
      </c>
    </row>
    <row r="274" spans="1:13" x14ac:dyDescent="0.25">
      <c r="A274">
        <v>20020001</v>
      </c>
      <c r="B274" t="s">
        <v>40</v>
      </c>
      <c r="C274" t="s">
        <v>162</v>
      </c>
      <c r="D274" t="s">
        <v>227</v>
      </c>
      <c r="E274" t="s">
        <v>277</v>
      </c>
      <c r="F274" s="31">
        <v>20.3</v>
      </c>
      <c r="G274" s="31">
        <v>963.12800000000004</v>
      </c>
      <c r="H274" s="31">
        <v>0</v>
      </c>
      <c r="I274" s="31">
        <v>0</v>
      </c>
      <c r="J274" s="31">
        <v>0</v>
      </c>
      <c r="K274" s="31">
        <v>0</v>
      </c>
      <c r="L274" s="31">
        <v>0</v>
      </c>
      <c r="M274" s="31">
        <v>963</v>
      </c>
    </row>
    <row r="275" spans="1:13" x14ac:dyDescent="0.25">
      <c r="A275">
        <v>20020001</v>
      </c>
      <c r="B275" t="s">
        <v>26</v>
      </c>
      <c r="C275" t="s">
        <v>622</v>
      </c>
      <c r="D275" t="s">
        <v>623</v>
      </c>
      <c r="E275" t="s">
        <v>275</v>
      </c>
      <c r="F275" s="31">
        <v>49.7</v>
      </c>
      <c r="G275" s="31">
        <v>1914.069</v>
      </c>
      <c r="H275" s="31">
        <v>0</v>
      </c>
      <c r="I275" s="31">
        <v>0</v>
      </c>
      <c r="J275" s="31">
        <v>0</v>
      </c>
      <c r="K275" s="31">
        <v>0</v>
      </c>
      <c r="L275" s="31">
        <v>0</v>
      </c>
      <c r="M275" s="31">
        <v>1914</v>
      </c>
    </row>
    <row r="276" spans="1:13" x14ac:dyDescent="0.25">
      <c r="A276">
        <v>20020001</v>
      </c>
      <c r="B276" t="s">
        <v>2</v>
      </c>
      <c r="C276" t="s">
        <v>165</v>
      </c>
      <c r="D276" t="s">
        <v>230</v>
      </c>
      <c r="E276" t="s">
        <v>274</v>
      </c>
      <c r="F276" s="31">
        <v>128.79999999999998</v>
      </c>
      <c r="G276" s="31">
        <v>5086.8100000000004</v>
      </c>
      <c r="H276" s="31">
        <v>0</v>
      </c>
      <c r="I276" s="31">
        <v>0</v>
      </c>
      <c r="J276" s="31">
        <v>0</v>
      </c>
      <c r="K276" s="31">
        <v>0</v>
      </c>
      <c r="L276" s="31">
        <v>0</v>
      </c>
      <c r="M276" s="31">
        <v>5087</v>
      </c>
    </row>
    <row r="277" spans="1:13" x14ac:dyDescent="0.25">
      <c r="A277">
        <v>20020001</v>
      </c>
      <c r="B277" t="s">
        <v>4</v>
      </c>
      <c r="C277" t="s">
        <v>167</v>
      </c>
      <c r="D277" t="s">
        <v>232</v>
      </c>
      <c r="E277" t="s">
        <v>274</v>
      </c>
      <c r="F277" s="31">
        <v>11.4</v>
      </c>
      <c r="G277" s="31">
        <v>513.82400000000007</v>
      </c>
      <c r="H277" s="31">
        <v>0</v>
      </c>
      <c r="I277" s="31">
        <v>0</v>
      </c>
      <c r="J277" s="31">
        <v>0</v>
      </c>
      <c r="K277" s="31">
        <v>0</v>
      </c>
      <c r="L277" s="31">
        <v>0</v>
      </c>
      <c r="M277" s="31">
        <v>514</v>
      </c>
    </row>
    <row r="278" spans="1:13" x14ac:dyDescent="0.25">
      <c r="A278">
        <v>20020001</v>
      </c>
      <c r="B278" t="s">
        <v>38</v>
      </c>
      <c r="C278" t="s">
        <v>628</v>
      </c>
      <c r="D278" t="s">
        <v>629</v>
      </c>
      <c r="E278" t="s">
        <v>274</v>
      </c>
      <c r="F278" s="31">
        <v>25.8</v>
      </c>
      <c r="G278" s="31">
        <v>1176.2289999999998</v>
      </c>
      <c r="H278" s="31">
        <v>0</v>
      </c>
      <c r="I278" s="31">
        <v>0</v>
      </c>
      <c r="J278" s="31">
        <v>0</v>
      </c>
      <c r="K278" s="31">
        <v>0</v>
      </c>
      <c r="L278" s="31">
        <v>0</v>
      </c>
      <c r="M278" s="31">
        <v>1176</v>
      </c>
    </row>
    <row r="279" spans="1:13" x14ac:dyDescent="0.25">
      <c r="A279">
        <v>20020001</v>
      </c>
      <c r="B279" t="s">
        <v>5</v>
      </c>
      <c r="C279" t="s">
        <v>170</v>
      </c>
      <c r="D279" t="s">
        <v>235</v>
      </c>
      <c r="E279" t="s">
        <v>275</v>
      </c>
      <c r="F279" s="31">
        <v>68.699999999999989</v>
      </c>
      <c r="G279" s="31">
        <v>2611.2250000000004</v>
      </c>
      <c r="H279" s="31">
        <v>0</v>
      </c>
      <c r="I279" s="31">
        <v>0</v>
      </c>
      <c r="J279" s="31">
        <v>0</v>
      </c>
      <c r="K279" s="31">
        <v>0</v>
      </c>
      <c r="L279" s="31">
        <v>0</v>
      </c>
      <c r="M279" s="31">
        <v>2611</v>
      </c>
    </row>
    <row r="280" spans="1:13" x14ac:dyDescent="0.25">
      <c r="A280">
        <v>20020001</v>
      </c>
      <c r="B280" t="s">
        <v>39</v>
      </c>
      <c r="C280" t="s">
        <v>631</v>
      </c>
      <c r="D280" t="s">
        <v>632</v>
      </c>
      <c r="E280" t="s">
        <v>276</v>
      </c>
      <c r="F280" s="31">
        <v>102</v>
      </c>
      <c r="G280" s="31">
        <v>3967.4830000000002</v>
      </c>
      <c r="H280" s="31">
        <v>0</v>
      </c>
      <c r="I280" s="31">
        <v>0</v>
      </c>
      <c r="J280" s="31">
        <v>0</v>
      </c>
      <c r="K280" s="31">
        <v>0</v>
      </c>
      <c r="L280" s="31">
        <v>0</v>
      </c>
      <c r="M280" s="31">
        <v>3967</v>
      </c>
    </row>
    <row r="281" spans="1:13" x14ac:dyDescent="0.25">
      <c r="A281">
        <v>20020001</v>
      </c>
      <c r="B281" t="s">
        <v>6</v>
      </c>
      <c r="C281" t="s">
        <v>633</v>
      </c>
      <c r="D281" t="s">
        <v>634</v>
      </c>
      <c r="E281" t="s">
        <v>276</v>
      </c>
      <c r="F281" s="31">
        <v>96.399999999999991</v>
      </c>
      <c r="G281" s="31">
        <v>3675.2670000000003</v>
      </c>
      <c r="H281" s="31">
        <v>0</v>
      </c>
      <c r="I281" s="31">
        <v>0</v>
      </c>
      <c r="J281" s="31">
        <v>0</v>
      </c>
      <c r="K281" s="31">
        <v>0</v>
      </c>
      <c r="L281" s="31">
        <v>0</v>
      </c>
      <c r="M281" s="31">
        <v>3675</v>
      </c>
    </row>
    <row r="282" spans="1:13" x14ac:dyDescent="0.25">
      <c r="A282">
        <v>20020001</v>
      </c>
      <c r="B282" t="s">
        <v>31</v>
      </c>
      <c r="C282" t="s">
        <v>635</v>
      </c>
      <c r="D282" t="s">
        <v>636</v>
      </c>
      <c r="E282" t="s">
        <v>274</v>
      </c>
      <c r="F282" s="31">
        <v>57.6</v>
      </c>
      <c r="G282" s="31">
        <v>2256.37</v>
      </c>
      <c r="H282" s="31">
        <v>0</v>
      </c>
      <c r="I282" s="31">
        <v>0</v>
      </c>
      <c r="J282" s="31">
        <v>0</v>
      </c>
      <c r="K282" s="31">
        <v>0</v>
      </c>
      <c r="L282" s="31">
        <v>0</v>
      </c>
      <c r="M282" s="31">
        <v>2256</v>
      </c>
    </row>
    <row r="283" spans="1:13" x14ac:dyDescent="0.25">
      <c r="A283">
        <v>20020001</v>
      </c>
      <c r="B283" t="s">
        <v>32</v>
      </c>
      <c r="C283" t="s">
        <v>1286</v>
      </c>
      <c r="D283" t="s">
        <v>1287</v>
      </c>
      <c r="E283" t="s">
        <v>275</v>
      </c>
      <c r="F283" s="31">
        <v>36.700000000000003</v>
      </c>
      <c r="G283" s="31">
        <v>1550.2929999999999</v>
      </c>
      <c r="H283" s="31">
        <v>0</v>
      </c>
      <c r="I283" s="31">
        <v>0</v>
      </c>
      <c r="J283" s="31">
        <v>0</v>
      </c>
      <c r="K283" s="31">
        <v>0</v>
      </c>
      <c r="L283" s="31">
        <v>0</v>
      </c>
      <c r="M283" s="31">
        <v>1550</v>
      </c>
    </row>
    <row r="284" spans="1:13" x14ac:dyDescent="0.25">
      <c r="A284">
        <v>20020001</v>
      </c>
      <c r="B284" t="s">
        <v>34</v>
      </c>
      <c r="C284" t="s">
        <v>492</v>
      </c>
      <c r="D284" t="s">
        <v>1292</v>
      </c>
      <c r="E284" t="s">
        <v>275</v>
      </c>
      <c r="F284" s="31">
        <v>13.899999999999999</v>
      </c>
      <c r="G284" s="31">
        <v>585.73700000000008</v>
      </c>
      <c r="H284" s="31">
        <v>0</v>
      </c>
      <c r="I284" s="31">
        <v>0</v>
      </c>
      <c r="J284" s="31">
        <v>0</v>
      </c>
      <c r="K284" s="31">
        <v>0</v>
      </c>
      <c r="L284" s="31">
        <v>0</v>
      </c>
      <c r="M284" s="31">
        <v>586</v>
      </c>
    </row>
    <row r="285" spans="1:13" x14ac:dyDescent="0.25">
      <c r="A285">
        <v>20020001</v>
      </c>
      <c r="B285" t="s">
        <v>11</v>
      </c>
      <c r="C285" t="s">
        <v>171</v>
      </c>
      <c r="D285" t="s">
        <v>236</v>
      </c>
      <c r="E285" t="s">
        <v>276</v>
      </c>
      <c r="F285" s="31">
        <v>83.699999999999989</v>
      </c>
      <c r="G285" s="31">
        <v>3271.1619999999998</v>
      </c>
      <c r="H285" s="31">
        <v>0</v>
      </c>
      <c r="I285" s="31">
        <v>0</v>
      </c>
      <c r="J285" s="31">
        <v>0</v>
      </c>
      <c r="K285" s="31">
        <v>0</v>
      </c>
      <c r="L285" s="31">
        <v>0</v>
      </c>
      <c r="M285" s="31">
        <v>3271</v>
      </c>
    </row>
    <row r="286" spans="1:13" x14ac:dyDescent="0.25">
      <c r="A286">
        <v>20020001</v>
      </c>
      <c r="B286" t="s">
        <v>13</v>
      </c>
      <c r="C286" t="s">
        <v>172</v>
      </c>
      <c r="D286" t="s">
        <v>237</v>
      </c>
      <c r="E286" t="s">
        <v>275</v>
      </c>
      <c r="F286" s="31">
        <v>12.5</v>
      </c>
      <c r="G286" s="31">
        <v>577.04300000000001</v>
      </c>
      <c r="H286" s="31">
        <v>0</v>
      </c>
      <c r="I286" s="31">
        <v>0</v>
      </c>
      <c r="J286" s="31">
        <v>0</v>
      </c>
      <c r="K286" s="31">
        <v>0</v>
      </c>
      <c r="L286" s="31">
        <v>0</v>
      </c>
      <c r="M286" s="31">
        <v>577</v>
      </c>
    </row>
    <row r="287" spans="1:13" x14ac:dyDescent="0.25">
      <c r="A287">
        <v>20020001</v>
      </c>
      <c r="B287" t="s">
        <v>35</v>
      </c>
      <c r="C287" t="s">
        <v>173</v>
      </c>
      <c r="D287" t="s">
        <v>238</v>
      </c>
      <c r="E287" t="s">
        <v>276</v>
      </c>
      <c r="F287" s="31">
        <v>70</v>
      </c>
      <c r="G287" s="31">
        <v>2873.6399999999994</v>
      </c>
      <c r="H287" s="31">
        <v>0</v>
      </c>
      <c r="I287" s="31">
        <v>0</v>
      </c>
      <c r="J287" s="31">
        <v>0</v>
      </c>
      <c r="K287" s="31">
        <v>0</v>
      </c>
      <c r="L287" s="31">
        <v>0</v>
      </c>
      <c r="M287" s="31">
        <v>2874</v>
      </c>
    </row>
    <row r="288" spans="1:13" x14ac:dyDescent="0.25">
      <c r="A288">
        <v>20020001</v>
      </c>
      <c r="B288" t="s">
        <v>15</v>
      </c>
      <c r="C288" t="s">
        <v>657</v>
      </c>
      <c r="D288" t="s">
        <v>658</v>
      </c>
      <c r="E288" t="s">
        <v>276</v>
      </c>
      <c r="F288" s="31">
        <v>72.899999999999991</v>
      </c>
      <c r="G288" s="31">
        <v>2991.3220000000006</v>
      </c>
      <c r="H288" s="31">
        <v>0</v>
      </c>
      <c r="I288" s="31">
        <v>0</v>
      </c>
      <c r="J288" s="31">
        <v>0</v>
      </c>
      <c r="K288" s="31">
        <v>0</v>
      </c>
      <c r="L288" s="31">
        <v>0</v>
      </c>
      <c r="M288" s="31">
        <v>2991</v>
      </c>
    </row>
    <row r="289" spans="1:13" x14ac:dyDescent="0.25">
      <c r="A289">
        <v>20020001</v>
      </c>
      <c r="B289" t="s">
        <v>129</v>
      </c>
      <c r="C289" t="s">
        <v>175</v>
      </c>
      <c r="D289" t="s">
        <v>240</v>
      </c>
      <c r="E289" t="s">
        <v>278</v>
      </c>
      <c r="F289" s="31">
        <v>11.599999999999998</v>
      </c>
      <c r="G289" s="31">
        <v>743.20999999999992</v>
      </c>
      <c r="H289" s="31">
        <v>0</v>
      </c>
      <c r="I289" s="31">
        <v>0</v>
      </c>
      <c r="J289" s="31">
        <v>0</v>
      </c>
      <c r="K289" s="31">
        <v>0</v>
      </c>
      <c r="L289" s="31">
        <v>0</v>
      </c>
      <c r="M289" s="31">
        <v>743</v>
      </c>
    </row>
    <row r="290" spans="1:13" x14ac:dyDescent="0.25">
      <c r="A290">
        <v>20020001</v>
      </c>
      <c r="B290" t="s">
        <v>423</v>
      </c>
      <c r="C290" t="s">
        <v>650</v>
      </c>
      <c r="D290" t="s">
        <v>659</v>
      </c>
      <c r="E290" t="s">
        <v>281</v>
      </c>
      <c r="F290" s="31">
        <v>18.400000000000002</v>
      </c>
      <c r="G290" s="31">
        <v>726.95900000000006</v>
      </c>
      <c r="H290" s="31">
        <v>0</v>
      </c>
      <c r="I290" s="31">
        <v>0</v>
      </c>
      <c r="J290" s="31">
        <v>0</v>
      </c>
      <c r="K290" s="31">
        <v>0</v>
      </c>
      <c r="L290" s="31">
        <v>0</v>
      </c>
      <c r="M290" s="31">
        <v>727</v>
      </c>
    </row>
    <row r="291" spans="1:13" x14ac:dyDescent="0.25">
      <c r="A291">
        <v>20020001</v>
      </c>
      <c r="B291" t="s">
        <v>426</v>
      </c>
      <c r="C291" t="s">
        <v>666</v>
      </c>
      <c r="D291" t="s">
        <v>667</v>
      </c>
      <c r="E291" t="s">
        <v>276</v>
      </c>
      <c r="F291" s="31">
        <v>55.300000000000004</v>
      </c>
      <c r="G291" s="31">
        <v>2167.5650000000005</v>
      </c>
      <c r="H291" s="31">
        <v>0</v>
      </c>
      <c r="I291" s="31">
        <v>0</v>
      </c>
      <c r="J291" s="31">
        <v>0</v>
      </c>
      <c r="K291" s="31">
        <v>0</v>
      </c>
      <c r="L291" s="31">
        <v>0</v>
      </c>
      <c r="M291" s="31">
        <v>2168</v>
      </c>
    </row>
    <row r="292" spans="1:13" x14ac:dyDescent="0.25">
      <c r="A292">
        <v>20020001</v>
      </c>
      <c r="B292" t="s">
        <v>131</v>
      </c>
      <c r="C292" t="s">
        <v>177</v>
      </c>
      <c r="D292" t="s">
        <v>242</v>
      </c>
      <c r="E292" t="s">
        <v>276</v>
      </c>
      <c r="F292" s="31">
        <v>26.4</v>
      </c>
      <c r="G292" s="31">
        <v>1054.45</v>
      </c>
      <c r="H292" s="31">
        <v>0</v>
      </c>
      <c r="I292" s="31">
        <v>0</v>
      </c>
      <c r="J292" s="31">
        <v>0</v>
      </c>
      <c r="K292" s="31">
        <v>0</v>
      </c>
      <c r="L292" s="31">
        <v>0</v>
      </c>
      <c r="M292" s="31">
        <v>1054</v>
      </c>
    </row>
    <row r="293" spans="1:13" x14ac:dyDescent="0.25">
      <c r="A293">
        <v>20020001</v>
      </c>
      <c r="B293" t="s">
        <v>760</v>
      </c>
      <c r="C293" t="s">
        <v>855</v>
      </c>
      <c r="D293" t="s">
        <v>856</v>
      </c>
      <c r="E293" t="s">
        <v>275</v>
      </c>
      <c r="F293" s="31">
        <v>31.2</v>
      </c>
      <c r="G293" s="31">
        <v>1187.4409999999998</v>
      </c>
      <c r="H293" s="31">
        <v>0</v>
      </c>
      <c r="I293" s="31">
        <v>0</v>
      </c>
      <c r="J293" s="31">
        <v>0</v>
      </c>
      <c r="K293" s="31">
        <v>0</v>
      </c>
      <c r="L293" s="31">
        <v>0</v>
      </c>
      <c r="M293" s="31">
        <v>1187</v>
      </c>
    </row>
    <row r="294" spans="1:13" x14ac:dyDescent="0.25">
      <c r="A294">
        <v>20020001</v>
      </c>
      <c r="B294" t="s">
        <v>761</v>
      </c>
      <c r="C294" t="s">
        <v>859</v>
      </c>
      <c r="D294" t="s">
        <v>860</v>
      </c>
      <c r="E294" t="s">
        <v>281</v>
      </c>
      <c r="F294" s="31">
        <v>42.300000000000004</v>
      </c>
      <c r="G294" s="31">
        <v>1784.425</v>
      </c>
      <c r="H294" s="31">
        <v>0</v>
      </c>
      <c r="I294" s="31">
        <v>0</v>
      </c>
      <c r="J294" s="31">
        <v>0</v>
      </c>
      <c r="K294" s="31">
        <v>0</v>
      </c>
      <c r="L294" s="31">
        <v>0</v>
      </c>
      <c r="M294" s="31">
        <v>1784</v>
      </c>
    </row>
    <row r="295" spans="1:13" x14ac:dyDescent="0.25">
      <c r="A295">
        <v>20020001</v>
      </c>
      <c r="B295" t="s">
        <v>762</v>
      </c>
      <c r="C295" t="s">
        <v>559</v>
      </c>
      <c r="D295" t="s">
        <v>863</v>
      </c>
      <c r="E295" t="s">
        <v>276</v>
      </c>
      <c r="F295" s="31">
        <v>16.7</v>
      </c>
      <c r="G295" s="31">
        <v>699.048</v>
      </c>
      <c r="H295" s="31">
        <v>0</v>
      </c>
      <c r="I295" s="31">
        <v>0</v>
      </c>
      <c r="J295" s="31">
        <v>0</v>
      </c>
      <c r="K295" s="31">
        <v>0</v>
      </c>
      <c r="L295" s="31">
        <v>0</v>
      </c>
      <c r="M295" s="31">
        <v>699</v>
      </c>
    </row>
    <row r="296" spans="1:13" x14ac:dyDescent="0.25">
      <c r="A296">
        <v>20020001</v>
      </c>
      <c r="B296" t="s">
        <v>1151</v>
      </c>
      <c r="C296" t="s">
        <v>1152</v>
      </c>
      <c r="D296" t="s">
        <v>1153</v>
      </c>
      <c r="E296" t="s">
        <v>276</v>
      </c>
      <c r="F296" s="31">
        <v>59.900000000000006</v>
      </c>
      <c r="G296" s="31">
        <v>2399.9930000000004</v>
      </c>
      <c r="H296" s="31">
        <v>0</v>
      </c>
      <c r="I296" s="31">
        <v>0</v>
      </c>
      <c r="J296" s="31">
        <v>0</v>
      </c>
      <c r="K296" s="31">
        <v>0</v>
      </c>
      <c r="L296" s="31">
        <v>0</v>
      </c>
      <c r="M296" s="31">
        <v>2400</v>
      </c>
    </row>
    <row r="297" spans="1:13" x14ac:dyDescent="0.25">
      <c r="A297">
        <v>20020001</v>
      </c>
      <c r="B297" t="s">
        <v>1247</v>
      </c>
      <c r="C297" t="s">
        <v>1248</v>
      </c>
      <c r="D297" t="s">
        <v>1249</v>
      </c>
      <c r="E297" t="s">
        <v>276</v>
      </c>
      <c r="F297" s="31">
        <v>75.600000000000009</v>
      </c>
      <c r="G297" s="31">
        <v>3341.9389999999999</v>
      </c>
      <c r="H297" s="31">
        <v>0</v>
      </c>
      <c r="I297" s="31">
        <v>0</v>
      </c>
      <c r="J297" s="31">
        <v>0</v>
      </c>
      <c r="K297" s="31">
        <v>0</v>
      </c>
      <c r="L297" s="31">
        <v>0</v>
      </c>
      <c r="M297" s="31">
        <v>3342</v>
      </c>
    </row>
    <row r="298" spans="1:13" x14ac:dyDescent="0.25">
      <c r="A298">
        <v>20020001</v>
      </c>
      <c r="B298" t="s">
        <v>2594</v>
      </c>
      <c r="C298" t="s">
        <v>2637</v>
      </c>
      <c r="D298" t="s">
        <v>2690</v>
      </c>
      <c r="E298" t="s">
        <v>276</v>
      </c>
      <c r="F298" s="31">
        <v>11.5</v>
      </c>
      <c r="G298" s="31">
        <v>494.18799999999999</v>
      </c>
      <c r="H298" s="31">
        <v>0</v>
      </c>
      <c r="I298" s="31">
        <v>0</v>
      </c>
      <c r="J298" s="31">
        <v>0</v>
      </c>
      <c r="K298" s="31">
        <v>0</v>
      </c>
      <c r="L298" s="31">
        <v>0</v>
      </c>
      <c r="M298" s="31">
        <v>494</v>
      </c>
    </row>
    <row r="299" spans="1:13" x14ac:dyDescent="0.25">
      <c r="A299">
        <v>20020001</v>
      </c>
      <c r="B299" t="s">
        <v>2801</v>
      </c>
      <c r="C299" t="s">
        <v>2997</v>
      </c>
      <c r="D299" t="s">
        <v>2998</v>
      </c>
      <c r="E299" t="s">
        <v>276</v>
      </c>
      <c r="F299" s="31">
        <v>74.199999999999989</v>
      </c>
      <c r="G299" s="31">
        <v>2836.2049999999999</v>
      </c>
      <c r="H299" s="31">
        <v>0</v>
      </c>
      <c r="I299" s="31">
        <v>0</v>
      </c>
      <c r="J299" s="31">
        <v>0</v>
      </c>
      <c r="K299" s="31">
        <v>0</v>
      </c>
      <c r="L299" s="31">
        <v>0</v>
      </c>
      <c r="M299" s="31">
        <v>2836</v>
      </c>
    </row>
    <row r="300" spans="1:13" x14ac:dyDescent="0.25">
      <c r="A300">
        <v>20020001</v>
      </c>
      <c r="B300" t="s">
        <v>2802</v>
      </c>
      <c r="C300" t="s">
        <v>1924</v>
      </c>
      <c r="D300" t="s">
        <v>3025</v>
      </c>
      <c r="E300" t="s">
        <v>275</v>
      </c>
      <c r="F300" s="31">
        <v>23.299999999999997</v>
      </c>
      <c r="G300" s="31">
        <v>1037.203</v>
      </c>
      <c r="H300" s="31">
        <v>0</v>
      </c>
      <c r="I300" s="31">
        <v>1037</v>
      </c>
      <c r="J300" s="31">
        <v>0</v>
      </c>
      <c r="K300" s="31">
        <v>0</v>
      </c>
      <c r="L300" s="31">
        <v>0</v>
      </c>
      <c r="M300" s="31">
        <v>0</v>
      </c>
    </row>
    <row r="301" spans="1:13" x14ac:dyDescent="0.25">
      <c r="A301">
        <v>20020001</v>
      </c>
      <c r="B301" t="s">
        <v>3261</v>
      </c>
      <c r="C301" t="s">
        <v>3269</v>
      </c>
      <c r="D301" t="s">
        <v>3297</v>
      </c>
      <c r="E301" t="s">
        <v>274</v>
      </c>
      <c r="F301" s="31">
        <v>12.000000000000002</v>
      </c>
      <c r="G301" s="31">
        <v>474.78999999999996</v>
      </c>
      <c r="H301" s="31">
        <v>0</v>
      </c>
      <c r="I301" s="31">
        <v>0</v>
      </c>
      <c r="J301" s="31">
        <v>0</v>
      </c>
      <c r="K301" s="31">
        <v>0</v>
      </c>
      <c r="L301" s="31">
        <v>0</v>
      </c>
      <c r="M301" s="31">
        <v>475</v>
      </c>
    </row>
    <row r="302" spans="1:13" x14ac:dyDescent="0.25">
      <c r="A302">
        <v>20020001</v>
      </c>
      <c r="B302" t="s">
        <v>3415</v>
      </c>
      <c r="C302" t="s">
        <v>3418</v>
      </c>
      <c r="D302" t="s">
        <v>3427</v>
      </c>
      <c r="E302" t="s">
        <v>275</v>
      </c>
      <c r="F302" s="31">
        <v>385.5</v>
      </c>
      <c r="G302" s="31">
        <v>15157.951999999999</v>
      </c>
      <c r="H302" s="31">
        <v>0</v>
      </c>
      <c r="I302" s="31">
        <v>0</v>
      </c>
      <c r="J302" s="31">
        <v>0</v>
      </c>
      <c r="K302" s="31">
        <v>0</v>
      </c>
      <c r="L302" s="31">
        <v>0</v>
      </c>
      <c r="M302" s="31">
        <v>15158</v>
      </c>
    </row>
    <row r="303" spans="1:13" x14ac:dyDescent="0.25">
      <c r="A303">
        <v>20020001</v>
      </c>
      <c r="B303" t="s">
        <v>3465</v>
      </c>
      <c r="C303" t="s">
        <v>3477</v>
      </c>
      <c r="D303" t="s">
        <v>3495</v>
      </c>
      <c r="E303" t="s">
        <v>276</v>
      </c>
      <c r="F303" s="31">
        <v>13.200000000000001</v>
      </c>
      <c r="G303" s="31">
        <v>528.49300000000005</v>
      </c>
      <c r="H303" s="31">
        <v>0</v>
      </c>
      <c r="I303" s="31">
        <v>0</v>
      </c>
      <c r="J303" s="31">
        <v>0</v>
      </c>
      <c r="K303" s="31">
        <v>0</v>
      </c>
      <c r="L303" s="31">
        <v>0</v>
      </c>
      <c r="M303" s="31">
        <v>528</v>
      </c>
    </row>
    <row r="304" spans="1:13" x14ac:dyDescent="0.25">
      <c r="A304">
        <v>20020001</v>
      </c>
      <c r="B304" t="s">
        <v>3578</v>
      </c>
      <c r="C304" t="s">
        <v>3584</v>
      </c>
      <c r="D304" t="s">
        <v>3599</v>
      </c>
      <c r="E304" t="s">
        <v>276</v>
      </c>
      <c r="F304" s="31">
        <v>62.699999999999996</v>
      </c>
      <c r="G304" s="31">
        <v>2432.0859999999993</v>
      </c>
      <c r="H304" s="31">
        <v>0</v>
      </c>
      <c r="I304" s="31">
        <v>0</v>
      </c>
      <c r="J304" s="31">
        <v>0</v>
      </c>
      <c r="K304" s="31">
        <v>0</v>
      </c>
      <c r="L304" s="31">
        <v>0</v>
      </c>
      <c r="M304" s="31">
        <v>2432</v>
      </c>
    </row>
    <row r="305" spans="1:13" x14ac:dyDescent="0.25">
      <c r="A305">
        <v>20020001</v>
      </c>
      <c r="B305" t="s">
        <v>3652</v>
      </c>
      <c r="C305" t="s">
        <v>3660</v>
      </c>
      <c r="D305" t="s">
        <v>3682</v>
      </c>
      <c r="E305" t="s">
        <v>276</v>
      </c>
      <c r="F305" s="31">
        <v>11.6</v>
      </c>
      <c r="G305" s="31">
        <v>492.62100000000004</v>
      </c>
      <c r="H305" s="31">
        <v>0</v>
      </c>
      <c r="I305" s="31">
        <v>0</v>
      </c>
      <c r="J305" s="31">
        <v>0</v>
      </c>
      <c r="K305" s="31">
        <v>0</v>
      </c>
      <c r="L305" s="31">
        <v>0</v>
      </c>
      <c r="M305" s="31">
        <v>493</v>
      </c>
    </row>
    <row r="306" spans="1:13" x14ac:dyDescent="0.25">
      <c r="A306">
        <v>20020001</v>
      </c>
      <c r="B306" t="s">
        <v>3871</v>
      </c>
      <c r="C306" t="s">
        <v>3894</v>
      </c>
      <c r="D306" t="s">
        <v>3920</v>
      </c>
      <c r="E306" t="s">
        <v>275</v>
      </c>
      <c r="F306" s="31">
        <v>9.1</v>
      </c>
      <c r="G306" s="31">
        <v>438.899</v>
      </c>
      <c r="H306" s="31">
        <v>0</v>
      </c>
      <c r="I306" s="31">
        <v>0</v>
      </c>
      <c r="J306" s="31">
        <v>0</v>
      </c>
      <c r="K306" s="31">
        <v>0</v>
      </c>
      <c r="L306" s="31">
        <v>0</v>
      </c>
      <c r="M306" s="31">
        <v>439</v>
      </c>
    </row>
    <row r="307" spans="1:13" x14ac:dyDescent="0.25">
      <c r="A307">
        <v>20020001</v>
      </c>
      <c r="B307" t="s">
        <v>4414</v>
      </c>
      <c r="C307" t="s">
        <v>4415</v>
      </c>
      <c r="D307" t="s">
        <v>4447</v>
      </c>
      <c r="E307" t="s">
        <v>275</v>
      </c>
      <c r="F307" s="31">
        <v>1.5</v>
      </c>
      <c r="G307" s="31">
        <v>88.115000000000009</v>
      </c>
      <c r="H307" s="31">
        <v>0</v>
      </c>
      <c r="I307" s="31">
        <v>0</v>
      </c>
      <c r="J307" s="31">
        <v>0</v>
      </c>
      <c r="K307" s="31">
        <v>0</v>
      </c>
      <c r="L307" s="31">
        <v>0</v>
      </c>
      <c r="M307" s="31">
        <v>88</v>
      </c>
    </row>
    <row r="308" spans="1:13" x14ac:dyDescent="0.25">
      <c r="A308">
        <v>20020001</v>
      </c>
      <c r="B308" t="s">
        <v>5194</v>
      </c>
      <c r="C308" t="s">
        <v>5202</v>
      </c>
      <c r="D308" t="s">
        <v>5240</v>
      </c>
      <c r="E308" t="s">
        <v>274</v>
      </c>
      <c r="F308" s="31">
        <v>39.9</v>
      </c>
      <c r="G308" s="31">
        <v>1620.9319999999998</v>
      </c>
      <c r="H308" s="31">
        <v>0</v>
      </c>
      <c r="I308" s="31">
        <v>0</v>
      </c>
      <c r="J308" s="31">
        <v>0</v>
      </c>
      <c r="K308" s="31">
        <v>0</v>
      </c>
      <c r="L308" s="31">
        <v>0</v>
      </c>
      <c r="M308" s="31">
        <v>1621</v>
      </c>
    </row>
    <row r="309" spans="1:13" x14ac:dyDescent="0.25">
      <c r="A309">
        <v>20020001</v>
      </c>
      <c r="B309" t="s">
        <v>5387</v>
      </c>
      <c r="C309" t="s">
        <v>5431</v>
      </c>
      <c r="D309" t="s">
        <v>5509</v>
      </c>
      <c r="E309" t="s">
        <v>275</v>
      </c>
      <c r="F309" s="31">
        <v>22.6</v>
      </c>
      <c r="G309" s="31">
        <v>960.21100000000001</v>
      </c>
      <c r="H309" s="31">
        <v>0</v>
      </c>
      <c r="I309" s="31">
        <v>0</v>
      </c>
      <c r="J309" s="31">
        <v>0</v>
      </c>
      <c r="K309" s="31">
        <v>0</v>
      </c>
      <c r="L309" s="31">
        <v>0</v>
      </c>
      <c r="M309" s="31">
        <v>960</v>
      </c>
    </row>
    <row r="310" spans="1:13" x14ac:dyDescent="0.25">
      <c r="A310">
        <v>20020001</v>
      </c>
      <c r="B310" t="s">
        <v>5389</v>
      </c>
      <c r="C310" t="s">
        <v>5433</v>
      </c>
      <c r="D310" t="s">
        <v>5511</v>
      </c>
      <c r="E310" t="s">
        <v>276</v>
      </c>
      <c r="F310" s="31">
        <v>25.400000000000002</v>
      </c>
      <c r="G310" s="31">
        <v>977.20799999999997</v>
      </c>
      <c r="H310" s="31">
        <v>0</v>
      </c>
      <c r="I310" s="31">
        <v>0</v>
      </c>
      <c r="J310" s="31">
        <v>0</v>
      </c>
      <c r="K310" s="31">
        <v>0</v>
      </c>
      <c r="L310" s="31">
        <v>0</v>
      </c>
      <c r="M310" s="31">
        <v>977</v>
      </c>
    </row>
    <row r="311" spans="1:13" x14ac:dyDescent="0.25">
      <c r="A311">
        <v>20020001</v>
      </c>
      <c r="B311" t="s">
        <v>5391</v>
      </c>
      <c r="C311" t="s">
        <v>369</v>
      </c>
      <c r="D311" t="s">
        <v>5513</v>
      </c>
      <c r="E311" t="s">
        <v>278</v>
      </c>
      <c r="F311" s="31">
        <v>44.9</v>
      </c>
      <c r="G311" s="31">
        <v>1830.4779999999998</v>
      </c>
      <c r="H311" s="31">
        <v>0</v>
      </c>
      <c r="I311" s="31">
        <v>0</v>
      </c>
      <c r="J311" s="31">
        <v>0</v>
      </c>
      <c r="K311" s="31">
        <v>0</v>
      </c>
      <c r="L311" s="31">
        <v>0</v>
      </c>
      <c r="M311" s="31">
        <v>1830</v>
      </c>
    </row>
    <row r="312" spans="1:13" x14ac:dyDescent="0.25">
      <c r="A312">
        <v>20020001</v>
      </c>
      <c r="B312" t="s">
        <v>5700</v>
      </c>
      <c r="C312" t="s">
        <v>5753</v>
      </c>
      <c r="D312" t="s">
        <v>5829</v>
      </c>
      <c r="E312" t="s">
        <v>275</v>
      </c>
      <c r="F312" s="31">
        <v>35.799999999999997</v>
      </c>
      <c r="G312" s="31">
        <v>2153.7980000000002</v>
      </c>
      <c r="H312" s="31">
        <v>0</v>
      </c>
      <c r="I312" s="31">
        <v>0</v>
      </c>
      <c r="J312" s="31">
        <v>0</v>
      </c>
      <c r="K312" s="31">
        <v>0</v>
      </c>
      <c r="L312" s="31">
        <v>0</v>
      </c>
      <c r="M312" s="31">
        <v>2154</v>
      </c>
    </row>
    <row r="313" spans="1:13" x14ac:dyDescent="0.25">
      <c r="A313">
        <v>20020001</v>
      </c>
      <c r="B313" t="s">
        <v>5701</v>
      </c>
      <c r="C313" t="s">
        <v>5754</v>
      </c>
      <c r="D313" t="s">
        <v>5830</v>
      </c>
      <c r="E313" t="s">
        <v>274</v>
      </c>
      <c r="F313" s="31">
        <v>774.7</v>
      </c>
      <c r="G313" s="31">
        <v>31946.350999999999</v>
      </c>
      <c r="H313" s="31">
        <v>1292</v>
      </c>
      <c r="I313" s="31">
        <v>3810</v>
      </c>
      <c r="J313" s="31">
        <v>0</v>
      </c>
      <c r="K313" s="31">
        <v>0</v>
      </c>
      <c r="L313" s="31">
        <v>0</v>
      </c>
      <c r="M313" s="31">
        <v>26844</v>
      </c>
    </row>
    <row r="314" spans="1:13" x14ac:dyDescent="0.25">
      <c r="A314">
        <v>20020001</v>
      </c>
      <c r="B314" t="s">
        <v>6873</v>
      </c>
      <c r="C314" t="s">
        <v>6891</v>
      </c>
      <c r="D314" t="s">
        <v>6919</v>
      </c>
      <c r="E314" t="s">
        <v>275</v>
      </c>
      <c r="F314" s="31">
        <v>45.300000000000011</v>
      </c>
      <c r="G314" s="31">
        <v>1830.2000000000003</v>
      </c>
      <c r="H314" s="31">
        <v>0</v>
      </c>
      <c r="I314" s="31">
        <v>0</v>
      </c>
      <c r="J314" s="31">
        <v>0</v>
      </c>
      <c r="K314" s="31">
        <v>0</v>
      </c>
      <c r="L314" s="31">
        <v>0</v>
      </c>
      <c r="M314" s="31">
        <v>1830</v>
      </c>
    </row>
    <row r="315" spans="1:13" x14ac:dyDescent="0.25">
      <c r="A315">
        <v>20020001</v>
      </c>
      <c r="B315" t="s">
        <v>7262</v>
      </c>
      <c r="C315" t="s">
        <v>7306</v>
      </c>
      <c r="D315" t="s">
        <v>7337</v>
      </c>
      <c r="E315" t="s">
        <v>276</v>
      </c>
      <c r="F315" s="31">
        <v>31.9</v>
      </c>
      <c r="G315" s="31">
        <v>1269.7339999999999</v>
      </c>
      <c r="H315" s="31">
        <v>0</v>
      </c>
      <c r="I315" s="31">
        <v>0</v>
      </c>
      <c r="J315" s="31">
        <v>0</v>
      </c>
      <c r="K315" s="31">
        <v>0</v>
      </c>
      <c r="L315" s="31">
        <v>0</v>
      </c>
      <c r="M315" s="31">
        <v>1270</v>
      </c>
    </row>
    <row r="316" spans="1:13" x14ac:dyDescent="0.25">
      <c r="A316">
        <v>20020001</v>
      </c>
      <c r="B316" t="s">
        <v>7375</v>
      </c>
      <c r="C316" t="s">
        <v>8570</v>
      </c>
      <c r="D316" t="s">
        <v>7638</v>
      </c>
      <c r="E316" t="s">
        <v>7371</v>
      </c>
      <c r="F316" s="31">
        <v>47.5</v>
      </c>
      <c r="G316" s="31">
        <v>2998.2799999999997</v>
      </c>
      <c r="H316" s="31">
        <v>0</v>
      </c>
      <c r="I316" s="31">
        <v>2540</v>
      </c>
      <c r="J316" s="31">
        <v>0</v>
      </c>
      <c r="K316" s="31">
        <v>0</v>
      </c>
      <c r="L316" s="31">
        <v>0</v>
      </c>
      <c r="M316" s="31">
        <v>458</v>
      </c>
    </row>
    <row r="317" spans="1:13" x14ac:dyDescent="0.25">
      <c r="A317">
        <v>20020001</v>
      </c>
      <c r="B317" t="s">
        <v>7377</v>
      </c>
      <c r="C317" t="s">
        <v>8575</v>
      </c>
      <c r="D317" t="s">
        <v>7640</v>
      </c>
      <c r="E317" t="s">
        <v>1284</v>
      </c>
      <c r="F317" s="31">
        <v>23.8</v>
      </c>
      <c r="G317" s="31">
        <v>853.80700000000002</v>
      </c>
      <c r="H317" s="31">
        <v>0</v>
      </c>
      <c r="I317" s="31">
        <v>854</v>
      </c>
      <c r="J317" s="31">
        <v>0</v>
      </c>
      <c r="K317" s="31">
        <v>0</v>
      </c>
      <c r="L317" s="31">
        <v>0</v>
      </c>
      <c r="M317" s="31">
        <v>0</v>
      </c>
    </row>
    <row r="318" spans="1:13" x14ac:dyDescent="0.25">
      <c r="A318">
        <v>20020001</v>
      </c>
      <c r="B318" t="s">
        <v>8375</v>
      </c>
      <c r="C318" t="s">
        <v>8377</v>
      </c>
      <c r="D318" t="s">
        <v>8403</v>
      </c>
      <c r="E318" t="s">
        <v>276</v>
      </c>
      <c r="F318" s="31">
        <v>97.8</v>
      </c>
      <c r="G318" s="31">
        <v>3850.3989999999999</v>
      </c>
      <c r="H318" s="31">
        <v>0</v>
      </c>
      <c r="I318" s="31">
        <v>2540</v>
      </c>
      <c r="J318" s="31">
        <v>0</v>
      </c>
      <c r="K318" s="31">
        <v>0</v>
      </c>
      <c r="L318" s="31">
        <v>0</v>
      </c>
      <c r="M318" s="31">
        <v>1310</v>
      </c>
    </row>
    <row r="319" spans="1:13" x14ac:dyDescent="0.25">
      <c r="A319">
        <v>20020001</v>
      </c>
      <c r="B319" t="s">
        <v>8376</v>
      </c>
      <c r="C319" t="s">
        <v>8378</v>
      </c>
      <c r="D319" t="s">
        <v>8404</v>
      </c>
      <c r="E319" t="s">
        <v>276</v>
      </c>
      <c r="F319" s="31">
        <v>38.700000000000003</v>
      </c>
      <c r="G319" s="31">
        <v>1509.8809999999999</v>
      </c>
      <c r="H319" s="31">
        <v>0</v>
      </c>
      <c r="I319" s="31">
        <v>0</v>
      </c>
      <c r="J319" s="31">
        <v>0</v>
      </c>
      <c r="K319" s="31">
        <v>0</v>
      </c>
      <c r="L319" s="31">
        <v>0</v>
      </c>
      <c r="M319" s="31">
        <v>1510</v>
      </c>
    </row>
    <row r="320" spans="1:13" x14ac:dyDescent="0.25">
      <c r="A320">
        <v>20020001</v>
      </c>
      <c r="B320" t="s">
        <v>8728</v>
      </c>
      <c r="C320" t="s">
        <v>621</v>
      </c>
      <c r="D320" t="s">
        <v>8734</v>
      </c>
      <c r="E320" t="s">
        <v>274</v>
      </c>
      <c r="F320" s="31">
        <v>66.400000000000006</v>
      </c>
      <c r="G320" s="31">
        <v>2650.837</v>
      </c>
      <c r="H320" s="31">
        <v>0</v>
      </c>
      <c r="I320" s="31">
        <v>0</v>
      </c>
      <c r="J320" s="31">
        <v>0</v>
      </c>
      <c r="K320" s="31">
        <v>0</v>
      </c>
      <c r="L320" s="31">
        <v>0</v>
      </c>
      <c r="M320" s="31">
        <v>2651</v>
      </c>
    </row>
    <row r="321" spans="1:13" x14ac:dyDescent="0.25">
      <c r="A321">
        <v>20020001</v>
      </c>
      <c r="B321" t="s">
        <v>8995</v>
      </c>
      <c r="C321" t="s">
        <v>386</v>
      </c>
      <c r="D321" t="s">
        <v>9022</v>
      </c>
      <c r="E321" t="s">
        <v>278</v>
      </c>
      <c r="F321" s="31">
        <v>42.3</v>
      </c>
      <c r="G321" s="31">
        <v>1874.4939999999999</v>
      </c>
      <c r="H321" s="31">
        <v>0</v>
      </c>
      <c r="I321" s="31">
        <v>0</v>
      </c>
      <c r="J321" s="31">
        <v>0</v>
      </c>
      <c r="K321" s="31">
        <v>0</v>
      </c>
      <c r="L321" s="31">
        <v>0</v>
      </c>
      <c r="M321" s="31">
        <v>1874</v>
      </c>
    </row>
    <row r="322" spans="1:13" x14ac:dyDescent="0.25">
      <c r="A322">
        <v>20020001</v>
      </c>
      <c r="B322" t="s">
        <v>9084</v>
      </c>
      <c r="C322" t="s">
        <v>9093</v>
      </c>
      <c r="D322" t="s">
        <v>9127</v>
      </c>
      <c r="E322" t="s">
        <v>276</v>
      </c>
      <c r="F322" s="31">
        <v>19.899999999999999</v>
      </c>
      <c r="G322" s="31">
        <v>930.00799999999992</v>
      </c>
      <c r="H322" s="31">
        <v>0</v>
      </c>
      <c r="I322" s="31">
        <v>0</v>
      </c>
      <c r="J322" s="31">
        <v>0</v>
      </c>
      <c r="K322" s="31">
        <v>0</v>
      </c>
      <c r="L322" s="31">
        <v>0</v>
      </c>
      <c r="M322" s="31">
        <v>930</v>
      </c>
    </row>
    <row r="323" spans="1:13" x14ac:dyDescent="0.25">
      <c r="A323">
        <v>20020001</v>
      </c>
      <c r="B323" t="s">
        <v>10815</v>
      </c>
      <c r="C323" t="s">
        <v>10820</v>
      </c>
      <c r="D323" t="s">
        <v>10845</v>
      </c>
      <c r="E323" t="s">
        <v>276</v>
      </c>
      <c r="F323" s="31">
        <v>25.400000000000002</v>
      </c>
      <c r="G323" s="31">
        <v>1162.9360000000001</v>
      </c>
      <c r="H323" s="31">
        <v>0</v>
      </c>
      <c r="I323" s="31">
        <v>0</v>
      </c>
      <c r="J323" s="31">
        <v>0</v>
      </c>
      <c r="K323" s="31">
        <v>0</v>
      </c>
      <c r="L323" s="31">
        <v>0</v>
      </c>
      <c r="M323" s="31">
        <v>1163</v>
      </c>
    </row>
    <row r="324" spans="1:13" x14ac:dyDescent="0.25">
      <c r="A324">
        <v>20020001</v>
      </c>
      <c r="B324" t="s">
        <v>11308</v>
      </c>
      <c r="C324" t="s">
        <v>11321</v>
      </c>
      <c r="D324" t="s">
        <v>11354</v>
      </c>
      <c r="E324" t="s">
        <v>278</v>
      </c>
      <c r="F324" s="31">
        <v>65.599999999999994</v>
      </c>
      <c r="G324" s="31">
        <v>2515.3130000000001</v>
      </c>
      <c r="H324" s="31">
        <v>0</v>
      </c>
      <c r="I324" s="31">
        <v>0</v>
      </c>
      <c r="J324" s="31">
        <v>0</v>
      </c>
      <c r="K324" s="31">
        <v>0</v>
      </c>
      <c r="L324" s="31">
        <v>0</v>
      </c>
      <c r="M324" s="31">
        <v>2515</v>
      </c>
    </row>
    <row r="325" spans="1:13" x14ac:dyDescent="0.25">
      <c r="A325">
        <v>20020001</v>
      </c>
      <c r="B325" t="s">
        <v>11761</v>
      </c>
      <c r="C325" t="s">
        <v>8580</v>
      </c>
      <c r="D325" t="s">
        <v>11807</v>
      </c>
      <c r="E325" t="s">
        <v>276</v>
      </c>
      <c r="F325" s="31">
        <v>113</v>
      </c>
      <c r="G325" s="31">
        <v>4314.7299999999996</v>
      </c>
      <c r="H325" s="31">
        <v>0</v>
      </c>
      <c r="I325" s="31">
        <v>0</v>
      </c>
      <c r="J325" s="31">
        <v>0</v>
      </c>
      <c r="K325" s="31">
        <v>0</v>
      </c>
      <c r="L325" s="31">
        <v>0</v>
      </c>
      <c r="M325" s="31">
        <v>4315</v>
      </c>
    </row>
    <row r="326" spans="1:13" x14ac:dyDescent="0.25">
      <c r="A326">
        <v>20020001</v>
      </c>
      <c r="B326" t="s">
        <v>11763</v>
      </c>
      <c r="C326" t="s">
        <v>8570</v>
      </c>
      <c r="D326" t="s">
        <v>11809</v>
      </c>
      <c r="E326" t="s">
        <v>276</v>
      </c>
      <c r="F326" s="31">
        <v>16.8</v>
      </c>
      <c r="G326" s="31">
        <v>1030.9270000000001</v>
      </c>
      <c r="H326" s="31">
        <v>0</v>
      </c>
      <c r="I326" s="31">
        <v>0</v>
      </c>
      <c r="J326" s="31">
        <v>0</v>
      </c>
      <c r="K326" s="31">
        <v>0</v>
      </c>
      <c r="L326" s="31">
        <v>0</v>
      </c>
      <c r="M326" s="31">
        <v>1031</v>
      </c>
    </row>
    <row r="327" spans="1:13" x14ac:dyDescent="0.25">
      <c r="A327">
        <v>20020001</v>
      </c>
      <c r="B327" t="s">
        <v>11932</v>
      </c>
      <c r="C327" t="s">
        <v>11936</v>
      </c>
      <c r="D327" t="s">
        <v>11954</v>
      </c>
      <c r="E327" t="s">
        <v>276</v>
      </c>
      <c r="F327" s="31">
        <v>4.5999999999999996</v>
      </c>
      <c r="G327" s="31">
        <v>217.6</v>
      </c>
      <c r="H327" s="31">
        <v>0</v>
      </c>
      <c r="I327" s="31">
        <v>0</v>
      </c>
      <c r="J327" s="31">
        <v>0</v>
      </c>
      <c r="K327" s="31">
        <v>0</v>
      </c>
      <c r="L327" s="31">
        <v>0</v>
      </c>
      <c r="M327" s="31">
        <v>218</v>
      </c>
    </row>
    <row r="328" spans="1:13" x14ac:dyDescent="0.25">
      <c r="A328">
        <v>20020001</v>
      </c>
      <c r="B328" t="s">
        <v>12515</v>
      </c>
      <c r="C328" t="s">
        <v>9379</v>
      </c>
      <c r="D328" t="s">
        <v>12545</v>
      </c>
      <c r="E328" t="s">
        <v>274</v>
      </c>
      <c r="F328" s="31">
        <v>213.1</v>
      </c>
      <c r="G328" s="31">
        <v>7907.7139999999999</v>
      </c>
      <c r="H328" s="31">
        <v>0</v>
      </c>
      <c r="I328" s="31">
        <v>0</v>
      </c>
      <c r="J328" s="31">
        <v>0</v>
      </c>
      <c r="K328" s="31">
        <v>0</v>
      </c>
      <c r="L328" s="31">
        <v>0</v>
      </c>
      <c r="M328" s="31">
        <v>7908</v>
      </c>
    </row>
    <row r="329" spans="1:13" x14ac:dyDescent="0.25">
      <c r="A329">
        <v>20020001</v>
      </c>
      <c r="B329" t="s">
        <v>12517</v>
      </c>
      <c r="C329" t="s">
        <v>12524</v>
      </c>
      <c r="D329" t="s">
        <v>12547</v>
      </c>
      <c r="E329" t="s">
        <v>274</v>
      </c>
      <c r="F329" s="31">
        <v>11</v>
      </c>
      <c r="G329" s="31">
        <v>501.25100000000003</v>
      </c>
      <c r="H329" s="31">
        <v>0</v>
      </c>
      <c r="I329" s="31">
        <v>0</v>
      </c>
      <c r="J329" s="31">
        <v>0</v>
      </c>
      <c r="K329" s="31">
        <v>0</v>
      </c>
      <c r="L329" s="31">
        <v>0</v>
      </c>
      <c r="M329" s="31">
        <v>501</v>
      </c>
    </row>
    <row r="330" spans="1:13" x14ac:dyDescent="0.25">
      <c r="A330">
        <v>20020001</v>
      </c>
      <c r="B330" t="s">
        <v>14024</v>
      </c>
      <c r="C330" t="s">
        <v>7044</v>
      </c>
      <c r="D330" t="s">
        <v>14076</v>
      </c>
      <c r="E330" t="s">
        <v>276</v>
      </c>
      <c r="F330" s="31">
        <v>18.599999999999998</v>
      </c>
      <c r="G330" s="31">
        <v>738.50199999999995</v>
      </c>
      <c r="H330" s="31">
        <v>0</v>
      </c>
      <c r="I330" s="31">
        <v>0</v>
      </c>
      <c r="J330" s="31">
        <v>0</v>
      </c>
      <c r="K330" s="31">
        <v>0</v>
      </c>
      <c r="L330" s="31">
        <v>0</v>
      </c>
      <c r="M330" s="31">
        <v>739</v>
      </c>
    </row>
    <row r="331" spans="1:13" x14ac:dyDescent="0.25">
      <c r="A331">
        <v>20020001</v>
      </c>
      <c r="B331" t="s">
        <v>14221</v>
      </c>
      <c r="C331" t="s">
        <v>7299</v>
      </c>
      <c r="D331" t="s">
        <v>13919</v>
      </c>
      <c r="E331" t="s">
        <v>274</v>
      </c>
      <c r="F331" s="31">
        <v>5.6</v>
      </c>
      <c r="G331" s="31">
        <v>213.416</v>
      </c>
      <c r="H331" s="31">
        <v>0</v>
      </c>
      <c r="I331" s="31">
        <v>0</v>
      </c>
      <c r="J331" s="31">
        <v>0</v>
      </c>
      <c r="K331" s="31">
        <v>0</v>
      </c>
      <c r="L331" s="31">
        <v>0</v>
      </c>
      <c r="M331" s="31">
        <v>213</v>
      </c>
    </row>
    <row r="332" spans="1:13" x14ac:dyDescent="0.25">
      <c r="A332">
        <v>20020001</v>
      </c>
      <c r="B332" t="s">
        <v>14293</v>
      </c>
      <c r="C332" t="s">
        <v>14296</v>
      </c>
      <c r="D332" t="s">
        <v>14326</v>
      </c>
      <c r="E332" t="s">
        <v>276</v>
      </c>
      <c r="F332" s="31">
        <v>25.799999999999997</v>
      </c>
      <c r="G332" s="31">
        <v>1007.1950000000001</v>
      </c>
      <c r="H332" s="31">
        <v>0</v>
      </c>
      <c r="I332" s="31">
        <v>0</v>
      </c>
      <c r="J332" s="31">
        <v>0</v>
      </c>
      <c r="K332" s="31">
        <v>0</v>
      </c>
      <c r="L332" s="31">
        <v>0</v>
      </c>
      <c r="M332" s="31">
        <v>1007</v>
      </c>
    </row>
    <row r="333" spans="1:13" x14ac:dyDescent="0.25">
      <c r="A333">
        <v>20020001</v>
      </c>
      <c r="B333" t="s">
        <v>14602</v>
      </c>
      <c r="C333" t="s">
        <v>14609</v>
      </c>
      <c r="D333" t="s">
        <v>14633</v>
      </c>
      <c r="E333" t="s">
        <v>275</v>
      </c>
      <c r="F333" s="31">
        <v>38</v>
      </c>
      <c r="G333" s="31">
        <v>1494.7619999999999</v>
      </c>
      <c r="H333" s="31">
        <v>0</v>
      </c>
      <c r="I333" s="31">
        <v>0</v>
      </c>
      <c r="J333" s="31">
        <v>0</v>
      </c>
      <c r="K333" s="31">
        <v>0</v>
      </c>
      <c r="L333" s="31">
        <v>0</v>
      </c>
      <c r="M333" s="31">
        <v>1495</v>
      </c>
    </row>
    <row r="334" spans="1:13" x14ac:dyDescent="0.25">
      <c r="A334">
        <v>20020001</v>
      </c>
      <c r="B334" t="s">
        <v>14946</v>
      </c>
      <c r="C334" t="s">
        <v>955</v>
      </c>
      <c r="D334" t="s">
        <v>14986</v>
      </c>
      <c r="E334" t="s">
        <v>275</v>
      </c>
      <c r="F334" s="31">
        <v>3.1</v>
      </c>
      <c r="G334" s="31">
        <v>144.708</v>
      </c>
      <c r="H334" s="31">
        <v>0</v>
      </c>
      <c r="I334" s="31">
        <v>0</v>
      </c>
      <c r="J334" s="31">
        <v>0</v>
      </c>
      <c r="K334" s="31">
        <v>0</v>
      </c>
      <c r="L334" s="31">
        <v>0</v>
      </c>
      <c r="M334" s="31">
        <v>145</v>
      </c>
    </row>
    <row r="335" spans="1:13" x14ac:dyDescent="0.25">
      <c r="A335">
        <v>20020001</v>
      </c>
      <c r="B335" t="s">
        <v>15037</v>
      </c>
      <c r="C335" t="s">
        <v>15044</v>
      </c>
      <c r="D335" t="s">
        <v>15067</v>
      </c>
      <c r="E335" t="s">
        <v>275</v>
      </c>
      <c r="F335" s="31">
        <v>46.5</v>
      </c>
      <c r="G335" s="31">
        <v>2009.8849999999998</v>
      </c>
      <c r="H335" s="31">
        <v>0</v>
      </c>
      <c r="I335" s="31">
        <v>0</v>
      </c>
      <c r="J335" s="31">
        <v>0</v>
      </c>
      <c r="K335" s="31">
        <v>0</v>
      </c>
      <c r="L335" s="31">
        <v>0</v>
      </c>
      <c r="M335" s="31">
        <v>2010</v>
      </c>
    </row>
    <row r="336" spans="1:13" x14ac:dyDescent="0.25">
      <c r="A336">
        <v>20020001</v>
      </c>
      <c r="B336" t="s">
        <v>15038</v>
      </c>
      <c r="C336" t="s">
        <v>15045</v>
      </c>
      <c r="D336" t="s">
        <v>15068</v>
      </c>
      <c r="E336" t="s">
        <v>276</v>
      </c>
      <c r="F336" s="31">
        <v>186.6</v>
      </c>
      <c r="G336" s="31">
        <v>7229.1619999999984</v>
      </c>
      <c r="H336" s="31">
        <v>0</v>
      </c>
      <c r="I336" s="31">
        <v>0</v>
      </c>
      <c r="J336" s="31">
        <v>0</v>
      </c>
      <c r="K336" s="31">
        <v>0</v>
      </c>
      <c r="L336" s="31">
        <v>0</v>
      </c>
      <c r="M336" s="31">
        <v>7229</v>
      </c>
    </row>
    <row r="337" spans="1:13" x14ac:dyDescent="0.25">
      <c r="A337">
        <v>20020001</v>
      </c>
      <c r="B337" t="s">
        <v>15039</v>
      </c>
      <c r="C337" t="s">
        <v>15046</v>
      </c>
      <c r="D337" t="s">
        <v>15069</v>
      </c>
      <c r="E337" t="s">
        <v>276</v>
      </c>
      <c r="F337" s="31">
        <v>13.5</v>
      </c>
      <c r="G337" s="31">
        <v>606.05799999999999</v>
      </c>
      <c r="H337" s="31">
        <v>0</v>
      </c>
      <c r="I337" s="31">
        <v>0</v>
      </c>
      <c r="J337" s="31">
        <v>0</v>
      </c>
      <c r="K337" s="31">
        <v>0</v>
      </c>
      <c r="L337" s="31">
        <v>0</v>
      </c>
      <c r="M337" s="31">
        <v>606</v>
      </c>
    </row>
    <row r="338" spans="1:13" x14ac:dyDescent="0.25">
      <c r="A338">
        <v>20020001</v>
      </c>
      <c r="B338" t="s">
        <v>15040</v>
      </c>
      <c r="C338" t="s">
        <v>15047</v>
      </c>
      <c r="D338" t="s">
        <v>15070</v>
      </c>
      <c r="E338" t="s">
        <v>274</v>
      </c>
      <c r="F338" s="31">
        <v>55.7</v>
      </c>
      <c r="G338" s="31">
        <v>2333.6709999999998</v>
      </c>
      <c r="H338" s="31">
        <v>0</v>
      </c>
      <c r="I338" s="31">
        <v>0</v>
      </c>
      <c r="J338" s="31">
        <v>0</v>
      </c>
      <c r="K338" s="31">
        <v>0</v>
      </c>
      <c r="L338" s="31">
        <v>0</v>
      </c>
      <c r="M338" s="31">
        <v>2334</v>
      </c>
    </row>
    <row r="339" spans="1:13" x14ac:dyDescent="0.25">
      <c r="A339">
        <v>20020001</v>
      </c>
      <c r="B339" t="s">
        <v>15041</v>
      </c>
      <c r="C339" t="s">
        <v>15048</v>
      </c>
      <c r="D339" t="s">
        <v>15071</v>
      </c>
      <c r="E339" t="s">
        <v>274</v>
      </c>
      <c r="F339" s="31">
        <v>19.900000000000002</v>
      </c>
      <c r="G339" s="31">
        <v>774.84899999999993</v>
      </c>
      <c r="H339" s="31">
        <v>0</v>
      </c>
      <c r="I339" s="31">
        <v>0</v>
      </c>
      <c r="J339" s="31">
        <v>0</v>
      </c>
      <c r="K339" s="31">
        <v>0</v>
      </c>
      <c r="L339" s="31">
        <v>0</v>
      </c>
      <c r="M339" s="31">
        <v>775</v>
      </c>
    </row>
    <row r="340" spans="1:13" x14ac:dyDescent="0.25">
      <c r="A340">
        <v>20020001</v>
      </c>
      <c r="B340" t="s">
        <v>15042</v>
      </c>
      <c r="C340" t="s">
        <v>15049</v>
      </c>
      <c r="D340" t="s">
        <v>15072</v>
      </c>
      <c r="E340" t="s">
        <v>276</v>
      </c>
      <c r="F340" s="31">
        <v>39.700000000000003</v>
      </c>
      <c r="G340" s="31">
        <v>1586.136</v>
      </c>
      <c r="H340" s="31">
        <v>0</v>
      </c>
      <c r="I340" s="31">
        <v>0</v>
      </c>
      <c r="J340" s="31">
        <v>0</v>
      </c>
      <c r="K340" s="31">
        <v>0</v>
      </c>
      <c r="L340" s="31">
        <v>0</v>
      </c>
      <c r="M340" s="31">
        <v>1586</v>
      </c>
    </row>
    <row r="341" spans="1:13" x14ac:dyDescent="0.25">
      <c r="A341">
        <v>20020001</v>
      </c>
      <c r="B341" t="s">
        <v>15043</v>
      </c>
      <c r="C341" t="s">
        <v>15050</v>
      </c>
      <c r="D341" t="s">
        <v>15073</v>
      </c>
      <c r="E341" t="s">
        <v>275</v>
      </c>
      <c r="F341" s="31">
        <v>62.399999999999991</v>
      </c>
      <c r="G341" s="31">
        <v>2412.6429999999996</v>
      </c>
      <c r="H341" s="31">
        <v>0</v>
      </c>
      <c r="I341" s="31">
        <v>0</v>
      </c>
      <c r="J341" s="31">
        <v>0</v>
      </c>
      <c r="K341" s="31">
        <v>0</v>
      </c>
      <c r="L341" s="31">
        <v>0</v>
      </c>
      <c r="M341" s="31">
        <v>2413</v>
      </c>
    </row>
    <row r="342" spans="1:13" x14ac:dyDescent="0.25">
      <c r="A342">
        <v>20020001</v>
      </c>
      <c r="B342" t="s">
        <v>15153</v>
      </c>
      <c r="C342" t="s">
        <v>739</v>
      </c>
      <c r="D342" t="s">
        <v>15188</v>
      </c>
      <c r="E342" t="s">
        <v>276</v>
      </c>
      <c r="F342" s="31">
        <v>50.2</v>
      </c>
      <c r="G342" s="31">
        <v>1921.6480000000001</v>
      </c>
      <c r="H342" s="31">
        <v>0</v>
      </c>
      <c r="I342" s="31">
        <v>0</v>
      </c>
      <c r="J342" s="31">
        <v>0</v>
      </c>
      <c r="K342" s="31">
        <v>0</v>
      </c>
      <c r="L342" s="31">
        <v>0</v>
      </c>
      <c r="M342" s="31">
        <v>1922</v>
      </c>
    </row>
    <row r="343" spans="1:13" x14ac:dyDescent="0.25">
      <c r="A343">
        <v>20020001</v>
      </c>
      <c r="B343" t="s">
        <v>15296</v>
      </c>
      <c r="C343" t="s">
        <v>7132</v>
      </c>
      <c r="D343" t="s">
        <v>15340</v>
      </c>
      <c r="E343" t="s">
        <v>274</v>
      </c>
      <c r="F343" s="31">
        <v>40.1</v>
      </c>
      <c r="G343" s="31">
        <v>1544.162</v>
      </c>
      <c r="H343" s="31">
        <v>0</v>
      </c>
      <c r="I343" s="31">
        <v>0</v>
      </c>
      <c r="J343" s="31">
        <v>0</v>
      </c>
      <c r="K343" s="31">
        <v>0</v>
      </c>
      <c r="L343" s="31">
        <v>0</v>
      </c>
      <c r="M343" s="31">
        <v>1544</v>
      </c>
    </row>
    <row r="344" spans="1:13" x14ac:dyDescent="0.25">
      <c r="A344">
        <v>20020001</v>
      </c>
      <c r="B344" t="s">
        <v>15478</v>
      </c>
      <c r="C344" t="s">
        <v>15490</v>
      </c>
      <c r="D344" t="s">
        <v>15538</v>
      </c>
      <c r="E344" t="s">
        <v>276</v>
      </c>
      <c r="F344" s="31">
        <v>57</v>
      </c>
      <c r="G344" s="31">
        <v>2396.8519999999999</v>
      </c>
      <c r="H344" s="31">
        <v>0</v>
      </c>
      <c r="I344" s="31">
        <v>0</v>
      </c>
      <c r="J344" s="31">
        <v>0</v>
      </c>
      <c r="K344" s="31">
        <v>0</v>
      </c>
      <c r="L344" s="31">
        <v>0</v>
      </c>
      <c r="M344" s="31">
        <v>2397</v>
      </c>
    </row>
    <row r="345" spans="1:13" x14ac:dyDescent="0.25">
      <c r="A345">
        <v>20020001</v>
      </c>
      <c r="B345" t="s">
        <v>15480</v>
      </c>
      <c r="C345" t="s">
        <v>15491</v>
      </c>
      <c r="D345" t="s">
        <v>15539</v>
      </c>
      <c r="E345" t="s">
        <v>274</v>
      </c>
      <c r="F345" s="31">
        <v>41.8</v>
      </c>
      <c r="G345" s="31">
        <v>1661.0710000000001</v>
      </c>
      <c r="H345" s="31">
        <v>0</v>
      </c>
      <c r="I345" s="31">
        <v>0</v>
      </c>
      <c r="J345" s="31">
        <v>0</v>
      </c>
      <c r="K345" s="31">
        <v>0</v>
      </c>
      <c r="L345" s="31">
        <v>0</v>
      </c>
      <c r="M345" s="31">
        <v>1661</v>
      </c>
    </row>
    <row r="346" spans="1:13" x14ac:dyDescent="0.25">
      <c r="A346">
        <v>20020001</v>
      </c>
      <c r="B346" t="s">
        <v>15758</v>
      </c>
      <c r="C346" t="s">
        <v>15765</v>
      </c>
      <c r="D346" t="s">
        <v>15781</v>
      </c>
      <c r="E346" t="s">
        <v>276</v>
      </c>
      <c r="F346" s="31">
        <v>79.2</v>
      </c>
      <c r="G346" s="31">
        <v>2996.6779999999999</v>
      </c>
      <c r="H346" s="31">
        <v>0</v>
      </c>
      <c r="I346" s="31">
        <v>0</v>
      </c>
      <c r="J346" s="31">
        <v>0</v>
      </c>
      <c r="K346" s="31">
        <v>0</v>
      </c>
      <c r="L346" s="31">
        <v>0</v>
      </c>
      <c r="M346" s="31">
        <v>2997</v>
      </c>
    </row>
    <row r="347" spans="1:13" x14ac:dyDescent="0.25">
      <c r="A347">
        <v>20020001</v>
      </c>
      <c r="B347" t="s">
        <v>15759</v>
      </c>
      <c r="C347" t="s">
        <v>15766</v>
      </c>
      <c r="D347" t="s">
        <v>15782</v>
      </c>
      <c r="E347" t="s">
        <v>275</v>
      </c>
      <c r="F347" s="31">
        <v>43.7</v>
      </c>
      <c r="G347" s="31">
        <v>1719.915</v>
      </c>
      <c r="H347" s="31">
        <v>0</v>
      </c>
      <c r="I347" s="31">
        <v>0</v>
      </c>
      <c r="J347" s="31">
        <v>0</v>
      </c>
      <c r="K347" s="31">
        <v>0</v>
      </c>
      <c r="L347" s="31">
        <v>0</v>
      </c>
      <c r="M347" s="31">
        <v>1720</v>
      </c>
    </row>
    <row r="348" spans="1:13" x14ac:dyDescent="0.25">
      <c r="A348">
        <v>20020001</v>
      </c>
      <c r="B348" t="s">
        <v>15760</v>
      </c>
      <c r="C348" t="s">
        <v>157</v>
      </c>
      <c r="D348" t="s">
        <v>15783</v>
      </c>
      <c r="E348" t="s">
        <v>274</v>
      </c>
      <c r="F348" s="31">
        <v>37.1</v>
      </c>
      <c r="G348" s="31">
        <v>1470.2850000000001</v>
      </c>
      <c r="H348" s="31">
        <v>0</v>
      </c>
      <c r="I348" s="31">
        <v>0</v>
      </c>
      <c r="J348" s="31">
        <v>0</v>
      </c>
      <c r="K348" s="31">
        <v>0</v>
      </c>
      <c r="L348" s="31">
        <v>0</v>
      </c>
      <c r="M348" s="31">
        <v>1470</v>
      </c>
    </row>
    <row r="349" spans="1:13" x14ac:dyDescent="0.25">
      <c r="A349">
        <v>20020001</v>
      </c>
      <c r="B349" t="s">
        <v>15964</v>
      </c>
      <c r="C349" t="s">
        <v>15966</v>
      </c>
      <c r="D349" t="s">
        <v>15976</v>
      </c>
      <c r="E349" t="s">
        <v>275</v>
      </c>
      <c r="F349" s="31">
        <v>11.600000000000001</v>
      </c>
      <c r="G349" s="31">
        <v>514.05200000000002</v>
      </c>
      <c r="H349" s="31">
        <v>0</v>
      </c>
      <c r="I349" s="31">
        <v>0</v>
      </c>
      <c r="J349" s="31">
        <v>0</v>
      </c>
      <c r="K349" s="31">
        <v>0</v>
      </c>
      <c r="L349" s="31">
        <v>0</v>
      </c>
      <c r="M349" s="31">
        <v>514</v>
      </c>
    </row>
    <row r="350" spans="1:13" x14ac:dyDescent="0.25">
      <c r="A350">
        <v>20020001</v>
      </c>
      <c r="B350" t="s">
        <v>16145</v>
      </c>
      <c r="C350" t="s">
        <v>10104</v>
      </c>
      <c r="D350" t="s">
        <v>16162</v>
      </c>
      <c r="E350" t="s">
        <v>274</v>
      </c>
      <c r="F350" s="31">
        <v>49.7</v>
      </c>
      <c r="G350" s="31">
        <v>1988.9390000000003</v>
      </c>
      <c r="H350" s="31">
        <v>0</v>
      </c>
      <c r="I350" s="31">
        <v>0</v>
      </c>
      <c r="J350" s="31">
        <v>0</v>
      </c>
      <c r="K350" s="31">
        <v>0</v>
      </c>
      <c r="L350" s="31">
        <v>0</v>
      </c>
      <c r="M350" s="31">
        <v>1989</v>
      </c>
    </row>
    <row r="351" spans="1:13" x14ac:dyDescent="0.25">
      <c r="A351">
        <v>20020001</v>
      </c>
      <c r="B351" t="s">
        <v>16210</v>
      </c>
      <c r="C351" t="s">
        <v>15840</v>
      </c>
      <c r="D351" t="s">
        <v>16232</v>
      </c>
      <c r="E351" t="s">
        <v>276</v>
      </c>
      <c r="F351" s="31">
        <v>6.6</v>
      </c>
      <c r="G351" s="31">
        <v>269.94900000000001</v>
      </c>
      <c r="H351" s="31">
        <v>0</v>
      </c>
      <c r="I351" s="31">
        <v>0</v>
      </c>
      <c r="J351" s="31">
        <v>0</v>
      </c>
      <c r="K351" s="31">
        <v>0</v>
      </c>
      <c r="L351" s="31">
        <v>0</v>
      </c>
      <c r="M351" s="31">
        <v>270</v>
      </c>
    </row>
    <row r="352" spans="1:13" x14ac:dyDescent="0.25">
      <c r="A352" t="s">
        <v>16692</v>
      </c>
      <c r="F352" s="31">
        <v>4902.1000000000004</v>
      </c>
      <c r="G352" s="31">
        <v>198731.25100000005</v>
      </c>
      <c r="H352" s="31">
        <v>1292</v>
      </c>
      <c r="I352" s="31">
        <v>12051</v>
      </c>
      <c r="J352" s="31">
        <v>0</v>
      </c>
      <c r="K352" s="31">
        <v>0</v>
      </c>
      <c r="L352" s="31">
        <v>0</v>
      </c>
      <c r="M352" s="31">
        <v>185386</v>
      </c>
    </row>
    <row r="353" spans="1:13" x14ac:dyDescent="0.25">
      <c r="A353">
        <v>20020002</v>
      </c>
      <c r="B353" t="s">
        <v>0</v>
      </c>
      <c r="C353" t="s">
        <v>178</v>
      </c>
      <c r="D353" t="s">
        <v>243</v>
      </c>
      <c r="E353" t="s">
        <v>276</v>
      </c>
      <c r="F353" s="31">
        <v>530.35</v>
      </c>
      <c r="G353" s="31">
        <v>22404.542700000005</v>
      </c>
      <c r="H353" s="31">
        <v>0</v>
      </c>
      <c r="I353" s="31">
        <v>0</v>
      </c>
      <c r="J353" s="31">
        <v>0</v>
      </c>
      <c r="K353" s="31">
        <v>0</v>
      </c>
      <c r="L353" s="31">
        <v>0</v>
      </c>
      <c r="M353" s="31">
        <v>22405</v>
      </c>
    </row>
    <row r="354" spans="1:13" x14ac:dyDescent="0.25">
      <c r="A354">
        <v>20020002</v>
      </c>
      <c r="B354" t="s">
        <v>20</v>
      </c>
      <c r="C354" t="s">
        <v>181</v>
      </c>
      <c r="D354" t="s">
        <v>246</v>
      </c>
      <c r="E354" t="s">
        <v>279</v>
      </c>
      <c r="F354" s="31">
        <v>1.75</v>
      </c>
      <c r="G354" s="31">
        <v>72.852500000000006</v>
      </c>
      <c r="H354" s="31">
        <v>0</v>
      </c>
      <c r="I354" s="31">
        <v>0</v>
      </c>
      <c r="J354" s="31">
        <v>0</v>
      </c>
      <c r="K354" s="31">
        <v>0</v>
      </c>
      <c r="L354" s="31">
        <v>0</v>
      </c>
      <c r="M354" s="31">
        <v>73</v>
      </c>
    </row>
    <row r="355" spans="1:13" x14ac:dyDescent="0.25">
      <c r="A355">
        <v>20020002</v>
      </c>
      <c r="B355" t="s">
        <v>21</v>
      </c>
      <c r="C355" t="s">
        <v>182</v>
      </c>
      <c r="D355" t="s">
        <v>247</v>
      </c>
      <c r="E355" t="s">
        <v>279</v>
      </c>
      <c r="F355" s="31">
        <v>58.96</v>
      </c>
      <c r="G355" s="31">
        <v>2601.3564999999999</v>
      </c>
      <c r="H355" s="31">
        <v>0</v>
      </c>
      <c r="I355" s="31">
        <v>0</v>
      </c>
      <c r="J355" s="31">
        <v>0</v>
      </c>
      <c r="K355" s="31">
        <v>0</v>
      </c>
      <c r="L355" s="31">
        <v>0</v>
      </c>
      <c r="M355" s="31">
        <v>2601</v>
      </c>
    </row>
    <row r="356" spans="1:13" x14ac:dyDescent="0.25">
      <c r="A356">
        <v>20020002</v>
      </c>
      <c r="B356" t="s">
        <v>23</v>
      </c>
      <c r="C356" t="s">
        <v>185</v>
      </c>
      <c r="D356" t="s">
        <v>250</v>
      </c>
      <c r="E356" t="s">
        <v>280</v>
      </c>
      <c r="F356" s="31">
        <v>126.08</v>
      </c>
      <c r="G356" s="31">
        <v>5306.5068000000001</v>
      </c>
      <c r="H356" s="31">
        <v>0</v>
      </c>
      <c r="I356" s="31">
        <v>0</v>
      </c>
      <c r="J356" s="31">
        <v>0</v>
      </c>
      <c r="K356" s="31">
        <v>0</v>
      </c>
      <c r="L356" s="31">
        <v>0</v>
      </c>
      <c r="M356" s="31">
        <v>5307</v>
      </c>
    </row>
    <row r="357" spans="1:13" x14ac:dyDescent="0.25">
      <c r="A357">
        <v>20020002</v>
      </c>
      <c r="B357" t="s">
        <v>24</v>
      </c>
      <c r="C357" t="s">
        <v>186</v>
      </c>
      <c r="D357" t="s">
        <v>251</v>
      </c>
      <c r="E357" t="s">
        <v>281</v>
      </c>
      <c r="F357" s="31">
        <v>71.540000000000006</v>
      </c>
      <c r="G357" s="31">
        <v>3031.7424000000005</v>
      </c>
      <c r="H357" s="31">
        <v>0</v>
      </c>
      <c r="I357" s="31">
        <v>0</v>
      </c>
      <c r="J357" s="31">
        <v>0</v>
      </c>
      <c r="K357" s="31">
        <v>0</v>
      </c>
      <c r="L357" s="31">
        <v>0</v>
      </c>
      <c r="M357" s="31">
        <v>3032</v>
      </c>
    </row>
    <row r="358" spans="1:13" x14ac:dyDescent="0.25">
      <c r="A358">
        <v>20020002</v>
      </c>
      <c r="B358" t="s">
        <v>26</v>
      </c>
      <c r="C358" t="s">
        <v>187</v>
      </c>
      <c r="D358" t="s">
        <v>252</v>
      </c>
      <c r="E358" t="s">
        <v>281</v>
      </c>
      <c r="F358" s="31">
        <v>60.52</v>
      </c>
      <c r="G358" s="31">
        <v>2780.0255000000002</v>
      </c>
      <c r="H358" s="31">
        <v>0</v>
      </c>
      <c r="I358" s="31">
        <v>0</v>
      </c>
      <c r="J358" s="31">
        <v>0</v>
      </c>
      <c r="K358" s="31">
        <v>0</v>
      </c>
      <c r="L358" s="31">
        <v>0</v>
      </c>
      <c r="M358" s="31">
        <v>2780</v>
      </c>
    </row>
    <row r="359" spans="1:13" x14ac:dyDescent="0.25">
      <c r="A359">
        <v>20020002</v>
      </c>
      <c r="B359" t="s">
        <v>3</v>
      </c>
      <c r="C359" t="s">
        <v>189</v>
      </c>
      <c r="D359" t="s">
        <v>254</v>
      </c>
      <c r="E359" t="s">
        <v>276</v>
      </c>
      <c r="F359" s="31">
        <v>59.169999999999995</v>
      </c>
      <c r="G359" s="31">
        <v>2542.7536999999998</v>
      </c>
      <c r="H359" s="31">
        <v>0</v>
      </c>
      <c r="I359" s="31">
        <v>0</v>
      </c>
      <c r="J359" s="31">
        <v>0</v>
      </c>
      <c r="K359" s="31">
        <v>0</v>
      </c>
      <c r="L359" s="31">
        <v>0</v>
      </c>
      <c r="M359" s="31">
        <v>2543</v>
      </c>
    </row>
    <row r="360" spans="1:13" x14ac:dyDescent="0.25">
      <c r="A360">
        <v>20020002</v>
      </c>
      <c r="B360" t="s">
        <v>8</v>
      </c>
      <c r="C360" t="s">
        <v>1991</v>
      </c>
      <c r="D360" t="s">
        <v>2012</v>
      </c>
      <c r="E360" t="s">
        <v>275</v>
      </c>
      <c r="F360" s="31">
        <v>56.26</v>
      </c>
      <c r="G360" s="31">
        <v>2468.8858</v>
      </c>
      <c r="H360" s="31">
        <v>0</v>
      </c>
      <c r="I360" s="31">
        <v>0</v>
      </c>
      <c r="J360" s="31">
        <v>0</v>
      </c>
      <c r="K360" s="31">
        <v>0</v>
      </c>
      <c r="L360" s="31">
        <v>0</v>
      </c>
      <c r="M360" s="31">
        <v>2469</v>
      </c>
    </row>
    <row r="361" spans="1:13" x14ac:dyDescent="0.25">
      <c r="A361">
        <v>20020002</v>
      </c>
      <c r="B361" t="s">
        <v>33</v>
      </c>
      <c r="C361" t="s">
        <v>7308</v>
      </c>
      <c r="D361" t="s">
        <v>7339</v>
      </c>
      <c r="E361" t="s">
        <v>279</v>
      </c>
      <c r="F361" s="31">
        <v>27.04</v>
      </c>
      <c r="G361" s="31">
        <v>1155.7494999999999</v>
      </c>
      <c r="H361" s="31">
        <v>0</v>
      </c>
      <c r="I361" s="31">
        <v>0</v>
      </c>
      <c r="J361" s="31">
        <v>0</v>
      </c>
      <c r="K361" s="31">
        <v>0</v>
      </c>
      <c r="L361" s="31">
        <v>0</v>
      </c>
      <c r="M361" s="31">
        <v>1156</v>
      </c>
    </row>
    <row r="362" spans="1:13" x14ac:dyDescent="0.25">
      <c r="A362">
        <v>20020002</v>
      </c>
      <c r="B362" t="s">
        <v>10</v>
      </c>
      <c r="C362" t="s">
        <v>2547</v>
      </c>
      <c r="D362" t="s">
        <v>2691</v>
      </c>
      <c r="E362" t="s">
        <v>275</v>
      </c>
      <c r="F362" s="31">
        <v>78.14</v>
      </c>
      <c r="G362" s="31">
        <v>3325.7115999999996</v>
      </c>
      <c r="H362" s="31">
        <v>0</v>
      </c>
      <c r="I362" s="31">
        <v>0</v>
      </c>
      <c r="J362" s="31">
        <v>0</v>
      </c>
      <c r="K362" s="31">
        <v>0</v>
      </c>
      <c r="L362" s="31">
        <v>0</v>
      </c>
      <c r="M362" s="31">
        <v>3326</v>
      </c>
    </row>
    <row r="363" spans="1:13" x14ac:dyDescent="0.25">
      <c r="A363">
        <v>20020002</v>
      </c>
      <c r="B363" t="s">
        <v>11</v>
      </c>
      <c r="C363" t="s">
        <v>2639</v>
      </c>
      <c r="D363" t="s">
        <v>2693</v>
      </c>
      <c r="E363" t="s">
        <v>279</v>
      </c>
      <c r="F363" s="31">
        <v>18.610000000000003</v>
      </c>
      <c r="G363" s="31">
        <v>814.11570000000006</v>
      </c>
      <c r="H363" s="31">
        <v>0</v>
      </c>
      <c r="I363" s="31">
        <v>0</v>
      </c>
      <c r="J363" s="31">
        <v>0</v>
      </c>
      <c r="K363" s="31">
        <v>0</v>
      </c>
      <c r="L363" s="31">
        <v>0</v>
      </c>
      <c r="M363" s="31">
        <v>814</v>
      </c>
    </row>
    <row r="364" spans="1:13" x14ac:dyDescent="0.25">
      <c r="A364">
        <v>20020002</v>
      </c>
      <c r="B364" t="s">
        <v>12</v>
      </c>
      <c r="C364" t="s">
        <v>7732</v>
      </c>
      <c r="D364" t="s">
        <v>7774</v>
      </c>
      <c r="E364" t="s">
        <v>277</v>
      </c>
      <c r="F364" s="31">
        <v>34.19</v>
      </c>
      <c r="G364" s="31">
        <v>1372.6974000000002</v>
      </c>
      <c r="H364" s="31">
        <v>0</v>
      </c>
      <c r="I364" s="31">
        <v>0</v>
      </c>
      <c r="J364" s="31">
        <v>0</v>
      </c>
      <c r="K364" s="31">
        <v>0</v>
      </c>
      <c r="L364" s="31">
        <v>0</v>
      </c>
      <c r="M364" s="31">
        <v>1373</v>
      </c>
    </row>
    <row r="365" spans="1:13" x14ac:dyDescent="0.25">
      <c r="A365">
        <v>20020002</v>
      </c>
      <c r="B365" t="s">
        <v>1650</v>
      </c>
      <c r="C365" t="s">
        <v>2993</v>
      </c>
      <c r="D365" t="s">
        <v>2994</v>
      </c>
      <c r="E365" t="s">
        <v>281</v>
      </c>
      <c r="F365" s="31">
        <v>24.63</v>
      </c>
      <c r="G365" s="31">
        <v>1131.4005</v>
      </c>
      <c r="H365" s="31">
        <v>0</v>
      </c>
      <c r="I365" s="31">
        <v>0</v>
      </c>
      <c r="J365" s="31">
        <v>0</v>
      </c>
      <c r="K365" s="31">
        <v>0</v>
      </c>
      <c r="L365" s="31">
        <v>0</v>
      </c>
      <c r="M365" s="31">
        <v>1131</v>
      </c>
    </row>
    <row r="366" spans="1:13" x14ac:dyDescent="0.25">
      <c r="A366">
        <v>20020002</v>
      </c>
      <c r="B366" t="s">
        <v>129</v>
      </c>
      <c r="C366" t="s">
        <v>1562</v>
      </c>
      <c r="D366" t="s">
        <v>3608</v>
      </c>
      <c r="E366" t="s">
        <v>279</v>
      </c>
      <c r="F366" s="31">
        <v>20.58</v>
      </c>
      <c r="G366" s="31">
        <v>883.87509999999997</v>
      </c>
      <c r="H366" s="31">
        <v>0</v>
      </c>
      <c r="I366" s="31">
        <v>0</v>
      </c>
      <c r="J366" s="31">
        <v>0</v>
      </c>
      <c r="K366" s="31">
        <v>0</v>
      </c>
      <c r="L366" s="31">
        <v>0</v>
      </c>
      <c r="M366" s="31">
        <v>884</v>
      </c>
    </row>
    <row r="367" spans="1:13" x14ac:dyDescent="0.25">
      <c r="A367">
        <v>20020002</v>
      </c>
      <c r="B367" t="s">
        <v>423</v>
      </c>
      <c r="C367" t="s">
        <v>3671</v>
      </c>
      <c r="D367" t="s">
        <v>3696</v>
      </c>
      <c r="E367" t="s">
        <v>279</v>
      </c>
      <c r="F367" s="31">
        <v>325.98999999999995</v>
      </c>
      <c r="G367" s="31">
        <v>13084.507999999998</v>
      </c>
      <c r="H367" s="31">
        <v>0</v>
      </c>
      <c r="I367" s="31">
        <v>0</v>
      </c>
      <c r="J367" s="31">
        <v>0</v>
      </c>
      <c r="K367" s="31">
        <v>0</v>
      </c>
      <c r="L367" s="31">
        <v>0</v>
      </c>
      <c r="M367" s="31">
        <v>13085</v>
      </c>
    </row>
    <row r="368" spans="1:13" x14ac:dyDescent="0.25">
      <c r="A368">
        <v>20020002</v>
      </c>
      <c r="B368" t="s">
        <v>2068</v>
      </c>
      <c r="C368" t="s">
        <v>4651</v>
      </c>
      <c r="D368" t="s">
        <v>4710</v>
      </c>
      <c r="E368" t="s">
        <v>276</v>
      </c>
      <c r="F368" s="31">
        <v>36.799999999999997</v>
      </c>
      <c r="G368" s="31">
        <v>1778.4453999999998</v>
      </c>
      <c r="H368" s="31">
        <v>0</v>
      </c>
      <c r="I368" s="31">
        <v>0</v>
      </c>
      <c r="J368" s="31">
        <v>0</v>
      </c>
      <c r="K368" s="31">
        <v>0</v>
      </c>
      <c r="L368" s="31">
        <v>0</v>
      </c>
      <c r="M368" s="31">
        <v>1778</v>
      </c>
    </row>
    <row r="369" spans="1:13" x14ac:dyDescent="0.25">
      <c r="A369">
        <v>20020002</v>
      </c>
      <c r="B369" t="s">
        <v>130</v>
      </c>
      <c r="C369" t="s">
        <v>1238</v>
      </c>
      <c r="D369" t="s">
        <v>4963</v>
      </c>
      <c r="E369" t="s">
        <v>276</v>
      </c>
      <c r="F369" s="31">
        <v>54.91</v>
      </c>
      <c r="G369" s="31">
        <v>2353.5909999999999</v>
      </c>
      <c r="H369" s="31">
        <v>0</v>
      </c>
      <c r="I369" s="31">
        <v>0</v>
      </c>
      <c r="J369" s="31">
        <v>0</v>
      </c>
      <c r="K369" s="31">
        <v>0</v>
      </c>
      <c r="L369" s="31">
        <v>0</v>
      </c>
      <c r="M369" s="31">
        <v>2354</v>
      </c>
    </row>
    <row r="370" spans="1:13" x14ac:dyDescent="0.25">
      <c r="A370">
        <v>20020002</v>
      </c>
      <c r="B370" t="s">
        <v>131</v>
      </c>
      <c r="C370" t="s">
        <v>5398</v>
      </c>
      <c r="D370" t="s">
        <v>5469</v>
      </c>
      <c r="E370" t="s">
        <v>276</v>
      </c>
      <c r="F370" s="31">
        <v>29.709999999999997</v>
      </c>
      <c r="G370" s="31">
        <v>1257.9343000000001</v>
      </c>
      <c r="H370" s="31">
        <v>0</v>
      </c>
      <c r="I370" s="31">
        <v>0</v>
      </c>
      <c r="J370" s="31">
        <v>0</v>
      </c>
      <c r="K370" s="31">
        <v>0</v>
      </c>
      <c r="L370" s="31">
        <v>0</v>
      </c>
      <c r="M370" s="31">
        <v>1258</v>
      </c>
    </row>
    <row r="371" spans="1:13" x14ac:dyDescent="0.25">
      <c r="A371">
        <v>20020002</v>
      </c>
      <c r="B371" t="s">
        <v>427</v>
      </c>
      <c r="C371" t="s">
        <v>6366</v>
      </c>
      <c r="D371" t="s">
        <v>6421</v>
      </c>
      <c r="E371" t="s">
        <v>1380</v>
      </c>
      <c r="F371" s="31">
        <v>78.940000000000012</v>
      </c>
      <c r="G371" s="31">
        <v>3335.2663999999995</v>
      </c>
      <c r="H371" s="31">
        <v>0</v>
      </c>
      <c r="I371" s="31">
        <v>0</v>
      </c>
      <c r="J371" s="31">
        <v>0</v>
      </c>
      <c r="K371" s="31">
        <v>0</v>
      </c>
      <c r="L371" s="31">
        <v>0</v>
      </c>
      <c r="M371" s="31">
        <v>3335</v>
      </c>
    </row>
    <row r="372" spans="1:13" x14ac:dyDescent="0.25">
      <c r="A372">
        <v>20020002</v>
      </c>
      <c r="B372" t="s">
        <v>762</v>
      </c>
      <c r="C372" t="s">
        <v>6541</v>
      </c>
      <c r="D372" t="s">
        <v>6560</v>
      </c>
      <c r="E372" t="s">
        <v>276</v>
      </c>
      <c r="F372" s="31">
        <v>35.44</v>
      </c>
      <c r="G372" s="31">
        <v>1610.4903999999999</v>
      </c>
      <c r="H372" s="31">
        <v>0</v>
      </c>
      <c r="I372" s="31">
        <v>0</v>
      </c>
      <c r="J372" s="31">
        <v>0</v>
      </c>
      <c r="K372" s="31">
        <v>0</v>
      </c>
      <c r="L372" s="31">
        <v>0</v>
      </c>
      <c r="M372" s="31">
        <v>1610</v>
      </c>
    </row>
    <row r="373" spans="1:13" x14ac:dyDescent="0.25">
      <c r="A373">
        <v>20020002</v>
      </c>
      <c r="B373" t="s">
        <v>952</v>
      </c>
      <c r="C373" t="s">
        <v>739</v>
      </c>
      <c r="D373" t="s">
        <v>7013</v>
      </c>
      <c r="E373" t="s">
        <v>276</v>
      </c>
      <c r="F373" s="31">
        <v>70.320000000000007</v>
      </c>
      <c r="G373" s="31">
        <v>2942.2548000000002</v>
      </c>
      <c r="H373" s="31">
        <v>0</v>
      </c>
      <c r="I373" s="31">
        <v>0</v>
      </c>
      <c r="J373" s="31">
        <v>0</v>
      </c>
      <c r="K373" s="31">
        <v>0</v>
      </c>
      <c r="L373" s="31">
        <v>0</v>
      </c>
      <c r="M373" s="31">
        <v>2942</v>
      </c>
    </row>
    <row r="374" spans="1:13" x14ac:dyDescent="0.25">
      <c r="A374">
        <v>20020002</v>
      </c>
      <c r="B374" t="s">
        <v>957</v>
      </c>
      <c r="C374" t="s">
        <v>6990</v>
      </c>
      <c r="D374" t="s">
        <v>7014</v>
      </c>
      <c r="E374" t="s">
        <v>276</v>
      </c>
      <c r="F374" s="31">
        <v>41.879999999999995</v>
      </c>
      <c r="G374" s="31">
        <v>1801.8261</v>
      </c>
      <c r="H374" s="31">
        <v>0</v>
      </c>
      <c r="I374" s="31">
        <v>0</v>
      </c>
      <c r="J374" s="31">
        <v>0</v>
      </c>
      <c r="K374" s="31">
        <v>0</v>
      </c>
      <c r="L374" s="31">
        <v>0</v>
      </c>
      <c r="M374" s="31">
        <v>1802</v>
      </c>
    </row>
    <row r="375" spans="1:13" x14ac:dyDescent="0.25">
      <c r="A375">
        <v>20020002</v>
      </c>
      <c r="B375" t="s">
        <v>1151</v>
      </c>
      <c r="C375" t="s">
        <v>8784</v>
      </c>
      <c r="D375" t="s">
        <v>8835</v>
      </c>
      <c r="E375" t="s">
        <v>279</v>
      </c>
      <c r="F375" s="31">
        <v>33.309999999999995</v>
      </c>
      <c r="G375" s="31">
        <v>1338.0368000000003</v>
      </c>
      <c r="H375" s="31">
        <v>0</v>
      </c>
      <c r="I375" s="31">
        <v>0</v>
      </c>
      <c r="J375" s="31">
        <v>0</v>
      </c>
      <c r="K375" s="31">
        <v>0</v>
      </c>
      <c r="L375" s="31">
        <v>0</v>
      </c>
      <c r="M375" s="31">
        <v>1338</v>
      </c>
    </row>
    <row r="376" spans="1:13" x14ac:dyDescent="0.25">
      <c r="A376">
        <v>20020002</v>
      </c>
      <c r="B376" t="s">
        <v>1242</v>
      </c>
      <c r="C376" t="s">
        <v>9095</v>
      </c>
      <c r="D376" t="s">
        <v>9129</v>
      </c>
      <c r="E376" t="s">
        <v>281</v>
      </c>
      <c r="F376" s="31">
        <v>13.4</v>
      </c>
      <c r="G376" s="31">
        <v>829.00980000000004</v>
      </c>
      <c r="H376" s="31">
        <v>0</v>
      </c>
      <c r="I376" s="31">
        <v>0</v>
      </c>
      <c r="J376" s="31">
        <v>0</v>
      </c>
      <c r="K376" s="31">
        <v>0</v>
      </c>
      <c r="L376" s="31">
        <v>0</v>
      </c>
      <c r="M376" s="31">
        <v>829</v>
      </c>
    </row>
    <row r="377" spans="1:13" x14ac:dyDescent="0.25">
      <c r="A377">
        <v>20020002</v>
      </c>
      <c r="B377" t="s">
        <v>1247</v>
      </c>
      <c r="C377" t="s">
        <v>5418</v>
      </c>
      <c r="D377" t="s">
        <v>9130</v>
      </c>
      <c r="E377" t="s">
        <v>279</v>
      </c>
      <c r="F377" s="31">
        <v>25.68</v>
      </c>
      <c r="G377" s="31">
        <v>1074.5549000000001</v>
      </c>
      <c r="H377" s="31">
        <v>0</v>
      </c>
      <c r="I377" s="31">
        <v>0</v>
      </c>
      <c r="J377" s="31">
        <v>0</v>
      </c>
      <c r="K377" s="31">
        <v>0</v>
      </c>
      <c r="L377" s="31">
        <v>0</v>
      </c>
      <c r="M377" s="31">
        <v>1075</v>
      </c>
    </row>
    <row r="378" spans="1:13" x14ac:dyDescent="0.25">
      <c r="A378">
        <v>20020002</v>
      </c>
      <c r="B378" t="s">
        <v>2067</v>
      </c>
      <c r="C378" t="s">
        <v>13062</v>
      </c>
      <c r="D378" t="s">
        <v>13082</v>
      </c>
      <c r="E378" t="s">
        <v>276</v>
      </c>
      <c r="F378" s="31">
        <v>3</v>
      </c>
      <c r="G378" s="31">
        <v>126.69</v>
      </c>
      <c r="H378" s="31">
        <v>0</v>
      </c>
      <c r="I378" s="31">
        <v>0</v>
      </c>
      <c r="J378" s="31">
        <v>0</v>
      </c>
      <c r="K378" s="31">
        <v>0</v>
      </c>
      <c r="L378" s="31">
        <v>0</v>
      </c>
      <c r="M378" s="31">
        <v>127</v>
      </c>
    </row>
    <row r="379" spans="1:13" x14ac:dyDescent="0.25">
      <c r="A379">
        <v>20020002</v>
      </c>
      <c r="B379" t="s">
        <v>2490</v>
      </c>
      <c r="C379" t="s">
        <v>14297</v>
      </c>
      <c r="D379" t="s">
        <v>14327</v>
      </c>
      <c r="E379" t="s">
        <v>279</v>
      </c>
      <c r="F379" s="31">
        <v>34.270000000000003</v>
      </c>
      <c r="G379" s="31">
        <v>1413.0948000000003</v>
      </c>
      <c r="H379" s="31">
        <v>0</v>
      </c>
      <c r="I379" s="31">
        <v>0</v>
      </c>
      <c r="J379" s="31">
        <v>0</v>
      </c>
      <c r="K379" s="31">
        <v>0</v>
      </c>
      <c r="L379" s="31">
        <v>0</v>
      </c>
      <c r="M379" s="31">
        <v>1413</v>
      </c>
    </row>
    <row r="380" spans="1:13" x14ac:dyDescent="0.25">
      <c r="A380">
        <v>20020002</v>
      </c>
      <c r="B380" t="s">
        <v>2594</v>
      </c>
      <c r="C380" t="s">
        <v>15492</v>
      </c>
      <c r="D380" t="s">
        <v>15540</v>
      </c>
      <c r="E380" t="s">
        <v>1032</v>
      </c>
      <c r="F380" s="31">
        <v>28.7</v>
      </c>
      <c r="G380" s="31">
        <v>1157.7825999999998</v>
      </c>
      <c r="H380" s="31">
        <v>0</v>
      </c>
      <c r="I380" s="31">
        <v>0</v>
      </c>
      <c r="J380" s="31">
        <v>0</v>
      </c>
      <c r="K380" s="31">
        <v>0</v>
      </c>
      <c r="L380" s="31">
        <v>0</v>
      </c>
      <c r="M380" s="31">
        <v>1158</v>
      </c>
    </row>
    <row r="381" spans="1:13" x14ac:dyDescent="0.25">
      <c r="A381">
        <v>20020002</v>
      </c>
      <c r="B381" t="s">
        <v>2801</v>
      </c>
      <c r="C381" t="s">
        <v>15493</v>
      </c>
      <c r="D381" t="s">
        <v>15541</v>
      </c>
      <c r="E381" t="s">
        <v>280</v>
      </c>
      <c r="F381" s="31">
        <v>21.24</v>
      </c>
      <c r="G381" s="31">
        <v>832.60800000000006</v>
      </c>
      <c r="H381" s="31">
        <v>0</v>
      </c>
      <c r="I381" s="31">
        <v>0</v>
      </c>
      <c r="J381" s="31">
        <v>0</v>
      </c>
      <c r="K381" s="31">
        <v>0</v>
      </c>
      <c r="L381" s="31">
        <v>0</v>
      </c>
      <c r="M381" s="31">
        <v>833</v>
      </c>
    </row>
    <row r="382" spans="1:13" x14ac:dyDescent="0.25">
      <c r="A382">
        <v>20020002</v>
      </c>
      <c r="B382" t="s">
        <v>2802</v>
      </c>
      <c r="C382" t="s">
        <v>16434</v>
      </c>
      <c r="D382" t="s">
        <v>16489</v>
      </c>
      <c r="E382" t="s">
        <v>281</v>
      </c>
      <c r="F382" s="31">
        <v>14.620000000000001</v>
      </c>
      <c r="G382" s="31">
        <v>606.99199999999996</v>
      </c>
      <c r="H382" s="31">
        <v>0</v>
      </c>
      <c r="I382" s="31">
        <v>0</v>
      </c>
      <c r="J382" s="31">
        <v>0</v>
      </c>
      <c r="K382" s="31">
        <v>0</v>
      </c>
      <c r="L382" s="31">
        <v>0</v>
      </c>
      <c r="M382" s="31">
        <v>607</v>
      </c>
    </row>
    <row r="383" spans="1:13" x14ac:dyDescent="0.25">
      <c r="A383" t="s">
        <v>16693</v>
      </c>
      <c r="F383" s="31">
        <v>2016.03</v>
      </c>
      <c r="G383" s="31">
        <v>85435.300999999992</v>
      </c>
      <c r="H383" s="31">
        <v>0</v>
      </c>
      <c r="I383" s="31">
        <v>0</v>
      </c>
      <c r="J383" s="31">
        <v>0</v>
      </c>
      <c r="K383" s="31">
        <v>0</v>
      </c>
      <c r="L383" s="31">
        <v>0</v>
      </c>
      <c r="M383" s="31">
        <v>85438</v>
      </c>
    </row>
    <row r="384" spans="1:13" x14ac:dyDescent="0.25">
      <c r="A384">
        <v>20020003</v>
      </c>
      <c r="B384" t="s">
        <v>17</v>
      </c>
      <c r="C384" t="s">
        <v>840</v>
      </c>
      <c r="D384" t="s">
        <v>841</v>
      </c>
      <c r="E384" t="s">
        <v>277</v>
      </c>
      <c r="F384" s="31">
        <v>491.23</v>
      </c>
      <c r="G384" s="31">
        <v>20778.644099999998</v>
      </c>
      <c r="H384" s="31">
        <v>0</v>
      </c>
      <c r="I384" s="31">
        <v>12700</v>
      </c>
      <c r="J384" s="31">
        <v>0</v>
      </c>
      <c r="K384" s="31">
        <v>0</v>
      </c>
      <c r="L384" s="31">
        <v>505.33000000000175</v>
      </c>
      <c r="M384" s="31">
        <v>7573</v>
      </c>
    </row>
    <row r="385" spans="1:13" x14ac:dyDescent="0.25">
      <c r="A385">
        <v>20020003</v>
      </c>
      <c r="B385" t="s">
        <v>1</v>
      </c>
      <c r="C385" t="s">
        <v>602</v>
      </c>
      <c r="D385" t="s">
        <v>848</v>
      </c>
      <c r="E385" t="s">
        <v>280</v>
      </c>
      <c r="F385" s="31">
        <v>10.85</v>
      </c>
      <c r="G385" s="31">
        <v>426.31800000000004</v>
      </c>
      <c r="H385" s="31">
        <v>0</v>
      </c>
      <c r="I385" s="31">
        <v>0</v>
      </c>
      <c r="J385" s="31">
        <v>0</v>
      </c>
      <c r="K385" s="31">
        <v>0</v>
      </c>
      <c r="L385" s="31">
        <v>0</v>
      </c>
      <c r="M385" s="31">
        <v>426</v>
      </c>
    </row>
    <row r="386" spans="1:13" x14ac:dyDescent="0.25">
      <c r="A386">
        <v>20020003</v>
      </c>
      <c r="B386" t="s">
        <v>19</v>
      </c>
      <c r="C386" t="s">
        <v>1171</v>
      </c>
      <c r="D386" t="s">
        <v>1172</v>
      </c>
      <c r="E386" t="s">
        <v>276</v>
      </c>
      <c r="F386" s="31">
        <v>113.58</v>
      </c>
      <c r="G386" s="31">
        <v>4505.3492999999999</v>
      </c>
      <c r="H386" s="31">
        <v>0</v>
      </c>
      <c r="I386" s="31">
        <v>0</v>
      </c>
      <c r="J386" s="31">
        <v>0</v>
      </c>
      <c r="K386" s="31">
        <v>0</v>
      </c>
      <c r="L386" s="31">
        <v>0</v>
      </c>
      <c r="M386" s="31">
        <v>4505</v>
      </c>
    </row>
    <row r="387" spans="1:13" x14ac:dyDescent="0.25">
      <c r="A387">
        <v>20020003</v>
      </c>
      <c r="B387" t="s">
        <v>41</v>
      </c>
      <c r="C387" t="s">
        <v>185</v>
      </c>
      <c r="D387" t="s">
        <v>1178</v>
      </c>
      <c r="E387" t="s">
        <v>276</v>
      </c>
      <c r="F387" s="31">
        <v>59.54</v>
      </c>
      <c r="G387" s="31">
        <v>2319.7691</v>
      </c>
      <c r="H387" s="31">
        <v>0</v>
      </c>
      <c r="I387" s="31">
        <v>0</v>
      </c>
      <c r="J387" s="31">
        <v>0</v>
      </c>
      <c r="K387" s="31">
        <v>0</v>
      </c>
      <c r="L387" s="31">
        <v>0</v>
      </c>
      <c r="M387" s="31">
        <v>2320</v>
      </c>
    </row>
    <row r="388" spans="1:13" x14ac:dyDescent="0.25">
      <c r="A388">
        <v>20020003</v>
      </c>
      <c r="B388" t="s">
        <v>36</v>
      </c>
      <c r="C388" t="s">
        <v>1638</v>
      </c>
      <c r="D388" t="s">
        <v>1667</v>
      </c>
      <c r="E388" t="s">
        <v>1032</v>
      </c>
      <c r="F388" s="31">
        <v>16.010000000000002</v>
      </c>
      <c r="G388" s="31">
        <v>647.26980000000003</v>
      </c>
      <c r="H388" s="31">
        <v>0</v>
      </c>
      <c r="I388" s="31">
        <v>0</v>
      </c>
      <c r="J388" s="31">
        <v>0</v>
      </c>
      <c r="K388" s="31">
        <v>0</v>
      </c>
      <c r="L388" s="31">
        <v>0</v>
      </c>
      <c r="M388" s="31">
        <v>647</v>
      </c>
    </row>
    <row r="389" spans="1:13" x14ac:dyDescent="0.25">
      <c r="A389">
        <v>20020003</v>
      </c>
      <c r="B389" t="s">
        <v>40</v>
      </c>
      <c r="C389" t="s">
        <v>185</v>
      </c>
      <c r="D389" t="s">
        <v>2014</v>
      </c>
      <c r="E389" t="s">
        <v>277</v>
      </c>
      <c r="F389" s="31">
        <v>16.350000000000001</v>
      </c>
      <c r="G389" s="31">
        <v>791.7777000000001</v>
      </c>
      <c r="H389" s="31">
        <v>0</v>
      </c>
      <c r="I389" s="31">
        <v>0</v>
      </c>
      <c r="J389" s="31">
        <v>0</v>
      </c>
      <c r="K389" s="31">
        <v>0</v>
      </c>
      <c r="L389" s="31">
        <v>0</v>
      </c>
      <c r="M389" s="31">
        <v>792</v>
      </c>
    </row>
    <row r="390" spans="1:13" x14ac:dyDescent="0.25">
      <c r="A390">
        <v>20020003</v>
      </c>
      <c r="B390" t="s">
        <v>23</v>
      </c>
      <c r="C390" t="s">
        <v>2809</v>
      </c>
      <c r="D390" t="s">
        <v>2836</v>
      </c>
      <c r="E390" t="s">
        <v>2837</v>
      </c>
      <c r="F390" s="31">
        <v>74.94</v>
      </c>
      <c r="G390" s="31">
        <v>3076.4085</v>
      </c>
      <c r="H390" s="31">
        <v>0</v>
      </c>
      <c r="I390" s="31">
        <v>0</v>
      </c>
      <c r="J390" s="31">
        <v>0</v>
      </c>
      <c r="K390" s="31">
        <v>0</v>
      </c>
      <c r="L390" s="31">
        <v>0</v>
      </c>
      <c r="M390" s="31">
        <v>3076</v>
      </c>
    </row>
    <row r="391" spans="1:13" x14ac:dyDescent="0.25">
      <c r="A391">
        <v>20020003</v>
      </c>
      <c r="B391" t="s">
        <v>27</v>
      </c>
      <c r="C391" t="s">
        <v>562</v>
      </c>
      <c r="D391" t="s">
        <v>10281</v>
      </c>
      <c r="E391" t="s">
        <v>277</v>
      </c>
      <c r="F391" s="31">
        <v>18.95</v>
      </c>
      <c r="G391" s="31">
        <v>1028.0230000000001</v>
      </c>
      <c r="H391" s="31">
        <v>0</v>
      </c>
      <c r="I391" s="31">
        <v>0</v>
      </c>
      <c r="J391" s="31">
        <v>0</v>
      </c>
      <c r="K391" s="31">
        <v>0</v>
      </c>
      <c r="L391" s="31">
        <v>0</v>
      </c>
      <c r="M391" s="31">
        <v>1028</v>
      </c>
    </row>
    <row r="392" spans="1:13" x14ac:dyDescent="0.25">
      <c r="A392">
        <v>20020003</v>
      </c>
      <c r="B392" t="s">
        <v>2</v>
      </c>
      <c r="C392" t="s">
        <v>10239</v>
      </c>
      <c r="D392" t="s">
        <v>10282</v>
      </c>
      <c r="E392" t="s">
        <v>276</v>
      </c>
      <c r="F392" s="31">
        <v>26.860000000000003</v>
      </c>
      <c r="G392" s="31">
        <v>1270.2183</v>
      </c>
      <c r="H392" s="31">
        <v>0</v>
      </c>
      <c r="I392" s="31">
        <v>0</v>
      </c>
      <c r="J392" s="31">
        <v>0</v>
      </c>
      <c r="K392" s="31">
        <v>0</v>
      </c>
      <c r="L392" s="31">
        <v>0</v>
      </c>
      <c r="M392" s="31">
        <v>1270</v>
      </c>
    </row>
    <row r="393" spans="1:13" x14ac:dyDescent="0.25">
      <c r="A393" t="s">
        <v>16694</v>
      </c>
      <c r="F393" s="31">
        <v>828.31000000000006</v>
      </c>
      <c r="G393" s="31">
        <v>34843.777799999996</v>
      </c>
      <c r="H393" s="31">
        <v>0</v>
      </c>
      <c r="I393" s="31">
        <v>12700</v>
      </c>
      <c r="J393" s="31">
        <v>0</v>
      </c>
      <c r="K393" s="31">
        <v>0</v>
      </c>
      <c r="L393" s="31">
        <v>505.33000000000175</v>
      </c>
      <c r="M393" s="31">
        <v>21637</v>
      </c>
    </row>
    <row r="394" spans="1:13" x14ac:dyDescent="0.25">
      <c r="A394">
        <v>20020004</v>
      </c>
      <c r="B394" t="s">
        <v>17</v>
      </c>
      <c r="C394" t="s">
        <v>771</v>
      </c>
      <c r="D394" t="s">
        <v>772</v>
      </c>
      <c r="E394" t="s">
        <v>280</v>
      </c>
      <c r="F394" s="31">
        <v>25.56</v>
      </c>
      <c r="G394" s="31">
        <v>945.12810000000013</v>
      </c>
      <c r="H394" s="31">
        <v>0</v>
      </c>
      <c r="I394" s="31">
        <v>0</v>
      </c>
      <c r="J394" s="31">
        <v>0</v>
      </c>
      <c r="K394" s="31">
        <v>0</v>
      </c>
      <c r="L394" s="31">
        <v>0</v>
      </c>
      <c r="M394" s="31">
        <v>945</v>
      </c>
    </row>
    <row r="395" spans="1:13" x14ac:dyDescent="0.25">
      <c r="A395">
        <v>20020004</v>
      </c>
      <c r="B395" t="s">
        <v>1</v>
      </c>
      <c r="C395" t="s">
        <v>1026</v>
      </c>
      <c r="D395" t="s">
        <v>1027</v>
      </c>
      <c r="E395" t="s">
        <v>274</v>
      </c>
      <c r="F395" s="31">
        <v>25.71</v>
      </c>
      <c r="G395" s="31">
        <v>1170.1777</v>
      </c>
      <c r="H395" s="31">
        <v>0</v>
      </c>
      <c r="I395" s="31">
        <v>0</v>
      </c>
      <c r="J395" s="31">
        <v>0</v>
      </c>
      <c r="K395" s="31">
        <v>0</v>
      </c>
      <c r="L395" s="31">
        <v>0</v>
      </c>
      <c r="M395" s="31">
        <v>1170</v>
      </c>
    </row>
    <row r="396" spans="1:13" x14ac:dyDescent="0.25">
      <c r="A396">
        <v>20020004</v>
      </c>
      <c r="B396" t="s">
        <v>18</v>
      </c>
      <c r="C396" t="s">
        <v>1030</v>
      </c>
      <c r="D396" t="s">
        <v>1031</v>
      </c>
      <c r="E396" t="s">
        <v>1032</v>
      </c>
      <c r="F396" s="31">
        <v>15.940000000000001</v>
      </c>
      <c r="G396" s="31">
        <v>657.72730000000001</v>
      </c>
      <c r="H396" s="31">
        <v>0</v>
      </c>
      <c r="I396" s="31">
        <v>0</v>
      </c>
      <c r="J396" s="31">
        <v>0</v>
      </c>
      <c r="K396" s="31">
        <v>0</v>
      </c>
      <c r="L396" s="31">
        <v>0</v>
      </c>
      <c r="M396" s="31">
        <v>658</v>
      </c>
    </row>
    <row r="397" spans="1:13" x14ac:dyDescent="0.25">
      <c r="A397">
        <v>20020004</v>
      </c>
      <c r="B397" t="s">
        <v>19</v>
      </c>
      <c r="C397" t="s">
        <v>1035</v>
      </c>
      <c r="D397" t="s">
        <v>1036</v>
      </c>
      <c r="E397" t="s">
        <v>278</v>
      </c>
      <c r="F397" s="31">
        <v>39.65</v>
      </c>
      <c r="G397" s="31">
        <v>1406.0806000000002</v>
      </c>
      <c r="H397" s="31">
        <v>0</v>
      </c>
      <c r="I397" s="31">
        <v>0</v>
      </c>
      <c r="J397" s="31">
        <v>0</v>
      </c>
      <c r="K397" s="31">
        <v>0</v>
      </c>
      <c r="L397" s="31">
        <v>0</v>
      </c>
      <c r="M397" s="31">
        <v>1406</v>
      </c>
    </row>
    <row r="398" spans="1:13" x14ac:dyDescent="0.25">
      <c r="A398">
        <v>20020004</v>
      </c>
      <c r="B398" t="s">
        <v>20</v>
      </c>
      <c r="C398" t="s">
        <v>1039</v>
      </c>
      <c r="D398" t="s">
        <v>1040</v>
      </c>
      <c r="E398" t="s">
        <v>274</v>
      </c>
      <c r="F398" s="31">
        <v>19.14</v>
      </c>
      <c r="G398" s="31">
        <v>735.5018</v>
      </c>
      <c r="H398" s="31">
        <v>0</v>
      </c>
      <c r="I398" s="31">
        <v>0</v>
      </c>
      <c r="J398" s="31">
        <v>0</v>
      </c>
      <c r="K398" s="31">
        <v>0</v>
      </c>
      <c r="L398" s="31">
        <v>0</v>
      </c>
      <c r="M398" s="31">
        <v>736</v>
      </c>
    </row>
    <row r="399" spans="1:13" x14ac:dyDescent="0.25">
      <c r="A399">
        <v>20020004</v>
      </c>
      <c r="B399" t="s">
        <v>36</v>
      </c>
      <c r="C399" t="s">
        <v>1568</v>
      </c>
      <c r="D399" t="s">
        <v>2003</v>
      </c>
      <c r="E399" t="s">
        <v>276</v>
      </c>
      <c r="F399" s="31">
        <v>107.89999999999999</v>
      </c>
      <c r="G399" s="31">
        <v>4708.9453999999996</v>
      </c>
      <c r="H399" s="31">
        <v>0</v>
      </c>
      <c r="I399" s="31">
        <v>0</v>
      </c>
      <c r="J399" s="31">
        <v>0</v>
      </c>
      <c r="K399" s="31">
        <v>0</v>
      </c>
      <c r="L399" s="31">
        <v>0</v>
      </c>
      <c r="M399" s="31">
        <v>4709</v>
      </c>
    </row>
    <row r="400" spans="1:13" x14ac:dyDescent="0.25">
      <c r="A400">
        <v>20020004</v>
      </c>
      <c r="B400" t="s">
        <v>40</v>
      </c>
      <c r="C400" t="s">
        <v>1071</v>
      </c>
      <c r="D400" t="s">
        <v>1072</v>
      </c>
      <c r="E400" t="s">
        <v>277</v>
      </c>
      <c r="F400" s="31">
        <v>23.689999999999998</v>
      </c>
      <c r="G400" s="31">
        <v>1009.0310000000001</v>
      </c>
      <c r="H400" s="31">
        <v>0</v>
      </c>
      <c r="I400" s="31">
        <v>0</v>
      </c>
      <c r="J400" s="31">
        <v>0</v>
      </c>
      <c r="K400" s="31">
        <v>0</v>
      </c>
      <c r="L400" s="31">
        <v>0</v>
      </c>
      <c r="M400" s="31">
        <v>1009</v>
      </c>
    </row>
    <row r="401" spans="1:13" x14ac:dyDescent="0.25">
      <c r="A401">
        <v>20020004</v>
      </c>
      <c r="B401" t="s">
        <v>23</v>
      </c>
      <c r="C401" t="s">
        <v>1075</v>
      </c>
      <c r="D401" t="s">
        <v>1076</v>
      </c>
      <c r="E401" t="s">
        <v>1032</v>
      </c>
      <c r="F401" s="31">
        <v>24.63</v>
      </c>
      <c r="G401" s="31">
        <v>885.76400000000001</v>
      </c>
      <c r="H401" s="31">
        <v>0</v>
      </c>
      <c r="I401" s="31">
        <v>0</v>
      </c>
      <c r="J401" s="31">
        <v>0</v>
      </c>
      <c r="K401" s="31">
        <v>0</v>
      </c>
      <c r="L401" s="31">
        <v>0</v>
      </c>
      <c r="M401" s="31">
        <v>886</v>
      </c>
    </row>
    <row r="402" spans="1:13" x14ac:dyDescent="0.25">
      <c r="A402">
        <v>20020004</v>
      </c>
      <c r="B402" t="s">
        <v>26</v>
      </c>
      <c r="C402" t="s">
        <v>1086</v>
      </c>
      <c r="D402" t="s">
        <v>1087</v>
      </c>
      <c r="E402" t="s">
        <v>278</v>
      </c>
      <c r="F402" s="31">
        <v>4.96</v>
      </c>
      <c r="G402" s="31">
        <v>207.61159999999998</v>
      </c>
      <c r="H402" s="31">
        <v>0</v>
      </c>
      <c r="I402" s="31">
        <v>0</v>
      </c>
      <c r="J402" s="31">
        <v>0</v>
      </c>
      <c r="K402" s="31">
        <v>0</v>
      </c>
      <c r="L402" s="31">
        <v>0</v>
      </c>
      <c r="M402" s="31">
        <v>208</v>
      </c>
    </row>
    <row r="403" spans="1:13" x14ac:dyDescent="0.25">
      <c r="A403">
        <v>20020004</v>
      </c>
      <c r="B403" t="s">
        <v>2</v>
      </c>
      <c r="C403" t="s">
        <v>1984</v>
      </c>
      <c r="D403" t="s">
        <v>2004</v>
      </c>
      <c r="E403" t="s">
        <v>278</v>
      </c>
      <c r="F403" s="31">
        <v>17.420000000000002</v>
      </c>
      <c r="G403" s="31">
        <v>1048.6953000000001</v>
      </c>
      <c r="H403" s="31">
        <v>0</v>
      </c>
      <c r="I403" s="31">
        <v>0</v>
      </c>
      <c r="J403" s="31">
        <v>0</v>
      </c>
      <c r="K403" s="31">
        <v>0</v>
      </c>
      <c r="L403" s="31">
        <v>0</v>
      </c>
      <c r="M403" s="31">
        <v>1049</v>
      </c>
    </row>
    <row r="404" spans="1:13" x14ac:dyDescent="0.25">
      <c r="A404">
        <v>20020004</v>
      </c>
      <c r="B404" t="s">
        <v>38</v>
      </c>
      <c r="C404" t="s">
        <v>1771</v>
      </c>
      <c r="D404" t="s">
        <v>3095</v>
      </c>
      <c r="E404" t="s">
        <v>279</v>
      </c>
      <c r="F404" s="31">
        <v>12.229999999999999</v>
      </c>
      <c r="G404" s="31">
        <v>421.51289999999995</v>
      </c>
      <c r="H404" s="31">
        <v>0</v>
      </c>
      <c r="I404" s="31">
        <v>0</v>
      </c>
      <c r="J404" s="31">
        <v>0</v>
      </c>
      <c r="K404" s="31">
        <v>0</v>
      </c>
      <c r="L404" s="31">
        <v>0</v>
      </c>
      <c r="M404" s="31">
        <v>422</v>
      </c>
    </row>
    <row r="405" spans="1:13" x14ac:dyDescent="0.25">
      <c r="A405">
        <v>20020004</v>
      </c>
      <c r="B405" t="s">
        <v>30</v>
      </c>
      <c r="C405" t="s">
        <v>3136</v>
      </c>
      <c r="D405" t="s">
        <v>3169</v>
      </c>
      <c r="E405" t="s">
        <v>275</v>
      </c>
      <c r="F405" s="31">
        <v>33.81</v>
      </c>
      <c r="G405" s="31">
        <v>1339.0336</v>
      </c>
      <c r="H405" s="31">
        <v>0</v>
      </c>
      <c r="I405" s="31">
        <v>0</v>
      </c>
      <c r="J405" s="31">
        <v>0</v>
      </c>
      <c r="K405" s="31">
        <v>0</v>
      </c>
      <c r="L405" s="31">
        <v>0</v>
      </c>
      <c r="M405" s="31">
        <v>1339</v>
      </c>
    </row>
    <row r="406" spans="1:13" x14ac:dyDescent="0.25">
      <c r="A406" t="s">
        <v>16695</v>
      </c>
      <c r="F406" s="31">
        <v>350.64</v>
      </c>
      <c r="G406" s="31">
        <v>14535.2093</v>
      </c>
      <c r="H406" s="31">
        <v>0</v>
      </c>
      <c r="I406" s="31">
        <v>0</v>
      </c>
      <c r="J406" s="31">
        <v>0</v>
      </c>
      <c r="K406" s="31">
        <v>0</v>
      </c>
      <c r="L406" s="31">
        <v>0</v>
      </c>
      <c r="M406" s="31">
        <v>14537</v>
      </c>
    </row>
    <row r="407" spans="1:13" x14ac:dyDescent="0.25">
      <c r="A407">
        <v>20020005</v>
      </c>
      <c r="B407" t="s">
        <v>1</v>
      </c>
      <c r="C407" t="s">
        <v>1350</v>
      </c>
      <c r="D407" t="s">
        <v>1381</v>
      </c>
      <c r="E407" t="s">
        <v>281</v>
      </c>
      <c r="F407" s="31">
        <v>13.26</v>
      </c>
      <c r="G407" s="31">
        <v>726.07700000000011</v>
      </c>
      <c r="H407" s="31">
        <v>0</v>
      </c>
      <c r="I407" s="31">
        <v>0</v>
      </c>
      <c r="J407" s="31">
        <v>0</v>
      </c>
      <c r="K407" s="31">
        <v>0</v>
      </c>
      <c r="L407" s="31">
        <v>0</v>
      </c>
      <c r="M407" s="31">
        <v>726</v>
      </c>
    </row>
    <row r="408" spans="1:13" x14ac:dyDescent="0.25">
      <c r="A408">
        <v>20020005</v>
      </c>
      <c r="B408" t="s">
        <v>19</v>
      </c>
      <c r="C408" t="s">
        <v>1352</v>
      </c>
      <c r="D408" t="s">
        <v>1383</v>
      </c>
      <c r="E408" t="s">
        <v>281</v>
      </c>
      <c r="F408" s="31">
        <v>5.14</v>
      </c>
      <c r="G408" s="31">
        <v>194.24059999999997</v>
      </c>
      <c r="H408" s="31">
        <v>0</v>
      </c>
      <c r="I408" s="31">
        <v>0</v>
      </c>
      <c r="J408" s="31">
        <v>0</v>
      </c>
      <c r="K408" s="31">
        <v>0</v>
      </c>
      <c r="L408" s="31">
        <v>0</v>
      </c>
      <c r="M408" s="31">
        <v>194</v>
      </c>
    </row>
    <row r="409" spans="1:13" x14ac:dyDescent="0.25">
      <c r="A409">
        <v>20020005</v>
      </c>
      <c r="B409" t="s">
        <v>20</v>
      </c>
      <c r="C409" t="s">
        <v>1353</v>
      </c>
      <c r="D409" t="s">
        <v>1384</v>
      </c>
      <c r="E409" t="s">
        <v>281</v>
      </c>
      <c r="F409" s="31">
        <v>37.720000000000006</v>
      </c>
      <c r="G409" s="31">
        <v>1398.0052000000001</v>
      </c>
      <c r="H409" s="31">
        <v>0</v>
      </c>
      <c r="I409" s="31">
        <v>0</v>
      </c>
      <c r="J409" s="31">
        <v>0</v>
      </c>
      <c r="K409" s="31">
        <v>0</v>
      </c>
      <c r="L409" s="31">
        <v>0</v>
      </c>
      <c r="M409" s="31">
        <v>1398</v>
      </c>
    </row>
    <row r="410" spans="1:13" x14ac:dyDescent="0.25">
      <c r="A410">
        <v>20020005</v>
      </c>
      <c r="B410" t="s">
        <v>36</v>
      </c>
      <c r="C410" t="s">
        <v>1355</v>
      </c>
      <c r="D410" t="s">
        <v>1386</v>
      </c>
      <c r="E410" t="s">
        <v>281</v>
      </c>
      <c r="F410" s="31">
        <v>50.2</v>
      </c>
      <c r="G410" s="31">
        <v>1902.9479999999999</v>
      </c>
      <c r="H410" s="31">
        <v>0</v>
      </c>
      <c r="I410" s="31">
        <v>0</v>
      </c>
      <c r="J410" s="31">
        <v>0</v>
      </c>
      <c r="K410" s="31">
        <v>0</v>
      </c>
      <c r="L410" s="31">
        <v>0</v>
      </c>
      <c r="M410" s="31">
        <v>1903</v>
      </c>
    </row>
    <row r="411" spans="1:13" x14ac:dyDescent="0.25">
      <c r="A411">
        <v>20020005</v>
      </c>
      <c r="B411" t="s">
        <v>24</v>
      </c>
      <c r="C411" t="s">
        <v>1477</v>
      </c>
      <c r="D411" t="s">
        <v>1521</v>
      </c>
      <c r="E411" t="s">
        <v>281</v>
      </c>
      <c r="F411" s="31">
        <v>25.18</v>
      </c>
      <c r="G411" s="31">
        <v>968.85900000000004</v>
      </c>
      <c r="H411" s="31">
        <v>0</v>
      </c>
      <c r="I411" s="31">
        <v>0</v>
      </c>
      <c r="J411" s="31">
        <v>0</v>
      </c>
      <c r="K411" s="31">
        <v>0</v>
      </c>
      <c r="L411" s="31">
        <v>0</v>
      </c>
      <c r="M411" s="31">
        <v>969</v>
      </c>
    </row>
    <row r="412" spans="1:13" x14ac:dyDescent="0.25">
      <c r="A412">
        <v>20020005</v>
      </c>
      <c r="B412" t="s">
        <v>2</v>
      </c>
      <c r="C412" t="s">
        <v>1642</v>
      </c>
      <c r="D412" t="s">
        <v>1671</v>
      </c>
      <c r="E412" t="s">
        <v>281</v>
      </c>
      <c r="F412" s="31">
        <v>24.92</v>
      </c>
      <c r="G412" s="31">
        <v>951.5258</v>
      </c>
      <c r="H412" s="31">
        <v>0</v>
      </c>
      <c r="I412" s="31">
        <v>0</v>
      </c>
      <c r="J412" s="31">
        <v>0</v>
      </c>
      <c r="K412" s="31">
        <v>0</v>
      </c>
      <c r="L412" s="31">
        <v>0</v>
      </c>
      <c r="M412" s="31">
        <v>952</v>
      </c>
    </row>
    <row r="413" spans="1:13" x14ac:dyDescent="0.25">
      <c r="A413">
        <v>20020005</v>
      </c>
      <c r="B413" t="s">
        <v>3</v>
      </c>
      <c r="C413" t="s">
        <v>1643</v>
      </c>
      <c r="D413" t="s">
        <v>1672</v>
      </c>
      <c r="E413" t="s">
        <v>281</v>
      </c>
      <c r="F413" s="31">
        <v>16.439999999999998</v>
      </c>
      <c r="G413" s="31">
        <v>1055.96</v>
      </c>
      <c r="H413" s="31">
        <v>0</v>
      </c>
      <c r="I413" s="31">
        <v>0</v>
      </c>
      <c r="J413" s="31">
        <v>0</v>
      </c>
      <c r="K413" s="31">
        <v>0</v>
      </c>
      <c r="L413" s="31">
        <v>0</v>
      </c>
      <c r="M413" s="31">
        <v>1056</v>
      </c>
    </row>
    <row r="414" spans="1:13" x14ac:dyDescent="0.25">
      <c r="A414">
        <v>20020005</v>
      </c>
      <c r="B414" t="s">
        <v>29</v>
      </c>
      <c r="C414" t="s">
        <v>1566</v>
      </c>
      <c r="D414" t="s">
        <v>1585</v>
      </c>
      <c r="E414" t="s">
        <v>281</v>
      </c>
      <c r="F414" s="31">
        <v>10.06</v>
      </c>
      <c r="G414" s="31">
        <v>474.45859999999999</v>
      </c>
      <c r="H414" s="31">
        <v>0</v>
      </c>
      <c r="I414" s="31">
        <v>0</v>
      </c>
      <c r="J414" s="31">
        <v>0</v>
      </c>
      <c r="K414" s="31">
        <v>0</v>
      </c>
      <c r="L414" s="31">
        <v>0</v>
      </c>
      <c r="M414" s="31">
        <v>474</v>
      </c>
    </row>
    <row r="415" spans="1:13" x14ac:dyDescent="0.25">
      <c r="A415">
        <v>20020005</v>
      </c>
      <c r="B415" t="s">
        <v>5</v>
      </c>
      <c r="C415" t="s">
        <v>1567</v>
      </c>
      <c r="D415" t="s">
        <v>1586</v>
      </c>
      <c r="E415" t="s">
        <v>1284</v>
      </c>
      <c r="F415" s="31">
        <v>20.259999999999998</v>
      </c>
      <c r="G415" s="31">
        <v>779.93579999999997</v>
      </c>
      <c r="H415" s="31">
        <v>0</v>
      </c>
      <c r="I415" s="31">
        <v>0</v>
      </c>
      <c r="J415" s="31">
        <v>0</v>
      </c>
      <c r="K415" s="31">
        <v>0</v>
      </c>
      <c r="L415" s="31">
        <v>0</v>
      </c>
      <c r="M415" s="31">
        <v>780</v>
      </c>
    </row>
    <row r="416" spans="1:13" x14ac:dyDescent="0.25">
      <c r="A416">
        <v>20020005</v>
      </c>
      <c r="B416" t="s">
        <v>31</v>
      </c>
      <c r="C416" t="s">
        <v>3137</v>
      </c>
      <c r="D416" t="s">
        <v>3170</v>
      </c>
      <c r="E416" t="s">
        <v>281</v>
      </c>
      <c r="F416" s="31">
        <v>37.879999999999988</v>
      </c>
      <c r="G416" s="31">
        <v>1407.6166000000001</v>
      </c>
      <c r="H416" s="31">
        <v>0</v>
      </c>
      <c r="I416" s="31">
        <v>0</v>
      </c>
      <c r="J416" s="31">
        <v>0</v>
      </c>
      <c r="K416" s="31">
        <v>0</v>
      </c>
      <c r="L416" s="31">
        <v>0</v>
      </c>
      <c r="M416" s="31">
        <v>1408</v>
      </c>
    </row>
    <row r="417" spans="1:13" x14ac:dyDescent="0.25">
      <c r="A417">
        <v>20020005</v>
      </c>
      <c r="B417" t="s">
        <v>32</v>
      </c>
      <c r="C417" t="s">
        <v>3090</v>
      </c>
      <c r="D417" t="s">
        <v>3099</v>
      </c>
      <c r="E417" t="s">
        <v>281</v>
      </c>
      <c r="F417" s="31">
        <v>12.96</v>
      </c>
      <c r="G417" s="31">
        <v>646.39539999999988</v>
      </c>
      <c r="H417" s="31">
        <v>0</v>
      </c>
      <c r="I417" s="31">
        <v>0</v>
      </c>
      <c r="J417" s="31">
        <v>0</v>
      </c>
      <c r="K417" s="31">
        <v>0</v>
      </c>
      <c r="L417" s="31">
        <v>0</v>
      </c>
      <c r="M417" s="31">
        <v>646</v>
      </c>
    </row>
    <row r="418" spans="1:13" x14ac:dyDescent="0.25">
      <c r="A418">
        <v>20020005</v>
      </c>
      <c r="B418" t="s">
        <v>129</v>
      </c>
      <c r="C418" t="s">
        <v>4948</v>
      </c>
      <c r="D418" t="s">
        <v>5002</v>
      </c>
      <c r="E418" t="s">
        <v>281</v>
      </c>
      <c r="F418" s="31">
        <v>20.52</v>
      </c>
      <c r="G418" s="31">
        <v>828.47640000000013</v>
      </c>
      <c r="H418" s="31">
        <v>0</v>
      </c>
      <c r="I418" s="31">
        <v>0</v>
      </c>
      <c r="J418" s="31">
        <v>0</v>
      </c>
      <c r="K418" s="31">
        <v>0</v>
      </c>
      <c r="L418" s="31">
        <v>0</v>
      </c>
      <c r="M418" s="31">
        <v>828</v>
      </c>
    </row>
    <row r="419" spans="1:13" x14ac:dyDescent="0.25">
      <c r="A419">
        <v>20020005</v>
      </c>
      <c r="B419" t="s">
        <v>425</v>
      </c>
      <c r="C419" t="s">
        <v>6537</v>
      </c>
      <c r="D419" t="s">
        <v>6557</v>
      </c>
      <c r="E419" t="s">
        <v>275</v>
      </c>
      <c r="F419" s="31">
        <v>44.040000000000006</v>
      </c>
      <c r="G419" s="31">
        <v>1605.0264000000002</v>
      </c>
      <c r="H419" s="31">
        <v>0</v>
      </c>
      <c r="I419" s="31">
        <v>0</v>
      </c>
      <c r="J419" s="31">
        <v>0</v>
      </c>
      <c r="K419" s="31">
        <v>0</v>
      </c>
      <c r="L419" s="31">
        <v>0</v>
      </c>
      <c r="M419" s="31">
        <v>1605</v>
      </c>
    </row>
    <row r="420" spans="1:13" x14ac:dyDescent="0.25">
      <c r="A420">
        <v>20020005</v>
      </c>
      <c r="B420" t="s">
        <v>760</v>
      </c>
      <c r="C420" t="s">
        <v>10657</v>
      </c>
      <c r="D420" t="s">
        <v>10691</v>
      </c>
      <c r="E420" t="s">
        <v>274</v>
      </c>
      <c r="F420" s="31">
        <v>18.88</v>
      </c>
      <c r="G420" s="31">
        <v>838.97699999999998</v>
      </c>
      <c r="H420" s="31">
        <v>0</v>
      </c>
      <c r="I420" s="31">
        <v>0</v>
      </c>
      <c r="J420" s="31">
        <v>0</v>
      </c>
      <c r="K420" s="31">
        <v>0</v>
      </c>
      <c r="L420" s="31">
        <v>0</v>
      </c>
      <c r="M420" s="31">
        <v>839</v>
      </c>
    </row>
    <row r="421" spans="1:13" x14ac:dyDescent="0.25">
      <c r="A421">
        <v>20020005</v>
      </c>
      <c r="B421" t="s">
        <v>763</v>
      </c>
      <c r="C421" t="s">
        <v>13849</v>
      </c>
      <c r="D421" t="s">
        <v>13861</v>
      </c>
      <c r="E421" t="s">
        <v>1380</v>
      </c>
      <c r="F421" s="31">
        <v>47.4</v>
      </c>
      <c r="G421" s="31">
        <v>1999.3763999999999</v>
      </c>
      <c r="H421" s="31">
        <v>0</v>
      </c>
      <c r="I421" s="31">
        <v>0</v>
      </c>
      <c r="J421" s="31">
        <v>0</v>
      </c>
      <c r="K421" s="31">
        <v>0</v>
      </c>
      <c r="L421" s="31">
        <v>0</v>
      </c>
      <c r="M421" s="31">
        <v>1999</v>
      </c>
    </row>
    <row r="422" spans="1:13" x14ac:dyDescent="0.25">
      <c r="A422">
        <v>20020005</v>
      </c>
      <c r="B422" t="s">
        <v>952</v>
      </c>
      <c r="C422" t="s">
        <v>6997</v>
      </c>
      <c r="D422" t="s">
        <v>16163</v>
      </c>
      <c r="E422" t="s">
        <v>1380</v>
      </c>
      <c r="F422" s="31">
        <v>17.739999999999998</v>
      </c>
      <c r="G422" s="31">
        <v>776.34780000000001</v>
      </c>
      <c r="H422" s="31">
        <v>0</v>
      </c>
      <c r="I422" s="31">
        <v>0</v>
      </c>
      <c r="J422" s="31">
        <v>0</v>
      </c>
      <c r="K422" s="31">
        <v>0</v>
      </c>
      <c r="L422" s="31">
        <v>0</v>
      </c>
      <c r="M422" s="31">
        <v>776</v>
      </c>
    </row>
    <row r="423" spans="1:13" x14ac:dyDescent="0.25">
      <c r="A423" t="s">
        <v>16696</v>
      </c>
      <c r="F423" s="31">
        <v>402.6</v>
      </c>
      <c r="G423" s="31">
        <v>16554.225999999999</v>
      </c>
      <c r="H423" s="31">
        <v>0</v>
      </c>
      <c r="I423" s="31">
        <v>0</v>
      </c>
      <c r="J423" s="31">
        <v>0</v>
      </c>
      <c r="K423" s="31">
        <v>0</v>
      </c>
      <c r="L423" s="31">
        <v>0</v>
      </c>
      <c r="M423" s="31">
        <v>16553</v>
      </c>
    </row>
    <row r="424" spans="1:13" x14ac:dyDescent="0.25">
      <c r="A424">
        <v>20020006</v>
      </c>
      <c r="B424" t="s">
        <v>17</v>
      </c>
      <c r="C424" t="s">
        <v>1301</v>
      </c>
      <c r="D424" t="s">
        <v>1302</v>
      </c>
      <c r="E424" t="s">
        <v>267</v>
      </c>
      <c r="F424" s="31">
        <v>224.41</v>
      </c>
      <c r="G424" s="31">
        <v>8332.3433000000005</v>
      </c>
      <c r="H424" s="31">
        <v>0</v>
      </c>
      <c r="I424" s="31">
        <v>6048</v>
      </c>
      <c r="J424" s="31">
        <v>0</v>
      </c>
      <c r="K424" s="31">
        <v>0</v>
      </c>
      <c r="L424" s="31">
        <v>2284.2699999999895</v>
      </c>
      <c r="M424" s="31">
        <v>0</v>
      </c>
    </row>
    <row r="425" spans="1:13" x14ac:dyDescent="0.25">
      <c r="A425">
        <v>20020006</v>
      </c>
      <c r="B425" t="s">
        <v>20</v>
      </c>
      <c r="C425" t="s">
        <v>6985</v>
      </c>
      <c r="D425" t="s">
        <v>7006</v>
      </c>
      <c r="E425" t="s">
        <v>266</v>
      </c>
      <c r="F425" s="31">
        <v>2325.9299999999998</v>
      </c>
      <c r="G425" s="31">
        <v>89453.769400000005</v>
      </c>
      <c r="H425" s="31">
        <v>0</v>
      </c>
      <c r="I425" s="31">
        <v>0</v>
      </c>
      <c r="J425" s="31">
        <v>0</v>
      </c>
      <c r="K425" s="31">
        <v>0</v>
      </c>
      <c r="L425" s="31">
        <v>0</v>
      </c>
      <c r="M425" s="31">
        <v>89454</v>
      </c>
    </row>
    <row r="426" spans="1:13" x14ac:dyDescent="0.25">
      <c r="A426" t="s">
        <v>16697</v>
      </c>
      <c r="F426" s="31">
        <v>2550.3399999999997</v>
      </c>
      <c r="G426" s="31">
        <v>97786.112699999998</v>
      </c>
      <c r="H426" s="31">
        <v>0</v>
      </c>
      <c r="I426" s="31">
        <v>6048</v>
      </c>
      <c r="J426" s="31">
        <v>0</v>
      </c>
      <c r="K426" s="31">
        <v>0</v>
      </c>
      <c r="L426" s="31">
        <v>2284.2699999999895</v>
      </c>
      <c r="M426" s="31">
        <v>89454</v>
      </c>
    </row>
    <row r="427" spans="1:13" x14ac:dyDescent="0.25">
      <c r="A427">
        <v>20020007</v>
      </c>
      <c r="B427" t="s">
        <v>0</v>
      </c>
      <c r="C427" t="s">
        <v>1752</v>
      </c>
      <c r="D427" t="s">
        <v>1784</v>
      </c>
      <c r="E427" t="s">
        <v>1691</v>
      </c>
      <c r="F427" s="31">
        <v>8.129999999999999</v>
      </c>
      <c r="G427" s="31">
        <v>486.75380000000001</v>
      </c>
      <c r="H427" s="31">
        <v>0</v>
      </c>
      <c r="I427" s="31">
        <v>0</v>
      </c>
      <c r="J427" s="31">
        <v>0</v>
      </c>
      <c r="K427" s="31">
        <v>0</v>
      </c>
      <c r="L427" s="31">
        <v>0</v>
      </c>
      <c r="M427" s="31">
        <v>487</v>
      </c>
    </row>
    <row r="428" spans="1:13" x14ac:dyDescent="0.25">
      <c r="A428">
        <v>20020007</v>
      </c>
      <c r="B428" t="s">
        <v>1</v>
      </c>
      <c r="C428" t="s">
        <v>1753</v>
      </c>
      <c r="D428" t="s">
        <v>1785</v>
      </c>
      <c r="E428" t="s">
        <v>1691</v>
      </c>
      <c r="F428" s="31">
        <v>26.459999999999997</v>
      </c>
      <c r="G428" s="31">
        <v>1079.5773999999999</v>
      </c>
      <c r="H428" s="31">
        <v>0</v>
      </c>
      <c r="I428" s="31">
        <v>0</v>
      </c>
      <c r="J428" s="31">
        <v>0</v>
      </c>
      <c r="K428" s="31">
        <v>0</v>
      </c>
      <c r="L428" s="31">
        <v>0</v>
      </c>
      <c r="M428" s="31">
        <v>1080</v>
      </c>
    </row>
    <row r="429" spans="1:13" x14ac:dyDescent="0.25">
      <c r="A429">
        <v>20020007</v>
      </c>
      <c r="B429" t="s">
        <v>21</v>
      </c>
      <c r="C429" t="s">
        <v>1759</v>
      </c>
      <c r="D429" t="s">
        <v>1791</v>
      </c>
      <c r="E429" t="s">
        <v>1691</v>
      </c>
      <c r="F429" s="31">
        <v>8.6999999999999993</v>
      </c>
      <c r="G429" s="31">
        <v>517.37400000000002</v>
      </c>
      <c r="H429" s="31">
        <v>0</v>
      </c>
      <c r="I429" s="31">
        <v>0</v>
      </c>
      <c r="J429" s="31">
        <v>0</v>
      </c>
      <c r="K429" s="31">
        <v>0</v>
      </c>
      <c r="L429" s="31">
        <v>0</v>
      </c>
      <c r="M429" s="31">
        <v>517</v>
      </c>
    </row>
    <row r="430" spans="1:13" x14ac:dyDescent="0.25">
      <c r="A430">
        <v>20020007</v>
      </c>
      <c r="B430" t="s">
        <v>23</v>
      </c>
      <c r="C430" t="s">
        <v>1762</v>
      </c>
      <c r="D430" t="s">
        <v>1794</v>
      </c>
      <c r="E430" t="s">
        <v>275</v>
      </c>
      <c r="F430" s="31">
        <v>9.85</v>
      </c>
      <c r="G430" s="31">
        <v>454.36490000000003</v>
      </c>
      <c r="H430" s="31">
        <v>0</v>
      </c>
      <c r="I430" s="31">
        <v>0</v>
      </c>
      <c r="J430" s="31">
        <v>0</v>
      </c>
      <c r="K430" s="31">
        <v>0</v>
      </c>
      <c r="L430" s="31">
        <v>0</v>
      </c>
      <c r="M430" s="31">
        <v>454</v>
      </c>
    </row>
    <row r="431" spans="1:13" x14ac:dyDescent="0.25">
      <c r="A431">
        <v>20020007</v>
      </c>
      <c r="B431" t="s">
        <v>25</v>
      </c>
      <c r="C431" t="s">
        <v>1987</v>
      </c>
      <c r="D431" t="s">
        <v>2008</v>
      </c>
      <c r="E431" t="s">
        <v>1284</v>
      </c>
      <c r="F431" s="31">
        <v>44.57</v>
      </c>
      <c r="G431" s="31">
        <v>1833.799</v>
      </c>
      <c r="H431" s="31">
        <v>0</v>
      </c>
      <c r="I431" s="31">
        <v>0</v>
      </c>
      <c r="J431" s="31">
        <v>0</v>
      </c>
      <c r="K431" s="31">
        <v>0</v>
      </c>
      <c r="L431" s="31">
        <v>0</v>
      </c>
      <c r="M431" s="31">
        <v>1834</v>
      </c>
    </row>
    <row r="432" spans="1:13" x14ac:dyDescent="0.25">
      <c r="A432">
        <v>20020007</v>
      </c>
      <c r="B432" t="s">
        <v>29</v>
      </c>
      <c r="C432" t="s">
        <v>2466</v>
      </c>
      <c r="D432" t="s">
        <v>2472</v>
      </c>
      <c r="E432" t="s">
        <v>275</v>
      </c>
      <c r="F432" s="31">
        <v>41.940000000000005</v>
      </c>
      <c r="G432" s="31">
        <v>1796.3440000000003</v>
      </c>
      <c r="H432" s="31">
        <v>0</v>
      </c>
      <c r="I432" s="31">
        <v>0</v>
      </c>
      <c r="J432" s="31">
        <v>0</v>
      </c>
      <c r="K432" s="31">
        <v>0</v>
      </c>
      <c r="L432" s="31">
        <v>0</v>
      </c>
      <c r="M432" s="31">
        <v>1796</v>
      </c>
    </row>
    <row r="433" spans="1:13" x14ac:dyDescent="0.25">
      <c r="A433">
        <v>20020007</v>
      </c>
      <c r="B433" t="s">
        <v>39</v>
      </c>
      <c r="C433" t="s">
        <v>2501</v>
      </c>
      <c r="D433" t="s">
        <v>2525</v>
      </c>
      <c r="E433" t="s">
        <v>275</v>
      </c>
      <c r="F433" s="31">
        <v>24.819999999999997</v>
      </c>
      <c r="G433" s="31">
        <v>938.79180000000008</v>
      </c>
      <c r="H433" s="31">
        <v>0</v>
      </c>
      <c r="I433" s="31">
        <v>0</v>
      </c>
      <c r="J433" s="31">
        <v>0</v>
      </c>
      <c r="K433" s="31">
        <v>0</v>
      </c>
      <c r="L433" s="31">
        <v>0</v>
      </c>
      <c r="M433" s="31">
        <v>939</v>
      </c>
    </row>
    <row r="434" spans="1:13" x14ac:dyDescent="0.25">
      <c r="A434">
        <v>20020007</v>
      </c>
      <c r="B434" t="s">
        <v>31</v>
      </c>
      <c r="C434" t="s">
        <v>3001</v>
      </c>
      <c r="D434" t="s">
        <v>3002</v>
      </c>
      <c r="E434" t="s">
        <v>275</v>
      </c>
      <c r="F434" s="31">
        <v>32.489999999999995</v>
      </c>
      <c r="G434" s="31">
        <v>1461.1480999999999</v>
      </c>
      <c r="H434" s="31">
        <v>0</v>
      </c>
      <c r="I434" s="31">
        <v>0</v>
      </c>
      <c r="J434" s="31">
        <v>0</v>
      </c>
      <c r="K434" s="31">
        <v>0</v>
      </c>
      <c r="L434" s="31">
        <v>0</v>
      </c>
      <c r="M434" s="31">
        <v>1461</v>
      </c>
    </row>
    <row r="435" spans="1:13" x14ac:dyDescent="0.25">
      <c r="A435">
        <v>20020007</v>
      </c>
      <c r="B435" t="s">
        <v>32</v>
      </c>
      <c r="C435" t="s">
        <v>3273</v>
      </c>
      <c r="D435" t="s">
        <v>3301</v>
      </c>
      <c r="E435" t="s">
        <v>274</v>
      </c>
      <c r="F435" s="31">
        <v>16.39</v>
      </c>
      <c r="G435" s="31">
        <v>596.89769999999999</v>
      </c>
      <c r="H435" s="31">
        <v>0</v>
      </c>
      <c r="I435" s="31">
        <v>0</v>
      </c>
      <c r="J435" s="31">
        <v>0</v>
      </c>
      <c r="K435" s="31">
        <v>0</v>
      </c>
      <c r="L435" s="31">
        <v>0</v>
      </c>
      <c r="M435" s="31">
        <v>597</v>
      </c>
    </row>
    <row r="436" spans="1:13" x14ac:dyDescent="0.25">
      <c r="A436">
        <v>20020007</v>
      </c>
      <c r="B436" t="s">
        <v>34</v>
      </c>
      <c r="C436" t="s">
        <v>2161</v>
      </c>
      <c r="D436" t="s">
        <v>3492</v>
      </c>
      <c r="E436" t="s">
        <v>274</v>
      </c>
      <c r="F436" s="31">
        <v>14.72</v>
      </c>
      <c r="G436" s="31">
        <v>868.66030000000001</v>
      </c>
      <c r="H436" s="31">
        <v>0</v>
      </c>
      <c r="I436" s="31">
        <v>0</v>
      </c>
      <c r="J436" s="31">
        <v>0</v>
      </c>
      <c r="K436" s="31">
        <v>0</v>
      </c>
      <c r="L436" s="31">
        <v>0</v>
      </c>
      <c r="M436" s="31">
        <v>869</v>
      </c>
    </row>
    <row r="437" spans="1:13" x14ac:dyDescent="0.25">
      <c r="A437">
        <v>20020007</v>
      </c>
      <c r="B437" t="s">
        <v>11</v>
      </c>
      <c r="C437" t="s">
        <v>3587</v>
      </c>
      <c r="D437" t="s">
        <v>3602</v>
      </c>
      <c r="E437" t="s">
        <v>1284</v>
      </c>
      <c r="F437" s="31">
        <v>13.979999999999999</v>
      </c>
      <c r="G437" s="31">
        <v>569.27930000000003</v>
      </c>
      <c r="H437" s="31">
        <v>0</v>
      </c>
      <c r="I437" s="31">
        <v>0</v>
      </c>
      <c r="J437" s="31">
        <v>0</v>
      </c>
      <c r="K437" s="31">
        <v>0</v>
      </c>
      <c r="L437" s="31">
        <v>0</v>
      </c>
      <c r="M437" s="31">
        <v>569</v>
      </c>
    </row>
    <row r="438" spans="1:13" x14ac:dyDescent="0.25">
      <c r="A438">
        <v>20020007</v>
      </c>
      <c r="B438" t="s">
        <v>12</v>
      </c>
      <c r="C438" t="s">
        <v>3588</v>
      </c>
      <c r="D438" t="s">
        <v>3603</v>
      </c>
      <c r="E438" t="s">
        <v>274</v>
      </c>
      <c r="F438" s="31">
        <v>28.300000000000004</v>
      </c>
      <c r="G438" s="31">
        <v>1268.5808</v>
      </c>
      <c r="H438" s="31">
        <v>0</v>
      </c>
      <c r="I438" s="31">
        <v>0</v>
      </c>
      <c r="J438" s="31">
        <v>0</v>
      </c>
      <c r="K438" s="31">
        <v>0</v>
      </c>
      <c r="L438" s="31">
        <v>0</v>
      </c>
      <c r="M438" s="31">
        <v>1269</v>
      </c>
    </row>
    <row r="439" spans="1:13" x14ac:dyDescent="0.25">
      <c r="A439">
        <v>20020007</v>
      </c>
      <c r="B439" t="s">
        <v>35</v>
      </c>
      <c r="C439" t="s">
        <v>3749</v>
      </c>
      <c r="D439" t="s">
        <v>3765</v>
      </c>
      <c r="E439" t="s">
        <v>1691</v>
      </c>
      <c r="F439" s="31">
        <v>11.29</v>
      </c>
      <c r="G439" s="31">
        <v>455.66839999999996</v>
      </c>
      <c r="H439" s="31">
        <v>0</v>
      </c>
      <c r="I439" s="31">
        <v>0</v>
      </c>
      <c r="J439" s="31">
        <v>0</v>
      </c>
      <c r="K439" s="31">
        <v>0</v>
      </c>
      <c r="L439" s="31">
        <v>0</v>
      </c>
      <c r="M439" s="31">
        <v>456</v>
      </c>
    </row>
    <row r="440" spans="1:13" x14ac:dyDescent="0.25">
      <c r="A440">
        <v>20020007</v>
      </c>
      <c r="B440" t="s">
        <v>14</v>
      </c>
      <c r="C440" t="s">
        <v>4027</v>
      </c>
      <c r="D440" t="s">
        <v>4050</v>
      </c>
      <c r="E440" t="s">
        <v>1691</v>
      </c>
      <c r="F440" s="31">
        <v>45.260000000000005</v>
      </c>
      <c r="G440" s="31">
        <v>2185.1531</v>
      </c>
      <c r="H440" s="31">
        <v>0</v>
      </c>
      <c r="I440" s="31">
        <v>0</v>
      </c>
      <c r="J440" s="31">
        <v>0</v>
      </c>
      <c r="K440" s="31">
        <v>0</v>
      </c>
      <c r="L440" s="31">
        <v>0</v>
      </c>
      <c r="M440" s="31">
        <v>2185</v>
      </c>
    </row>
    <row r="441" spans="1:13" x14ac:dyDescent="0.25">
      <c r="A441">
        <v>20020007</v>
      </c>
      <c r="B441" t="s">
        <v>1650</v>
      </c>
      <c r="C441" t="s">
        <v>4028</v>
      </c>
      <c r="D441" t="s">
        <v>4051</v>
      </c>
      <c r="E441" t="s">
        <v>281</v>
      </c>
      <c r="F441" s="31">
        <v>52.53</v>
      </c>
      <c r="G441" s="31">
        <v>2257.2769000000003</v>
      </c>
      <c r="H441" s="31">
        <v>0</v>
      </c>
      <c r="I441" s="31">
        <v>0</v>
      </c>
      <c r="J441" s="31">
        <v>0</v>
      </c>
      <c r="K441" s="31">
        <v>0</v>
      </c>
      <c r="L441" s="31">
        <v>0</v>
      </c>
      <c r="M441" s="31">
        <v>2257</v>
      </c>
    </row>
    <row r="442" spans="1:13" x14ac:dyDescent="0.25">
      <c r="A442">
        <v>20020007</v>
      </c>
      <c r="B442" t="s">
        <v>15</v>
      </c>
      <c r="C442" t="s">
        <v>4029</v>
      </c>
      <c r="D442" t="s">
        <v>4052</v>
      </c>
      <c r="E442" t="s">
        <v>1284</v>
      </c>
      <c r="F442" s="31">
        <v>6.2299999999999995</v>
      </c>
      <c r="G442" s="31">
        <v>288.55940000000004</v>
      </c>
      <c r="H442" s="31">
        <v>0</v>
      </c>
      <c r="I442" s="31">
        <v>0</v>
      </c>
      <c r="J442" s="31">
        <v>0</v>
      </c>
      <c r="K442" s="31">
        <v>0</v>
      </c>
      <c r="L442" s="31">
        <v>0</v>
      </c>
      <c r="M442" s="31">
        <v>289</v>
      </c>
    </row>
    <row r="443" spans="1:13" x14ac:dyDescent="0.25">
      <c r="A443">
        <v>20020007</v>
      </c>
      <c r="B443" t="s">
        <v>423</v>
      </c>
      <c r="C443" t="s">
        <v>4200</v>
      </c>
      <c r="D443" t="s">
        <v>4213</v>
      </c>
      <c r="E443" t="s">
        <v>281</v>
      </c>
      <c r="F443" s="31">
        <v>20.309999999999999</v>
      </c>
      <c r="G443" s="31">
        <v>695.95</v>
      </c>
      <c r="H443" s="31">
        <v>0</v>
      </c>
      <c r="I443" s="31">
        <v>0</v>
      </c>
      <c r="J443" s="31">
        <v>0</v>
      </c>
      <c r="K443" s="31">
        <v>0</v>
      </c>
      <c r="L443" s="31">
        <v>0</v>
      </c>
      <c r="M443" s="31">
        <v>696</v>
      </c>
    </row>
    <row r="444" spans="1:13" x14ac:dyDescent="0.25">
      <c r="A444">
        <v>20020007</v>
      </c>
      <c r="B444" t="s">
        <v>130</v>
      </c>
      <c r="C444" t="s">
        <v>5405</v>
      </c>
      <c r="D444" t="s">
        <v>5478</v>
      </c>
      <c r="E444" t="s">
        <v>275</v>
      </c>
      <c r="F444" s="31">
        <v>19</v>
      </c>
      <c r="G444" s="31">
        <v>833.53010000000006</v>
      </c>
      <c r="H444" s="31">
        <v>0</v>
      </c>
      <c r="I444" s="31">
        <v>0</v>
      </c>
      <c r="J444" s="31">
        <v>0</v>
      </c>
      <c r="K444" s="31">
        <v>0</v>
      </c>
      <c r="L444" s="31">
        <v>0</v>
      </c>
      <c r="M444" s="31">
        <v>834</v>
      </c>
    </row>
    <row r="445" spans="1:13" x14ac:dyDescent="0.25">
      <c r="A445">
        <v>20020007</v>
      </c>
      <c r="B445" t="s">
        <v>760</v>
      </c>
      <c r="C445" t="s">
        <v>6100</v>
      </c>
      <c r="D445" t="s">
        <v>6133</v>
      </c>
      <c r="E445" t="s">
        <v>1284</v>
      </c>
      <c r="F445" s="31">
        <v>46.37</v>
      </c>
      <c r="G445" s="31">
        <v>1883.7104999999999</v>
      </c>
      <c r="H445" s="31">
        <v>0</v>
      </c>
      <c r="I445" s="31">
        <v>0</v>
      </c>
      <c r="J445" s="31">
        <v>0</v>
      </c>
      <c r="K445" s="31">
        <v>0</v>
      </c>
      <c r="L445" s="31">
        <v>0</v>
      </c>
      <c r="M445" s="31">
        <v>1884</v>
      </c>
    </row>
    <row r="446" spans="1:13" x14ac:dyDescent="0.25">
      <c r="A446">
        <v>20020007</v>
      </c>
      <c r="B446" t="s">
        <v>761</v>
      </c>
      <c r="C446" t="s">
        <v>6222</v>
      </c>
      <c r="D446" t="s">
        <v>6260</v>
      </c>
      <c r="E446" t="s">
        <v>274</v>
      </c>
      <c r="F446" s="31">
        <v>67.23</v>
      </c>
      <c r="G446" s="31">
        <v>2528.0948000000003</v>
      </c>
      <c r="H446" s="31">
        <v>0</v>
      </c>
      <c r="I446" s="31">
        <v>0</v>
      </c>
      <c r="J446" s="31">
        <v>0</v>
      </c>
      <c r="K446" s="31">
        <v>0</v>
      </c>
      <c r="L446" s="31">
        <v>0</v>
      </c>
      <c r="M446" s="31">
        <v>2528</v>
      </c>
    </row>
    <row r="447" spans="1:13" x14ac:dyDescent="0.25">
      <c r="A447">
        <v>20020007</v>
      </c>
      <c r="B447" t="s">
        <v>952</v>
      </c>
      <c r="C447" t="s">
        <v>6531</v>
      </c>
      <c r="D447" t="s">
        <v>6550</v>
      </c>
      <c r="E447" t="s">
        <v>281</v>
      </c>
      <c r="F447" s="31">
        <v>14.07</v>
      </c>
      <c r="G447" s="31">
        <v>685.76170000000002</v>
      </c>
      <c r="H447" s="31">
        <v>0</v>
      </c>
      <c r="I447" s="31">
        <v>0</v>
      </c>
      <c r="J447" s="31">
        <v>0</v>
      </c>
      <c r="K447" s="31">
        <v>0</v>
      </c>
      <c r="L447" s="31">
        <v>0</v>
      </c>
      <c r="M447" s="31">
        <v>686</v>
      </c>
    </row>
    <row r="448" spans="1:13" x14ac:dyDescent="0.25">
      <c r="A448">
        <v>20020007</v>
      </c>
      <c r="B448" t="s">
        <v>957</v>
      </c>
      <c r="C448" t="s">
        <v>455</v>
      </c>
      <c r="D448" t="s">
        <v>6670</v>
      </c>
      <c r="E448" t="s">
        <v>275</v>
      </c>
      <c r="F448" s="31">
        <v>76.56</v>
      </c>
      <c r="G448" s="31">
        <v>3174.4485000000004</v>
      </c>
      <c r="H448" s="31">
        <v>0</v>
      </c>
      <c r="I448" s="31">
        <v>0</v>
      </c>
      <c r="J448" s="31">
        <v>0</v>
      </c>
      <c r="K448" s="31">
        <v>0</v>
      </c>
      <c r="L448" s="31">
        <v>0</v>
      </c>
      <c r="M448" s="31">
        <v>3174</v>
      </c>
    </row>
    <row r="449" spans="1:13" x14ac:dyDescent="0.25">
      <c r="A449">
        <v>20020007</v>
      </c>
      <c r="B449" t="s">
        <v>1061</v>
      </c>
      <c r="C449" t="s">
        <v>6743</v>
      </c>
      <c r="D449" t="s">
        <v>6752</v>
      </c>
      <c r="E449" t="s">
        <v>275</v>
      </c>
      <c r="F449" s="31">
        <v>24.160000000000004</v>
      </c>
      <c r="G449" s="31">
        <v>898.86540000000002</v>
      </c>
      <c r="H449" s="31">
        <v>0</v>
      </c>
      <c r="I449" s="31">
        <v>0</v>
      </c>
      <c r="J449" s="31">
        <v>0</v>
      </c>
      <c r="K449" s="31">
        <v>0</v>
      </c>
      <c r="L449" s="31">
        <v>0</v>
      </c>
      <c r="M449" s="31">
        <v>899</v>
      </c>
    </row>
    <row r="450" spans="1:13" x14ac:dyDescent="0.25">
      <c r="A450">
        <v>20020007</v>
      </c>
      <c r="B450" t="s">
        <v>1147</v>
      </c>
      <c r="C450" t="s">
        <v>7309</v>
      </c>
      <c r="D450" t="s">
        <v>7340</v>
      </c>
      <c r="E450" t="s">
        <v>274</v>
      </c>
      <c r="F450" s="31">
        <v>96.87</v>
      </c>
      <c r="G450" s="31">
        <v>3936.7845000000007</v>
      </c>
      <c r="H450" s="31">
        <v>0</v>
      </c>
      <c r="I450" s="31">
        <v>0</v>
      </c>
      <c r="J450" s="31">
        <v>0</v>
      </c>
      <c r="K450" s="31">
        <v>0</v>
      </c>
      <c r="L450" s="31">
        <v>0</v>
      </c>
      <c r="M450" s="31">
        <v>3937</v>
      </c>
    </row>
    <row r="451" spans="1:13" x14ac:dyDescent="0.25">
      <c r="A451">
        <v>20020007</v>
      </c>
      <c r="B451" t="s">
        <v>1237</v>
      </c>
      <c r="C451" t="s">
        <v>6741</v>
      </c>
      <c r="D451" t="s">
        <v>6749</v>
      </c>
      <c r="E451" t="s">
        <v>1691</v>
      </c>
      <c r="F451" s="31">
        <v>21.79</v>
      </c>
      <c r="G451" s="31">
        <v>723.74249999999995</v>
      </c>
      <c r="H451" s="31">
        <v>0</v>
      </c>
      <c r="I451" s="31">
        <v>0</v>
      </c>
      <c r="J451" s="31">
        <v>0</v>
      </c>
      <c r="K451" s="31">
        <v>0</v>
      </c>
      <c r="L451" s="31">
        <v>0</v>
      </c>
      <c r="M451" s="31">
        <v>724</v>
      </c>
    </row>
    <row r="452" spans="1:13" x14ac:dyDescent="0.25">
      <c r="A452">
        <v>20020007</v>
      </c>
      <c r="B452" t="s">
        <v>1346</v>
      </c>
      <c r="C452" t="s">
        <v>6893</v>
      </c>
      <c r="D452" t="s">
        <v>6921</v>
      </c>
      <c r="E452" t="s">
        <v>275</v>
      </c>
      <c r="F452" s="31">
        <v>49.790000000000006</v>
      </c>
      <c r="G452" s="31">
        <v>1716.8186999999998</v>
      </c>
      <c r="H452" s="31">
        <v>0</v>
      </c>
      <c r="I452" s="31">
        <v>0</v>
      </c>
      <c r="J452" s="31">
        <v>0</v>
      </c>
      <c r="K452" s="31">
        <v>0</v>
      </c>
      <c r="L452" s="31">
        <v>0</v>
      </c>
      <c r="M452" s="31">
        <v>1717</v>
      </c>
    </row>
    <row r="453" spans="1:13" x14ac:dyDescent="0.25">
      <c r="A453">
        <v>20020007</v>
      </c>
      <c r="B453" t="s">
        <v>1850</v>
      </c>
      <c r="C453" t="s">
        <v>598</v>
      </c>
      <c r="D453" t="s">
        <v>7019</v>
      </c>
      <c r="E453" t="s">
        <v>275</v>
      </c>
      <c r="F453" s="31">
        <v>4.34</v>
      </c>
      <c r="G453" s="31">
        <v>194.86239999999998</v>
      </c>
      <c r="H453" s="31">
        <v>0</v>
      </c>
      <c r="I453" s="31">
        <v>0</v>
      </c>
      <c r="J453" s="31">
        <v>0</v>
      </c>
      <c r="K453" s="31">
        <v>0</v>
      </c>
      <c r="L453" s="31">
        <v>0</v>
      </c>
      <c r="M453" s="31">
        <v>195</v>
      </c>
    </row>
    <row r="454" spans="1:13" x14ac:dyDescent="0.25">
      <c r="A454">
        <v>20020007</v>
      </c>
      <c r="B454" t="s">
        <v>1750</v>
      </c>
      <c r="C454" t="s">
        <v>7132</v>
      </c>
      <c r="D454" t="s">
        <v>7169</v>
      </c>
      <c r="E454" t="s">
        <v>274</v>
      </c>
      <c r="F454" s="31">
        <v>71.400000000000006</v>
      </c>
      <c r="G454" s="31">
        <v>2922.7936</v>
      </c>
      <c r="H454" s="31">
        <v>0</v>
      </c>
      <c r="I454" s="31">
        <v>0</v>
      </c>
      <c r="J454" s="31">
        <v>0</v>
      </c>
      <c r="K454" s="31">
        <v>0</v>
      </c>
      <c r="L454" s="31">
        <v>0</v>
      </c>
      <c r="M454" s="31">
        <v>2923</v>
      </c>
    </row>
    <row r="455" spans="1:13" x14ac:dyDescent="0.25">
      <c r="A455">
        <v>20020007</v>
      </c>
      <c r="B455" t="s">
        <v>2067</v>
      </c>
      <c r="C455" t="s">
        <v>810</v>
      </c>
      <c r="D455" t="s">
        <v>7342</v>
      </c>
      <c r="E455" t="s">
        <v>275</v>
      </c>
      <c r="F455" s="31">
        <v>76.150000000000006</v>
      </c>
      <c r="G455" s="31">
        <v>3091.6031000000003</v>
      </c>
      <c r="H455" s="31">
        <v>0</v>
      </c>
      <c r="I455" s="31">
        <v>0</v>
      </c>
      <c r="J455" s="31">
        <v>0</v>
      </c>
      <c r="K455" s="31">
        <v>0</v>
      </c>
      <c r="L455" s="31">
        <v>0</v>
      </c>
      <c r="M455" s="31">
        <v>3092</v>
      </c>
    </row>
    <row r="456" spans="1:13" x14ac:dyDescent="0.25">
      <c r="A456">
        <v>20020007</v>
      </c>
      <c r="B456" t="s">
        <v>2491</v>
      </c>
      <c r="C456" t="s">
        <v>8034</v>
      </c>
      <c r="D456" t="s">
        <v>8077</v>
      </c>
      <c r="E456" t="s">
        <v>1284</v>
      </c>
      <c r="F456" s="31">
        <v>35.69</v>
      </c>
      <c r="G456" s="31">
        <v>1406.7763</v>
      </c>
      <c r="H456" s="31">
        <v>0</v>
      </c>
      <c r="I456" s="31">
        <v>0</v>
      </c>
      <c r="J456" s="31">
        <v>0</v>
      </c>
      <c r="K456" s="31">
        <v>0</v>
      </c>
      <c r="L456" s="31">
        <v>0</v>
      </c>
      <c r="M456" s="31">
        <v>1407</v>
      </c>
    </row>
    <row r="457" spans="1:13" x14ac:dyDescent="0.25">
      <c r="A457">
        <v>20020007</v>
      </c>
      <c r="B457" t="s">
        <v>2802</v>
      </c>
      <c r="C457" t="s">
        <v>9977</v>
      </c>
      <c r="D457" t="s">
        <v>10002</v>
      </c>
      <c r="E457" t="s">
        <v>1691</v>
      </c>
      <c r="F457" s="31">
        <v>44.79</v>
      </c>
      <c r="G457" s="31">
        <v>2372.2357999999999</v>
      </c>
      <c r="H457" s="31">
        <v>0</v>
      </c>
      <c r="I457" s="31">
        <v>0</v>
      </c>
      <c r="J457" s="31">
        <v>0</v>
      </c>
      <c r="K457" s="31">
        <v>0</v>
      </c>
      <c r="L457" s="31">
        <v>0</v>
      </c>
      <c r="M457" s="31">
        <v>2372</v>
      </c>
    </row>
    <row r="458" spans="1:13" x14ac:dyDescent="0.25">
      <c r="A458">
        <v>20020007</v>
      </c>
      <c r="B458" t="s">
        <v>2936</v>
      </c>
      <c r="C458" t="s">
        <v>10658</v>
      </c>
      <c r="D458" t="s">
        <v>10692</v>
      </c>
      <c r="E458" t="s">
        <v>281</v>
      </c>
      <c r="F458" s="31">
        <v>59.359999999999992</v>
      </c>
      <c r="G458" s="31">
        <v>2248.2092999999995</v>
      </c>
      <c r="H458" s="31">
        <v>0</v>
      </c>
      <c r="I458" s="31">
        <v>0</v>
      </c>
      <c r="J458" s="31">
        <v>0</v>
      </c>
      <c r="K458" s="31">
        <v>0</v>
      </c>
      <c r="L458" s="31">
        <v>0</v>
      </c>
      <c r="M458" s="31">
        <v>2248</v>
      </c>
    </row>
    <row r="459" spans="1:13" x14ac:dyDescent="0.25">
      <c r="A459">
        <v>20020007</v>
      </c>
      <c r="B459" t="s">
        <v>3261</v>
      </c>
      <c r="C459" t="s">
        <v>10411</v>
      </c>
      <c r="D459" t="s">
        <v>10445</v>
      </c>
      <c r="E459" t="s">
        <v>275</v>
      </c>
      <c r="F459" s="31">
        <v>9.33</v>
      </c>
      <c r="G459" s="31">
        <v>454.23829999999998</v>
      </c>
      <c r="H459" s="31">
        <v>0</v>
      </c>
      <c r="I459" s="31">
        <v>0</v>
      </c>
      <c r="J459" s="31">
        <v>0</v>
      </c>
      <c r="K459" s="31">
        <v>0</v>
      </c>
      <c r="L459" s="31">
        <v>0</v>
      </c>
      <c r="M459" s="31">
        <v>454</v>
      </c>
    </row>
    <row r="460" spans="1:13" x14ac:dyDescent="0.25">
      <c r="A460">
        <v>20020007</v>
      </c>
      <c r="B460" t="s">
        <v>3463</v>
      </c>
      <c r="C460" t="s">
        <v>9261</v>
      </c>
      <c r="D460" t="s">
        <v>13628</v>
      </c>
      <c r="E460" t="s">
        <v>5502</v>
      </c>
      <c r="F460" s="31">
        <v>11.930000000000001</v>
      </c>
      <c r="G460" s="31">
        <v>582.35379999999998</v>
      </c>
      <c r="H460" s="31">
        <v>0</v>
      </c>
      <c r="I460" s="31">
        <v>0</v>
      </c>
      <c r="J460" s="31">
        <v>0</v>
      </c>
      <c r="K460" s="31">
        <v>0</v>
      </c>
      <c r="L460" s="31">
        <v>0</v>
      </c>
      <c r="M460" s="31">
        <v>582</v>
      </c>
    </row>
    <row r="461" spans="1:13" x14ac:dyDescent="0.25">
      <c r="A461">
        <v>20020007</v>
      </c>
      <c r="B461" t="s">
        <v>3465</v>
      </c>
      <c r="C461" t="s">
        <v>14148</v>
      </c>
      <c r="D461" t="s">
        <v>14164</v>
      </c>
      <c r="E461" t="s">
        <v>281</v>
      </c>
      <c r="F461" s="31">
        <v>15.97</v>
      </c>
      <c r="G461" s="31">
        <v>669.06780000000003</v>
      </c>
      <c r="H461" s="31">
        <v>0</v>
      </c>
      <c r="I461" s="31">
        <v>0</v>
      </c>
      <c r="J461" s="31">
        <v>0</v>
      </c>
      <c r="K461" s="31">
        <v>0</v>
      </c>
      <c r="L461" s="31">
        <v>0</v>
      </c>
      <c r="M461" s="31">
        <v>669</v>
      </c>
    </row>
    <row r="462" spans="1:13" x14ac:dyDescent="0.25">
      <c r="A462">
        <v>20020007</v>
      </c>
      <c r="B462" t="s">
        <v>3577</v>
      </c>
      <c r="C462" t="s">
        <v>14890</v>
      </c>
      <c r="D462" t="s">
        <v>14907</v>
      </c>
      <c r="E462" t="s">
        <v>1284</v>
      </c>
      <c r="F462" s="31">
        <v>15.989999999999998</v>
      </c>
      <c r="G462" s="31">
        <v>588.91060000000004</v>
      </c>
      <c r="H462" s="31">
        <v>0</v>
      </c>
      <c r="I462" s="31">
        <v>0</v>
      </c>
      <c r="J462" s="31">
        <v>0</v>
      </c>
      <c r="K462" s="31">
        <v>0</v>
      </c>
      <c r="L462" s="31">
        <v>0</v>
      </c>
      <c r="M462" s="31">
        <v>589</v>
      </c>
    </row>
    <row r="463" spans="1:13" x14ac:dyDescent="0.25">
      <c r="A463">
        <v>20020007</v>
      </c>
      <c r="B463" t="s">
        <v>3653</v>
      </c>
      <c r="C463" t="s">
        <v>15302</v>
      </c>
      <c r="D463" t="s">
        <v>15343</v>
      </c>
      <c r="E463" t="s">
        <v>281</v>
      </c>
      <c r="F463" s="31">
        <v>28.929999999999996</v>
      </c>
      <c r="G463" s="31">
        <v>1394.0719000000001</v>
      </c>
      <c r="H463" s="31">
        <v>0</v>
      </c>
      <c r="I463" s="31">
        <v>0</v>
      </c>
      <c r="J463" s="31">
        <v>0</v>
      </c>
      <c r="K463" s="31">
        <v>0</v>
      </c>
      <c r="L463" s="31">
        <v>0</v>
      </c>
      <c r="M463" s="31">
        <v>1394</v>
      </c>
    </row>
    <row r="464" spans="1:13" x14ac:dyDescent="0.25">
      <c r="A464">
        <v>20020007</v>
      </c>
      <c r="B464" t="s">
        <v>3868</v>
      </c>
      <c r="C464" t="s">
        <v>15494</v>
      </c>
      <c r="D464" t="s">
        <v>15542</v>
      </c>
      <c r="E464" t="s">
        <v>281</v>
      </c>
      <c r="F464" s="31">
        <v>25.979999999999997</v>
      </c>
      <c r="G464" s="31">
        <v>1256.6767</v>
      </c>
      <c r="H464" s="31">
        <v>0</v>
      </c>
      <c r="I464" s="31">
        <v>0</v>
      </c>
      <c r="J464" s="31">
        <v>0</v>
      </c>
      <c r="K464" s="31">
        <v>0</v>
      </c>
      <c r="L464" s="31">
        <v>0</v>
      </c>
      <c r="M464" s="31">
        <v>1257</v>
      </c>
    </row>
    <row r="465" spans="1:13" x14ac:dyDescent="0.25">
      <c r="A465">
        <v>20020007</v>
      </c>
      <c r="B465" t="s">
        <v>3870</v>
      </c>
      <c r="C465" t="s">
        <v>15303</v>
      </c>
      <c r="D465" t="s">
        <v>15344</v>
      </c>
      <c r="E465" t="s">
        <v>275</v>
      </c>
      <c r="F465" s="31">
        <v>78.2</v>
      </c>
      <c r="G465" s="31">
        <v>2883.1393999999996</v>
      </c>
      <c r="H465" s="31">
        <v>0</v>
      </c>
      <c r="I465" s="31">
        <v>0</v>
      </c>
      <c r="J465" s="31">
        <v>0</v>
      </c>
      <c r="K465" s="31">
        <v>0</v>
      </c>
      <c r="L465" s="31">
        <v>0</v>
      </c>
      <c r="M465" s="31">
        <v>2883</v>
      </c>
    </row>
    <row r="466" spans="1:13" x14ac:dyDescent="0.25">
      <c r="A466">
        <v>20020007</v>
      </c>
      <c r="B466" t="s">
        <v>3872</v>
      </c>
      <c r="C466" t="s">
        <v>15496</v>
      </c>
      <c r="D466" t="s">
        <v>15545</v>
      </c>
      <c r="E466" t="s">
        <v>1691</v>
      </c>
      <c r="F466" s="31">
        <v>43.089999999999996</v>
      </c>
      <c r="G466" s="31">
        <v>1519.3805</v>
      </c>
      <c r="H466" s="31">
        <v>0</v>
      </c>
      <c r="I466" s="31">
        <v>0</v>
      </c>
      <c r="J466" s="31">
        <v>0</v>
      </c>
      <c r="K466" s="31">
        <v>0</v>
      </c>
      <c r="L466" s="31">
        <v>0</v>
      </c>
      <c r="M466" s="31">
        <v>1519</v>
      </c>
    </row>
    <row r="467" spans="1:13" x14ac:dyDescent="0.25">
      <c r="A467">
        <v>20020007</v>
      </c>
      <c r="B467" t="s">
        <v>10942</v>
      </c>
      <c r="C467" t="s">
        <v>15497</v>
      </c>
      <c r="D467" t="s">
        <v>15546</v>
      </c>
      <c r="E467" t="s">
        <v>275</v>
      </c>
      <c r="F467" s="31">
        <v>41.3</v>
      </c>
      <c r="G467" s="31">
        <v>1544.84</v>
      </c>
      <c r="H467" s="31">
        <v>0</v>
      </c>
      <c r="I467" s="31">
        <v>0</v>
      </c>
      <c r="J467" s="31">
        <v>0</v>
      </c>
      <c r="K467" s="31">
        <v>0</v>
      </c>
      <c r="L467" s="31">
        <v>0</v>
      </c>
      <c r="M467" s="31">
        <v>1545</v>
      </c>
    </row>
    <row r="468" spans="1:13" x14ac:dyDescent="0.25">
      <c r="A468">
        <v>20020007</v>
      </c>
      <c r="B468" t="s">
        <v>4414</v>
      </c>
      <c r="C468" t="s">
        <v>15838</v>
      </c>
      <c r="D468" t="s">
        <v>15856</v>
      </c>
      <c r="E468" t="s">
        <v>275</v>
      </c>
      <c r="F468" s="31">
        <v>27.349999999999998</v>
      </c>
      <c r="G468" s="31">
        <v>1140.2241000000001</v>
      </c>
      <c r="H468" s="31">
        <v>0</v>
      </c>
      <c r="I468" s="31">
        <v>0</v>
      </c>
      <c r="J468" s="31">
        <v>0</v>
      </c>
      <c r="K468" s="31">
        <v>0</v>
      </c>
      <c r="L468" s="31">
        <v>0</v>
      </c>
      <c r="M468" s="31">
        <v>1140</v>
      </c>
    </row>
    <row r="469" spans="1:13" x14ac:dyDescent="0.25">
      <c r="A469">
        <v>20020007</v>
      </c>
      <c r="B469" t="s">
        <v>4656</v>
      </c>
      <c r="C469" t="s">
        <v>14977</v>
      </c>
      <c r="D469" t="s">
        <v>15977</v>
      </c>
      <c r="E469" t="s">
        <v>1691</v>
      </c>
      <c r="F469" s="31">
        <v>17.38</v>
      </c>
      <c r="G469" s="31">
        <v>626.54269999999997</v>
      </c>
      <c r="H469" s="31">
        <v>0</v>
      </c>
      <c r="I469" s="31">
        <v>0</v>
      </c>
      <c r="J469" s="31">
        <v>0</v>
      </c>
      <c r="K469" s="31">
        <v>0</v>
      </c>
      <c r="L469" s="31">
        <v>0</v>
      </c>
      <c r="M469" s="31">
        <v>627</v>
      </c>
    </row>
    <row r="470" spans="1:13" x14ac:dyDescent="0.25">
      <c r="A470">
        <v>20020007</v>
      </c>
      <c r="B470" t="s">
        <v>5193</v>
      </c>
      <c r="C470" t="s">
        <v>16147</v>
      </c>
      <c r="D470" t="s">
        <v>16164</v>
      </c>
      <c r="E470" t="s">
        <v>276</v>
      </c>
      <c r="F470" s="31">
        <v>31.97</v>
      </c>
      <c r="G470" s="31">
        <v>1503.3378</v>
      </c>
      <c r="H470" s="31">
        <v>0</v>
      </c>
      <c r="I470" s="31">
        <v>0</v>
      </c>
      <c r="J470" s="31">
        <v>0</v>
      </c>
      <c r="K470" s="31">
        <v>0</v>
      </c>
      <c r="L470" s="31">
        <v>0</v>
      </c>
      <c r="M470" s="31">
        <v>1503</v>
      </c>
    </row>
    <row r="471" spans="1:13" x14ac:dyDescent="0.25">
      <c r="A471">
        <v>20020007</v>
      </c>
      <c r="B471" t="s">
        <v>5194</v>
      </c>
      <c r="C471" t="s">
        <v>16148</v>
      </c>
      <c r="D471" t="s">
        <v>16165</v>
      </c>
      <c r="E471" t="s">
        <v>1380</v>
      </c>
      <c r="F471" s="31">
        <v>23.549999999999997</v>
      </c>
      <c r="G471" s="31">
        <v>983.79530000000011</v>
      </c>
      <c r="H471" s="31">
        <v>0</v>
      </c>
      <c r="I471" s="31">
        <v>0</v>
      </c>
      <c r="J471" s="31">
        <v>0</v>
      </c>
      <c r="K471" s="31">
        <v>0</v>
      </c>
      <c r="L471" s="31">
        <v>0</v>
      </c>
      <c r="M471" s="31">
        <v>984</v>
      </c>
    </row>
    <row r="472" spans="1:13" x14ac:dyDescent="0.25">
      <c r="A472">
        <v>20020007</v>
      </c>
      <c r="B472" t="s">
        <v>5387</v>
      </c>
      <c r="C472" t="s">
        <v>7602</v>
      </c>
      <c r="D472" t="s">
        <v>16233</v>
      </c>
      <c r="E472" t="s">
        <v>274</v>
      </c>
      <c r="F472" s="31">
        <v>28.830000000000002</v>
      </c>
      <c r="G472" s="31">
        <v>1173.4407000000001</v>
      </c>
      <c r="H472" s="31">
        <v>0</v>
      </c>
      <c r="I472" s="31">
        <v>0</v>
      </c>
      <c r="J472" s="31">
        <v>0</v>
      </c>
      <c r="K472" s="31">
        <v>0</v>
      </c>
      <c r="L472" s="31">
        <v>0</v>
      </c>
      <c r="M472" s="31">
        <v>1173</v>
      </c>
    </row>
    <row r="473" spans="1:13" x14ac:dyDescent="0.25">
      <c r="A473">
        <v>20020007</v>
      </c>
      <c r="B473" t="s">
        <v>3414</v>
      </c>
      <c r="C473" t="s">
        <v>10411</v>
      </c>
      <c r="D473" t="s">
        <v>11682</v>
      </c>
      <c r="E473" t="s">
        <v>1691</v>
      </c>
      <c r="F473" s="31">
        <v>39.6</v>
      </c>
      <c r="G473" s="31">
        <v>1573.0180000000003</v>
      </c>
      <c r="H473" s="31">
        <v>0</v>
      </c>
      <c r="I473" s="31">
        <v>0</v>
      </c>
      <c r="J473" s="31">
        <v>0</v>
      </c>
      <c r="K473" s="31">
        <v>0</v>
      </c>
      <c r="L473" s="31">
        <v>0</v>
      </c>
      <c r="M473" s="31">
        <v>1573</v>
      </c>
    </row>
    <row r="474" spans="1:13" x14ac:dyDescent="0.25">
      <c r="A474">
        <v>20020007</v>
      </c>
      <c r="B474" t="s">
        <v>8327</v>
      </c>
      <c r="C474" t="s">
        <v>13505</v>
      </c>
      <c r="D474" t="s">
        <v>13532</v>
      </c>
      <c r="E474" t="s">
        <v>275</v>
      </c>
      <c r="F474" s="31">
        <v>5.0299999999999994</v>
      </c>
      <c r="G474" s="31">
        <v>237.97019999999998</v>
      </c>
      <c r="H474" s="31">
        <v>0</v>
      </c>
      <c r="I474" s="31">
        <v>0</v>
      </c>
      <c r="J474" s="31">
        <v>0</v>
      </c>
      <c r="K474" s="31">
        <v>0</v>
      </c>
      <c r="L474" s="31">
        <v>0</v>
      </c>
      <c r="M474" s="31">
        <v>238</v>
      </c>
    </row>
    <row r="475" spans="1:13" x14ac:dyDescent="0.25">
      <c r="A475" t="s">
        <v>16698</v>
      </c>
      <c r="F475" s="31">
        <v>1557.9699999999996</v>
      </c>
      <c r="G475" s="31">
        <v>64503.423899999994</v>
      </c>
      <c r="H475" s="31">
        <v>0</v>
      </c>
      <c r="I475" s="31">
        <v>0</v>
      </c>
      <c r="J475" s="31">
        <v>0</v>
      </c>
      <c r="K475" s="31">
        <v>0</v>
      </c>
      <c r="L475" s="31">
        <v>0</v>
      </c>
      <c r="M475" s="31">
        <v>64505</v>
      </c>
    </row>
    <row r="476" spans="1:13" x14ac:dyDescent="0.25">
      <c r="A476">
        <v>20020011</v>
      </c>
      <c r="B476" t="s">
        <v>0</v>
      </c>
      <c r="C476" t="s">
        <v>3756</v>
      </c>
      <c r="D476" t="s">
        <v>3773</v>
      </c>
      <c r="E476" t="s">
        <v>274</v>
      </c>
      <c r="F476" s="31">
        <v>18.720000000000002</v>
      </c>
      <c r="G476" s="31">
        <v>947.48609999999996</v>
      </c>
      <c r="H476" s="31">
        <v>0</v>
      </c>
      <c r="I476" s="31">
        <v>0</v>
      </c>
      <c r="J476" s="31">
        <v>0</v>
      </c>
      <c r="K476" s="31">
        <v>0</v>
      </c>
      <c r="L476" s="31">
        <v>0</v>
      </c>
      <c r="M476" s="31">
        <v>947</v>
      </c>
    </row>
    <row r="477" spans="1:13" x14ac:dyDescent="0.25">
      <c r="A477">
        <v>20020011</v>
      </c>
      <c r="B477" t="s">
        <v>1</v>
      </c>
      <c r="C477" t="s">
        <v>3757</v>
      </c>
      <c r="D477" t="s">
        <v>3774</v>
      </c>
      <c r="E477" t="s">
        <v>275</v>
      </c>
      <c r="F477" s="31">
        <v>13.299999999999999</v>
      </c>
      <c r="G477" s="31">
        <v>571.23910000000001</v>
      </c>
      <c r="H477" s="31">
        <v>0</v>
      </c>
      <c r="I477" s="31">
        <v>0</v>
      </c>
      <c r="J477" s="31">
        <v>0</v>
      </c>
      <c r="K477" s="31">
        <v>0</v>
      </c>
      <c r="L477" s="31">
        <v>0</v>
      </c>
      <c r="M477" s="31">
        <v>571</v>
      </c>
    </row>
    <row r="478" spans="1:13" x14ac:dyDescent="0.25">
      <c r="A478">
        <v>20020011</v>
      </c>
      <c r="B478" t="s">
        <v>19</v>
      </c>
      <c r="C478" t="s">
        <v>4420</v>
      </c>
      <c r="D478" t="s">
        <v>4455</v>
      </c>
      <c r="E478" t="s">
        <v>1284</v>
      </c>
      <c r="F478" s="31">
        <v>96.24</v>
      </c>
      <c r="G478" s="31">
        <v>4033.9073000000003</v>
      </c>
      <c r="H478" s="31">
        <v>0</v>
      </c>
      <c r="I478" s="31">
        <v>0</v>
      </c>
      <c r="J478" s="31">
        <v>0</v>
      </c>
      <c r="K478" s="31">
        <v>0</v>
      </c>
      <c r="L478" s="31">
        <v>0</v>
      </c>
      <c r="M478" s="31">
        <v>4034</v>
      </c>
    </row>
    <row r="479" spans="1:13" x14ac:dyDescent="0.25">
      <c r="A479">
        <v>20020011</v>
      </c>
      <c r="B479" t="s">
        <v>26</v>
      </c>
      <c r="C479" t="s">
        <v>4138</v>
      </c>
      <c r="D479" t="s">
        <v>4158</v>
      </c>
      <c r="E479" t="s">
        <v>1284</v>
      </c>
      <c r="F479" s="31">
        <v>7.29</v>
      </c>
      <c r="G479" s="31">
        <v>313.10500000000002</v>
      </c>
      <c r="H479" s="31">
        <v>0</v>
      </c>
      <c r="I479" s="31">
        <v>0</v>
      </c>
      <c r="J479" s="31">
        <v>0</v>
      </c>
      <c r="K479" s="31">
        <v>0</v>
      </c>
      <c r="L479" s="31">
        <v>0</v>
      </c>
      <c r="M479" s="31">
        <v>313</v>
      </c>
    </row>
    <row r="480" spans="1:13" x14ac:dyDescent="0.25">
      <c r="A480">
        <v>20020011</v>
      </c>
      <c r="B480" t="s">
        <v>27</v>
      </c>
      <c r="C480" t="s">
        <v>4139</v>
      </c>
      <c r="D480" t="s">
        <v>4159</v>
      </c>
      <c r="E480" t="s">
        <v>1284</v>
      </c>
      <c r="F480" s="31">
        <v>1.68</v>
      </c>
      <c r="G480" s="31">
        <v>73.718400000000003</v>
      </c>
      <c r="H480" s="31">
        <v>0</v>
      </c>
      <c r="I480" s="31">
        <v>0</v>
      </c>
      <c r="J480" s="31">
        <v>0</v>
      </c>
      <c r="K480" s="31">
        <v>0</v>
      </c>
      <c r="L480" s="31">
        <v>0</v>
      </c>
      <c r="M480" s="31">
        <v>74</v>
      </c>
    </row>
    <row r="481" spans="1:13" x14ac:dyDescent="0.25">
      <c r="A481">
        <v>20020011</v>
      </c>
      <c r="B481" t="s">
        <v>37</v>
      </c>
      <c r="C481" t="s">
        <v>4661</v>
      </c>
      <c r="D481" t="s">
        <v>4723</v>
      </c>
      <c r="E481" t="s">
        <v>274</v>
      </c>
      <c r="F481" s="31">
        <v>19.68</v>
      </c>
      <c r="G481" s="31">
        <v>1000.9753000000001</v>
      </c>
      <c r="H481" s="31">
        <v>0</v>
      </c>
      <c r="I481" s="31">
        <v>0</v>
      </c>
      <c r="J481" s="31">
        <v>0</v>
      </c>
      <c r="K481" s="31">
        <v>0</v>
      </c>
      <c r="L481" s="31">
        <v>0</v>
      </c>
      <c r="M481" s="31">
        <v>1001</v>
      </c>
    </row>
    <row r="482" spans="1:13" x14ac:dyDescent="0.25">
      <c r="A482">
        <v>20020011</v>
      </c>
      <c r="B482" t="s">
        <v>29</v>
      </c>
      <c r="C482" t="s">
        <v>7129</v>
      </c>
      <c r="D482" t="s">
        <v>7165</v>
      </c>
      <c r="E482" t="s">
        <v>1284</v>
      </c>
      <c r="F482" s="31">
        <v>47.48</v>
      </c>
      <c r="G482" s="31">
        <v>1815.2357999999999</v>
      </c>
      <c r="H482" s="31">
        <v>0</v>
      </c>
      <c r="I482" s="31">
        <v>0</v>
      </c>
      <c r="J482" s="31">
        <v>0</v>
      </c>
      <c r="K482" s="31">
        <v>0</v>
      </c>
      <c r="L482" s="31">
        <v>0</v>
      </c>
      <c r="M482" s="31">
        <v>1815</v>
      </c>
    </row>
    <row r="483" spans="1:13" x14ac:dyDescent="0.25">
      <c r="A483">
        <v>20020011</v>
      </c>
      <c r="B483" t="s">
        <v>32</v>
      </c>
      <c r="C483" t="s">
        <v>185</v>
      </c>
      <c r="D483" t="s">
        <v>5244</v>
      </c>
      <c r="E483" t="s">
        <v>5245</v>
      </c>
      <c r="F483" s="31">
        <v>29.540000000000003</v>
      </c>
      <c r="G483" s="31">
        <v>1338.7304999999999</v>
      </c>
      <c r="H483" s="31">
        <v>0</v>
      </c>
      <c r="I483" s="31">
        <v>0</v>
      </c>
      <c r="J483" s="31">
        <v>0</v>
      </c>
      <c r="K483" s="31">
        <v>0</v>
      </c>
      <c r="L483" s="31">
        <v>0</v>
      </c>
      <c r="M483" s="31">
        <v>1339</v>
      </c>
    </row>
    <row r="484" spans="1:13" x14ac:dyDescent="0.25">
      <c r="A484">
        <v>20020011</v>
      </c>
      <c r="B484" t="s">
        <v>11</v>
      </c>
      <c r="C484" t="s">
        <v>6367</v>
      </c>
      <c r="D484" t="s">
        <v>6422</v>
      </c>
      <c r="E484" t="s">
        <v>275</v>
      </c>
      <c r="F484" s="31">
        <v>24.08</v>
      </c>
      <c r="G484" s="31">
        <v>995.21360000000004</v>
      </c>
      <c r="H484" s="31">
        <v>0</v>
      </c>
      <c r="I484" s="31">
        <v>0</v>
      </c>
      <c r="J484" s="31">
        <v>0</v>
      </c>
      <c r="K484" s="31">
        <v>0</v>
      </c>
      <c r="L484" s="31">
        <v>0</v>
      </c>
      <c r="M484" s="31">
        <v>995</v>
      </c>
    </row>
    <row r="485" spans="1:13" x14ac:dyDescent="0.25">
      <c r="A485">
        <v>20020011</v>
      </c>
      <c r="B485" t="s">
        <v>14</v>
      </c>
      <c r="C485" t="s">
        <v>6991</v>
      </c>
      <c r="D485" t="s">
        <v>7015</v>
      </c>
      <c r="E485" t="s">
        <v>276</v>
      </c>
      <c r="F485" s="31">
        <v>13.489999999999998</v>
      </c>
      <c r="G485" s="31">
        <v>715.69769999999994</v>
      </c>
      <c r="H485" s="31">
        <v>0</v>
      </c>
      <c r="I485" s="31">
        <v>0</v>
      </c>
      <c r="J485" s="31">
        <v>0</v>
      </c>
      <c r="K485" s="31">
        <v>0</v>
      </c>
      <c r="L485" s="31">
        <v>0</v>
      </c>
      <c r="M485" s="31">
        <v>716</v>
      </c>
    </row>
    <row r="486" spans="1:13" x14ac:dyDescent="0.25">
      <c r="A486">
        <v>20020011</v>
      </c>
      <c r="B486" t="s">
        <v>129</v>
      </c>
      <c r="C486" t="s">
        <v>7737</v>
      </c>
      <c r="D486" t="s">
        <v>7779</v>
      </c>
      <c r="E486" t="s">
        <v>274</v>
      </c>
      <c r="F486" s="31">
        <v>28.880000000000003</v>
      </c>
      <c r="G486" s="31">
        <v>1365.6426000000001</v>
      </c>
      <c r="H486" s="31">
        <v>0</v>
      </c>
      <c r="I486" s="31">
        <v>0</v>
      </c>
      <c r="J486" s="31">
        <v>0</v>
      </c>
      <c r="K486" s="31">
        <v>0</v>
      </c>
      <c r="L486" s="31">
        <v>0</v>
      </c>
      <c r="M486" s="31">
        <v>1366</v>
      </c>
    </row>
    <row r="487" spans="1:13" x14ac:dyDescent="0.25">
      <c r="A487">
        <v>20020011</v>
      </c>
      <c r="B487" t="s">
        <v>423</v>
      </c>
      <c r="C487" t="s">
        <v>7904</v>
      </c>
      <c r="D487" t="s">
        <v>7932</v>
      </c>
      <c r="E487" t="s">
        <v>1284</v>
      </c>
      <c r="F487" s="31">
        <v>97.26</v>
      </c>
      <c r="G487" s="31">
        <v>3651.9644000000003</v>
      </c>
      <c r="H487" s="31">
        <v>0</v>
      </c>
      <c r="I487" s="31">
        <v>0</v>
      </c>
      <c r="J487" s="31">
        <v>0</v>
      </c>
      <c r="K487" s="31">
        <v>0</v>
      </c>
      <c r="L487" s="31">
        <v>0</v>
      </c>
      <c r="M487" s="31">
        <v>3652</v>
      </c>
    </row>
    <row r="488" spans="1:13" x14ac:dyDescent="0.25">
      <c r="A488">
        <v>20020011</v>
      </c>
      <c r="B488" t="s">
        <v>424</v>
      </c>
      <c r="C488" t="s">
        <v>8785</v>
      </c>
      <c r="D488" t="s">
        <v>8836</v>
      </c>
      <c r="E488" t="s">
        <v>1284</v>
      </c>
      <c r="F488" s="31">
        <v>8.1999999999999993</v>
      </c>
      <c r="G488" s="31">
        <v>365.48070000000001</v>
      </c>
      <c r="H488" s="31">
        <v>0</v>
      </c>
      <c r="I488" s="31">
        <v>0</v>
      </c>
      <c r="J488" s="31">
        <v>0</v>
      </c>
      <c r="K488" s="31">
        <v>0</v>
      </c>
      <c r="L488" s="31">
        <v>0</v>
      </c>
      <c r="M488" s="31">
        <v>365</v>
      </c>
    </row>
    <row r="489" spans="1:13" x14ac:dyDescent="0.25">
      <c r="A489">
        <v>20020011</v>
      </c>
      <c r="B489" t="s">
        <v>2068</v>
      </c>
      <c r="C489" t="s">
        <v>9378</v>
      </c>
      <c r="D489" t="s">
        <v>9429</v>
      </c>
      <c r="E489" t="s">
        <v>275</v>
      </c>
      <c r="F489" s="31">
        <v>16.650000000000002</v>
      </c>
      <c r="G489" s="31">
        <v>691.28399999999999</v>
      </c>
      <c r="H489" s="31">
        <v>0</v>
      </c>
      <c r="I489" s="31">
        <v>0</v>
      </c>
      <c r="J489" s="31">
        <v>0</v>
      </c>
      <c r="K489" s="31">
        <v>0</v>
      </c>
      <c r="L489" s="31">
        <v>0</v>
      </c>
      <c r="M489" s="31">
        <v>691</v>
      </c>
    </row>
    <row r="490" spans="1:13" x14ac:dyDescent="0.25">
      <c r="A490">
        <v>20020011</v>
      </c>
      <c r="B490" t="s">
        <v>130</v>
      </c>
      <c r="C490" t="s">
        <v>9887</v>
      </c>
      <c r="D490" t="s">
        <v>9906</v>
      </c>
      <c r="E490" t="s">
        <v>276</v>
      </c>
      <c r="F490" s="31">
        <v>227.20000000000002</v>
      </c>
      <c r="G490" s="31">
        <v>10530.439200000003</v>
      </c>
      <c r="H490" s="31">
        <v>0</v>
      </c>
      <c r="I490" s="31">
        <v>0</v>
      </c>
      <c r="J490" s="31">
        <v>0</v>
      </c>
      <c r="K490" s="31">
        <v>0</v>
      </c>
      <c r="L490" s="31">
        <v>296</v>
      </c>
      <c r="M490" s="31">
        <v>10234</v>
      </c>
    </row>
    <row r="491" spans="1:13" x14ac:dyDescent="0.25">
      <c r="A491">
        <v>20020011</v>
      </c>
      <c r="B491" t="s">
        <v>131</v>
      </c>
      <c r="C491" t="s">
        <v>10241</v>
      </c>
      <c r="D491" t="s">
        <v>10284</v>
      </c>
      <c r="E491" t="s">
        <v>1284</v>
      </c>
      <c r="F491" s="31">
        <v>14.23</v>
      </c>
      <c r="G491" s="31">
        <v>709.53380000000004</v>
      </c>
      <c r="H491" s="31">
        <v>0</v>
      </c>
      <c r="I491" s="31">
        <v>0</v>
      </c>
      <c r="J491" s="31">
        <v>0</v>
      </c>
      <c r="K491" s="31">
        <v>0</v>
      </c>
      <c r="L491" s="31">
        <v>0</v>
      </c>
      <c r="M491" s="31">
        <v>710</v>
      </c>
    </row>
    <row r="492" spans="1:13" x14ac:dyDescent="0.25">
      <c r="A492">
        <v>20020011</v>
      </c>
      <c r="B492" t="s">
        <v>762</v>
      </c>
      <c r="C492" t="s">
        <v>12035</v>
      </c>
      <c r="D492" t="s">
        <v>12078</v>
      </c>
      <c r="E492" t="s">
        <v>1284</v>
      </c>
      <c r="F492" s="31">
        <v>44.629999999999995</v>
      </c>
      <c r="G492" s="31">
        <v>2077.8402000000001</v>
      </c>
      <c r="H492" s="31">
        <v>0</v>
      </c>
      <c r="I492" s="31">
        <v>0</v>
      </c>
      <c r="J492" s="31">
        <v>0</v>
      </c>
      <c r="K492" s="31">
        <v>0</v>
      </c>
      <c r="L492" s="31">
        <v>0</v>
      </c>
      <c r="M492" s="31">
        <v>2078</v>
      </c>
    </row>
    <row r="493" spans="1:13" x14ac:dyDescent="0.25">
      <c r="A493">
        <v>20020011</v>
      </c>
      <c r="B493" t="s">
        <v>763</v>
      </c>
      <c r="C493" t="s">
        <v>12299</v>
      </c>
      <c r="D493" t="s">
        <v>12320</v>
      </c>
      <c r="E493" t="s">
        <v>1284</v>
      </c>
      <c r="F493" s="31">
        <v>11.14</v>
      </c>
      <c r="G493" s="31">
        <v>538.14480000000003</v>
      </c>
      <c r="H493" s="31">
        <v>0</v>
      </c>
      <c r="I493" s="31">
        <v>0</v>
      </c>
      <c r="J493" s="31">
        <v>0</v>
      </c>
      <c r="K493" s="31">
        <v>0</v>
      </c>
      <c r="L493" s="31">
        <v>0</v>
      </c>
      <c r="M493" s="31">
        <v>538</v>
      </c>
    </row>
    <row r="494" spans="1:13" x14ac:dyDescent="0.25">
      <c r="A494">
        <v>20020011</v>
      </c>
      <c r="B494" t="s">
        <v>957</v>
      </c>
      <c r="C494" t="s">
        <v>12300</v>
      </c>
      <c r="D494" t="s">
        <v>12321</v>
      </c>
      <c r="E494" t="s">
        <v>460</v>
      </c>
      <c r="F494" s="31">
        <v>15.590000000000002</v>
      </c>
      <c r="G494" s="31">
        <v>814.50029999999992</v>
      </c>
      <c r="H494" s="31">
        <v>0</v>
      </c>
      <c r="I494" s="31">
        <v>0</v>
      </c>
      <c r="J494" s="31">
        <v>0</v>
      </c>
      <c r="K494" s="31">
        <v>0</v>
      </c>
      <c r="L494" s="31">
        <v>0</v>
      </c>
      <c r="M494" s="31">
        <v>815</v>
      </c>
    </row>
    <row r="495" spans="1:13" x14ac:dyDescent="0.25">
      <c r="A495">
        <v>20020011</v>
      </c>
      <c r="B495" t="s">
        <v>1061</v>
      </c>
      <c r="C495" t="s">
        <v>10263</v>
      </c>
      <c r="D495" t="s">
        <v>12647</v>
      </c>
      <c r="E495" t="s">
        <v>275</v>
      </c>
      <c r="F495" s="31">
        <v>40.930000000000007</v>
      </c>
      <c r="G495" s="31">
        <v>1742.9504999999999</v>
      </c>
      <c r="H495" s="31">
        <v>0</v>
      </c>
      <c r="I495" s="31">
        <v>0</v>
      </c>
      <c r="J495" s="31">
        <v>0</v>
      </c>
      <c r="K495" s="31">
        <v>0</v>
      </c>
      <c r="L495" s="31">
        <v>0</v>
      </c>
      <c r="M495" s="31">
        <v>1743</v>
      </c>
    </row>
    <row r="496" spans="1:13" x14ac:dyDescent="0.25">
      <c r="A496">
        <v>20020011</v>
      </c>
      <c r="B496" t="s">
        <v>1151</v>
      </c>
      <c r="C496" t="s">
        <v>14891</v>
      </c>
      <c r="D496" t="s">
        <v>14908</v>
      </c>
      <c r="E496" t="s">
        <v>1284</v>
      </c>
      <c r="F496" s="31">
        <v>33.480000000000004</v>
      </c>
      <c r="G496" s="31">
        <v>1240.4644000000003</v>
      </c>
      <c r="H496" s="31">
        <v>0</v>
      </c>
      <c r="I496" s="31">
        <v>0</v>
      </c>
      <c r="J496" s="31">
        <v>0</v>
      </c>
      <c r="K496" s="31">
        <v>0</v>
      </c>
      <c r="L496" s="31">
        <v>0</v>
      </c>
      <c r="M496" s="31">
        <v>1240</v>
      </c>
    </row>
    <row r="497" spans="1:13" x14ac:dyDescent="0.25">
      <c r="A497">
        <v>20020011</v>
      </c>
      <c r="B497" t="s">
        <v>1237</v>
      </c>
      <c r="C497" t="s">
        <v>8624</v>
      </c>
      <c r="D497" t="s">
        <v>14987</v>
      </c>
      <c r="E497" t="s">
        <v>1284</v>
      </c>
      <c r="F497" s="31">
        <v>17.59</v>
      </c>
      <c r="G497" s="31">
        <v>723.82709999999986</v>
      </c>
      <c r="H497" s="31">
        <v>0</v>
      </c>
      <c r="I497" s="31">
        <v>0</v>
      </c>
      <c r="J497" s="31">
        <v>0</v>
      </c>
      <c r="K497" s="31">
        <v>0</v>
      </c>
      <c r="L497" s="31">
        <v>0</v>
      </c>
      <c r="M497" s="31">
        <v>724</v>
      </c>
    </row>
    <row r="498" spans="1:13" x14ac:dyDescent="0.25">
      <c r="A498">
        <v>20020011</v>
      </c>
      <c r="B498" t="s">
        <v>1242</v>
      </c>
      <c r="C498" t="s">
        <v>733</v>
      </c>
      <c r="D498" t="s">
        <v>15857</v>
      </c>
      <c r="E498" t="s">
        <v>275</v>
      </c>
      <c r="F498" s="31">
        <v>17.2</v>
      </c>
      <c r="G498" s="31">
        <v>675.64699999999993</v>
      </c>
      <c r="H498" s="31">
        <v>0</v>
      </c>
      <c r="I498" s="31">
        <v>0</v>
      </c>
      <c r="J498" s="31">
        <v>0</v>
      </c>
      <c r="K498" s="31">
        <v>0</v>
      </c>
      <c r="L498" s="31">
        <v>0</v>
      </c>
      <c r="M498" s="31">
        <v>676</v>
      </c>
    </row>
    <row r="499" spans="1:13" x14ac:dyDescent="0.25">
      <c r="A499" t="s">
        <v>16699</v>
      </c>
      <c r="F499" s="31">
        <v>844.48000000000013</v>
      </c>
      <c r="G499" s="31">
        <v>36933.027799999996</v>
      </c>
      <c r="H499" s="31">
        <v>0</v>
      </c>
      <c r="I499" s="31">
        <v>0</v>
      </c>
      <c r="J499" s="31">
        <v>0</v>
      </c>
      <c r="K499" s="31">
        <v>0</v>
      </c>
      <c r="L499" s="31">
        <v>296</v>
      </c>
      <c r="M499" s="31">
        <v>36637</v>
      </c>
    </row>
    <row r="500" spans="1:13" x14ac:dyDescent="0.25">
      <c r="A500">
        <v>20020014</v>
      </c>
      <c r="B500" t="s">
        <v>17</v>
      </c>
      <c r="C500" t="s">
        <v>6209</v>
      </c>
      <c r="D500" t="s">
        <v>6245</v>
      </c>
      <c r="E500" t="s">
        <v>274</v>
      </c>
      <c r="F500" s="31">
        <v>4.05</v>
      </c>
      <c r="G500" s="31">
        <v>165.03749999999999</v>
      </c>
      <c r="H500" s="31">
        <v>0</v>
      </c>
      <c r="I500" s="31">
        <v>0</v>
      </c>
      <c r="J500" s="31">
        <v>0</v>
      </c>
      <c r="K500" s="31">
        <v>0</v>
      </c>
      <c r="L500" s="31">
        <v>0</v>
      </c>
      <c r="M500" s="31">
        <v>165</v>
      </c>
    </row>
    <row r="501" spans="1:13" x14ac:dyDescent="0.25">
      <c r="A501">
        <v>20020014</v>
      </c>
      <c r="B501" t="s">
        <v>0</v>
      </c>
      <c r="C501" t="s">
        <v>9237</v>
      </c>
      <c r="D501" t="s">
        <v>9271</v>
      </c>
      <c r="E501" t="s">
        <v>274</v>
      </c>
      <c r="F501" s="31">
        <v>38.519999999999996</v>
      </c>
      <c r="G501" s="31">
        <v>1437.5043000000003</v>
      </c>
      <c r="H501" s="31">
        <v>0</v>
      </c>
      <c r="I501" s="31">
        <v>0</v>
      </c>
      <c r="J501" s="31">
        <v>0</v>
      </c>
      <c r="K501" s="31">
        <v>0</v>
      </c>
      <c r="L501" s="31">
        <v>0</v>
      </c>
      <c r="M501" s="31">
        <v>1438</v>
      </c>
    </row>
    <row r="502" spans="1:13" x14ac:dyDescent="0.25">
      <c r="A502">
        <v>20020014</v>
      </c>
      <c r="B502" t="s">
        <v>18</v>
      </c>
      <c r="C502" t="s">
        <v>8217</v>
      </c>
      <c r="D502" t="s">
        <v>8249</v>
      </c>
      <c r="E502" t="s">
        <v>1284</v>
      </c>
      <c r="F502" s="31">
        <v>8.17</v>
      </c>
      <c r="G502" s="31">
        <v>344.08359999999999</v>
      </c>
      <c r="H502" s="31">
        <v>0</v>
      </c>
      <c r="I502" s="31">
        <v>0</v>
      </c>
      <c r="J502" s="31">
        <v>0</v>
      </c>
      <c r="K502" s="31">
        <v>0</v>
      </c>
      <c r="L502" s="31">
        <v>0</v>
      </c>
      <c r="M502" s="31">
        <v>344</v>
      </c>
    </row>
    <row r="503" spans="1:13" x14ac:dyDescent="0.25">
      <c r="A503">
        <v>20020014</v>
      </c>
      <c r="B503" t="s">
        <v>36</v>
      </c>
      <c r="C503" t="s">
        <v>6897</v>
      </c>
      <c r="D503" t="s">
        <v>6926</v>
      </c>
      <c r="E503" t="s">
        <v>1691</v>
      </c>
      <c r="F503" s="31">
        <v>163.42000000000002</v>
      </c>
      <c r="G503" s="31">
        <v>6728.2074000000011</v>
      </c>
      <c r="H503" s="31">
        <v>0</v>
      </c>
      <c r="I503" s="31">
        <v>0</v>
      </c>
      <c r="J503" s="31">
        <v>0</v>
      </c>
      <c r="K503" s="31">
        <v>0</v>
      </c>
      <c r="L503" s="31">
        <v>0</v>
      </c>
      <c r="M503" s="31">
        <v>6728</v>
      </c>
    </row>
    <row r="504" spans="1:13" x14ac:dyDescent="0.25">
      <c r="A504">
        <v>20020014</v>
      </c>
      <c r="B504" t="s">
        <v>21</v>
      </c>
      <c r="C504" t="s">
        <v>8218</v>
      </c>
      <c r="D504" t="s">
        <v>8250</v>
      </c>
      <c r="E504" t="s">
        <v>1284</v>
      </c>
      <c r="F504" s="31">
        <v>27.64</v>
      </c>
      <c r="G504" s="31">
        <v>1113.1228999999998</v>
      </c>
      <c r="H504" s="31">
        <v>0</v>
      </c>
      <c r="I504" s="31">
        <v>0</v>
      </c>
      <c r="J504" s="31">
        <v>0</v>
      </c>
      <c r="K504" s="31">
        <v>0</v>
      </c>
      <c r="L504" s="31">
        <v>0</v>
      </c>
      <c r="M504" s="31">
        <v>1113</v>
      </c>
    </row>
    <row r="505" spans="1:13" x14ac:dyDescent="0.25">
      <c r="A505">
        <v>20020014</v>
      </c>
      <c r="B505" t="s">
        <v>22</v>
      </c>
      <c r="C505" t="s">
        <v>10243</v>
      </c>
      <c r="D505" t="s">
        <v>10286</v>
      </c>
      <c r="E505" t="s">
        <v>1284</v>
      </c>
      <c r="F505" s="31">
        <v>29.300000000000004</v>
      </c>
      <c r="G505" s="31">
        <v>1250.8604999999998</v>
      </c>
      <c r="H505" s="31">
        <v>0</v>
      </c>
      <c r="I505" s="31">
        <v>0</v>
      </c>
      <c r="J505" s="31">
        <v>0</v>
      </c>
      <c r="K505" s="31">
        <v>0</v>
      </c>
      <c r="L505" s="31">
        <v>0</v>
      </c>
      <c r="M505" s="31">
        <v>1251</v>
      </c>
    </row>
    <row r="506" spans="1:13" x14ac:dyDescent="0.25">
      <c r="A506">
        <v>20020014</v>
      </c>
      <c r="B506" t="s">
        <v>40</v>
      </c>
      <c r="C506" t="s">
        <v>6793</v>
      </c>
      <c r="D506" t="s">
        <v>6819</v>
      </c>
      <c r="E506" t="s">
        <v>1284</v>
      </c>
      <c r="F506" s="31">
        <v>590.08000000000004</v>
      </c>
      <c r="G506" s="31">
        <v>24016.536099999998</v>
      </c>
      <c r="H506" s="31">
        <v>0</v>
      </c>
      <c r="I506" s="31">
        <v>0</v>
      </c>
      <c r="J506" s="31">
        <v>0</v>
      </c>
      <c r="K506" s="31">
        <v>0</v>
      </c>
      <c r="L506" s="31">
        <v>0</v>
      </c>
      <c r="M506" s="31">
        <v>24017</v>
      </c>
    </row>
    <row r="507" spans="1:13" x14ac:dyDescent="0.25">
      <c r="A507">
        <v>20020014</v>
      </c>
      <c r="B507" t="s">
        <v>26</v>
      </c>
      <c r="C507" t="s">
        <v>11471</v>
      </c>
      <c r="D507" t="s">
        <v>11517</v>
      </c>
      <c r="E507" t="s">
        <v>1284</v>
      </c>
      <c r="F507" s="31">
        <v>53.040000000000006</v>
      </c>
      <c r="G507" s="31">
        <v>1991.0923999999998</v>
      </c>
      <c r="H507" s="31">
        <v>0</v>
      </c>
      <c r="I507" s="31">
        <v>0</v>
      </c>
      <c r="J507" s="31">
        <v>0</v>
      </c>
      <c r="K507" s="31">
        <v>0</v>
      </c>
      <c r="L507" s="31">
        <v>0</v>
      </c>
      <c r="M507" s="31">
        <v>1991</v>
      </c>
    </row>
    <row r="508" spans="1:13" x14ac:dyDescent="0.25">
      <c r="A508">
        <v>20020014</v>
      </c>
      <c r="B508" t="s">
        <v>3</v>
      </c>
      <c r="C508" t="s">
        <v>12036</v>
      </c>
      <c r="D508" t="s">
        <v>12079</v>
      </c>
      <c r="E508" t="s">
        <v>274</v>
      </c>
      <c r="F508" s="31">
        <v>90.339999999999989</v>
      </c>
      <c r="G508" s="31">
        <v>3688.8373999999994</v>
      </c>
      <c r="H508" s="31">
        <v>0</v>
      </c>
      <c r="I508" s="31">
        <v>0</v>
      </c>
      <c r="J508" s="31">
        <v>0</v>
      </c>
      <c r="K508" s="31">
        <v>0</v>
      </c>
      <c r="L508" s="31">
        <v>0</v>
      </c>
      <c r="M508" s="31">
        <v>3689</v>
      </c>
    </row>
    <row r="509" spans="1:13" x14ac:dyDescent="0.25">
      <c r="A509">
        <v>20020014</v>
      </c>
      <c r="B509" t="s">
        <v>4</v>
      </c>
      <c r="C509" t="s">
        <v>11497</v>
      </c>
      <c r="D509" t="s">
        <v>13184</v>
      </c>
      <c r="E509" t="s">
        <v>1284</v>
      </c>
      <c r="F509" s="31">
        <v>53.84</v>
      </c>
      <c r="G509" s="31">
        <v>1949.2184999999999</v>
      </c>
      <c r="H509" s="31">
        <v>0</v>
      </c>
      <c r="I509" s="31">
        <v>0</v>
      </c>
      <c r="J509" s="31">
        <v>0</v>
      </c>
      <c r="K509" s="31">
        <v>0</v>
      </c>
      <c r="L509" s="31">
        <v>0</v>
      </c>
      <c r="M509" s="31">
        <v>1949</v>
      </c>
    </row>
    <row r="510" spans="1:13" x14ac:dyDescent="0.25">
      <c r="A510">
        <v>20020014</v>
      </c>
      <c r="B510" t="s">
        <v>29</v>
      </c>
      <c r="C510" t="s">
        <v>14150</v>
      </c>
      <c r="D510" t="s">
        <v>14166</v>
      </c>
      <c r="E510" t="s">
        <v>1284</v>
      </c>
      <c r="F510" s="31">
        <v>12.129999999999999</v>
      </c>
      <c r="G510" s="31">
        <v>687.05020000000002</v>
      </c>
      <c r="H510" s="31">
        <v>0</v>
      </c>
      <c r="I510" s="31">
        <v>0</v>
      </c>
      <c r="J510" s="31">
        <v>0</v>
      </c>
      <c r="K510" s="31">
        <v>0</v>
      </c>
      <c r="L510" s="31">
        <v>0</v>
      </c>
      <c r="M510" s="31">
        <v>687</v>
      </c>
    </row>
    <row r="511" spans="1:13" x14ac:dyDescent="0.25">
      <c r="A511">
        <v>20020014</v>
      </c>
      <c r="B511" t="s">
        <v>5</v>
      </c>
      <c r="C511" t="s">
        <v>1279</v>
      </c>
      <c r="D511" t="s">
        <v>14328</v>
      </c>
      <c r="E511" t="s">
        <v>1284</v>
      </c>
      <c r="F511" s="31">
        <v>45.460000000000008</v>
      </c>
      <c r="G511" s="31">
        <v>1837.4680000000003</v>
      </c>
      <c r="H511" s="31">
        <v>0</v>
      </c>
      <c r="I511" s="31">
        <v>0</v>
      </c>
      <c r="J511" s="31">
        <v>0</v>
      </c>
      <c r="K511" s="31">
        <v>0</v>
      </c>
      <c r="L511" s="31">
        <v>0</v>
      </c>
      <c r="M511" s="31">
        <v>1837</v>
      </c>
    </row>
    <row r="512" spans="1:13" x14ac:dyDescent="0.25">
      <c r="A512">
        <v>20020014</v>
      </c>
      <c r="B512" t="s">
        <v>39</v>
      </c>
      <c r="C512" t="s">
        <v>7053</v>
      </c>
      <c r="D512" t="s">
        <v>15725</v>
      </c>
      <c r="E512" t="s">
        <v>1284</v>
      </c>
      <c r="F512" s="31">
        <v>32.160000000000004</v>
      </c>
      <c r="G512" s="31">
        <v>1341.2711999999999</v>
      </c>
      <c r="H512" s="31">
        <v>0</v>
      </c>
      <c r="I512" s="31">
        <v>0</v>
      </c>
      <c r="J512" s="31">
        <v>0</v>
      </c>
      <c r="K512" s="31">
        <v>0</v>
      </c>
      <c r="L512" s="31">
        <v>0</v>
      </c>
      <c r="M512" s="31">
        <v>1341</v>
      </c>
    </row>
    <row r="513" spans="1:13" x14ac:dyDescent="0.25">
      <c r="A513">
        <v>20020014</v>
      </c>
      <c r="B513" t="s">
        <v>6</v>
      </c>
      <c r="C513" t="s">
        <v>6762</v>
      </c>
      <c r="D513" t="s">
        <v>15858</v>
      </c>
      <c r="E513" t="s">
        <v>275</v>
      </c>
      <c r="F513" s="31">
        <v>18.21</v>
      </c>
      <c r="G513" s="31">
        <v>734.31499999999994</v>
      </c>
      <c r="H513" s="31">
        <v>0</v>
      </c>
      <c r="I513" s="31">
        <v>0</v>
      </c>
      <c r="J513" s="31">
        <v>0</v>
      </c>
      <c r="K513" s="31">
        <v>0</v>
      </c>
      <c r="L513" s="31">
        <v>0</v>
      </c>
      <c r="M513" s="31">
        <v>734</v>
      </c>
    </row>
    <row r="514" spans="1:13" x14ac:dyDescent="0.25">
      <c r="A514">
        <v>20020014</v>
      </c>
      <c r="B514" t="s">
        <v>31</v>
      </c>
      <c r="C514" t="s">
        <v>16085</v>
      </c>
      <c r="D514" t="s">
        <v>16094</v>
      </c>
      <c r="E514" t="s">
        <v>1284</v>
      </c>
      <c r="F514" s="31">
        <v>19.48</v>
      </c>
      <c r="G514" s="31">
        <v>691.29010000000017</v>
      </c>
      <c r="H514" s="31">
        <v>0</v>
      </c>
      <c r="I514" s="31">
        <v>0</v>
      </c>
      <c r="J514" s="31">
        <v>0</v>
      </c>
      <c r="K514" s="31">
        <v>0</v>
      </c>
      <c r="L514" s="31">
        <v>0</v>
      </c>
      <c r="M514" s="31">
        <v>691</v>
      </c>
    </row>
    <row r="515" spans="1:13" x14ac:dyDescent="0.25">
      <c r="A515">
        <v>20020014</v>
      </c>
      <c r="B515" t="s">
        <v>7</v>
      </c>
      <c r="C515" t="s">
        <v>16213</v>
      </c>
      <c r="D515" t="s">
        <v>16234</v>
      </c>
      <c r="E515" t="s">
        <v>1284</v>
      </c>
      <c r="F515" s="31">
        <v>29.650000000000002</v>
      </c>
      <c r="G515" s="31">
        <v>1157.2710000000002</v>
      </c>
      <c r="H515" s="31">
        <v>0</v>
      </c>
      <c r="I515" s="31">
        <v>0</v>
      </c>
      <c r="J515" s="31">
        <v>0</v>
      </c>
      <c r="K515" s="31">
        <v>0</v>
      </c>
      <c r="L515" s="31">
        <v>0</v>
      </c>
      <c r="M515" s="31">
        <v>1157</v>
      </c>
    </row>
    <row r="516" spans="1:13" x14ac:dyDescent="0.25">
      <c r="A516">
        <v>20020014</v>
      </c>
      <c r="B516" t="s">
        <v>422</v>
      </c>
      <c r="C516" t="s">
        <v>16435</v>
      </c>
      <c r="D516" t="s">
        <v>16490</v>
      </c>
      <c r="E516" t="s">
        <v>9304</v>
      </c>
      <c r="F516" s="31">
        <v>8.42</v>
      </c>
      <c r="G516" s="31">
        <v>346.32870000000003</v>
      </c>
      <c r="H516" s="31">
        <v>0</v>
      </c>
      <c r="I516" s="31">
        <v>0</v>
      </c>
      <c r="J516" s="31">
        <v>0</v>
      </c>
      <c r="K516" s="31">
        <v>0</v>
      </c>
      <c r="L516" s="31">
        <v>0</v>
      </c>
      <c r="M516" s="31">
        <v>346</v>
      </c>
    </row>
    <row r="517" spans="1:13" x14ac:dyDescent="0.25">
      <c r="A517" t="s">
        <v>16700</v>
      </c>
      <c r="F517" s="31">
        <v>1223.9100000000005</v>
      </c>
      <c r="G517" s="31">
        <v>49479.4948</v>
      </c>
      <c r="H517" s="31">
        <v>0</v>
      </c>
      <c r="I517" s="31">
        <v>0</v>
      </c>
      <c r="J517" s="31">
        <v>0</v>
      </c>
      <c r="K517" s="31">
        <v>0</v>
      </c>
      <c r="L517" s="31">
        <v>0</v>
      </c>
      <c r="M517" s="31">
        <v>49478</v>
      </c>
    </row>
    <row r="518" spans="1:13" x14ac:dyDescent="0.25">
      <c r="A518">
        <v>20020015</v>
      </c>
      <c r="B518" t="s">
        <v>1</v>
      </c>
      <c r="C518" t="s">
        <v>7265</v>
      </c>
      <c r="D518" t="s">
        <v>7271</v>
      </c>
      <c r="E518" t="s">
        <v>721</v>
      </c>
      <c r="F518" s="31">
        <v>25.760000000000005</v>
      </c>
      <c r="G518" s="31">
        <v>1125.4191000000001</v>
      </c>
      <c r="H518" s="31">
        <v>0</v>
      </c>
      <c r="I518" s="31">
        <v>0</v>
      </c>
      <c r="J518" s="31">
        <v>0</v>
      </c>
      <c r="K518" s="31">
        <v>0</v>
      </c>
      <c r="L518" s="31">
        <v>0</v>
      </c>
      <c r="M518" s="31">
        <v>1125</v>
      </c>
    </row>
    <row r="519" spans="1:13" x14ac:dyDescent="0.25">
      <c r="A519">
        <v>20020015</v>
      </c>
      <c r="B519" t="s">
        <v>18</v>
      </c>
      <c r="C519" t="s">
        <v>7266</v>
      </c>
      <c r="D519" t="s">
        <v>7272</v>
      </c>
      <c r="E519" t="s">
        <v>721</v>
      </c>
      <c r="F519" s="31">
        <v>25.03</v>
      </c>
      <c r="G519" s="31">
        <v>1522.5309</v>
      </c>
      <c r="H519" s="31">
        <v>0</v>
      </c>
      <c r="I519" s="31">
        <v>0</v>
      </c>
      <c r="J519" s="31">
        <v>0</v>
      </c>
      <c r="K519" s="31">
        <v>0</v>
      </c>
      <c r="L519" s="31">
        <v>0</v>
      </c>
      <c r="M519" s="31">
        <v>1523</v>
      </c>
    </row>
    <row r="520" spans="1:13" x14ac:dyDescent="0.25">
      <c r="A520">
        <v>20020015</v>
      </c>
      <c r="B520" t="s">
        <v>19</v>
      </c>
      <c r="C520" t="s">
        <v>434</v>
      </c>
      <c r="D520" t="s">
        <v>7273</v>
      </c>
      <c r="E520" t="s">
        <v>721</v>
      </c>
      <c r="F520" s="31">
        <v>27.230000000000004</v>
      </c>
      <c r="G520" s="31">
        <v>1101.6632000000002</v>
      </c>
      <c r="H520" s="31">
        <v>0</v>
      </c>
      <c r="I520" s="31">
        <v>0</v>
      </c>
      <c r="J520" s="31">
        <v>0</v>
      </c>
      <c r="K520" s="31">
        <v>0</v>
      </c>
      <c r="L520" s="31">
        <v>0</v>
      </c>
      <c r="M520" s="31">
        <v>1102</v>
      </c>
    </row>
    <row r="521" spans="1:13" x14ac:dyDescent="0.25">
      <c r="A521">
        <v>20020015</v>
      </c>
      <c r="B521" t="s">
        <v>40</v>
      </c>
      <c r="C521" t="s">
        <v>7312</v>
      </c>
      <c r="D521" t="s">
        <v>7346</v>
      </c>
      <c r="E521" t="s">
        <v>1032</v>
      </c>
      <c r="F521" s="31">
        <v>24.479999999999997</v>
      </c>
      <c r="G521" s="31">
        <v>907.2989</v>
      </c>
      <c r="H521" s="31">
        <v>0</v>
      </c>
      <c r="I521" s="31">
        <v>0</v>
      </c>
      <c r="J521" s="31">
        <v>0</v>
      </c>
      <c r="K521" s="31">
        <v>0</v>
      </c>
      <c r="L521" s="31">
        <v>0</v>
      </c>
      <c r="M521" s="31">
        <v>907</v>
      </c>
    </row>
    <row r="522" spans="1:13" x14ac:dyDescent="0.25">
      <c r="A522">
        <v>20020015</v>
      </c>
      <c r="B522" t="s">
        <v>24</v>
      </c>
      <c r="C522" t="s">
        <v>6210</v>
      </c>
      <c r="D522" t="s">
        <v>7347</v>
      </c>
      <c r="E522" t="s">
        <v>721</v>
      </c>
      <c r="F522" s="31">
        <v>31.200000000000003</v>
      </c>
      <c r="G522" s="31">
        <v>1231.3521999999998</v>
      </c>
      <c r="H522" s="31">
        <v>0</v>
      </c>
      <c r="I522" s="31">
        <v>0</v>
      </c>
      <c r="J522" s="31">
        <v>0</v>
      </c>
      <c r="K522" s="31">
        <v>0</v>
      </c>
      <c r="L522" s="31">
        <v>0</v>
      </c>
      <c r="M522" s="31">
        <v>1231</v>
      </c>
    </row>
    <row r="523" spans="1:13" x14ac:dyDescent="0.25">
      <c r="A523">
        <v>20020015</v>
      </c>
      <c r="B523" t="s">
        <v>25</v>
      </c>
      <c r="C523" t="s">
        <v>7313</v>
      </c>
      <c r="D523" t="s">
        <v>7348</v>
      </c>
      <c r="E523" t="s">
        <v>721</v>
      </c>
      <c r="F523" s="31">
        <v>24.110000000000003</v>
      </c>
      <c r="G523" s="31">
        <v>841.14420000000007</v>
      </c>
      <c r="H523" s="31">
        <v>0</v>
      </c>
      <c r="I523" s="31">
        <v>0</v>
      </c>
      <c r="J523" s="31">
        <v>0</v>
      </c>
      <c r="K523" s="31">
        <v>0</v>
      </c>
      <c r="L523" s="31">
        <v>0</v>
      </c>
      <c r="M523" s="31">
        <v>841</v>
      </c>
    </row>
    <row r="524" spans="1:13" x14ac:dyDescent="0.25">
      <c r="A524">
        <v>20020015</v>
      </c>
      <c r="B524" t="s">
        <v>27</v>
      </c>
      <c r="C524" t="s">
        <v>8591</v>
      </c>
      <c r="D524" t="s">
        <v>7647</v>
      </c>
      <c r="E524" t="s">
        <v>728</v>
      </c>
      <c r="F524" s="31">
        <v>214.92000000000002</v>
      </c>
      <c r="G524" s="31">
        <v>8113.7298000000001</v>
      </c>
      <c r="H524" s="31">
        <v>0</v>
      </c>
      <c r="I524" s="31">
        <v>0</v>
      </c>
      <c r="J524" s="31">
        <v>0</v>
      </c>
      <c r="K524" s="31">
        <v>0</v>
      </c>
      <c r="L524" s="31">
        <v>0</v>
      </c>
      <c r="M524" s="31">
        <v>8114</v>
      </c>
    </row>
    <row r="525" spans="1:13" x14ac:dyDescent="0.25">
      <c r="A525">
        <v>20020015</v>
      </c>
      <c r="B525" t="s">
        <v>2</v>
      </c>
      <c r="C525" t="s">
        <v>7044</v>
      </c>
      <c r="D525" t="s">
        <v>7648</v>
      </c>
      <c r="E525" t="s">
        <v>721</v>
      </c>
      <c r="F525" s="31">
        <v>9.7199999999999989</v>
      </c>
      <c r="G525" s="31">
        <v>476.01589999999999</v>
      </c>
      <c r="H525" s="31">
        <v>0</v>
      </c>
      <c r="I525" s="31">
        <v>0</v>
      </c>
      <c r="J525" s="31">
        <v>0</v>
      </c>
      <c r="K525" s="31">
        <v>0</v>
      </c>
      <c r="L525" s="31">
        <v>0</v>
      </c>
      <c r="M525" s="31">
        <v>476</v>
      </c>
    </row>
    <row r="526" spans="1:13" x14ac:dyDescent="0.25">
      <c r="A526">
        <v>20020015</v>
      </c>
      <c r="B526" t="s">
        <v>5</v>
      </c>
      <c r="C526" t="s">
        <v>7287</v>
      </c>
      <c r="D526" t="s">
        <v>10447</v>
      </c>
      <c r="E526" t="s">
        <v>721</v>
      </c>
      <c r="F526" s="31">
        <v>21.840000000000003</v>
      </c>
      <c r="G526" s="31">
        <v>946.10789999999997</v>
      </c>
      <c r="H526" s="31">
        <v>0</v>
      </c>
      <c r="I526" s="31">
        <v>0</v>
      </c>
      <c r="J526" s="31">
        <v>0</v>
      </c>
      <c r="K526" s="31">
        <v>0</v>
      </c>
      <c r="L526" s="31">
        <v>0</v>
      </c>
      <c r="M526" s="31">
        <v>946</v>
      </c>
    </row>
    <row r="527" spans="1:13" x14ac:dyDescent="0.25">
      <c r="A527">
        <v>20020015</v>
      </c>
      <c r="B527" t="s">
        <v>39</v>
      </c>
      <c r="C527" t="s">
        <v>11242</v>
      </c>
      <c r="D527" t="s">
        <v>11257</v>
      </c>
      <c r="E527" t="s">
        <v>721</v>
      </c>
      <c r="F527" s="31">
        <v>205.14999999999998</v>
      </c>
      <c r="G527" s="31">
        <v>7326.4600000000009</v>
      </c>
      <c r="H527" s="31">
        <v>0</v>
      </c>
      <c r="I527" s="31">
        <v>0</v>
      </c>
      <c r="J527" s="31">
        <v>0</v>
      </c>
      <c r="K527" s="31">
        <v>0</v>
      </c>
      <c r="L527" s="31">
        <v>0</v>
      </c>
      <c r="M527" s="31">
        <v>7326</v>
      </c>
    </row>
    <row r="528" spans="1:13" x14ac:dyDescent="0.25">
      <c r="A528">
        <v>20020015</v>
      </c>
      <c r="B528" t="s">
        <v>6</v>
      </c>
      <c r="C528" t="s">
        <v>12734</v>
      </c>
      <c r="D528" t="s">
        <v>12781</v>
      </c>
      <c r="E528" t="s">
        <v>5245</v>
      </c>
      <c r="F528" s="31">
        <v>142.86000000000001</v>
      </c>
      <c r="G528" s="31">
        <v>4938.9485000000004</v>
      </c>
      <c r="H528" s="31">
        <v>0</v>
      </c>
      <c r="I528" s="31">
        <v>0</v>
      </c>
      <c r="J528" s="31">
        <v>0</v>
      </c>
      <c r="K528" s="31">
        <v>0</v>
      </c>
      <c r="L528" s="31">
        <v>0</v>
      </c>
      <c r="M528" s="31">
        <v>4939</v>
      </c>
    </row>
    <row r="529" spans="1:13" x14ac:dyDescent="0.25">
      <c r="A529">
        <v>20020015</v>
      </c>
      <c r="B529" t="s">
        <v>31</v>
      </c>
      <c r="C529" t="s">
        <v>11773</v>
      </c>
      <c r="D529" t="s">
        <v>11812</v>
      </c>
      <c r="E529" t="s">
        <v>728</v>
      </c>
      <c r="F529" s="31">
        <v>14.06</v>
      </c>
      <c r="G529" s="31">
        <v>502.22320000000002</v>
      </c>
      <c r="H529" s="31">
        <v>0</v>
      </c>
      <c r="I529" s="31">
        <v>0</v>
      </c>
      <c r="J529" s="31">
        <v>0</v>
      </c>
      <c r="K529" s="31">
        <v>0</v>
      </c>
      <c r="L529" s="31">
        <v>0</v>
      </c>
      <c r="M529" s="31">
        <v>502</v>
      </c>
    </row>
    <row r="530" spans="1:13" x14ac:dyDescent="0.25">
      <c r="A530">
        <v>20020015</v>
      </c>
      <c r="B530" t="s">
        <v>7</v>
      </c>
      <c r="C530" t="s">
        <v>12206</v>
      </c>
      <c r="D530" t="s">
        <v>12230</v>
      </c>
      <c r="E530" t="s">
        <v>274</v>
      </c>
      <c r="F530" s="31">
        <v>21.2</v>
      </c>
      <c r="G530" s="31">
        <v>848.57540000000006</v>
      </c>
      <c r="H530" s="31">
        <v>0</v>
      </c>
      <c r="I530" s="31">
        <v>0</v>
      </c>
      <c r="J530" s="31">
        <v>0</v>
      </c>
      <c r="K530" s="31">
        <v>0</v>
      </c>
      <c r="L530" s="31">
        <v>0</v>
      </c>
      <c r="M530" s="31">
        <v>849</v>
      </c>
    </row>
    <row r="531" spans="1:13" x14ac:dyDescent="0.25">
      <c r="A531">
        <v>20020015</v>
      </c>
      <c r="B531" t="s">
        <v>422</v>
      </c>
      <c r="C531" t="s">
        <v>7604</v>
      </c>
      <c r="D531" t="s">
        <v>13418</v>
      </c>
      <c r="E531" t="s">
        <v>721</v>
      </c>
      <c r="F531" s="31">
        <v>17.59</v>
      </c>
      <c r="G531" s="31">
        <v>844.67920000000015</v>
      </c>
      <c r="H531" s="31">
        <v>0</v>
      </c>
      <c r="I531" s="31">
        <v>0</v>
      </c>
      <c r="J531" s="31">
        <v>0</v>
      </c>
      <c r="K531" s="31">
        <v>0</v>
      </c>
      <c r="L531" s="31">
        <v>0</v>
      </c>
      <c r="M531" s="31">
        <v>845</v>
      </c>
    </row>
    <row r="532" spans="1:13" x14ac:dyDescent="0.25">
      <c r="A532">
        <v>20020015</v>
      </c>
      <c r="B532" t="s">
        <v>32</v>
      </c>
      <c r="C532" t="s">
        <v>6314</v>
      </c>
      <c r="D532" t="s">
        <v>12549</v>
      </c>
      <c r="E532" t="s">
        <v>5245</v>
      </c>
      <c r="F532" s="31">
        <v>9.6600000000000019</v>
      </c>
      <c r="G532" s="31">
        <v>518.86220000000003</v>
      </c>
      <c r="H532" s="31">
        <v>0</v>
      </c>
      <c r="I532" s="31">
        <v>0</v>
      </c>
      <c r="J532" s="31">
        <v>0</v>
      </c>
      <c r="K532" s="31">
        <v>0</v>
      </c>
      <c r="L532" s="31">
        <v>0</v>
      </c>
      <c r="M532" s="31">
        <v>519</v>
      </c>
    </row>
    <row r="533" spans="1:13" x14ac:dyDescent="0.25">
      <c r="A533">
        <v>20020015</v>
      </c>
      <c r="B533" t="s">
        <v>9</v>
      </c>
      <c r="C533" t="s">
        <v>6615</v>
      </c>
      <c r="D533" t="s">
        <v>12550</v>
      </c>
      <c r="E533" t="s">
        <v>721</v>
      </c>
      <c r="F533" s="31">
        <v>66.22999999999999</v>
      </c>
      <c r="G533" s="31">
        <v>2418.2275</v>
      </c>
      <c r="H533" s="31">
        <v>0</v>
      </c>
      <c r="I533" s="31">
        <v>0</v>
      </c>
      <c r="J533" s="31">
        <v>0</v>
      </c>
      <c r="K533" s="31">
        <v>0</v>
      </c>
      <c r="L533" s="31">
        <v>0</v>
      </c>
      <c r="M533" s="31">
        <v>2418</v>
      </c>
    </row>
    <row r="534" spans="1:13" x14ac:dyDescent="0.25">
      <c r="A534">
        <v>20020015</v>
      </c>
      <c r="B534" t="s">
        <v>10</v>
      </c>
      <c r="C534" t="s">
        <v>12924</v>
      </c>
      <c r="D534" t="s">
        <v>12944</v>
      </c>
      <c r="E534" t="s">
        <v>721</v>
      </c>
      <c r="F534" s="31">
        <v>88.28</v>
      </c>
      <c r="G534" s="31">
        <v>4114.7959000000001</v>
      </c>
      <c r="H534" s="31">
        <v>0</v>
      </c>
      <c r="I534" s="31">
        <v>0</v>
      </c>
      <c r="J534" s="31">
        <v>0</v>
      </c>
      <c r="K534" s="31">
        <v>0</v>
      </c>
      <c r="L534" s="31">
        <v>0</v>
      </c>
      <c r="M534" s="31">
        <v>4115</v>
      </c>
    </row>
    <row r="535" spans="1:13" x14ac:dyDescent="0.25">
      <c r="A535">
        <v>20020015</v>
      </c>
      <c r="B535" t="s">
        <v>11</v>
      </c>
      <c r="C535" t="s">
        <v>13149</v>
      </c>
      <c r="D535" t="s">
        <v>13187</v>
      </c>
      <c r="E535" t="s">
        <v>281</v>
      </c>
      <c r="F535" s="31">
        <v>14.290000000000001</v>
      </c>
      <c r="G535" s="31">
        <v>628.79660000000001</v>
      </c>
      <c r="H535" s="31">
        <v>0</v>
      </c>
      <c r="I535" s="31">
        <v>0</v>
      </c>
      <c r="J535" s="31">
        <v>0</v>
      </c>
      <c r="K535" s="31">
        <v>0</v>
      </c>
      <c r="L535" s="31">
        <v>0</v>
      </c>
      <c r="M535" s="31">
        <v>629</v>
      </c>
    </row>
    <row r="536" spans="1:13" x14ac:dyDescent="0.25">
      <c r="A536">
        <v>20020015</v>
      </c>
      <c r="B536" t="s">
        <v>12</v>
      </c>
      <c r="C536" t="s">
        <v>640</v>
      </c>
      <c r="D536" t="s">
        <v>13188</v>
      </c>
      <c r="E536" t="s">
        <v>721</v>
      </c>
      <c r="F536" s="31">
        <v>25.97</v>
      </c>
      <c r="G536" s="31">
        <v>1079.2472</v>
      </c>
      <c r="H536" s="31">
        <v>0</v>
      </c>
      <c r="I536" s="31">
        <v>0</v>
      </c>
      <c r="J536" s="31">
        <v>0</v>
      </c>
      <c r="K536" s="31">
        <v>0</v>
      </c>
      <c r="L536" s="31">
        <v>0</v>
      </c>
      <c r="M536" s="31">
        <v>1079</v>
      </c>
    </row>
    <row r="537" spans="1:13" x14ac:dyDescent="0.25">
      <c r="A537">
        <v>20020015</v>
      </c>
      <c r="B537" t="s">
        <v>13</v>
      </c>
      <c r="C537" t="s">
        <v>13512</v>
      </c>
      <c r="D537" t="s">
        <v>13541</v>
      </c>
      <c r="E537" t="s">
        <v>721</v>
      </c>
      <c r="F537" s="31">
        <v>10.009999999999998</v>
      </c>
      <c r="G537" s="31">
        <v>351.53680000000003</v>
      </c>
      <c r="H537" s="31">
        <v>0</v>
      </c>
      <c r="I537" s="31">
        <v>0</v>
      </c>
      <c r="J537" s="31">
        <v>0</v>
      </c>
      <c r="K537" s="31">
        <v>0</v>
      </c>
      <c r="L537" s="31">
        <v>0</v>
      </c>
      <c r="M537" s="31">
        <v>352</v>
      </c>
    </row>
    <row r="538" spans="1:13" x14ac:dyDescent="0.25">
      <c r="A538">
        <v>20020015</v>
      </c>
      <c r="B538" t="s">
        <v>14</v>
      </c>
      <c r="C538" t="s">
        <v>9173</v>
      </c>
      <c r="D538" t="s">
        <v>14329</v>
      </c>
      <c r="E538" t="s">
        <v>721</v>
      </c>
      <c r="F538" s="31">
        <v>20.099999999999998</v>
      </c>
      <c r="G538" s="31">
        <v>792.62070000000006</v>
      </c>
      <c r="H538" s="31">
        <v>0</v>
      </c>
      <c r="I538" s="31">
        <v>0</v>
      </c>
      <c r="J538" s="31">
        <v>0</v>
      </c>
      <c r="K538" s="31">
        <v>0</v>
      </c>
      <c r="L538" s="31">
        <v>0</v>
      </c>
      <c r="M538" s="31">
        <v>793</v>
      </c>
    </row>
    <row r="539" spans="1:13" x14ac:dyDescent="0.25">
      <c r="A539">
        <v>20020015</v>
      </c>
      <c r="B539" t="s">
        <v>15</v>
      </c>
      <c r="C539" t="s">
        <v>14298</v>
      </c>
      <c r="D539" t="s">
        <v>14331</v>
      </c>
      <c r="E539" t="s">
        <v>721</v>
      </c>
      <c r="F539" s="31">
        <v>54.48</v>
      </c>
      <c r="G539" s="31">
        <v>1827.9101999999998</v>
      </c>
      <c r="H539" s="31">
        <v>0</v>
      </c>
      <c r="I539" s="31">
        <v>0</v>
      </c>
      <c r="J539" s="31">
        <v>0</v>
      </c>
      <c r="K539" s="31">
        <v>0</v>
      </c>
      <c r="L539" s="31">
        <v>0</v>
      </c>
      <c r="M539" s="31">
        <v>1828</v>
      </c>
    </row>
    <row r="540" spans="1:13" x14ac:dyDescent="0.25">
      <c r="A540">
        <v>20020015</v>
      </c>
      <c r="B540" t="s">
        <v>16</v>
      </c>
      <c r="C540" t="s">
        <v>12765</v>
      </c>
      <c r="D540" t="s">
        <v>14534</v>
      </c>
      <c r="E540" t="s">
        <v>721</v>
      </c>
      <c r="F540" s="31">
        <v>13.6</v>
      </c>
      <c r="G540" s="31">
        <v>702.40929999999992</v>
      </c>
      <c r="H540" s="31">
        <v>0</v>
      </c>
      <c r="I540" s="31">
        <v>0</v>
      </c>
      <c r="J540" s="31">
        <v>0</v>
      </c>
      <c r="K540" s="31">
        <v>0</v>
      </c>
      <c r="L540" s="31">
        <v>0</v>
      </c>
      <c r="M540" s="31">
        <v>702</v>
      </c>
    </row>
    <row r="541" spans="1:13" x14ac:dyDescent="0.25">
      <c r="A541">
        <v>20020015</v>
      </c>
      <c r="B541" t="s">
        <v>129</v>
      </c>
      <c r="C541" t="s">
        <v>7315</v>
      </c>
      <c r="D541" t="s">
        <v>14535</v>
      </c>
      <c r="E541" t="s">
        <v>5245</v>
      </c>
      <c r="F541" s="31">
        <v>29.22</v>
      </c>
      <c r="G541" s="31">
        <v>1157.1682000000001</v>
      </c>
      <c r="H541" s="31">
        <v>0</v>
      </c>
      <c r="I541" s="31">
        <v>0</v>
      </c>
      <c r="J541" s="31">
        <v>0</v>
      </c>
      <c r="K541" s="31">
        <v>0</v>
      </c>
      <c r="L541" s="31">
        <v>0</v>
      </c>
      <c r="M541" s="31">
        <v>1157</v>
      </c>
    </row>
    <row r="542" spans="1:13" x14ac:dyDescent="0.25">
      <c r="A542">
        <v>20020015</v>
      </c>
      <c r="B542" t="s">
        <v>423</v>
      </c>
      <c r="C542" t="s">
        <v>7285</v>
      </c>
      <c r="D542" t="s">
        <v>15978</v>
      </c>
      <c r="E542" t="s">
        <v>721</v>
      </c>
      <c r="F542" s="31">
        <v>41.75</v>
      </c>
      <c r="G542" s="31">
        <v>2021.9412000000002</v>
      </c>
      <c r="H542" s="31">
        <v>0</v>
      </c>
      <c r="I542" s="31">
        <v>0</v>
      </c>
      <c r="J542" s="31">
        <v>0</v>
      </c>
      <c r="K542" s="31">
        <v>0</v>
      </c>
      <c r="L542" s="31">
        <v>0</v>
      </c>
      <c r="M542" s="31">
        <v>2022</v>
      </c>
    </row>
    <row r="543" spans="1:13" x14ac:dyDescent="0.25">
      <c r="A543">
        <v>20020015</v>
      </c>
      <c r="B543" t="s">
        <v>424</v>
      </c>
      <c r="C543" t="s">
        <v>8628</v>
      </c>
      <c r="D543" t="s">
        <v>14827</v>
      </c>
      <c r="E543" t="s">
        <v>721</v>
      </c>
      <c r="F543" s="31">
        <v>161.95999999999998</v>
      </c>
      <c r="G543" s="31">
        <v>6481.4009999999998</v>
      </c>
      <c r="H543" s="31">
        <v>0</v>
      </c>
      <c r="I543" s="31">
        <v>0</v>
      </c>
      <c r="J543" s="31">
        <v>0</v>
      </c>
      <c r="K543" s="31">
        <v>0</v>
      </c>
      <c r="L543" s="31">
        <v>0</v>
      </c>
      <c r="M543" s="31">
        <v>6481</v>
      </c>
    </row>
    <row r="544" spans="1:13" x14ac:dyDescent="0.25">
      <c r="A544">
        <v>20020015</v>
      </c>
      <c r="B544" t="s">
        <v>2068</v>
      </c>
      <c r="C544" t="s">
        <v>15304</v>
      </c>
      <c r="D544" t="s">
        <v>15345</v>
      </c>
      <c r="E544" t="s">
        <v>721</v>
      </c>
      <c r="F544" s="31">
        <v>46.209999999999994</v>
      </c>
      <c r="G544" s="31">
        <v>1779.8189999999997</v>
      </c>
      <c r="H544" s="31">
        <v>0</v>
      </c>
      <c r="I544" s="31">
        <v>0</v>
      </c>
      <c r="J544" s="31">
        <v>0</v>
      </c>
      <c r="K544" s="31">
        <v>0</v>
      </c>
      <c r="L544" s="31">
        <v>0</v>
      </c>
      <c r="M544" s="31">
        <v>1780</v>
      </c>
    </row>
    <row r="545" spans="1:13" x14ac:dyDescent="0.25">
      <c r="A545">
        <v>20020015</v>
      </c>
      <c r="B545" t="s">
        <v>130</v>
      </c>
      <c r="C545" t="s">
        <v>9725</v>
      </c>
      <c r="D545" t="s">
        <v>14988</v>
      </c>
      <c r="E545" t="s">
        <v>721</v>
      </c>
      <c r="F545" s="31">
        <v>30.860000000000003</v>
      </c>
      <c r="G545" s="31">
        <v>1238.3022000000003</v>
      </c>
      <c r="H545" s="31">
        <v>0</v>
      </c>
      <c r="I545" s="31">
        <v>0</v>
      </c>
      <c r="J545" s="31">
        <v>0</v>
      </c>
      <c r="K545" s="31">
        <v>0</v>
      </c>
      <c r="L545" s="31">
        <v>0</v>
      </c>
      <c r="M545" s="31">
        <v>1238</v>
      </c>
    </row>
    <row r="546" spans="1:13" x14ac:dyDescent="0.25">
      <c r="A546">
        <v>20020015</v>
      </c>
      <c r="B546" t="s">
        <v>426</v>
      </c>
      <c r="C546" t="s">
        <v>7279</v>
      </c>
      <c r="D546" t="s">
        <v>15726</v>
      </c>
      <c r="E546" t="s">
        <v>721</v>
      </c>
      <c r="F546" s="31">
        <v>149.97000000000003</v>
      </c>
      <c r="G546" s="31">
        <v>5745.8743000000013</v>
      </c>
      <c r="H546" s="31">
        <v>0</v>
      </c>
      <c r="I546" s="31">
        <v>0</v>
      </c>
      <c r="J546" s="31">
        <v>0</v>
      </c>
      <c r="K546" s="31">
        <v>0</v>
      </c>
      <c r="L546" s="31">
        <v>0</v>
      </c>
      <c r="M546" s="31">
        <v>5746</v>
      </c>
    </row>
    <row r="547" spans="1:13" x14ac:dyDescent="0.25">
      <c r="A547">
        <v>20020015</v>
      </c>
      <c r="B547" t="s">
        <v>131</v>
      </c>
      <c r="C547" t="s">
        <v>15498</v>
      </c>
      <c r="D547" t="s">
        <v>15547</v>
      </c>
      <c r="E547" t="s">
        <v>5245</v>
      </c>
      <c r="F547" s="31">
        <v>38.400000000000006</v>
      </c>
      <c r="G547" s="31">
        <v>1545.6514999999995</v>
      </c>
      <c r="H547" s="31">
        <v>0</v>
      </c>
      <c r="I547" s="31">
        <v>0</v>
      </c>
      <c r="J547" s="31">
        <v>0</v>
      </c>
      <c r="K547" s="31">
        <v>0</v>
      </c>
      <c r="L547" s="31">
        <v>0</v>
      </c>
      <c r="M547" s="31">
        <v>1546</v>
      </c>
    </row>
    <row r="548" spans="1:13" x14ac:dyDescent="0.25">
      <c r="A548">
        <v>20020015</v>
      </c>
      <c r="B548" t="s">
        <v>760</v>
      </c>
      <c r="C548" t="s">
        <v>7919</v>
      </c>
      <c r="D548" t="s">
        <v>15727</v>
      </c>
      <c r="E548" t="s">
        <v>5502</v>
      </c>
      <c r="F548" s="31">
        <v>162.43000000000004</v>
      </c>
      <c r="G548" s="31">
        <v>5409.0828999999985</v>
      </c>
      <c r="H548" s="31">
        <v>0</v>
      </c>
      <c r="I548" s="31">
        <v>0</v>
      </c>
      <c r="J548" s="31">
        <v>0</v>
      </c>
      <c r="K548" s="31">
        <v>0</v>
      </c>
      <c r="L548" s="31">
        <v>0</v>
      </c>
      <c r="M548" s="31">
        <v>5409</v>
      </c>
    </row>
    <row r="549" spans="1:13" x14ac:dyDescent="0.25">
      <c r="A549">
        <v>20020015</v>
      </c>
      <c r="B549" t="s">
        <v>427</v>
      </c>
      <c r="C549" t="s">
        <v>13570</v>
      </c>
      <c r="D549" t="s">
        <v>15925</v>
      </c>
      <c r="E549" t="s">
        <v>5527</v>
      </c>
      <c r="F549" s="31">
        <v>100.67</v>
      </c>
      <c r="G549" s="31">
        <v>3828.4461999999999</v>
      </c>
      <c r="H549" s="31">
        <v>0</v>
      </c>
      <c r="I549" s="31">
        <v>0</v>
      </c>
      <c r="J549" s="31">
        <v>0</v>
      </c>
      <c r="K549" s="31">
        <v>0</v>
      </c>
      <c r="L549" s="31">
        <v>0</v>
      </c>
      <c r="M549" s="31">
        <v>3828</v>
      </c>
    </row>
    <row r="550" spans="1:13" x14ac:dyDescent="0.25">
      <c r="A550">
        <v>20020015</v>
      </c>
      <c r="B550" t="s">
        <v>762</v>
      </c>
      <c r="C550" t="s">
        <v>16086</v>
      </c>
      <c r="D550" t="s">
        <v>16095</v>
      </c>
      <c r="E550" t="s">
        <v>721</v>
      </c>
      <c r="F550" s="31">
        <v>42.67</v>
      </c>
      <c r="G550" s="31">
        <v>1639.1498000000001</v>
      </c>
      <c r="H550" s="31">
        <v>0</v>
      </c>
      <c r="I550" s="31">
        <v>0</v>
      </c>
      <c r="J550" s="31">
        <v>0</v>
      </c>
      <c r="K550" s="31">
        <v>0</v>
      </c>
      <c r="L550" s="31">
        <v>0</v>
      </c>
      <c r="M550" s="31">
        <v>1639</v>
      </c>
    </row>
    <row r="551" spans="1:13" x14ac:dyDescent="0.25">
      <c r="A551">
        <v>20020015</v>
      </c>
      <c r="B551" t="s">
        <v>763</v>
      </c>
      <c r="C551" t="s">
        <v>13452</v>
      </c>
      <c r="D551" t="s">
        <v>16235</v>
      </c>
      <c r="E551" t="s">
        <v>721</v>
      </c>
      <c r="F551" s="31">
        <v>44.42</v>
      </c>
      <c r="G551" s="31">
        <v>1823.5832999999998</v>
      </c>
      <c r="H551" s="31">
        <v>0</v>
      </c>
      <c r="I551" s="31">
        <v>0</v>
      </c>
      <c r="J551" s="31">
        <v>0</v>
      </c>
      <c r="K551" s="31">
        <v>0</v>
      </c>
      <c r="L551" s="31">
        <v>0</v>
      </c>
      <c r="M551" s="31">
        <v>1824</v>
      </c>
    </row>
    <row r="552" spans="1:13" x14ac:dyDescent="0.25">
      <c r="A552" t="s">
        <v>16701</v>
      </c>
      <c r="F552" s="31">
        <v>1956.3300000000004</v>
      </c>
      <c r="G552" s="31">
        <v>75830.974399999992</v>
      </c>
      <c r="H552" s="31">
        <v>0</v>
      </c>
      <c r="I552" s="31">
        <v>0</v>
      </c>
      <c r="J552" s="31">
        <v>0</v>
      </c>
      <c r="K552" s="31">
        <v>0</v>
      </c>
      <c r="L552" s="31">
        <v>0</v>
      </c>
      <c r="M552" s="31">
        <v>75831</v>
      </c>
    </row>
    <row r="553" spans="1:13" x14ac:dyDescent="0.25">
      <c r="A553">
        <v>20030001</v>
      </c>
      <c r="B553" t="s">
        <v>17</v>
      </c>
      <c r="C553" t="s">
        <v>719</v>
      </c>
      <c r="D553" t="s">
        <v>720</v>
      </c>
      <c r="E553" t="s">
        <v>721</v>
      </c>
      <c r="F553" s="31">
        <v>503.1400000000001</v>
      </c>
      <c r="G553" s="31">
        <v>19712.0363</v>
      </c>
      <c r="H553" s="31">
        <v>1169</v>
      </c>
      <c r="I553" s="31">
        <v>0</v>
      </c>
      <c r="J553" s="31">
        <v>0</v>
      </c>
      <c r="K553" s="31">
        <v>0</v>
      </c>
      <c r="L553" s="31">
        <v>0</v>
      </c>
      <c r="M553" s="31">
        <v>18543</v>
      </c>
    </row>
    <row r="554" spans="1:13" x14ac:dyDescent="0.25">
      <c r="A554">
        <v>20030001</v>
      </c>
      <c r="B554" t="s">
        <v>18</v>
      </c>
      <c r="C554" t="s">
        <v>730</v>
      </c>
      <c r="D554" t="s">
        <v>731</v>
      </c>
      <c r="E554" t="s">
        <v>721</v>
      </c>
      <c r="F554" s="31">
        <v>53.1</v>
      </c>
      <c r="G554" s="31">
        <v>2035.4700999999998</v>
      </c>
      <c r="H554" s="31">
        <v>0</v>
      </c>
      <c r="I554" s="31">
        <v>0</v>
      </c>
      <c r="J554" s="31">
        <v>0</v>
      </c>
      <c r="K554" s="31">
        <v>0</v>
      </c>
      <c r="L554" s="31">
        <v>0</v>
      </c>
      <c r="M554" s="31">
        <v>2035</v>
      </c>
    </row>
    <row r="555" spans="1:13" x14ac:dyDescent="0.25">
      <c r="A555">
        <v>20030001</v>
      </c>
      <c r="B555" t="s">
        <v>19</v>
      </c>
      <c r="C555" t="s">
        <v>733</v>
      </c>
      <c r="D555" t="s">
        <v>734</v>
      </c>
      <c r="E555" t="s">
        <v>721</v>
      </c>
      <c r="F555" s="31">
        <v>42.41</v>
      </c>
      <c r="G555" s="31">
        <v>1682.6605999999999</v>
      </c>
      <c r="H555" s="31">
        <v>0</v>
      </c>
      <c r="I555" s="31">
        <v>0</v>
      </c>
      <c r="J555" s="31">
        <v>0</v>
      </c>
      <c r="K555" s="31">
        <v>0</v>
      </c>
      <c r="L555" s="31">
        <v>0</v>
      </c>
      <c r="M555" s="31">
        <v>1683</v>
      </c>
    </row>
    <row r="556" spans="1:13" x14ac:dyDescent="0.25">
      <c r="A556">
        <v>20030001</v>
      </c>
      <c r="B556" t="s">
        <v>20</v>
      </c>
      <c r="C556" t="s">
        <v>736</v>
      </c>
      <c r="D556" t="s">
        <v>737</v>
      </c>
      <c r="E556" t="s">
        <v>728</v>
      </c>
      <c r="F556" s="31">
        <v>12.96</v>
      </c>
      <c r="G556" s="31">
        <v>568.20980000000009</v>
      </c>
      <c r="H556" s="31">
        <v>0</v>
      </c>
      <c r="I556" s="31">
        <v>0</v>
      </c>
      <c r="J556" s="31">
        <v>0</v>
      </c>
      <c r="K556" s="31">
        <v>0</v>
      </c>
      <c r="L556" s="31">
        <v>0</v>
      </c>
      <c r="M556" s="31">
        <v>568</v>
      </c>
    </row>
    <row r="557" spans="1:13" x14ac:dyDescent="0.25">
      <c r="A557">
        <v>20030001</v>
      </c>
      <c r="B557" t="s">
        <v>23</v>
      </c>
      <c r="C557" t="s">
        <v>750</v>
      </c>
      <c r="D557" t="s">
        <v>751</v>
      </c>
      <c r="E557" t="s">
        <v>279</v>
      </c>
      <c r="F557" s="31">
        <v>19.849999999999998</v>
      </c>
      <c r="G557" s="31">
        <v>897.63369999999986</v>
      </c>
      <c r="H557" s="31">
        <v>0</v>
      </c>
      <c r="I557" s="31">
        <v>0</v>
      </c>
      <c r="J557" s="31">
        <v>0</v>
      </c>
      <c r="K557" s="31">
        <v>0</v>
      </c>
      <c r="L557" s="31">
        <v>0</v>
      </c>
      <c r="M557" s="31">
        <v>898</v>
      </c>
    </row>
    <row r="558" spans="1:13" x14ac:dyDescent="0.25">
      <c r="A558">
        <v>20030001</v>
      </c>
      <c r="B558" t="s">
        <v>24</v>
      </c>
      <c r="C558" t="s">
        <v>753</v>
      </c>
      <c r="D558" t="s">
        <v>754</v>
      </c>
      <c r="E558" t="s">
        <v>728</v>
      </c>
      <c r="F558" s="31">
        <v>15.77</v>
      </c>
      <c r="G558" s="31">
        <v>939.03390000000002</v>
      </c>
      <c r="H558" s="31">
        <v>0</v>
      </c>
      <c r="I558" s="31">
        <v>0</v>
      </c>
      <c r="J558" s="31">
        <v>0</v>
      </c>
      <c r="K558" s="31">
        <v>0</v>
      </c>
      <c r="L558" s="31">
        <v>0</v>
      </c>
      <c r="M558" s="31">
        <v>939</v>
      </c>
    </row>
    <row r="559" spans="1:13" x14ac:dyDescent="0.25">
      <c r="A559">
        <v>20030001</v>
      </c>
      <c r="B559" t="s">
        <v>25</v>
      </c>
      <c r="C559" t="s">
        <v>1331</v>
      </c>
      <c r="D559" t="s">
        <v>1360</v>
      </c>
      <c r="E559" t="s">
        <v>721</v>
      </c>
      <c r="F559" s="31">
        <v>58.980000000000004</v>
      </c>
      <c r="G559" s="31">
        <v>2474.4414000000002</v>
      </c>
      <c r="H559" s="31">
        <v>0</v>
      </c>
      <c r="I559" s="31">
        <v>0</v>
      </c>
      <c r="J559" s="31">
        <v>0</v>
      </c>
      <c r="K559" s="31">
        <v>0</v>
      </c>
      <c r="L559" s="31">
        <v>0</v>
      </c>
      <c r="M559" s="31">
        <v>2474</v>
      </c>
    </row>
    <row r="560" spans="1:13" x14ac:dyDescent="0.25">
      <c r="A560">
        <v>20030001</v>
      </c>
      <c r="B560" t="s">
        <v>3</v>
      </c>
      <c r="C560" t="s">
        <v>1648</v>
      </c>
      <c r="D560" t="s">
        <v>1678</v>
      </c>
      <c r="E560" t="s">
        <v>728</v>
      </c>
      <c r="F560" s="31">
        <v>6.12</v>
      </c>
      <c r="G560" s="31">
        <v>198.28799999999998</v>
      </c>
      <c r="H560" s="31">
        <v>0</v>
      </c>
      <c r="I560" s="31">
        <v>0</v>
      </c>
      <c r="J560" s="31">
        <v>0</v>
      </c>
      <c r="K560" s="31">
        <v>0</v>
      </c>
      <c r="L560" s="31">
        <v>0</v>
      </c>
      <c r="M560" s="31">
        <v>198</v>
      </c>
    </row>
    <row r="561" spans="1:13" x14ac:dyDescent="0.25">
      <c r="A561">
        <v>20030001</v>
      </c>
      <c r="B561" t="s">
        <v>4</v>
      </c>
      <c r="C561" t="s">
        <v>1649</v>
      </c>
      <c r="D561" t="s">
        <v>1679</v>
      </c>
      <c r="E561" t="s">
        <v>721</v>
      </c>
      <c r="F561" s="31">
        <v>44.96</v>
      </c>
      <c r="G561" s="31">
        <v>1696.0439999999999</v>
      </c>
      <c r="H561" s="31">
        <v>0</v>
      </c>
      <c r="I561" s="31">
        <v>0</v>
      </c>
      <c r="J561" s="31">
        <v>0</v>
      </c>
      <c r="K561" s="31">
        <v>0</v>
      </c>
      <c r="L561" s="31">
        <v>0</v>
      </c>
      <c r="M561" s="31">
        <v>1696</v>
      </c>
    </row>
    <row r="562" spans="1:13" x14ac:dyDescent="0.25">
      <c r="A562">
        <v>20030001</v>
      </c>
      <c r="B562" t="s">
        <v>28</v>
      </c>
      <c r="C562" t="s">
        <v>1993</v>
      </c>
      <c r="D562" t="s">
        <v>2015</v>
      </c>
      <c r="E562" t="s">
        <v>2021</v>
      </c>
      <c r="F562" s="31">
        <v>62.230000000000004</v>
      </c>
      <c r="G562" s="31">
        <v>2819.6642000000006</v>
      </c>
      <c r="H562" s="31">
        <v>0</v>
      </c>
      <c r="I562" s="31">
        <v>0</v>
      </c>
      <c r="J562" s="31">
        <v>0</v>
      </c>
      <c r="K562" s="31">
        <v>0</v>
      </c>
      <c r="L562" s="31">
        <v>0</v>
      </c>
      <c r="M562" s="31">
        <v>2820</v>
      </c>
    </row>
    <row r="563" spans="1:13" x14ac:dyDescent="0.25">
      <c r="A563">
        <v>20030001</v>
      </c>
      <c r="B563" t="s">
        <v>37</v>
      </c>
      <c r="C563" t="s">
        <v>2386</v>
      </c>
      <c r="D563" t="s">
        <v>2387</v>
      </c>
      <c r="E563" t="s">
        <v>728</v>
      </c>
      <c r="F563" s="31">
        <v>222.95</v>
      </c>
      <c r="G563" s="31">
        <v>8135.2056000000011</v>
      </c>
      <c r="H563" s="31">
        <v>0</v>
      </c>
      <c r="I563" s="31">
        <v>0</v>
      </c>
      <c r="J563" s="31">
        <v>0</v>
      </c>
      <c r="K563" s="31">
        <v>0</v>
      </c>
      <c r="L563" s="31">
        <v>0</v>
      </c>
      <c r="M563" s="31">
        <v>8135</v>
      </c>
    </row>
    <row r="564" spans="1:13" x14ac:dyDescent="0.25">
      <c r="A564">
        <v>20030001</v>
      </c>
      <c r="B564" t="s">
        <v>38</v>
      </c>
      <c r="C564" t="s">
        <v>2390</v>
      </c>
      <c r="D564" t="s">
        <v>2391</v>
      </c>
      <c r="E564" t="s">
        <v>721</v>
      </c>
      <c r="F564" s="31">
        <v>77.2</v>
      </c>
      <c r="G564" s="31">
        <v>3239.8074000000001</v>
      </c>
      <c r="H564" s="31">
        <v>0</v>
      </c>
      <c r="I564" s="31">
        <v>0</v>
      </c>
      <c r="J564" s="31">
        <v>0</v>
      </c>
      <c r="K564" s="31">
        <v>0</v>
      </c>
      <c r="L564" s="31">
        <v>0</v>
      </c>
      <c r="M564" s="31">
        <v>3240</v>
      </c>
    </row>
    <row r="565" spans="1:13" x14ac:dyDescent="0.25">
      <c r="A565">
        <v>20030001</v>
      </c>
      <c r="B565" t="s">
        <v>5</v>
      </c>
      <c r="C565" t="s">
        <v>3270</v>
      </c>
      <c r="D565" t="s">
        <v>3298</v>
      </c>
      <c r="E565" t="s">
        <v>721</v>
      </c>
      <c r="F565" s="31">
        <v>16.97</v>
      </c>
      <c r="G565" s="31">
        <v>599.59370000000001</v>
      </c>
      <c r="H565" s="31">
        <v>0</v>
      </c>
      <c r="I565" s="31">
        <v>0</v>
      </c>
      <c r="J565" s="31">
        <v>0</v>
      </c>
      <c r="K565" s="31">
        <v>0</v>
      </c>
      <c r="L565" s="31">
        <v>0</v>
      </c>
      <c r="M565" s="31">
        <v>600</v>
      </c>
    </row>
    <row r="566" spans="1:13" x14ac:dyDescent="0.25">
      <c r="A566">
        <v>20030001</v>
      </c>
      <c r="B566" t="s">
        <v>7</v>
      </c>
      <c r="C566" t="s">
        <v>3669</v>
      </c>
      <c r="D566" t="s">
        <v>3692</v>
      </c>
      <c r="E566" t="s">
        <v>721</v>
      </c>
      <c r="F566" s="31">
        <v>1639.99</v>
      </c>
      <c r="G566" s="31">
        <v>54917.307700000005</v>
      </c>
      <c r="H566" s="31">
        <v>0</v>
      </c>
      <c r="I566" s="31">
        <v>0</v>
      </c>
      <c r="J566" s="31">
        <v>0</v>
      </c>
      <c r="K566" s="31">
        <v>0</v>
      </c>
      <c r="L566" s="31">
        <v>0</v>
      </c>
      <c r="M566" s="31">
        <v>54917</v>
      </c>
    </row>
    <row r="567" spans="1:13" x14ac:dyDescent="0.25">
      <c r="A567">
        <v>20030001</v>
      </c>
      <c r="B567" t="s">
        <v>34</v>
      </c>
      <c r="C567" t="s">
        <v>3982</v>
      </c>
      <c r="D567" t="s">
        <v>3996</v>
      </c>
      <c r="E567" t="s">
        <v>281</v>
      </c>
      <c r="F567" s="31">
        <v>805.67999999999984</v>
      </c>
      <c r="G567" s="31">
        <v>34002.503399999994</v>
      </c>
      <c r="H567" s="31">
        <v>0</v>
      </c>
      <c r="I567" s="31">
        <v>0</v>
      </c>
      <c r="J567" s="31">
        <v>0</v>
      </c>
      <c r="K567" s="31">
        <v>0</v>
      </c>
      <c r="L567" s="31">
        <v>0</v>
      </c>
      <c r="M567" s="31">
        <v>34003</v>
      </c>
    </row>
    <row r="568" spans="1:13" x14ac:dyDescent="0.25">
      <c r="A568">
        <v>20030001</v>
      </c>
      <c r="B568" t="s">
        <v>13</v>
      </c>
      <c r="C568" t="s">
        <v>3983</v>
      </c>
      <c r="D568" t="s">
        <v>5001</v>
      </c>
      <c r="E568" t="s">
        <v>721</v>
      </c>
      <c r="F568" s="31">
        <v>43.410000000000011</v>
      </c>
      <c r="G568" s="31">
        <v>1598.7336</v>
      </c>
      <c r="H568" s="31">
        <v>0</v>
      </c>
      <c r="I568" s="31">
        <v>0</v>
      </c>
      <c r="J568" s="31">
        <v>0</v>
      </c>
      <c r="K568" s="31">
        <v>0</v>
      </c>
      <c r="L568" s="31">
        <v>0</v>
      </c>
      <c r="M568" s="31">
        <v>1599</v>
      </c>
    </row>
    <row r="569" spans="1:13" x14ac:dyDescent="0.25">
      <c r="A569">
        <v>20030001</v>
      </c>
      <c r="B569" t="s">
        <v>16</v>
      </c>
      <c r="C569" t="s">
        <v>6892</v>
      </c>
      <c r="D569" t="s">
        <v>6920</v>
      </c>
      <c r="E569" t="s">
        <v>728</v>
      </c>
      <c r="F569" s="31">
        <v>134.17999999999998</v>
      </c>
      <c r="G569" s="31">
        <v>5610.4965000000002</v>
      </c>
      <c r="H569" s="31">
        <v>0</v>
      </c>
      <c r="I569" s="31">
        <v>0</v>
      </c>
      <c r="J569" s="31">
        <v>0</v>
      </c>
      <c r="K569" s="31">
        <v>0</v>
      </c>
      <c r="L569" s="31">
        <v>0</v>
      </c>
      <c r="M569" s="31">
        <v>5610</v>
      </c>
    </row>
    <row r="570" spans="1:13" x14ac:dyDescent="0.25">
      <c r="A570">
        <v>20030001</v>
      </c>
      <c r="B570" t="s">
        <v>129</v>
      </c>
      <c r="C570" t="s">
        <v>739</v>
      </c>
      <c r="D570" t="s">
        <v>8232</v>
      </c>
      <c r="E570" t="s">
        <v>721</v>
      </c>
      <c r="F570" s="31">
        <v>35.79</v>
      </c>
      <c r="G570" s="31">
        <v>1626.3570999999999</v>
      </c>
      <c r="H570" s="31">
        <v>0</v>
      </c>
      <c r="I570" s="31">
        <v>0</v>
      </c>
      <c r="J570" s="31">
        <v>0</v>
      </c>
      <c r="K570" s="31">
        <v>0</v>
      </c>
      <c r="L570" s="31">
        <v>0</v>
      </c>
      <c r="M570" s="31">
        <v>1626</v>
      </c>
    </row>
    <row r="571" spans="1:13" x14ac:dyDescent="0.25">
      <c r="A571">
        <v>20030001</v>
      </c>
      <c r="B571" t="s">
        <v>425</v>
      </c>
      <c r="C571" t="s">
        <v>9098</v>
      </c>
      <c r="D571" t="s">
        <v>9134</v>
      </c>
      <c r="E571" t="s">
        <v>728</v>
      </c>
      <c r="F571" s="31">
        <v>104.13000000000001</v>
      </c>
      <c r="G571" s="31">
        <v>3488.3148999999994</v>
      </c>
      <c r="H571" s="31">
        <v>0</v>
      </c>
      <c r="I571" s="31">
        <v>0</v>
      </c>
      <c r="J571" s="31">
        <v>0</v>
      </c>
      <c r="K571" s="31">
        <v>0</v>
      </c>
      <c r="L571" s="31">
        <v>0</v>
      </c>
      <c r="M571" s="31">
        <v>3488</v>
      </c>
    </row>
    <row r="572" spans="1:13" x14ac:dyDescent="0.25">
      <c r="A572">
        <v>20030001</v>
      </c>
      <c r="B572" t="s">
        <v>760</v>
      </c>
      <c r="C572" t="s">
        <v>14722</v>
      </c>
      <c r="D572" t="s">
        <v>14745</v>
      </c>
      <c r="E572" t="s">
        <v>721</v>
      </c>
      <c r="F572" s="31">
        <v>19.739999999999998</v>
      </c>
      <c r="G572" s="31">
        <v>867.33449999999993</v>
      </c>
      <c r="H572" s="31">
        <v>0</v>
      </c>
      <c r="I572" s="31">
        <v>0</v>
      </c>
      <c r="J572" s="31">
        <v>0</v>
      </c>
      <c r="K572" s="31">
        <v>0</v>
      </c>
      <c r="L572" s="31">
        <v>0</v>
      </c>
      <c r="M572" s="31">
        <v>867</v>
      </c>
    </row>
    <row r="573" spans="1:13" x14ac:dyDescent="0.25">
      <c r="A573" t="s">
        <v>16702</v>
      </c>
      <c r="F573" s="31">
        <v>3919.5599999999995</v>
      </c>
      <c r="G573" s="31">
        <v>147109.13639999999</v>
      </c>
      <c r="H573" s="31">
        <v>1169</v>
      </c>
      <c r="I573" s="31">
        <v>0</v>
      </c>
      <c r="J573" s="31">
        <v>0</v>
      </c>
      <c r="K573" s="31">
        <v>0</v>
      </c>
      <c r="L573" s="31">
        <v>0</v>
      </c>
      <c r="M573" s="31">
        <v>145939</v>
      </c>
    </row>
    <row r="574" spans="1:13" x14ac:dyDescent="0.25">
      <c r="A574">
        <v>20030002</v>
      </c>
      <c r="B574" t="s">
        <v>17</v>
      </c>
      <c r="C574" t="s">
        <v>1563</v>
      </c>
      <c r="D574" t="s">
        <v>1582</v>
      </c>
      <c r="E574" t="s">
        <v>776</v>
      </c>
      <c r="F574" s="31">
        <v>46.79999999999999</v>
      </c>
      <c r="G574" s="31">
        <v>1880.2508999999998</v>
      </c>
      <c r="H574" s="31">
        <v>0</v>
      </c>
      <c r="I574" s="31">
        <v>0</v>
      </c>
      <c r="J574" s="31">
        <v>0</v>
      </c>
      <c r="K574" s="31">
        <v>0</v>
      </c>
      <c r="L574" s="31">
        <v>0</v>
      </c>
      <c r="M574" s="31">
        <v>1880</v>
      </c>
    </row>
    <row r="575" spans="1:13" x14ac:dyDescent="0.25">
      <c r="A575">
        <v>20030002</v>
      </c>
      <c r="B575" t="s">
        <v>6</v>
      </c>
      <c r="C575" t="s">
        <v>3827</v>
      </c>
      <c r="D575" t="s">
        <v>3838</v>
      </c>
      <c r="E575" t="s">
        <v>776</v>
      </c>
      <c r="F575" s="31">
        <v>13.32</v>
      </c>
      <c r="G575" s="31">
        <v>682.39189999999996</v>
      </c>
      <c r="H575" s="31">
        <v>0</v>
      </c>
      <c r="I575" s="31">
        <v>0</v>
      </c>
      <c r="J575" s="31">
        <v>0</v>
      </c>
      <c r="K575" s="31">
        <v>0</v>
      </c>
      <c r="L575" s="31">
        <v>0</v>
      </c>
      <c r="M575" s="31">
        <v>682</v>
      </c>
    </row>
    <row r="576" spans="1:13" x14ac:dyDescent="0.25">
      <c r="A576">
        <v>20030002</v>
      </c>
      <c r="B576" t="s">
        <v>9</v>
      </c>
      <c r="C576" t="s">
        <v>5400</v>
      </c>
      <c r="D576" t="s">
        <v>5471</v>
      </c>
      <c r="E576" t="s">
        <v>776</v>
      </c>
      <c r="F576" s="31">
        <v>496.35</v>
      </c>
      <c r="G576" s="31">
        <v>19852.770799999998</v>
      </c>
      <c r="H576" s="31">
        <v>0</v>
      </c>
      <c r="I576" s="31">
        <v>0</v>
      </c>
      <c r="J576" s="31">
        <v>0</v>
      </c>
      <c r="K576" s="31">
        <v>0</v>
      </c>
      <c r="L576" s="31">
        <v>0</v>
      </c>
      <c r="M576" s="31">
        <v>19853</v>
      </c>
    </row>
    <row r="577" spans="1:13" x14ac:dyDescent="0.25">
      <c r="A577">
        <v>20030002</v>
      </c>
      <c r="B577" t="s">
        <v>15</v>
      </c>
      <c r="C577" t="s">
        <v>5757</v>
      </c>
      <c r="D577" t="s">
        <v>7928</v>
      </c>
      <c r="E577" t="s">
        <v>776</v>
      </c>
      <c r="F577" s="31">
        <v>43.759999999999991</v>
      </c>
      <c r="G577" s="31">
        <v>1865.5135999999998</v>
      </c>
      <c r="H577" s="31">
        <v>0</v>
      </c>
      <c r="I577" s="31">
        <v>0</v>
      </c>
      <c r="J577" s="31">
        <v>0</v>
      </c>
      <c r="K577" s="31">
        <v>0</v>
      </c>
      <c r="L577" s="31">
        <v>0</v>
      </c>
      <c r="M577" s="31">
        <v>1866</v>
      </c>
    </row>
    <row r="578" spans="1:13" x14ac:dyDescent="0.25">
      <c r="A578">
        <v>20030002</v>
      </c>
      <c r="B578" t="s">
        <v>129</v>
      </c>
      <c r="C578" t="s">
        <v>9002</v>
      </c>
      <c r="D578" t="s">
        <v>9024</v>
      </c>
      <c r="E578" t="s">
        <v>776</v>
      </c>
      <c r="F578" s="31">
        <v>39.659999999999997</v>
      </c>
      <c r="G578" s="31">
        <v>1340.1500999999998</v>
      </c>
      <c r="H578" s="31">
        <v>0</v>
      </c>
      <c r="I578" s="31">
        <v>0</v>
      </c>
      <c r="J578" s="31">
        <v>0</v>
      </c>
      <c r="K578" s="31">
        <v>0</v>
      </c>
      <c r="L578" s="31">
        <v>0</v>
      </c>
      <c r="M578" s="31">
        <v>1340</v>
      </c>
    </row>
    <row r="579" spans="1:13" x14ac:dyDescent="0.25">
      <c r="A579">
        <v>20030002</v>
      </c>
      <c r="B579" t="s">
        <v>424</v>
      </c>
      <c r="C579" t="s">
        <v>11661</v>
      </c>
      <c r="D579" t="s">
        <v>11691</v>
      </c>
      <c r="E579" t="s">
        <v>776</v>
      </c>
      <c r="F579" s="31">
        <v>53.379999999999995</v>
      </c>
      <c r="G579" s="31">
        <v>2518.0079999999998</v>
      </c>
      <c r="H579" s="31">
        <v>0</v>
      </c>
      <c r="I579" s="31">
        <v>0</v>
      </c>
      <c r="J579" s="31">
        <v>0</v>
      </c>
      <c r="K579" s="31">
        <v>0</v>
      </c>
      <c r="L579" s="31">
        <v>0</v>
      </c>
      <c r="M579" s="31">
        <v>2518</v>
      </c>
    </row>
    <row r="580" spans="1:13" x14ac:dyDescent="0.25">
      <c r="A580">
        <v>20030002</v>
      </c>
      <c r="B580" t="s">
        <v>130</v>
      </c>
      <c r="C580" t="s">
        <v>13796</v>
      </c>
      <c r="D580" t="s">
        <v>13809</v>
      </c>
      <c r="E580" t="s">
        <v>776</v>
      </c>
      <c r="F580" s="31">
        <v>4.12</v>
      </c>
      <c r="G580" s="31">
        <v>173.89160000000001</v>
      </c>
      <c r="H580" s="31">
        <v>0</v>
      </c>
      <c r="I580" s="31">
        <v>0</v>
      </c>
      <c r="J580" s="31">
        <v>0</v>
      </c>
      <c r="K580" s="31">
        <v>0</v>
      </c>
      <c r="L580" s="31">
        <v>0</v>
      </c>
      <c r="M580" s="31">
        <v>174</v>
      </c>
    </row>
    <row r="581" spans="1:13" x14ac:dyDescent="0.25">
      <c r="A581">
        <v>20030002</v>
      </c>
      <c r="B581" t="s">
        <v>426</v>
      </c>
      <c r="C581" t="s">
        <v>14300</v>
      </c>
      <c r="D581" t="s">
        <v>14334</v>
      </c>
      <c r="E581" t="s">
        <v>1048</v>
      </c>
      <c r="F581" s="31">
        <v>19.04</v>
      </c>
      <c r="G581" s="31">
        <v>839.64200000000005</v>
      </c>
      <c r="H581" s="31">
        <v>0</v>
      </c>
      <c r="I581" s="31">
        <v>0</v>
      </c>
      <c r="J581" s="31">
        <v>0</v>
      </c>
      <c r="K581" s="31">
        <v>0</v>
      </c>
      <c r="L581" s="31">
        <v>0</v>
      </c>
      <c r="M581" s="31">
        <v>840</v>
      </c>
    </row>
    <row r="582" spans="1:13" x14ac:dyDescent="0.25">
      <c r="A582">
        <v>20030002</v>
      </c>
      <c r="B582" t="s">
        <v>131</v>
      </c>
      <c r="C582" t="s">
        <v>559</v>
      </c>
      <c r="D582" t="s">
        <v>15867</v>
      </c>
      <c r="E582" t="s">
        <v>776</v>
      </c>
      <c r="F582" s="31">
        <v>13.009999999999998</v>
      </c>
      <c r="G582" s="31">
        <v>531.06870000000004</v>
      </c>
      <c r="H582" s="31">
        <v>0</v>
      </c>
      <c r="I582" s="31">
        <v>0</v>
      </c>
      <c r="J582" s="31">
        <v>0</v>
      </c>
      <c r="K582" s="31">
        <v>0</v>
      </c>
      <c r="L582" s="31">
        <v>0</v>
      </c>
      <c r="M582" s="31">
        <v>531</v>
      </c>
    </row>
    <row r="583" spans="1:13" x14ac:dyDescent="0.25">
      <c r="A583" t="s">
        <v>16703</v>
      </c>
      <c r="F583" s="31">
        <v>729.43999999999994</v>
      </c>
      <c r="G583" s="31">
        <v>29683.687599999997</v>
      </c>
      <c r="H583" s="31">
        <v>0</v>
      </c>
      <c r="I583" s="31">
        <v>0</v>
      </c>
      <c r="J583" s="31">
        <v>0</v>
      </c>
      <c r="K583" s="31">
        <v>0</v>
      </c>
      <c r="L583" s="31">
        <v>0</v>
      </c>
      <c r="M583" s="31">
        <v>29684</v>
      </c>
    </row>
    <row r="584" spans="1:13" x14ac:dyDescent="0.25">
      <c r="A584">
        <v>20030009</v>
      </c>
      <c r="B584" t="s">
        <v>17</v>
      </c>
      <c r="C584" t="s">
        <v>2136</v>
      </c>
      <c r="D584" t="s">
        <v>2137</v>
      </c>
      <c r="E584" t="s">
        <v>721</v>
      </c>
      <c r="F584" s="31">
        <v>41.34</v>
      </c>
      <c r="G584" s="31">
        <v>1964.2037</v>
      </c>
      <c r="H584" s="31">
        <v>0</v>
      </c>
      <c r="I584" s="31">
        <v>0</v>
      </c>
      <c r="J584" s="31">
        <v>0</v>
      </c>
      <c r="K584" s="31">
        <v>0</v>
      </c>
      <c r="L584" s="31">
        <v>157.07000000000335</v>
      </c>
      <c r="M584" s="31">
        <v>1807</v>
      </c>
    </row>
    <row r="585" spans="1:13" x14ac:dyDescent="0.25">
      <c r="A585">
        <v>20030009</v>
      </c>
      <c r="B585" t="s">
        <v>1</v>
      </c>
      <c r="C585" t="s">
        <v>2220</v>
      </c>
      <c r="D585" t="s">
        <v>2239</v>
      </c>
      <c r="E585" t="s">
        <v>721</v>
      </c>
      <c r="F585" s="31">
        <v>21.990000000000006</v>
      </c>
      <c r="G585" s="31">
        <v>973.96680000000003</v>
      </c>
      <c r="H585" s="31">
        <v>0</v>
      </c>
      <c r="I585" s="31">
        <v>0</v>
      </c>
      <c r="J585" s="31">
        <v>0</v>
      </c>
      <c r="K585" s="31">
        <v>0</v>
      </c>
      <c r="L585" s="31">
        <v>0</v>
      </c>
      <c r="M585" s="31">
        <v>974</v>
      </c>
    </row>
    <row r="586" spans="1:13" x14ac:dyDescent="0.25">
      <c r="A586">
        <v>20030009</v>
      </c>
      <c r="B586" t="s">
        <v>18</v>
      </c>
      <c r="C586" t="s">
        <v>2221</v>
      </c>
      <c r="D586" t="s">
        <v>2240</v>
      </c>
      <c r="E586" t="s">
        <v>721</v>
      </c>
      <c r="F586" s="31">
        <v>31.72</v>
      </c>
      <c r="G586" s="31">
        <v>1505.4411999999995</v>
      </c>
      <c r="H586" s="31">
        <v>0</v>
      </c>
      <c r="I586" s="31">
        <v>0</v>
      </c>
      <c r="J586" s="31">
        <v>0</v>
      </c>
      <c r="K586" s="31">
        <v>0</v>
      </c>
      <c r="L586" s="31">
        <v>0</v>
      </c>
      <c r="M586" s="31">
        <v>1505</v>
      </c>
    </row>
    <row r="587" spans="1:13" x14ac:dyDescent="0.25">
      <c r="A587">
        <v>20030009</v>
      </c>
      <c r="B587" t="s">
        <v>19</v>
      </c>
      <c r="C587" t="s">
        <v>2222</v>
      </c>
      <c r="D587" t="s">
        <v>2241</v>
      </c>
      <c r="E587" t="s">
        <v>728</v>
      </c>
      <c r="F587" s="31">
        <v>30.099999999999994</v>
      </c>
      <c r="G587" s="31">
        <v>1239.8178</v>
      </c>
      <c r="H587" s="31">
        <v>0</v>
      </c>
      <c r="I587" s="31">
        <v>0</v>
      </c>
      <c r="J587" s="31">
        <v>0</v>
      </c>
      <c r="K587" s="31">
        <v>0</v>
      </c>
      <c r="L587" s="31">
        <v>0</v>
      </c>
      <c r="M587" s="31">
        <v>1240</v>
      </c>
    </row>
    <row r="588" spans="1:13" x14ac:dyDescent="0.25">
      <c r="A588">
        <v>20030009</v>
      </c>
      <c r="B588" t="s">
        <v>20</v>
      </c>
      <c r="C588" t="s">
        <v>1639</v>
      </c>
      <c r="D588" t="s">
        <v>2295</v>
      </c>
      <c r="E588" t="s">
        <v>721</v>
      </c>
      <c r="F588" s="31">
        <v>17.529999999999998</v>
      </c>
      <c r="G588" s="31">
        <v>697.83759999999995</v>
      </c>
      <c r="H588" s="31">
        <v>0</v>
      </c>
      <c r="I588" s="31">
        <v>0</v>
      </c>
      <c r="J588" s="31">
        <v>0</v>
      </c>
      <c r="K588" s="31">
        <v>0</v>
      </c>
      <c r="L588" s="31">
        <v>0</v>
      </c>
      <c r="M588" s="31">
        <v>698</v>
      </c>
    </row>
    <row r="589" spans="1:13" x14ac:dyDescent="0.25">
      <c r="A589">
        <v>20030009</v>
      </c>
      <c r="B589" t="s">
        <v>41</v>
      </c>
      <c r="C589" t="s">
        <v>2281</v>
      </c>
      <c r="D589" t="s">
        <v>2296</v>
      </c>
      <c r="E589" t="s">
        <v>721</v>
      </c>
      <c r="F589" s="31">
        <v>12.34</v>
      </c>
      <c r="G589" s="31">
        <v>754.02520000000004</v>
      </c>
      <c r="H589" s="31">
        <v>0</v>
      </c>
      <c r="I589" s="31">
        <v>0</v>
      </c>
      <c r="J589" s="31">
        <v>0</v>
      </c>
      <c r="K589" s="31">
        <v>0</v>
      </c>
      <c r="L589" s="31">
        <v>0</v>
      </c>
      <c r="M589" s="31">
        <v>754</v>
      </c>
    </row>
    <row r="590" spans="1:13" x14ac:dyDescent="0.25">
      <c r="A590">
        <v>20030009</v>
      </c>
      <c r="B590" t="s">
        <v>23</v>
      </c>
      <c r="C590" t="s">
        <v>2282</v>
      </c>
      <c r="D590" t="s">
        <v>2297</v>
      </c>
      <c r="E590" t="s">
        <v>721</v>
      </c>
      <c r="F590" s="31">
        <v>40.130000000000003</v>
      </c>
      <c r="G590" s="31">
        <v>1667.1324999999997</v>
      </c>
      <c r="H590" s="31">
        <v>0</v>
      </c>
      <c r="I590" s="31">
        <v>0</v>
      </c>
      <c r="J590" s="31">
        <v>0</v>
      </c>
      <c r="K590" s="31">
        <v>0</v>
      </c>
      <c r="L590" s="31">
        <v>0</v>
      </c>
      <c r="M590" s="31">
        <v>1667</v>
      </c>
    </row>
    <row r="591" spans="1:13" x14ac:dyDescent="0.25">
      <c r="A591">
        <v>20030009</v>
      </c>
      <c r="B591" t="s">
        <v>26</v>
      </c>
      <c r="C591" t="s">
        <v>2493</v>
      </c>
      <c r="D591" t="s">
        <v>2513</v>
      </c>
      <c r="E591" t="s">
        <v>721</v>
      </c>
      <c r="F591" s="31">
        <v>31.780000000000005</v>
      </c>
      <c r="G591" s="31">
        <v>1340.2899</v>
      </c>
      <c r="H591" s="31">
        <v>0</v>
      </c>
      <c r="I591" s="31">
        <v>0</v>
      </c>
      <c r="J591" s="31">
        <v>0</v>
      </c>
      <c r="K591" s="31">
        <v>0</v>
      </c>
      <c r="L591" s="31">
        <v>0</v>
      </c>
      <c r="M591" s="31">
        <v>1340</v>
      </c>
    </row>
    <row r="592" spans="1:13" x14ac:dyDescent="0.25">
      <c r="A592">
        <v>20030009</v>
      </c>
      <c r="B592" t="s">
        <v>3</v>
      </c>
      <c r="C592" t="s">
        <v>3666</v>
      </c>
      <c r="D592" t="s">
        <v>3688</v>
      </c>
      <c r="E592" t="s">
        <v>721</v>
      </c>
      <c r="F592" s="31">
        <v>15.799999999999999</v>
      </c>
      <c r="G592" s="31">
        <v>760.20169999999996</v>
      </c>
      <c r="H592" s="31">
        <v>0</v>
      </c>
      <c r="I592" s="31">
        <v>0</v>
      </c>
      <c r="J592" s="31">
        <v>0</v>
      </c>
      <c r="K592" s="31">
        <v>0</v>
      </c>
      <c r="L592" s="31">
        <v>0</v>
      </c>
      <c r="M592" s="31">
        <v>760</v>
      </c>
    </row>
    <row r="593" spans="1:13" x14ac:dyDescent="0.25">
      <c r="A593">
        <v>20030009</v>
      </c>
      <c r="B593" t="s">
        <v>4</v>
      </c>
      <c r="C593" t="s">
        <v>3885</v>
      </c>
      <c r="D593" t="s">
        <v>3909</v>
      </c>
      <c r="E593" t="s">
        <v>721</v>
      </c>
      <c r="F593" s="31">
        <v>7.42</v>
      </c>
      <c r="G593" s="31">
        <v>372.15649999999999</v>
      </c>
      <c r="H593" s="31">
        <v>0</v>
      </c>
      <c r="I593" s="31">
        <v>0</v>
      </c>
      <c r="J593" s="31">
        <v>0</v>
      </c>
      <c r="K593" s="31">
        <v>0</v>
      </c>
      <c r="L593" s="31">
        <v>0</v>
      </c>
      <c r="M593" s="31">
        <v>372</v>
      </c>
    </row>
    <row r="594" spans="1:13" x14ac:dyDescent="0.25">
      <c r="A594">
        <v>20030009</v>
      </c>
      <c r="B594" t="s">
        <v>37</v>
      </c>
      <c r="C594" t="s">
        <v>4202</v>
      </c>
      <c r="D594" t="s">
        <v>4216</v>
      </c>
      <c r="E594" t="s">
        <v>721</v>
      </c>
      <c r="F594" s="31">
        <v>9.11</v>
      </c>
      <c r="G594" s="31">
        <v>395.66519999999997</v>
      </c>
      <c r="H594" s="31">
        <v>0</v>
      </c>
      <c r="I594" s="31">
        <v>0</v>
      </c>
      <c r="J594" s="31">
        <v>0</v>
      </c>
      <c r="K594" s="31">
        <v>0</v>
      </c>
      <c r="L594" s="31">
        <v>0</v>
      </c>
      <c r="M594" s="31">
        <v>396</v>
      </c>
    </row>
    <row r="595" spans="1:13" x14ac:dyDescent="0.25">
      <c r="A595">
        <v>20030009</v>
      </c>
      <c r="B595" t="s">
        <v>5</v>
      </c>
      <c r="C595" t="s">
        <v>6886</v>
      </c>
      <c r="D595" t="s">
        <v>6912</v>
      </c>
      <c r="E595" t="s">
        <v>721</v>
      </c>
      <c r="F595" s="31">
        <v>13.9</v>
      </c>
      <c r="G595" s="31">
        <v>952.75959999999998</v>
      </c>
      <c r="H595" s="31">
        <v>0</v>
      </c>
      <c r="I595" s="31">
        <v>0</v>
      </c>
      <c r="J595" s="31">
        <v>0</v>
      </c>
      <c r="K595" s="31">
        <v>0</v>
      </c>
      <c r="L595" s="31">
        <v>0</v>
      </c>
      <c r="M595" s="31">
        <v>953</v>
      </c>
    </row>
    <row r="596" spans="1:13" x14ac:dyDescent="0.25">
      <c r="A596">
        <v>20030009</v>
      </c>
      <c r="B596" t="s">
        <v>32</v>
      </c>
      <c r="C596" t="s">
        <v>10888</v>
      </c>
      <c r="D596" t="s">
        <v>10993</v>
      </c>
      <c r="E596" t="s">
        <v>776</v>
      </c>
      <c r="F596" s="31">
        <v>12.760000000000002</v>
      </c>
      <c r="G596" s="31">
        <v>554.9511</v>
      </c>
      <c r="H596" s="31">
        <v>0</v>
      </c>
      <c r="I596" s="31">
        <v>0</v>
      </c>
      <c r="J596" s="31">
        <v>0</v>
      </c>
      <c r="K596" s="31">
        <v>0</v>
      </c>
      <c r="L596" s="31">
        <v>0</v>
      </c>
      <c r="M596" s="31">
        <v>555</v>
      </c>
    </row>
    <row r="597" spans="1:13" x14ac:dyDescent="0.25">
      <c r="A597">
        <v>20030009</v>
      </c>
      <c r="B597" t="s">
        <v>9</v>
      </c>
      <c r="C597" t="s">
        <v>10956</v>
      </c>
      <c r="D597" t="s">
        <v>10995</v>
      </c>
      <c r="E597" t="s">
        <v>776</v>
      </c>
      <c r="F597" s="31">
        <v>9.9499999999999993</v>
      </c>
      <c r="G597" s="31">
        <v>656.56979999999999</v>
      </c>
      <c r="H597" s="31">
        <v>0</v>
      </c>
      <c r="I597" s="31">
        <v>0</v>
      </c>
      <c r="J597" s="31">
        <v>0</v>
      </c>
      <c r="K597" s="31">
        <v>0</v>
      </c>
      <c r="L597" s="31">
        <v>0</v>
      </c>
      <c r="M597" s="31">
        <v>657</v>
      </c>
    </row>
    <row r="598" spans="1:13" x14ac:dyDescent="0.25">
      <c r="A598">
        <v>20030009</v>
      </c>
      <c r="B598" t="s">
        <v>11</v>
      </c>
      <c r="C598" t="s">
        <v>9607</v>
      </c>
      <c r="D598" t="s">
        <v>12236</v>
      </c>
      <c r="E598" t="s">
        <v>721</v>
      </c>
      <c r="F598" s="31">
        <v>138.13</v>
      </c>
      <c r="G598" s="31">
        <v>5543.7775000000011</v>
      </c>
      <c r="H598" s="31">
        <v>0</v>
      </c>
      <c r="I598" s="31">
        <v>0</v>
      </c>
      <c r="J598" s="31">
        <v>0</v>
      </c>
      <c r="K598" s="31">
        <v>0</v>
      </c>
      <c r="L598" s="31">
        <v>0</v>
      </c>
      <c r="M598" s="31">
        <v>5544</v>
      </c>
    </row>
    <row r="599" spans="1:13" x14ac:dyDescent="0.25">
      <c r="A599">
        <v>20030009</v>
      </c>
      <c r="B599" t="s">
        <v>12</v>
      </c>
      <c r="C599" t="s">
        <v>12209</v>
      </c>
      <c r="D599" t="s">
        <v>12237</v>
      </c>
      <c r="E599" t="s">
        <v>12252</v>
      </c>
      <c r="F599" s="31">
        <v>18.490000000000002</v>
      </c>
      <c r="G599" s="31">
        <v>826.59839999999997</v>
      </c>
      <c r="H599" s="31">
        <v>0</v>
      </c>
      <c r="I599" s="31">
        <v>0</v>
      </c>
      <c r="J599" s="31">
        <v>0</v>
      </c>
      <c r="K599" s="31">
        <v>0</v>
      </c>
      <c r="L599" s="31">
        <v>0</v>
      </c>
      <c r="M599" s="31">
        <v>827</v>
      </c>
    </row>
    <row r="600" spans="1:13" x14ac:dyDescent="0.25">
      <c r="A600">
        <v>20030009</v>
      </c>
      <c r="B600" t="s">
        <v>35</v>
      </c>
      <c r="C600" t="s">
        <v>8800</v>
      </c>
      <c r="D600" t="s">
        <v>12655</v>
      </c>
      <c r="E600" t="s">
        <v>776</v>
      </c>
      <c r="F600" s="31">
        <v>4.7</v>
      </c>
      <c r="G600" s="31">
        <v>320.70260000000002</v>
      </c>
      <c r="H600" s="31">
        <v>0</v>
      </c>
      <c r="I600" s="31">
        <v>0</v>
      </c>
      <c r="J600" s="31">
        <v>0</v>
      </c>
      <c r="K600" s="31">
        <v>0</v>
      </c>
      <c r="L600" s="31">
        <v>0</v>
      </c>
      <c r="M600" s="31">
        <v>321</v>
      </c>
    </row>
    <row r="601" spans="1:13" x14ac:dyDescent="0.25">
      <c r="A601">
        <v>20030009</v>
      </c>
      <c r="B601" t="s">
        <v>1650</v>
      </c>
      <c r="C601" t="s">
        <v>13506</v>
      </c>
      <c r="D601" t="s">
        <v>13534</v>
      </c>
      <c r="E601" t="s">
        <v>721</v>
      </c>
      <c r="F601" s="31">
        <v>74.260000000000005</v>
      </c>
      <c r="G601" s="31">
        <v>3334.6772999999998</v>
      </c>
      <c r="H601" s="31">
        <v>0</v>
      </c>
      <c r="I601" s="31">
        <v>0</v>
      </c>
      <c r="J601" s="31">
        <v>0</v>
      </c>
      <c r="K601" s="31">
        <v>0</v>
      </c>
      <c r="L601" s="31">
        <v>0</v>
      </c>
      <c r="M601" s="31">
        <v>3335</v>
      </c>
    </row>
    <row r="602" spans="1:13" x14ac:dyDescent="0.25">
      <c r="A602">
        <v>20030009</v>
      </c>
      <c r="B602" t="s">
        <v>15</v>
      </c>
      <c r="C602" t="s">
        <v>7133</v>
      </c>
      <c r="D602" t="s">
        <v>14167</v>
      </c>
      <c r="E602" t="s">
        <v>721</v>
      </c>
      <c r="F602" s="31">
        <v>12.190000000000001</v>
      </c>
      <c r="G602" s="31">
        <v>513.92599999999993</v>
      </c>
      <c r="H602" s="31">
        <v>0</v>
      </c>
      <c r="I602" s="31">
        <v>0</v>
      </c>
      <c r="J602" s="31">
        <v>0</v>
      </c>
      <c r="K602" s="31">
        <v>0</v>
      </c>
      <c r="L602" s="31">
        <v>0</v>
      </c>
      <c r="M602" s="31">
        <v>514</v>
      </c>
    </row>
    <row r="603" spans="1:13" x14ac:dyDescent="0.25">
      <c r="A603">
        <v>20030009</v>
      </c>
      <c r="B603" t="s">
        <v>129</v>
      </c>
      <c r="C603" t="s">
        <v>14046</v>
      </c>
      <c r="D603" t="s">
        <v>14081</v>
      </c>
      <c r="E603" t="s">
        <v>721</v>
      </c>
      <c r="F603" s="31">
        <v>12.87</v>
      </c>
      <c r="G603" s="31">
        <v>561.38520000000005</v>
      </c>
      <c r="H603" s="31">
        <v>0</v>
      </c>
      <c r="I603" s="31">
        <v>0</v>
      </c>
      <c r="J603" s="31">
        <v>0</v>
      </c>
      <c r="K603" s="31">
        <v>0</v>
      </c>
      <c r="L603" s="31">
        <v>0</v>
      </c>
      <c r="M603" s="31">
        <v>561</v>
      </c>
    </row>
    <row r="604" spans="1:13" x14ac:dyDescent="0.25">
      <c r="A604">
        <v>20030009</v>
      </c>
      <c r="B604" t="s">
        <v>423</v>
      </c>
      <c r="C604" t="s">
        <v>14444</v>
      </c>
      <c r="D604" t="s">
        <v>14461</v>
      </c>
      <c r="E604" t="s">
        <v>9490</v>
      </c>
      <c r="F604" s="31">
        <v>10.74</v>
      </c>
      <c r="G604" s="31">
        <v>449.06740000000002</v>
      </c>
      <c r="H604" s="31">
        <v>0</v>
      </c>
      <c r="I604" s="31">
        <v>0</v>
      </c>
      <c r="J604" s="31">
        <v>0</v>
      </c>
      <c r="K604" s="31">
        <v>0</v>
      </c>
      <c r="L604" s="31">
        <v>0</v>
      </c>
      <c r="M604" s="31">
        <v>449</v>
      </c>
    </row>
    <row r="605" spans="1:13" x14ac:dyDescent="0.25">
      <c r="A605">
        <v>20030009</v>
      </c>
      <c r="B605" t="s">
        <v>424</v>
      </c>
      <c r="C605" t="s">
        <v>8719</v>
      </c>
      <c r="D605" t="s">
        <v>14637</v>
      </c>
      <c r="E605" t="s">
        <v>721</v>
      </c>
      <c r="F605" s="31">
        <v>13.58</v>
      </c>
      <c r="G605" s="31">
        <v>522.77879999999993</v>
      </c>
      <c r="H605" s="31">
        <v>0</v>
      </c>
      <c r="I605" s="31">
        <v>0</v>
      </c>
      <c r="J605" s="31">
        <v>0</v>
      </c>
      <c r="K605" s="31">
        <v>0</v>
      </c>
      <c r="L605" s="31">
        <v>0</v>
      </c>
      <c r="M605" s="31">
        <v>523</v>
      </c>
    </row>
    <row r="606" spans="1:13" x14ac:dyDescent="0.25">
      <c r="A606">
        <v>20030009</v>
      </c>
      <c r="B606" t="s">
        <v>425</v>
      </c>
      <c r="C606" t="s">
        <v>15846</v>
      </c>
      <c r="D606" t="s">
        <v>15868</v>
      </c>
      <c r="E606" t="s">
        <v>721</v>
      </c>
      <c r="F606" s="31">
        <v>20.420000000000002</v>
      </c>
      <c r="G606" s="31">
        <v>699.50510000000008</v>
      </c>
      <c r="H606" s="31">
        <v>0</v>
      </c>
      <c r="I606" s="31">
        <v>0</v>
      </c>
      <c r="J606" s="31">
        <v>0</v>
      </c>
      <c r="K606" s="31">
        <v>0</v>
      </c>
      <c r="L606" s="31">
        <v>0</v>
      </c>
      <c r="M606" s="31">
        <v>700</v>
      </c>
    </row>
    <row r="607" spans="1:13" x14ac:dyDescent="0.25">
      <c r="A607">
        <v>20030009</v>
      </c>
      <c r="B607" t="s">
        <v>2068</v>
      </c>
      <c r="C607" t="s">
        <v>16034</v>
      </c>
      <c r="D607" t="s">
        <v>16049</v>
      </c>
      <c r="E607" t="s">
        <v>721</v>
      </c>
      <c r="F607" s="31">
        <v>11.42</v>
      </c>
      <c r="G607" s="31">
        <v>413.75070000000005</v>
      </c>
      <c r="H607" s="31">
        <v>0</v>
      </c>
      <c r="I607" s="31">
        <v>0</v>
      </c>
      <c r="J607" s="31">
        <v>0</v>
      </c>
      <c r="K607" s="31">
        <v>0</v>
      </c>
      <c r="L607" s="31">
        <v>0</v>
      </c>
      <c r="M607" s="31">
        <v>414</v>
      </c>
    </row>
    <row r="608" spans="1:13" x14ac:dyDescent="0.25">
      <c r="A608">
        <v>20030009</v>
      </c>
      <c r="B608" t="s">
        <v>130</v>
      </c>
      <c r="C608" t="s">
        <v>1055</v>
      </c>
      <c r="D608" t="s">
        <v>16050</v>
      </c>
      <c r="E608" t="s">
        <v>721</v>
      </c>
      <c r="F608" s="31">
        <v>15.3</v>
      </c>
      <c r="G608" s="31">
        <v>631.08489999999995</v>
      </c>
      <c r="H608" s="31">
        <v>0</v>
      </c>
      <c r="I608" s="31">
        <v>0</v>
      </c>
      <c r="J608" s="31">
        <v>0</v>
      </c>
      <c r="K608" s="31">
        <v>0</v>
      </c>
      <c r="L608" s="31">
        <v>0</v>
      </c>
      <c r="M608" s="31">
        <v>631</v>
      </c>
    </row>
    <row r="609" spans="1:13" x14ac:dyDescent="0.25">
      <c r="A609">
        <v>20030009</v>
      </c>
      <c r="B609" t="s">
        <v>426</v>
      </c>
      <c r="C609" t="s">
        <v>1206</v>
      </c>
      <c r="D609" t="s">
        <v>16051</v>
      </c>
      <c r="E609" t="s">
        <v>728</v>
      </c>
      <c r="F609" s="31">
        <v>40.589999999999996</v>
      </c>
      <c r="G609" s="31">
        <v>2173.0365999999999</v>
      </c>
      <c r="H609" s="31">
        <v>0</v>
      </c>
      <c r="I609" s="31">
        <v>0</v>
      </c>
      <c r="J609" s="31">
        <v>0</v>
      </c>
      <c r="K609" s="31">
        <v>0</v>
      </c>
      <c r="L609" s="31">
        <v>0</v>
      </c>
      <c r="M609" s="31">
        <v>2173</v>
      </c>
    </row>
    <row r="610" spans="1:13" x14ac:dyDescent="0.25">
      <c r="A610">
        <v>20030009</v>
      </c>
      <c r="B610" t="s">
        <v>131</v>
      </c>
      <c r="C610" t="s">
        <v>7553</v>
      </c>
      <c r="D610" t="s">
        <v>16239</v>
      </c>
      <c r="E610" t="s">
        <v>721</v>
      </c>
      <c r="F610" s="31">
        <v>24.83</v>
      </c>
      <c r="G610" s="31">
        <v>1042.3859</v>
      </c>
      <c r="H610" s="31">
        <v>0</v>
      </c>
      <c r="I610" s="31">
        <v>0</v>
      </c>
      <c r="J610" s="31">
        <v>0</v>
      </c>
      <c r="K610" s="31">
        <v>0</v>
      </c>
      <c r="L610" s="31">
        <v>0</v>
      </c>
      <c r="M610" s="31">
        <v>1042</v>
      </c>
    </row>
    <row r="611" spans="1:13" x14ac:dyDescent="0.25">
      <c r="A611">
        <v>20030009</v>
      </c>
      <c r="B611" t="s">
        <v>760</v>
      </c>
      <c r="C611" t="s">
        <v>12738</v>
      </c>
      <c r="D611" t="s">
        <v>16502</v>
      </c>
      <c r="E611" t="s">
        <v>721</v>
      </c>
      <c r="F611" s="31">
        <v>2.3199999999999998</v>
      </c>
      <c r="G611" s="31">
        <v>112.93759999999999</v>
      </c>
      <c r="H611" s="31">
        <v>0</v>
      </c>
      <c r="I611" s="31">
        <v>0</v>
      </c>
      <c r="J611" s="31">
        <v>0</v>
      </c>
      <c r="K611" s="31">
        <v>0</v>
      </c>
      <c r="L611" s="31">
        <v>0</v>
      </c>
      <c r="M611" s="31">
        <v>113</v>
      </c>
    </row>
    <row r="612" spans="1:13" x14ac:dyDescent="0.25">
      <c r="A612">
        <v>20030009</v>
      </c>
      <c r="B612" t="s">
        <v>427</v>
      </c>
      <c r="C612" t="s">
        <v>16443</v>
      </c>
      <c r="D612" t="s">
        <v>16503</v>
      </c>
      <c r="E612" t="s">
        <v>721</v>
      </c>
      <c r="F612" s="31">
        <v>1.08</v>
      </c>
      <c r="G612" s="31">
        <v>50.814</v>
      </c>
      <c r="H612" s="31">
        <v>0</v>
      </c>
      <c r="I612" s="31">
        <v>0</v>
      </c>
      <c r="J612" s="31">
        <v>0</v>
      </c>
      <c r="K612" s="31">
        <v>0</v>
      </c>
      <c r="L612" s="31">
        <v>0</v>
      </c>
      <c r="M612" s="31">
        <v>51</v>
      </c>
    </row>
    <row r="613" spans="1:13" x14ac:dyDescent="0.25">
      <c r="A613" t="s">
        <v>16704</v>
      </c>
      <c r="F613" s="31">
        <v>696.79000000000008</v>
      </c>
      <c r="G613" s="31">
        <v>31031.446599999996</v>
      </c>
      <c r="H613" s="31">
        <v>0</v>
      </c>
      <c r="I613" s="31">
        <v>0</v>
      </c>
      <c r="J613" s="31">
        <v>0</v>
      </c>
      <c r="K613" s="31">
        <v>0</v>
      </c>
      <c r="L613" s="31">
        <v>157.07000000000335</v>
      </c>
      <c r="M613" s="31">
        <v>30876</v>
      </c>
    </row>
    <row r="614" spans="1:13" x14ac:dyDescent="0.25">
      <c r="A614">
        <v>20040001</v>
      </c>
      <c r="B614" t="s">
        <v>17</v>
      </c>
      <c r="C614" t="s">
        <v>4272</v>
      </c>
      <c r="D614" t="s">
        <v>4305</v>
      </c>
      <c r="E614" t="s">
        <v>1370</v>
      </c>
      <c r="F614" s="31">
        <v>210.07</v>
      </c>
      <c r="G614" s="31">
        <v>7467.9884999999995</v>
      </c>
      <c r="H614" s="31">
        <v>7468</v>
      </c>
      <c r="I614" s="31">
        <v>0</v>
      </c>
      <c r="J614" s="31">
        <v>0</v>
      </c>
      <c r="K614" s="31">
        <v>0</v>
      </c>
      <c r="L614" s="31">
        <v>0.38999999999941792</v>
      </c>
      <c r="M614" s="31">
        <v>0</v>
      </c>
    </row>
    <row r="615" spans="1:13" x14ac:dyDescent="0.25">
      <c r="A615">
        <v>20040001</v>
      </c>
      <c r="B615" t="s">
        <v>0</v>
      </c>
      <c r="C615" t="s">
        <v>2545</v>
      </c>
      <c r="D615" t="s">
        <v>15702</v>
      </c>
      <c r="E615" t="s">
        <v>1370</v>
      </c>
      <c r="F615" s="31">
        <v>1587.4999999999998</v>
      </c>
      <c r="G615" s="31">
        <v>53898.374499999998</v>
      </c>
      <c r="H615" s="31">
        <v>4321</v>
      </c>
      <c r="I615" s="31">
        <v>1990</v>
      </c>
      <c r="J615" s="31">
        <v>0</v>
      </c>
      <c r="K615" s="31">
        <v>0</v>
      </c>
      <c r="L615" s="31">
        <v>0</v>
      </c>
      <c r="M615" s="31">
        <v>47587</v>
      </c>
    </row>
    <row r="616" spans="1:13" x14ac:dyDescent="0.25">
      <c r="A616">
        <v>20040001</v>
      </c>
      <c r="B616" t="s">
        <v>18</v>
      </c>
      <c r="C616" t="s">
        <v>4274</v>
      </c>
      <c r="D616" t="s">
        <v>4307</v>
      </c>
      <c r="E616" t="s">
        <v>275</v>
      </c>
      <c r="F616" s="31">
        <v>32.880000000000003</v>
      </c>
      <c r="G616" s="31">
        <v>1453.8694999999998</v>
      </c>
      <c r="H616" s="31">
        <v>0</v>
      </c>
      <c r="I616" s="31">
        <v>0</v>
      </c>
      <c r="J616" s="31">
        <v>0</v>
      </c>
      <c r="K616" s="31">
        <v>0</v>
      </c>
      <c r="L616" s="31">
        <v>0</v>
      </c>
      <c r="M616" s="31">
        <v>1454</v>
      </c>
    </row>
    <row r="617" spans="1:13" x14ac:dyDescent="0.25">
      <c r="A617">
        <v>20040001</v>
      </c>
      <c r="B617" t="s">
        <v>19</v>
      </c>
      <c r="C617" t="s">
        <v>4275</v>
      </c>
      <c r="D617" t="s">
        <v>4308</v>
      </c>
      <c r="E617" t="s">
        <v>4690</v>
      </c>
      <c r="F617" s="31">
        <v>24.860000000000003</v>
      </c>
      <c r="G617" s="31">
        <v>1063.4422</v>
      </c>
      <c r="H617" s="31">
        <v>0</v>
      </c>
      <c r="I617" s="31">
        <v>0</v>
      </c>
      <c r="J617" s="31">
        <v>0</v>
      </c>
      <c r="K617" s="31">
        <v>0</v>
      </c>
      <c r="L617" s="31">
        <v>0</v>
      </c>
      <c r="M617" s="31">
        <v>1063</v>
      </c>
    </row>
    <row r="618" spans="1:13" x14ac:dyDescent="0.25">
      <c r="A618">
        <v>20040001</v>
      </c>
      <c r="B618" t="s">
        <v>41</v>
      </c>
      <c r="C618" t="s">
        <v>4277</v>
      </c>
      <c r="D618" t="s">
        <v>4310</v>
      </c>
      <c r="E618" t="s">
        <v>275</v>
      </c>
      <c r="F618" s="31">
        <v>35.840000000000003</v>
      </c>
      <c r="G618" s="31">
        <v>1557.3997000000002</v>
      </c>
      <c r="H618" s="31">
        <v>0</v>
      </c>
      <c r="I618" s="31">
        <v>1270</v>
      </c>
      <c r="J618" s="31">
        <v>0</v>
      </c>
      <c r="K618" s="31">
        <v>0</v>
      </c>
      <c r="L618" s="31">
        <v>0</v>
      </c>
      <c r="M618" s="31">
        <v>287</v>
      </c>
    </row>
    <row r="619" spans="1:13" x14ac:dyDescent="0.25">
      <c r="A619">
        <v>20040001</v>
      </c>
      <c r="B619" t="s">
        <v>36</v>
      </c>
      <c r="C619" t="s">
        <v>4278</v>
      </c>
      <c r="D619" t="s">
        <v>4311</v>
      </c>
      <c r="E619" t="s">
        <v>275</v>
      </c>
      <c r="F619" s="31">
        <v>34.72</v>
      </c>
      <c r="G619" s="31">
        <v>1352.2042000000001</v>
      </c>
      <c r="H619" s="31">
        <v>0</v>
      </c>
      <c r="I619" s="31">
        <v>0</v>
      </c>
      <c r="J619" s="31">
        <v>0</v>
      </c>
      <c r="K619" s="31">
        <v>0</v>
      </c>
      <c r="L619" s="31">
        <v>0</v>
      </c>
      <c r="M619" s="31">
        <v>1352</v>
      </c>
    </row>
    <row r="620" spans="1:13" x14ac:dyDescent="0.25">
      <c r="A620">
        <v>20040001</v>
      </c>
      <c r="B620" t="s">
        <v>21</v>
      </c>
      <c r="C620" t="s">
        <v>4404</v>
      </c>
      <c r="D620" t="s">
        <v>4435</v>
      </c>
      <c r="E620" t="s">
        <v>1370</v>
      </c>
      <c r="F620" s="31">
        <v>47.02000000000001</v>
      </c>
      <c r="G620" s="31">
        <v>1750.0627999999999</v>
      </c>
      <c r="H620" s="31">
        <v>0</v>
      </c>
      <c r="I620" s="31">
        <v>0</v>
      </c>
      <c r="J620" s="31">
        <v>0</v>
      </c>
      <c r="K620" s="31">
        <v>0</v>
      </c>
      <c r="L620" s="31">
        <v>0</v>
      </c>
      <c r="M620" s="31">
        <v>1750</v>
      </c>
    </row>
    <row r="621" spans="1:13" x14ac:dyDescent="0.25">
      <c r="A621">
        <v>20040001</v>
      </c>
      <c r="B621" t="s">
        <v>40</v>
      </c>
      <c r="C621" t="s">
        <v>4405</v>
      </c>
      <c r="D621" t="s">
        <v>4436</v>
      </c>
      <c r="E621" t="s">
        <v>275</v>
      </c>
      <c r="F621" s="31">
        <v>14.86</v>
      </c>
      <c r="G621" s="31">
        <v>704.73979999999995</v>
      </c>
      <c r="H621" s="31">
        <v>0</v>
      </c>
      <c r="I621" s="31">
        <v>0</v>
      </c>
      <c r="J621" s="31">
        <v>0</v>
      </c>
      <c r="K621" s="31">
        <v>0</v>
      </c>
      <c r="L621" s="31">
        <v>0</v>
      </c>
      <c r="M621" s="31">
        <v>705</v>
      </c>
    </row>
    <row r="622" spans="1:13" x14ac:dyDescent="0.25">
      <c r="A622">
        <v>20040001</v>
      </c>
      <c r="B622" t="s">
        <v>25</v>
      </c>
      <c r="C622" t="s">
        <v>3279</v>
      </c>
      <c r="D622" t="s">
        <v>5006</v>
      </c>
      <c r="E622" t="s">
        <v>275</v>
      </c>
      <c r="F622" s="31">
        <v>89.39</v>
      </c>
      <c r="G622" s="31">
        <v>3253.9843000000001</v>
      </c>
      <c r="H622" s="31">
        <v>0</v>
      </c>
      <c r="I622" s="31">
        <v>0</v>
      </c>
      <c r="J622" s="31">
        <v>0</v>
      </c>
      <c r="K622" s="31">
        <v>0</v>
      </c>
      <c r="L622" s="31">
        <v>0</v>
      </c>
      <c r="M622" s="31">
        <v>3254</v>
      </c>
    </row>
    <row r="623" spans="1:13" x14ac:dyDescent="0.25">
      <c r="A623">
        <v>20040001</v>
      </c>
      <c r="B623" t="s">
        <v>27</v>
      </c>
      <c r="C623" t="s">
        <v>1575</v>
      </c>
      <c r="D623" t="s">
        <v>4559</v>
      </c>
      <c r="E623" t="s">
        <v>275</v>
      </c>
      <c r="F623" s="31">
        <v>53.68</v>
      </c>
      <c r="G623" s="31">
        <v>2323.877</v>
      </c>
      <c r="H623" s="31">
        <v>0</v>
      </c>
      <c r="I623" s="31">
        <v>0</v>
      </c>
      <c r="J623" s="31">
        <v>0</v>
      </c>
      <c r="K623" s="31">
        <v>0</v>
      </c>
      <c r="L623" s="31">
        <v>0</v>
      </c>
      <c r="M623" s="31">
        <v>2324</v>
      </c>
    </row>
    <row r="624" spans="1:13" x14ac:dyDescent="0.25">
      <c r="A624">
        <v>20040001</v>
      </c>
      <c r="B624" t="s">
        <v>11</v>
      </c>
      <c r="C624" t="s">
        <v>9604</v>
      </c>
      <c r="D624" t="s">
        <v>9623</v>
      </c>
      <c r="E624" t="s">
        <v>4690</v>
      </c>
      <c r="F624" s="31">
        <v>21.550000000000004</v>
      </c>
      <c r="G624" s="31">
        <v>989.47180000000003</v>
      </c>
      <c r="H624" s="31">
        <v>0</v>
      </c>
      <c r="I624" s="31">
        <v>0</v>
      </c>
      <c r="J624" s="31">
        <v>0</v>
      </c>
      <c r="K624" s="31">
        <v>0</v>
      </c>
      <c r="L624" s="31">
        <v>0</v>
      </c>
      <c r="M624" s="31">
        <v>989</v>
      </c>
    </row>
    <row r="625" spans="1:13" x14ac:dyDescent="0.25">
      <c r="A625">
        <v>20040001</v>
      </c>
      <c r="B625" t="s">
        <v>424</v>
      </c>
      <c r="C625" t="s">
        <v>12210</v>
      </c>
      <c r="D625" t="s">
        <v>12238</v>
      </c>
      <c r="E625" t="s">
        <v>1370</v>
      </c>
      <c r="F625" s="31">
        <v>25.86</v>
      </c>
      <c r="G625" s="31">
        <v>1121.5708999999999</v>
      </c>
      <c r="H625" s="31">
        <v>0</v>
      </c>
      <c r="I625" s="31">
        <v>0</v>
      </c>
      <c r="J625" s="31">
        <v>0</v>
      </c>
      <c r="K625" s="31">
        <v>0</v>
      </c>
      <c r="L625" s="31">
        <v>0</v>
      </c>
      <c r="M625" s="31">
        <v>1122</v>
      </c>
    </row>
    <row r="626" spans="1:13" x14ac:dyDescent="0.25">
      <c r="A626">
        <v>20040001</v>
      </c>
      <c r="B626" t="s">
        <v>2068</v>
      </c>
      <c r="C626" t="s">
        <v>12211</v>
      </c>
      <c r="D626" t="s">
        <v>12240</v>
      </c>
      <c r="E626" t="s">
        <v>1370</v>
      </c>
      <c r="F626" s="31">
        <v>14.46</v>
      </c>
      <c r="G626" s="31">
        <v>533.80439999999999</v>
      </c>
      <c r="H626" s="31">
        <v>0</v>
      </c>
      <c r="I626" s="31">
        <v>0</v>
      </c>
      <c r="J626" s="31">
        <v>0</v>
      </c>
      <c r="K626" s="31">
        <v>0</v>
      </c>
      <c r="L626" s="31">
        <v>0</v>
      </c>
      <c r="M626" s="31">
        <v>534</v>
      </c>
    </row>
    <row r="627" spans="1:13" x14ac:dyDescent="0.25">
      <c r="A627">
        <v>20040001</v>
      </c>
      <c r="B627" t="s">
        <v>130</v>
      </c>
      <c r="C627" t="s">
        <v>12212</v>
      </c>
      <c r="D627" t="s">
        <v>12241</v>
      </c>
      <c r="E627" t="s">
        <v>1370</v>
      </c>
      <c r="F627" s="31">
        <v>30.29</v>
      </c>
      <c r="G627" s="31">
        <v>1479.777</v>
      </c>
      <c r="H627" s="31">
        <v>0</v>
      </c>
      <c r="I627" s="31">
        <v>0</v>
      </c>
      <c r="J627" s="31">
        <v>0</v>
      </c>
      <c r="K627" s="31">
        <v>0</v>
      </c>
      <c r="L627" s="31">
        <v>0</v>
      </c>
      <c r="M627" s="31">
        <v>1480</v>
      </c>
    </row>
    <row r="628" spans="1:13" x14ac:dyDescent="0.25">
      <c r="A628">
        <v>20040001</v>
      </c>
      <c r="B628" t="s">
        <v>131</v>
      </c>
      <c r="C628" t="s">
        <v>12735</v>
      </c>
      <c r="D628" t="s">
        <v>12782</v>
      </c>
      <c r="E628" t="s">
        <v>275</v>
      </c>
      <c r="F628" s="31">
        <v>4.91</v>
      </c>
      <c r="G628" s="31">
        <v>225.8109</v>
      </c>
      <c r="H628" s="31">
        <v>0</v>
      </c>
      <c r="I628" s="31">
        <v>0</v>
      </c>
      <c r="J628" s="31">
        <v>0</v>
      </c>
      <c r="K628" s="31">
        <v>0</v>
      </c>
      <c r="L628" s="31">
        <v>0</v>
      </c>
      <c r="M628" s="31">
        <v>226</v>
      </c>
    </row>
    <row r="629" spans="1:13" x14ac:dyDescent="0.25">
      <c r="A629">
        <v>20040001</v>
      </c>
      <c r="B629" t="s">
        <v>763</v>
      </c>
      <c r="C629" t="s">
        <v>5707</v>
      </c>
      <c r="D629" t="s">
        <v>13416</v>
      </c>
      <c r="E629" t="s">
        <v>275</v>
      </c>
      <c r="F629" s="31">
        <v>11.23</v>
      </c>
      <c r="G629" s="31">
        <v>524.93540000000007</v>
      </c>
      <c r="H629" s="31">
        <v>0</v>
      </c>
      <c r="I629" s="31">
        <v>0</v>
      </c>
      <c r="J629" s="31">
        <v>0</v>
      </c>
      <c r="K629" s="31">
        <v>0</v>
      </c>
      <c r="L629" s="31">
        <v>0</v>
      </c>
      <c r="M629" s="31">
        <v>525</v>
      </c>
    </row>
    <row r="630" spans="1:13" x14ac:dyDescent="0.25">
      <c r="A630">
        <v>20040001</v>
      </c>
      <c r="B630" t="s">
        <v>957</v>
      </c>
      <c r="C630" t="s">
        <v>13708</v>
      </c>
      <c r="D630" t="s">
        <v>13729</v>
      </c>
      <c r="E630" t="s">
        <v>4690</v>
      </c>
      <c r="F630" s="31">
        <v>14.78</v>
      </c>
      <c r="G630" s="31">
        <v>644.13589999999999</v>
      </c>
      <c r="H630" s="31">
        <v>0</v>
      </c>
      <c r="I630" s="31">
        <v>0</v>
      </c>
      <c r="J630" s="31">
        <v>0</v>
      </c>
      <c r="K630" s="31">
        <v>0</v>
      </c>
      <c r="L630" s="31">
        <v>0</v>
      </c>
      <c r="M630" s="31">
        <v>644</v>
      </c>
    </row>
    <row r="631" spans="1:13" x14ac:dyDescent="0.25">
      <c r="A631">
        <v>20040001</v>
      </c>
      <c r="B631" t="s">
        <v>1061</v>
      </c>
      <c r="C631" t="s">
        <v>5459</v>
      </c>
      <c r="D631" t="s">
        <v>14082</v>
      </c>
      <c r="E631" t="s">
        <v>1370</v>
      </c>
      <c r="F631" s="31">
        <v>81.150000000000006</v>
      </c>
      <c r="G631" s="31">
        <v>3277.9494</v>
      </c>
      <c r="H631" s="31">
        <v>0</v>
      </c>
      <c r="I631" s="31">
        <v>0</v>
      </c>
      <c r="J631" s="31">
        <v>0</v>
      </c>
      <c r="K631" s="31">
        <v>0</v>
      </c>
      <c r="L631" s="31">
        <v>0</v>
      </c>
      <c r="M631" s="31">
        <v>3278</v>
      </c>
    </row>
    <row r="632" spans="1:13" x14ac:dyDescent="0.25">
      <c r="A632">
        <v>20040001</v>
      </c>
      <c r="B632" t="s">
        <v>1346</v>
      </c>
      <c r="C632" t="s">
        <v>15510</v>
      </c>
      <c r="D632" t="s">
        <v>15564</v>
      </c>
      <c r="E632" t="s">
        <v>1370</v>
      </c>
      <c r="F632" s="31">
        <v>38.569999999999993</v>
      </c>
      <c r="G632" s="31">
        <v>1660.9970000000001</v>
      </c>
      <c r="H632" s="31">
        <v>0</v>
      </c>
      <c r="I632" s="31">
        <v>0</v>
      </c>
      <c r="J632" s="31">
        <v>0</v>
      </c>
      <c r="K632" s="31">
        <v>0</v>
      </c>
      <c r="L632" s="31">
        <v>0</v>
      </c>
      <c r="M632" s="31">
        <v>1661</v>
      </c>
    </row>
    <row r="633" spans="1:13" x14ac:dyDescent="0.25">
      <c r="A633">
        <v>20040001</v>
      </c>
      <c r="B633" t="s">
        <v>1750</v>
      </c>
      <c r="C633" t="s">
        <v>15847</v>
      </c>
      <c r="D633" t="s">
        <v>15869</v>
      </c>
      <c r="E633" t="s">
        <v>275</v>
      </c>
      <c r="F633" s="31">
        <v>70.16</v>
      </c>
      <c r="G633" s="31">
        <v>2782.8746999999994</v>
      </c>
      <c r="H633" s="31">
        <v>0</v>
      </c>
      <c r="I633" s="31">
        <v>0</v>
      </c>
      <c r="J633" s="31">
        <v>0</v>
      </c>
      <c r="K633" s="31">
        <v>0</v>
      </c>
      <c r="L633" s="31">
        <v>0</v>
      </c>
      <c r="M633" s="31">
        <v>2783</v>
      </c>
    </row>
    <row r="634" spans="1:13" x14ac:dyDescent="0.25">
      <c r="A634">
        <v>20040001</v>
      </c>
      <c r="B634" t="s">
        <v>2067</v>
      </c>
      <c r="C634" t="s">
        <v>438</v>
      </c>
      <c r="D634" t="s">
        <v>15870</v>
      </c>
      <c r="E634" t="s">
        <v>1370</v>
      </c>
      <c r="F634" s="31">
        <v>54.71</v>
      </c>
      <c r="G634" s="31">
        <v>2249.0828999999999</v>
      </c>
      <c r="H634" s="31">
        <v>0</v>
      </c>
      <c r="I634" s="31">
        <v>0</v>
      </c>
      <c r="J634" s="31">
        <v>0</v>
      </c>
      <c r="K634" s="31">
        <v>0</v>
      </c>
      <c r="L634" s="31">
        <v>0</v>
      </c>
      <c r="M634" s="31">
        <v>2249</v>
      </c>
    </row>
    <row r="635" spans="1:13" x14ac:dyDescent="0.25">
      <c r="A635">
        <v>20040001</v>
      </c>
      <c r="B635" t="s">
        <v>2491</v>
      </c>
      <c r="C635" t="s">
        <v>15848</v>
      </c>
      <c r="D635" t="s">
        <v>15871</v>
      </c>
      <c r="E635" t="s">
        <v>275</v>
      </c>
      <c r="F635" s="31">
        <v>33.4</v>
      </c>
      <c r="G635" s="31">
        <v>1445.8038000000001</v>
      </c>
      <c r="H635" s="31">
        <v>0</v>
      </c>
      <c r="I635" s="31">
        <v>0</v>
      </c>
      <c r="J635" s="31">
        <v>0</v>
      </c>
      <c r="K635" s="31">
        <v>0</v>
      </c>
      <c r="L635" s="31">
        <v>0</v>
      </c>
      <c r="M635" s="31">
        <v>1446</v>
      </c>
    </row>
    <row r="636" spans="1:13" x14ac:dyDescent="0.25">
      <c r="A636">
        <v>20040001</v>
      </c>
      <c r="B636" t="s">
        <v>2490</v>
      </c>
      <c r="C636" t="s">
        <v>15769</v>
      </c>
      <c r="D636" t="s">
        <v>16098</v>
      </c>
      <c r="E636" t="s">
        <v>11176</v>
      </c>
      <c r="F636" s="31">
        <v>17.04</v>
      </c>
      <c r="G636" s="31">
        <v>837.96579999999994</v>
      </c>
      <c r="H636" s="31">
        <v>0</v>
      </c>
      <c r="I636" s="31">
        <v>0</v>
      </c>
      <c r="J636" s="31">
        <v>0</v>
      </c>
      <c r="K636" s="31">
        <v>0</v>
      </c>
      <c r="L636" s="31">
        <v>0</v>
      </c>
      <c r="M636" s="31">
        <v>838</v>
      </c>
    </row>
    <row r="637" spans="1:13" x14ac:dyDescent="0.25">
      <c r="A637">
        <v>20040001</v>
      </c>
      <c r="B637" t="s">
        <v>2594</v>
      </c>
      <c r="C637" t="s">
        <v>602</v>
      </c>
      <c r="D637" t="s">
        <v>16099</v>
      </c>
      <c r="E637" t="s">
        <v>4690</v>
      </c>
      <c r="F637" s="31">
        <v>22.560000000000002</v>
      </c>
      <c r="G637" s="31">
        <v>981.83669999999995</v>
      </c>
      <c r="H637" s="31">
        <v>0</v>
      </c>
      <c r="I637" s="31">
        <v>0</v>
      </c>
      <c r="J637" s="31">
        <v>0</v>
      </c>
      <c r="K637" s="31">
        <v>0</v>
      </c>
      <c r="L637" s="31">
        <v>0</v>
      </c>
      <c r="M637" s="31">
        <v>982</v>
      </c>
    </row>
    <row r="638" spans="1:13" x14ac:dyDescent="0.25">
      <c r="A638">
        <v>20040001</v>
      </c>
      <c r="B638" t="s">
        <v>2801</v>
      </c>
      <c r="C638" t="s">
        <v>16444</v>
      </c>
      <c r="D638" t="s">
        <v>16504</v>
      </c>
      <c r="E638" t="s">
        <v>275</v>
      </c>
      <c r="F638" s="31">
        <v>11.13</v>
      </c>
      <c r="G638" s="31">
        <v>485.79130000000004</v>
      </c>
      <c r="H638" s="31">
        <v>0</v>
      </c>
      <c r="I638" s="31">
        <v>0</v>
      </c>
      <c r="J638" s="31">
        <v>0</v>
      </c>
      <c r="K638" s="31">
        <v>0</v>
      </c>
      <c r="L638" s="31">
        <v>0</v>
      </c>
      <c r="M638" s="31">
        <v>486</v>
      </c>
    </row>
    <row r="639" spans="1:13" x14ac:dyDescent="0.25">
      <c r="A639">
        <v>20040001</v>
      </c>
      <c r="B639" t="s">
        <v>2802</v>
      </c>
      <c r="C639" t="s">
        <v>133</v>
      </c>
      <c r="D639" t="s">
        <v>16505</v>
      </c>
      <c r="E639" t="s">
        <v>14760</v>
      </c>
      <c r="F639" s="31">
        <v>45.17</v>
      </c>
      <c r="G639" s="31">
        <v>1897.7608999999998</v>
      </c>
      <c r="H639" s="31">
        <v>0</v>
      </c>
      <c r="I639" s="31">
        <v>0</v>
      </c>
      <c r="J639" s="31">
        <v>0</v>
      </c>
      <c r="K639" s="31">
        <v>0</v>
      </c>
      <c r="L639" s="31">
        <v>0</v>
      </c>
      <c r="M639" s="31">
        <v>1898</v>
      </c>
    </row>
    <row r="640" spans="1:13" x14ac:dyDescent="0.25">
      <c r="A640" t="s">
        <v>16705</v>
      </c>
      <c r="F640" s="31">
        <v>2627.79</v>
      </c>
      <c r="G640" s="31">
        <v>95965.511299999955</v>
      </c>
      <c r="H640" s="31">
        <v>11789</v>
      </c>
      <c r="I640" s="31">
        <v>3260</v>
      </c>
      <c r="J640" s="31">
        <v>0</v>
      </c>
      <c r="K640" s="31">
        <v>0</v>
      </c>
      <c r="L640" s="31">
        <v>0.38999999999941792</v>
      </c>
      <c r="M640" s="31">
        <v>80917</v>
      </c>
    </row>
    <row r="641" spans="1:13" x14ac:dyDescent="0.25">
      <c r="A641">
        <v>20050001</v>
      </c>
      <c r="B641" t="s">
        <v>0</v>
      </c>
      <c r="C641" t="s">
        <v>5413</v>
      </c>
      <c r="D641" t="s">
        <v>5488</v>
      </c>
      <c r="E641" t="s">
        <v>274</v>
      </c>
      <c r="F641" s="31">
        <v>52.96</v>
      </c>
      <c r="G641" s="31">
        <v>1920.124</v>
      </c>
      <c r="H641" s="31">
        <v>0</v>
      </c>
      <c r="I641" s="31">
        <v>0</v>
      </c>
      <c r="J641" s="31">
        <v>0</v>
      </c>
      <c r="K641" s="31">
        <v>0</v>
      </c>
      <c r="L641" s="31">
        <v>0</v>
      </c>
      <c r="M641" s="31">
        <v>1920</v>
      </c>
    </row>
    <row r="642" spans="1:13" x14ac:dyDescent="0.25">
      <c r="A642">
        <v>20050001</v>
      </c>
      <c r="B642" t="s">
        <v>1</v>
      </c>
      <c r="C642" t="s">
        <v>5414</v>
      </c>
      <c r="D642" t="s">
        <v>5489</v>
      </c>
      <c r="E642" t="s">
        <v>281</v>
      </c>
      <c r="F642" s="31">
        <v>27.8</v>
      </c>
      <c r="G642" s="31">
        <v>1072.461</v>
      </c>
      <c r="H642" s="31">
        <v>0</v>
      </c>
      <c r="I642" s="31">
        <v>0</v>
      </c>
      <c r="J642" s="31">
        <v>0</v>
      </c>
      <c r="K642" s="31">
        <v>0</v>
      </c>
      <c r="L642" s="31">
        <v>0</v>
      </c>
      <c r="M642" s="31">
        <v>1072</v>
      </c>
    </row>
    <row r="643" spans="1:13" x14ac:dyDescent="0.25">
      <c r="A643">
        <v>20050001</v>
      </c>
      <c r="B643" t="s">
        <v>19</v>
      </c>
      <c r="C643" t="s">
        <v>5443</v>
      </c>
      <c r="D643" t="s">
        <v>5525</v>
      </c>
      <c r="E643" t="s">
        <v>275</v>
      </c>
      <c r="F643" s="31">
        <v>8.6</v>
      </c>
      <c r="G643" s="31">
        <v>379.47760000000005</v>
      </c>
      <c r="H643" s="31">
        <v>0</v>
      </c>
      <c r="I643" s="31">
        <v>0</v>
      </c>
      <c r="J643" s="31">
        <v>0</v>
      </c>
      <c r="K643" s="31">
        <v>0</v>
      </c>
      <c r="L643" s="31">
        <v>0</v>
      </c>
      <c r="M643" s="31">
        <v>379</v>
      </c>
    </row>
    <row r="644" spans="1:13" x14ac:dyDescent="0.25">
      <c r="A644">
        <v>20050001</v>
      </c>
      <c r="B644" t="s">
        <v>20</v>
      </c>
      <c r="C644" t="s">
        <v>5416</v>
      </c>
      <c r="D644" t="s">
        <v>5491</v>
      </c>
      <c r="E644" t="s">
        <v>274</v>
      </c>
      <c r="F644" s="31">
        <v>20.420000000000002</v>
      </c>
      <c r="G644" s="31">
        <v>1022.2508</v>
      </c>
      <c r="H644" s="31">
        <v>0</v>
      </c>
      <c r="I644" s="31">
        <v>0</v>
      </c>
      <c r="J644" s="31">
        <v>0</v>
      </c>
      <c r="K644" s="31">
        <v>0</v>
      </c>
      <c r="L644" s="31">
        <v>0</v>
      </c>
      <c r="M644" s="31">
        <v>1022</v>
      </c>
    </row>
    <row r="645" spans="1:13" x14ac:dyDescent="0.25">
      <c r="A645">
        <v>20050001</v>
      </c>
      <c r="B645" t="s">
        <v>41</v>
      </c>
      <c r="C645" t="s">
        <v>5417</v>
      </c>
      <c r="D645" t="s">
        <v>5492</v>
      </c>
      <c r="E645" t="s">
        <v>275</v>
      </c>
      <c r="F645" s="31">
        <v>26.45</v>
      </c>
      <c r="G645" s="31">
        <v>950.68119999999999</v>
      </c>
      <c r="H645" s="31">
        <v>0</v>
      </c>
      <c r="I645" s="31">
        <v>0</v>
      </c>
      <c r="J645" s="31">
        <v>0</v>
      </c>
      <c r="K645" s="31">
        <v>0</v>
      </c>
      <c r="L645" s="31">
        <v>0</v>
      </c>
      <c r="M645" s="31">
        <v>951</v>
      </c>
    </row>
    <row r="646" spans="1:13" x14ac:dyDescent="0.25">
      <c r="A646">
        <v>20050001</v>
      </c>
      <c r="B646" t="s">
        <v>36</v>
      </c>
      <c r="C646" t="s">
        <v>5418</v>
      </c>
      <c r="D646" t="s">
        <v>5493</v>
      </c>
      <c r="E646" t="s">
        <v>274</v>
      </c>
      <c r="F646" s="31">
        <v>63.6</v>
      </c>
      <c r="G646" s="31">
        <v>2603.0893999999998</v>
      </c>
      <c r="H646" s="31">
        <v>0</v>
      </c>
      <c r="I646" s="31">
        <v>0</v>
      </c>
      <c r="J646" s="31">
        <v>0</v>
      </c>
      <c r="K646" s="31">
        <v>0</v>
      </c>
      <c r="L646" s="31">
        <v>0</v>
      </c>
      <c r="M646" s="31">
        <v>2603</v>
      </c>
    </row>
    <row r="647" spans="1:13" x14ac:dyDescent="0.25">
      <c r="A647">
        <v>20050001</v>
      </c>
      <c r="B647" t="s">
        <v>40</v>
      </c>
      <c r="C647" t="s">
        <v>5392</v>
      </c>
      <c r="D647" t="s">
        <v>5496</v>
      </c>
      <c r="E647" t="s">
        <v>274</v>
      </c>
      <c r="F647" s="31">
        <v>55.22</v>
      </c>
      <c r="G647" s="31">
        <v>2145.9120000000003</v>
      </c>
      <c r="H647" s="31">
        <v>0</v>
      </c>
      <c r="I647" s="31">
        <v>0</v>
      </c>
      <c r="J647" s="31">
        <v>0</v>
      </c>
      <c r="K647" s="31">
        <v>0</v>
      </c>
      <c r="L647" s="31">
        <v>0</v>
      </c>
      <c r="M647" s="31">
        <v>2146</v>
      </c>
    </row>
    <row r="648" spans="1:13" x14ac:dyDescent="0.25">
      <c r="A648">
        <v>20050001</v>
      </c>
      <c r="B648" t="s">
        <v>25</v>
      </c>
      <c r="C648" t="s">
        <v>5423</v>
      </c>
      <c r="D648" t="s">
        <v>5499</v>
      </c>
      <c r="E648" t="s">
        <v>275</v>
      </c>
      <c r="F648" s="31">
        <v>54.699999999999996</v>
      </c>
      <c r="G648" s="31">
        <v>2084.3717999999999</v>
      </c>
      <c r="H648" s="31">
        <v>0</v>
      </c>
      <c r="I648" s="31">
        <v>0</v>
      </c>
      <c r="J648" s="31">
        <v>0</v>
      </c>
      <c r="K648" s="31">
        <v>0</v>
      </c>
      <c r="L648" s="31">
        <v>0</v>
      </c>
      <c r="M648" s="31">
        <v>2084</v>
      </c>
    </row>
    <row r="649" spans="1:13" x14ac:dyDescent="0.25">
      <c r="A649">
        <v>20050001</v>
      </c>
      <c r="B649" t="s">
        <v>2</v>
      </c>
      <c r="C649" t="s">
        <v>5444</v>
      </c>
      <c r="D649" t="s">
        <v>5526</v>
      </c>
      <c r="E649" t="s">
        <v>5527</v>
      </c>
      <c r="F649" s="31">
        <v>103.12</v>
      </c>
      <c r="G649" s="31">
        <v>3717.6571999999996</v>
      </c>
      <c r="H649" s="31">
        <v>0</v>
      </c>
      <c r="I649" s="31">
        <v>0</v>
      </c>
      <c r="J649" s="31">
        <v>0</v>
      </c>
      <c r="K649" s="31">
        <v>0</v>
      </c>
      <c r="L649" s="31">
        <v>0</v>
      </c>
      <c r="M649" s="31">
        <v>3718</v>
      </c>
    </row>
    <row r="650" spans="1:13" x14ac:dyDescent="0.25">
      <c r="A650">
        <v>20050001</v>
      </c>
      <c r="B650" t="s">
        <v>4</v>
      </c>
      <c r="C650" t="s">
        <v>5755</v>
      </c>
      <c r="D650" t="s">
        <v>5833</v>
      </c>
      <c r="E650" t="s">
        <v>274</v>
      </c>
      <c r="F650" s="31">
        <v>12.660000000000002</v>
      </c>
      <c r="G650" s="31">
        <v>557.76140000000009</v>
      </c>
      <c r="H650" s="31">
        <v>0</v>
      </c>
      <c r="I650" s="31">
        <v>0</v>
      </c>
      <c r="J650" s="31">
        <v>0</v>
      </c>
      <c r="K650" s="31">
        <v>0</v>
      </c>
      <c r="L650" s="31">
        <v>0</v>
      </c>
      <c r="M650" s="31">
        <v>558</v>
      </c>
    </row>
    <row r="651" spans="1:13" x14ac:dyDescent="0.25">
      <c r="A651">
        <v>20050001</v>
      </c>
      <c r="B651" t="s">
        <v>38</v>
      </c>
      <c r="C651" t="s">
        <v>6996</v>
      </c>
      <c r="D651" t="s">
        <v>7020</v>
      </c>
      <c r="E651" t="s">
        <v>274</v>
      </c>
      <c r="F651" s="31">
        <v>19.04</v>
      </c>
      <c r="G651" s="31">
        <v>1234.2479999999998</v>
      </c>
      <c r="H651" s="31">
        <v>0</v>
      </c>
      <c r="I651" s="31">
        <v>0</v>
      </c>
      <c r="J651" s="31">
        <v>0</v>
      </c>
      <c r="K651" s="31">
        <v>0</v>
      </c>
      <c r="L651" s="31">
        <v>0</v>
      </c>
      <c r="M651" s="31">
        <v>1234</v>
      </c>
    </row>
    <row r="652" spans="1:13" x14ac:dyDescent="0.25">
      <c r="A652">
        <v>20050001</v>
      </c>
      <c r="B652" t="s">
        <v>6</v>
      </c>
      <c r="C652" t="s">
        <v>7741</v>
      </c>
      <c r="D652" t="s">
        <v>7783</v>
      </c>
      <c r="E652" t="s">
        <v>275</v>
      </c>
      <c r="F652" s="31">
        <v>36.4</v>
      </c>
      <c r="G652" s="31">
        <v>1231.6587999999999</v>
      </c>
      <c r="H652" s="31">
        <v>0</v>
      </c>
      <c r="I652" s="31">
        <v>0</v>
      </c>
      <c r="J652" s="31">
        <v>0</v>
      </c>
      <c r="K652" s="31">
        <v>0</v>
      </c>
      <c r="L652" s="31">
        <v>0</v>
      </c>
      <c r="M652" s="31">
        <v>1232</v>
      </c>
    </row>
    <row r="653" spans="1:13" x14ac:dyDescent="0.25">
      <c r="A653">
        <v>20050001</v>
      </c>
      <c r="B653" t="s">
        <v>30</v>
      </c>
      <c r="C653" t="s">
        <v>7742</v>
      </c>
      <c r="D653" t="s">
        <v>7784</v>
      </c>
      <c r="E653" t="s">
        <v>1284</v>
      </c>
      <c r="F653" s="31">
        <v>11.719999999999999</v>
      </c>
      <c r="G653" s="31">
        <v>544.03599999999994</v>
      </c>
      <c r="H653" s="31">
        <v>0</v>
      </c>
      <c r="I653" s="31">
        <v>0</v>
      </c>
      <c r="J653" s="31">
        <v>0</v>
      </c>
      <c r="K653" s="31">
        <v>0</v>
      </c>
      <c r="L653" s="31">
        <v>0</v>
      </c>
      <c r="M653" s="31">
        <v>544</v>
      </c>
    </row>
    <row r="654" spans="1:13" x14ac:dyDescent="0.25">
      <c r="A654">
        <v>20050001</v>
      </c>
      <c r="B654" t="s">
        <v>31</v>
      </c>
      <c r="C654" t="s">
        <v>7906</v>
      </c>
      <c r="D654" t="s">
        <v>7934</v>
      </c>
      <c r="E654" t="s">
        <v>274</v>
      </c>
      <c r="F654" s="31">
        <v>7.8999999999999995</v>
      </c>
      <c r="G654" s="31">
        <v>351.50019999999995</v>
      </c>
      <c r="H654" s="31">
        <v>0</v>
      </c>
      <c r="I654" s="31">
        <v>0</v>
      </c>
      <c r="J654" s="31">
        <v>0</v>
      </c>
      <c r="K654" s="31">
        <v>0</v>
      </c>
      <c r="L654" s="31">
        <v>0</v>
      </c>
      <c r="M654" s="31">
        <v>352</v>
      </c>
    </row>
    <row r="655" spans="1:13" x14ac:dyDescent="0.25">
      <c r="A655">
        <v>20050001</v>
      </c>
      <c r="B655" t="s">
        <v>7</v>
      </c>
      <c r="C655" t="s">
        <v>8043</v>
      </c>
      <c r="D655" t="s">
        <v>8089</v>
      </c>
      <c r="E655" t="s">
        <v>276</v>
      </c>
      <c r="F655" s="31">
        <v>54.29999999999999</v>
      </c>
      <c r="G655" s="31">
        <v>2370.2681999999995</v>
      </c>
      <c r="H655" s="31">
        <v>0</v>
      </c>
      <c r="I655" s="31">
        <v>0</v>
      </c>
      <c r="J655" s="31">
        <v>0</v>
      </c>
      <c r="K655" s="31">
        <v>0</v>
      </c>
      <c r="L655" s="31">
        <v>0</v>
      </c>
      <c r="M655" s="31">
        <v>2370</v>
      </c>
    </row>
    <row r="656" spans="1:13" x14ac:dyDescent="0.25">
      <c r="A656">
        <v>20050001</v>
      </c>
      <c r="B656" t="s">
        <v>422</v>
      </c>
      <c r="C656" t="s">
        <v>8212</v>
      </c>
      <c r="D656" t="s">
        <v>8242</v>
      </c>
      <c r="E656" t="s">
        <v>276</v>
      </c>
      <c r="F656" s="31">
        <v>6.66</v>
      </c>
      <c r="G656" s="31">
        <v>284.16480000000001</v>
      </c>
      <c r="H656" s="31">
        <v>0</v>
      </c>
      <c r="I656" s="31">
        <v>0</v>
      </c>
      <c r="J656" s="31">
        <v>0</v>
      </c>
      <c r="K656" s="31">
        <v>0</v>
      </c>
      <c r="L656" s="31">
        <v>0</v>
      </c>
      <c r="M656" s="31">
        <v>284</v>
      </c>
    </row>
    <row r="657" spans="1:13" x14ac:dyDescent="0.25">
      <c r="A657">
        <v>20050001</v>
      </c>
      <c r="B657" t="s">
        <v>33</v>
      </c>
      <c r="C657" t="s">
        <v>8792</v>
      </c>
      <c r="D657" t="s">
        <v>8845</v>
      </c>
      <c r="E657" t="s">
        <v>281</v>
      </c>
      <c r="F657" s="31">
        <v>16.900000000000002</v>
      </c>
      <c r="G657" s="31">
        <v>724.83359999999993</v>
      </c>
      <c r="H657" s="31">
        <v>0</v>
      </c>
      <c r="I657" s="31">
        <v>0</v>
      </c>
      <c r="J657" s="31">
        <v>0</v>
      </c>
      <c r="K657" s="31">
        <v>0</v>
      </c>
      <c r="L657" s="31">
        <v>0</v>
      </c>
      <c r="M657" s="31">
        <v>725</v>
      </c>
    </row>
    <row r="658" spans="1:13" x14ac:dyDescent="0.25">
      <c r="A658">
        <v>20050001</v>
      </c>
      <c r="B658" t="s">
        <v>10</v>
      </c>
      <c r="C658" t="s">
        <v>9103</v>
      </c>
      <c r="D658" t="s">
        <v>9141</v>
      </c>
      <c r="E658" t="s">
        <v>281</v>
      </c>
      <c r="F658" s="31">
        <v>15.52</v>
      </c>
      <c r="G658" s="31">
        <v>628.41639999999995</v>
      </c>
      <c r="H658" s="31">
        <v>0</v>
      </c>
      <c r="I658" s="31">
        <v>0</v>
      </c>
      <c r="J658" s="31">
        <v>0</v>
      </c>
      <c r="K658" s="31">
        <v>0</v>
      </c>
      <c r="L658" s="31">
        <v>0</v>
      </c>
      <c r="M658" s="31">
        <v>628</v>
      </c>
    </row>
    <row r="659" spans="1:13" x14ac:dyDescent="0.25">
      <c r="A659">
        <v>20050001</v>
      </c>
      <c r="B659" t="s">
        <v>12</v>
      </c>
      <c r="C659" t="s">
        <v>9980</v>
      </c>
      <c r="D659" t="s">
        <v>10007</v>
      </c>
      <c r="E659" t="s">
        <v>275</v>
      </c>
      <c r="F659" s="31">
        <v>25.580000000000005</v>
      </c>
      <c r="G659" s="31">
        <v>1184.0308000000002</v>
      </c>
      <c r="H659" s="31">
        <v>0</v>
      </c>
      <c r="I659" s="31">
        <v>0</v>
      </c>
      <c r="J659" s="31">
        <v>0</v>
      </c>
      <c r="K659" s="31">
        <v>0</v>
      </c>
      <c r="L659" s="31">
        <v>0</v>
      </c>
      <c r="M659" s="31">
        <v>1184</v>
      </c>
    </row>
    <row r="660" spans="1:13" x14ac:dyDescent="0.25">
      <c r="A660">
        <v>20050001</v>
      </c>
      <c r="B660" t="s">
        <v>13</v>
      </c>
      <c r="C660" t="s">
        <v>9981</v>
      </c>
      <c r="D660" t="s">
        <v>10008</v>
      </c>
      <c r="E660" t="s">
        <v>274</v>
      </c>
      <c r="F660" s="31">
        <v>15.619999999999997</v>
      </c>
      <c r="G660" s="31">
        <v>630.5856</v>
      </c>
      <c r="H660" s="31">
        <v>0</v>
      </c>
      <c r="I660" s="31">
        <v>0</v>
      </c>
      <c r="J660" s="31">
        <v>0</v>
      </c>
      <c r="K660" s="31">
        <v>0</v>
      </c>
      <c r="L660" s="31">
        <v>0</v>
      </c>
      <c r="M660" s="31">
        <v>631</v>
      </c>
    </row>
    <row r="661" spans="1:13" x14ac:dyDescent="0.25">
      <c r="A661">
        <v>20050001</v>
      </c>
      <c r="B661" t="s">
        <v>1650</v>
      </c>
      <c r="C661" t="s">
        <v>10248</v>
      </c>
      <c r="D661" t="s">
        <v>10291</v>
      </c>
      <c r="E661" t="s">
        <v>281</v>
      </c>
      <c r="F661" s="31">
        <v>15.48</v>
      </c>
      <c r="G661" s="31">
        <v>738.55340000000012</v>
      </c>
      <c r="H661" s="31">
        <v>0</v>
      </c>
      <c r="I661" s="31">
        <v>0</v>
      </c>
      <c r="J661" s="31">
        <v>0</v>
      </c>
      <c r="K661" s="31">
        <v>0</v>
      </c>
      <c r="L661" s="31">
        <v>0</v>
      </c>
      <c r="M661" s="31">
        <v>739</v>
      </c>
    </row>
    <row r="662" spans="1:13" x14ac:dyDescent="0.25">
      <c r="A662">
        <v>20050001</v>
      </c>
      <c r="B662" t="s">
        <v>129</v>
      </c>
      <c r="C662" t="s">
        <v>11778</v>
      </c>
      <c r="D662" t="s">
        <v>11817</v>
      </c>
      <c r="E662" t="s">
        <v>275</v>
      </c>
      <c r="F662" s="31">
        <v>63.999999999999993</v>
      </c>
      <c r="G662" s="31">
        <v>2612.7946000000002</v>
      </c>
      <c r="H662" s="31">
        <v>0</v>
      </c>
      <c r="I662" s="31">
        <v>0</v>
      </c>
      <c r="J662" s="31">
        <v>0</v>
      </c>
      <c r="K662" s="31">
        <v>0</v>
      </c>
      <c r="L662" s="31">
        <v>0</v>
      </c>
      <c r="M662" s="31">
        <v>2613</v>
      </c>
    </row>
    <row r="663" spans="1:13" x14ac:dyDescent="0.25">
      <c r="A663">
        <v>20050001</v>
      </c>
      <c r="B663" t="s">
        <v>424</v>
      </c>
      <c r="C663" t="s">
        <v>7767</v>
      </c>
      <c r="D663" t="s">
        <v>12087</v>
      </c>
      <c r="E663" t="s">
        <v>281</v>
      </c>
      <c r="F663" s="31">
        <v>23.14</v>
      </c>
      <c r="G663" s="31">
        <v>1143.771</v>
      </c>
      <c r="H663" s="31">
        <v>0</v>
      </c>
      <c r="I663" s="31">
        <v>0</v>
      </c>
      <c r="J663" s="31">
        <v>0</v>
      </c>
      <c r="K663" s="31">
        <v>0</v>
      </c>
      <c r="L663" s="31">
        <v>0</v>
      </c>
      <c r="M663" s="31">
        <v>1144</v>
      </c>
    </row>
    <row r="664" spans="1:13" x14ac:dyDescent="0.25">
      <c r="A664">
        <v>20050001</v>
      </c>
      <c r="B664" t="s">
        <v>425</v>
      </c>
      <c r="C664" t="s">
        <v>559</v>
      </c>
      <c r="D664" t="s">
        <v>13292</v>
      </c>
      <c r="E664" t="s">
        <v>281</v>
      </c>
      <c r="F664" s="31">
        <v>40.340000000000003</v>
      </c>
      <c r="G664" s="31">
        <v>1783.6767999999997</v>
      </c>
      <c r="H664" s="31">
        <v>0</v>
      </c>
      <c r="I664" s="31">
        <v>1092</v>
      </c>
      <c r="J664" s="31">
        <v>0</v>
      </c>
      <c r="K664" s="31">
        <v>0</v>
      </c>
      <c r="L664" s="31">
        <v>0</v>
      </c>
      <c r="M664" s="31">
        <v>692</v>
      </c>
    </row>
    <row r="665" spans="1:13" x14ac:dyDescent="0.25">
      <c r="A665">
        <v>20050001</v>
      </c>
      <c r="B665" t="s">
        <v>2068</v>
      </c>
      <c r="C665" t="s">
        <v>13511</v>
      </c>
      <c r="D665" t="s">
        <v>13540</v>
      </c>
      <c r="E665" t="s">
        <v>274</v>
      </c>
      <c r="F665" s="31">
        <v>26.08</v>
      </c>
      <c r="G665" s="31">
        <v>1074.7062000000001</v>
      </c>
      <c r="H665" s="31">
        <v>0</v>
      </c>
      <c r="I665" s="31">
        <v>0</v>
      </c>
      <c r="J665" s="31">
        <v>0</v>
      </c>
      <c r="K665" s="31">
        <v>0</v>
      </c>
      <c r="L665" s="31">
        <v>0</v>
      </c>
      <c r="M665" s="31">
        <v>1075</v>
      </c>
    </row>
    <row r="666" spans="1:13" x14ac:dyDescent="0.25">
      <c r="A666">
        <v>20050001</v>
      </c>
      <c r="B666" t="s">
        <v>130</v>
      </c>
      <c r="C666" t="s">
        <v>5723</v>
      </c>
      <c r="D666" t="s">
        <v>13864</v>
      </c>
      <c r="E666" t="s">
        <v>275</v>
      </c>
      <c r="F666" s="31">
        <v>28.880000000000003</v>
      </c>
      <c r="G666" s="31">
        <v>1357.2162000000001</v>
      </c>
      <c r="H666" s="31">
        <v>0</v>
      </c>
      <c r="I666" s="31">
        <v>0</v>
      </c>
      <c r="J666" s="31">
        <v>0</v>
      </c>
      <c r="K666" s="31">
        <v>0</v>
      </c>
      <c r="L666" s="31">
        <v>0</v>
      </c>
      <c r="M666" s="31">
        <v>1357</v>
      </c>
    </row>
    <row r="667" spans="1:13" x14ac:dyDescent="0.25">
      <c r="A667">
        <v>20050001</v>
      </c>
      <c r="B667" t="s">
        <v>426</v>
      </c>
      <c r="C667" t="s">
        <v>14048</v>
      </c>
      <c r="D667" t="s">
        <v>14084</v>
      </c>
      <c r="E667" t="s">
        <v>281</v>
      </c>
      <c r="F667" s="31">
        <v>19.239999999999998</v>
      </c>
      <c r="G667" s="31">
        <v>770.00779999999997</v>
      </c>
      <c r="H667" s="31">
        <v>0</v>
      </c>
      <c r="I667" s="31">
        <v>0</v>
      </c>
      <c r="J667" s="31">
        <v>0</v>
      </c>
      <c r="K667" s="31">
        <v>0</v>
      </c>
      <c r="L667" s="31">
        <v>0</v>
      </c>
      <c r="M667" s="31">
        <v>770</v>
      </c>
    </row>
    <row r="668" spans="1:13" x14ac:dyDescent="0.25">
      <c r="A668">
        <v>20050001</v>
      </c>
      <c r="B668" t="s">
        <v>760</v>
      </c>
      <c r="C668" t="s">
        <v>678</v>
      </c>
      <c r="D668" t="s">
        <v>14992</v>
      </c>
      <c r="E668" t="s">
        <v>281</v>
      </c>
      <c r="F668" s="31">
        <v>23.26</v>
      </c>
      <c r="G668" s="31">
        <v>855.38580000000002</v>
      </c>
      <c r="H668" s="31">
        <v>0</v>
      </c>
      <c r="I668" s="31">
        <v>0</v>
      </c>
      <c r="J668" s="31">
        <v>0</v>
      </c>
      <c r="K668" s="31">
        <v>0</v>
      </c>
      <c r="L668" s="31">
        <v>0</v>
      </c>
      <c r="M668" s="31">
        <v>855</v>
      </c>
    </row>
    <row r="669" spans="1:13" x14ac:dyDescent="0.25">
      <c r="A669">
        <v>20050001</v>
      </c>
      <c r="B669" t="s">
        <v>427</v>
      </c>
      <c r="C669" t="s">
        <v>13581</v>
      </c>
      <c r="D669" t="s">
        <v>14993</v>
      </c>
      <c r="E669" t="s">
        <v>274</v>
      </c>
      <c r="F669" s="31">
        <v>45.04</v>
      </c>
      <c r="G669" s="31">
        <v>1878.8185999999998</v>
      </c>
      <c r="H669" s="31">
        <v>0</v>
      </c>
      <c r="I669" s="31">
        <v>0</v>
      </c>
      <c r="J669" s="31">
        <v>0</v>
      </c>
      <c r="K669" s="31">
        <v>0</v>
      </c>
      <c r="L669" s="31">
        <v>0</v>
      </c>
      <c r="M669" s="31">
        <v>1879</v>
      </c>
    </row>
    <row r="670" spans="1:13" x14ac:dyDescent="0.25">
      <c r="A670">
        <v>20050001</v>
      </c>
      <c r="B670" t="s">
        <v>762</v>
      </c>
      <c r="C670" t="s">
        <v>15769</v>
      </c>
      <c r="D670" t="s">
        <v>15789</v>
      </c>
      <c r="E670" t="s">
        <v>281</v>
      </c>
      <c r="F670" s="31">
        <v>22.380000000000003</v>
      </c>
      <c r="G670" s="31">
        <v>773.93859999999995</v>
      </c>
      <c r="H670" s="31">
        <v>0</v>
      </c>
      <c r="I670" s="31">
        <v>0</v>
      </c>
      <c r="J670" s="31">
        <v>0</v>
      </c>
      <c r="K670" s="31">
        <v>0</v>
      </c>
      <c r="L670" s="31">
        <v>0</v>
      </c>
      <c r="M670" s="31">
        <v>774</v>
      </c>
    </row>
    <row r="671" spans="1:13" x14ac:dyDescent="0.25">
      <c r="A671" t="s">
        <v>16706</v>
      </c>
      <c r="F671" s="31">
        <v>943.01</v>
      </c>
      <c r="G671" s="31">
        <v>38626.397799999999</v>
      </c>
      <c r="H671" s="31">
        <v>0</v>
      </c>
      <c r="I671" s="31">
        <v>1092</v>
      </c>
      <c r="J671" s="31">
        <v>0</v>
      </c>
      <c r="K671" s="31">
        <v>0</v>
      </c>
      <c r="L671" s="31">
        <v>0</v>
      </c>
      <c r="M671" s="31">
        <v>37535</v>
      </c>
    </row>
    <row r="672" spans="1:13" x14ac:dyDescent="0.25">
      <c r="A672">
        <v>20050003</v>
      </c>
      <c r="B672" t="s">
        <v>17</v>
      </c>
      <c r="C672" t="s">
        <v>5195</v>
      </c>
      <c r="D672" t="s">
        <v>5233</v>
      </c>
      <c r="E672" t="s">
        <v>274</v>
      </c>
      <c r="F672" s="31">
        <v>4.74</v>
      </c>
      <c r="G672" s="31">
        <v>182.285</v>
      </c>
      <c r="H672" s="31">
        <v>0</v>
      </c>
      <c r="I672" s="31">
        <v>0</v>
      </c>
      <c r="J672" s="31">
        <v>0</v>
      </c>
      <c r="K672" s="31">
        <v>0</v>
      </c>
      <c r="L672" s="31">
        <v>0</v>
      </c>
      <c r="M672" s="31">
        <v>182</v>
      </c>
    </row>
    <row r="673" spans="1:13" x14ac:dyDescent="0.25">
      <c r="A673">
        <v>20050003</v>
      </c>
      <c r="B673" t="s">
        <v>41</v>
      </c>
      <c r="C673" t="s">
        <v>5997</v>
      </c>
      <c r="D673" t="s">
        <v>6019</v>
      </c>
      <c r="E673" t="s">
        <v>1380</v>
      </c>
      <c r="F673" s="31">
        <v>31.259999999999998</v>
      </c>
      <c r="G673" s="31">
        <v>1194.3037999999999</v>
      </c>
      <c r="H673" s="31">
        <v>0</v>
      </c>
      <c r="I673" s="31">
        <v>0</v>
      </c>
      <c r="J673" s="31">
        <v>0</v>
      </c>
      <c r="K673" s="31">
        <v>0</v>
      </c>
      <c r="L673" s="31">
        <v>0</v>
      </c>
      <c r="M673" s="31">
        <v>1194</v>
      </c>
    </row>
    <row r="674" spans="1:13" x14ac:dyDescent="0.25">
      <c r="A674">
        <v>20050003</v>
      </c>
      <c r="B674" t="s">
        <v>40</v>
      </c>
      <c r="C674" t="s">
        <v>8646</v>
      </c>
      <c r="D674" t="s">
        <v>7668</v>
      </c>
      <c r="E674" t="s">
        <v>1380</v>
      </c>
      <c r="F674" s="31">
        <v>54.080000000000005</v>
      </c>
      <c r="G674" s="31">
        <v>1989.2633999999998</v>
      </c>
      <c r="H674" s="31">
        <v>0</v>
      </c>
      <c r="I674" s="31">
        <v>0</v>
      </c>
      <c r="J674" s="31">
        <v>0</v>
      </c>
      <c r="K674" s="31">
        <v>0</v>
      </c>
      <c r="L674" s="31">
        <v>0</v>
      </c>
      <c r="M674" s="31">
        <v>1989</v>
      </c>
    </row>
    <row r="675" spans="1:13" x14ac:dyDescent="0.25">
      <c r="A675">
        <v>20050003</v>
      </c>
      <c r="B675" t="s">
        <v>24</v>
      </c>
      <c r="C675" t="s">
        <v>8729</v>
      </c>
      <c r="D675" t="s">
        <v>4429</v>
      </c>
      <c r="E675" t="s">
        <v>1284</v>
      </c>
      <c r="F675" s="31">
        <v>23.699999999999996</v>
      </c>
      <c r="G675" s="31">
        <v>1089.1614</v>
      </c>
      <c r="H675" s="31">
        <v>0</v>
      </c>
      <c r="I675" s="31">
        <v>0</v>
      </c>
      <c r="J675" s="31">
        <v>0</v>
      </c>
      <c r="K675" s="31">
        <v>0</v>
      </c>
      <c r="L675" s="31">
        <v>0</v>
      </c>
      <c r="M675" s="31">
        <v>1089</v>
      </c>
    </row>
    <row r="676" spans="1:13" x14ac:dyDescent="0.25">
      <c r="A676">
        <v>20050003</v>
      </c>
      <c r="B676" t="s">
        <v>26</v>
      </c>
      <c r="C676" t="s">
        <v>10104</v>
      </c>
      <c r="D676" t="s">
        <v>10146</v>
      </c>
      <c r="E676" t="s">
        <v>278</v>
      </c>
      <c r="F676" s="31">
        <v>152.98000000000002</v>
      </c>
      <c r="G676" s="31">
        <v>5931.3203999999996</v>
      </c>
      <c r="H676" s="31">
        <v>0</v>
      </c>
      <c r="I676" s="31">
        <v>0</v>
      </c>
      <c r="J676" s="31">
        <v>0</v>
      </c>
      <c r="K676" s="31">
        <v>0</v>
      </c>
      <c r="L676" s="31">
        <v>0</v>
      </c>
      <c r="M676" s="31">
        <v>5931</v>
      </c>
    </row>
    <row r="677" spans="1:13" x14ac:dyDescent="0.25">
      <c r="A677">
        <v>20050003</v>
      </c>
      <c r="B677" t="s">
        <v>27</v>
      </c>
      <c r="C677" t="s">
        <v>5196</v>
      </c>
      <c r="D677" t="s">
        <v>9683</v>
      </c>
      <c r="E677" t="s">
        <v>1380</v>
      </c>
      <c r="F677" s="31">
        <v>39.959999999999994</v>
      </c>
      <c r="G677" s="31">
        <v>1553.9146000000001</v>
      </c>
      <c r="H677" s="31">
        <v>0</v>
      </c>
      <c r="I677" s="31">
        <v>0</v>
      </c>
      <c r="J677" s="31">
        <v>0</v>
      </c>
      <c r="K677" s="31">
        <v>0</v>
      </c>
      <c r="L677" s="31">
        <v>0</v>
      </c>
      <c r="M677" s="31">
        <v>1554</v>
      </c>
    </row>
    <row r="678" spans="1:13" x14ac:dyDescent="0.25">
      <c r="A678">
        <v>20050003</v>
      </c>
      <c r="B678" t="s">
        <v>2</v>
      </c>
      <c r="C678" t="s">
        <v>10957</v>
      </c>
      <c r="D678" t="s">
        <v>10997</v>
      </c>
      <c r="E678" t="s">
        <v>11027</v>
      </c>
      <c r="F678" s="31">
        <v>21.639999999999997</v>
      </c>
      <c r="G678" s="31">
        <v>1064.4089999999999</v>
      </c>
      <c r="H678" s="31">
        <v>0</v>
      </c>
      <c r="I678" s="31">
        <v>0</v>
      </c>
      <c r="J678" s="31">
        <v>0</v>
      </c>
      <c r="K678" s="31">
        <v>0</v>
      </c>
      <c r="L678" s="31">
        <v>0</v>
      </c>
      <c r="M678" s="31">
        <v>1064</v>
      </c>
    </row>
    <row r="679" spans="1:13" x14ac:dyDescent="0.25">
      <c r="A679">
        <v>20050003</v>
      </c>
      <c r="B679" t="s">
        <v>3</v>
      </c>
      <c r="C679" t="s">
        <v>9982</v>
      </c>
      <c r="D679" t="s">
        <v>10009</v>
      </c>
      <c r="E679" t="s">
        <v>1380</v>
      </c>
      <c r="F679" s="31">
        <v>40.159999999999997</v>
      </c>
      <c r="G679" s="31">
        <v>1584.8018</v>
      </c>
      <c r="H679" s="31">
        <v>0</v>
      </c>
      <c r="I679" s="31">
        <v>0</v>
      </c>
      <c r="J679" s="31">
        <v>0</v>
      </c>
      <c r="K679" s="31">
        <v>0</v>
      </c>
      <c r="L679" s="31">
        <v>0</v>
      </c>
      <c r="M679" s="31">
        <v>1585</v>
      </c>
    </row>
    <row r="680" spans="1:13" x14ac:dyDescent="0.25">
      <c r="A680">
        <v>20050003</v>
      </c>
      <c r="B680" t="s">
        <v>4</v>
      </c>
      <c r="C680" t="s">
        <v>8156</v>
      </c>
      <c r="D680" t="s">
        <v>12441</v>
      </c>
      <c r="E680" t="s">
        <v>1380</v>
      </c>
      <c r="F680" s="31">
        <v>45.059999999999995</v>
      </c>
      <c r="G680" s="31">
        <v>1892.4120000000003</v>
      </c>
      <c r="H680" s="31">
        <v>0</v>
      </c>
      <c r="I680" s="31">
        <v>0</v>
      </c>
      <c r="J680" s="31">
        <v>0</v>
      </c>
      <c r="K680" s="31">
        <v>0</v>
      </c>
      <c r="L680" s="31">
        <v>0</v>
      </c>
      <c r="M680" s="31">
        <v>1892</v>
      </c>
    </row>
    <row r="681" spans="1:13" x14ac:dyDescent="0.25">
      <c r="A681">
        <v>20050003</v>
      </c>
      <c r="B681" t="s">
        <v>38</v>
      </c>
      <c r="C681" t="s">
        <v>13010</v>
      </c>
      <c r="D681" t="s">
        <v>13026</v>
      </c>
      <c r="E681" t="s">
        <v>275</v>
      </c>
      <c r="F681" s="31">
        <v>22.96</v>
      </c>
      <c r="G681" s="31">
        <v>929.79680000000019</v>
      </c>
      <c r="H681" s="31">
        <v>0</v>
      </c>
      <c r="I681" s="31">
        <v>0</v>
      </c>
      <c r="J681" s="31">
        <v>0</v>
      </c>
      <c r="K681" s="31">
        <v>0</v>
      </c>
      <c r="L681" s="31">
        <v>0</v>
      </c>
      <c r="M681" s="31">
        <v>930</v>
      </c>
    </row>
    <row r="682" spans="1:13" x14ac:dyDescent="0.25">
      <c r="A682">
        <v>20050003</v>
      </c>
      <c r="B682" t="s">
        <v>29</v>
      </c>
      <c r="C682" t="s">
        <v>5637</v>
      </c>
      <c r="D682" t="s">
        <v>8245</v>
      </c>
      <c r="E682" t="s">
        <v>1380</v>
      </c>
      <c r="F682" s="31">
        <v>44.539999999999992</v>
      </c>
      <c r="G682" s="31">
        <v>1810.7109999999998</v>
      </c>
      <c r="H682" s="31">
        <v>0</v>
      </c>
      <c r="I682" s="31">
        <v>0</v>
      </c>
      <c r="J682" s="31">
        <v>0</v>
      </c>
      <c r="K682" s="31">
        <v>0</v>
      </c>
      <c r="L682" s="31">
        <v>0</v>
      </c>
      <c r="M682" s="31">
        <v>1811</v>
      </c>
    </row>
    <row r="683" spans="1:13" x14ac:dyDescent="0.25">
      <c r="A683">
        <v>20050003</v>
      </c>
      <c r="B683" t="s">
        <v>39</v>
      </c>
      <c r="C683" t="s">
        <v>9380</v>
      </c>
      <c r="D683" t="s">
        <v>13086</v>
      </c>
      <c r="E683" t="s">
        <v>274</v>
      </c>
      <c r="F683" s="31">
        <v>294.38</v>
      </c>
      <c r="G683" s="31">
        <v>11933.721799999999</v>
      </c>
      <c r="H683" s="31">
        <v>0</v>
      </c>
      <c r="I683" s="31">
        <v>0</v>
      </c>
      <c r="J683" s="31">
        <v>0</v>
      </c>
      <c r="K683" s="31">
        <v>0</v>
      </c>
      <c r="L683" s="31">
        <v>0</v>
      </c>
      <c r="M683" s="31">
        <v>11934</v>
      </c>
    </row>
    <row r="684" spans="1:13" x14ac:dyDescent="0.25">
      <c r="A684">
        <v>20050003</v>
      </c>
      <c r="B684" t="s">
        <v>30</v>
      </c>
      <c r="C684" t="s">
        <v>13797</v>
      </c>
      <c r="D684" t="s">
        <v>6029</v>
      </c>
      <c r="E684" t="s">
        <v>274</v>
      </c>
      <c r="F684" s="31">
        <v>31.139999999999997</v>
      </c>
      <c r="G684" s="31">
        <v>1364.5954000000004</v>
      </c>
      <c r="H684" s="31">
        <v>0</v>
      </c>
      <c r="I684" s="31">
        <v>0</v>
      </c>
      <c r="J684" s="31">
        <v>0</v>
      </c>
      <c r="K684" s="31">
        <v>0</v>
      </c>
      <c r="L684" s="31">
        <v>0</v>
      </c>
      <c r="M684" s="31">
        <v>1365</v>
      </c>
    </row>
    <row r="685" spans="1:13" x14ac:dyDescent="0.25">
      <c r="A685">
        <v>20050003</v>
      </c>
      <c r="B685" t="s">
        <v>422</v>
      </c>
      <c r="C685" t="s">
        <v>9386</v>
      </c>
      <c r="D685" t="s">
        <v>9436</v>
      </c>
      <c r="E685" t="s">
        <v>1380</v>
      </c>
      <c r="F685" s="31">
        <v>21.419999999999998</v>
      </c>
      <c r="G685" s="31">
        <v>951.89600000000007</v>
      </c>
      <c r="H685" s="31">
        <v>0</v>
      </c>
      <c r="I685" s="31">
        <v>0</v>
      </c>
      <c r="J685" s="31">
        <v>0</v>
      </c>
      <c r="K685" s="31">
        <v>0</v>
      </c>
      <c r="L685" s="31">
        <v>0</v>
      </c>
      <c r="M685" s="31">
        <v>952</v>
      </c>
    </row>
    <row r="686" spans="1:13" x14ac:dyDescent="0.25">
      <c r="A686">
        <v>20050003</v>
      </c>
      <c r="B686" t="s">
        <v>8</v>
      </c>
      <c r="C686" t="s">
        <v>939</v>
      </c>
      <c r="D686" t="s">
        <v>13967</v>
      </c>
      <c r="E686" t="s">
        <v>275</v>
      </c>
      <c r="F686" s="31">
        <v>16.36</v>
      </c>
      <c r="G686" s="31">
        <v>693.7052000000001</v>
      </c>
      <c r="H686" s="31">
        <v>0</v>
      </c>
      <c r="I686" s="31">
        <v>0</v>
      </c>
      <c r="J686" s="31">
        <v>0</v>
      </c>
      <c r="K686" s="31">
        <v>0</v>
      </c>
      <c r="L686" s="31">
        <v>0</v>
      </c>
      <c r="M686" s="31">
        <v>694</v>
      </c>
    </row>
    <row r="687" spans="1:13" x14ac:dyDescent="0.25">
      <c r="A687">
        <v>20050003</v>
      </c>
      <c r="B687" t="s">
        <v>32</v>
      </c>
      <c r="C687" t="s">
        <v>9641</v>
      </c>
      <c r="D687" t="s">
        <v>14085</v>
      </c>
      <c r="E687" t="s">
        <v>1284</v>
      </c>
      <c r="F687" s="31">
        <v>38.28</v>
      </c>
      <c r="G687" s="31">
        <v>1505.7454000000002</v>
      </c>
      <c r="H687" s="31">
        <v>0</v>
      </c>
      <c r="I687" s="31">
        <v>0</v>
      </c>
      <c r="J687" s="31">
        <v>0</v>
      </c>
      <c r="K687" s="31">
        <v>0</v>
      </c>
      <c r="L687" s="31">
        <v>0</v>
      </c>
      <c r="M687" s="31">
        <v>1506</v>
      </c>
    </row>
    <row r="688" spans="1:13" x14ac:dyDescent="0.25">
      <c r="A688">
        <v>20050003</v>
      </c>
      <c r="B688" t="s">
        <v>33</v>
      </c>
      <c r="C688" t="s">
        <v>6314</v>
      </c>
      <c r="D688" t="s">
        <v>14168</v>
      </c>
      <c r="E688" t="s">
        <v>5502</v>
      </c>
      <c r="F688" s="31">
        <v>60.060000000000009</v>
      </c>
      <c r="G688" s="31">
        <v>2522.0534000000002</v>
      </c>
      <c r="H688" s="31">
        <v>0</v>
      </c>
      <c r="I688" s="31">
        <v>0</v>
      </c>
      <c r="J688" s="31">
        <v>0</v>
      </c>
      <c r="K688" s="31">
        <v>0</v>
      </c>
      <c r="L688" s="31">
        <v>0</v>
      </c>
      <c r="M688" s="31">
        <v>2522</v>
      </c>
    </row>
    <row r="689" spans="1:13" x14ac:dyDescent="0.25">
      <c r="A689">
        <v>20050003</v>
      </c>
      <c r="B689" t="s">
        <v>9</v>
      </c>
      <c r="C689" t="s">
        <v>10682</v>
      </c>
      <c r="D689" t="s">
        <v>14994</v>
      </c>
      <c r="E689" t="s">
        <v>5245</v>
      </c>
      <c r="F689" s="31">
        <v>14.68</v>
      </c>
      <c r="G689" s="31">
        <v>655.76120000000003</v>
      </c>
      <c r="H689" s="31">
        <v>0</v>
      </c>
      <c r="I689" s="31">
        <v>0</v>
      </c>
      <c r="J689" s="31">
        <v>0</v>
      </c>
      <c r="K689" s="31">
        <v>0</v>
      </c>
      <c r="L689" s="31">
        <v>0</v>
      </c>
      <c r="M689" s="31">
        <v>656</v>
      </c>
    </row>
    <row r="690" spans="1:13" x14ac:dyDescent="0.25">
      <c r="A690">
        <v>20050003</v>
      </c>
      <c r="B690" t="s">
        <v>34</v>
      </c>
      <c r="C690" t="s">
        <v>15167</v>
      </c>
      <c r="D690" t="s">
        <v>15205</v>
      </c>
      <c r="E690" t="s">
        <v>274</v>
      </c>
      <c r="F690" s="31">
        <v>63.26</v>
      </c>
      <c r="G690" s="31">
        <v>2418.2108000000003</v>
      </c>
      <c r="H690" s="31">
        <v>0</v>
      </c>
      <c r="I690" s="31">
        <v>0</v>
      </c>
      <c r="J690" s="31">
        <v>0</v>
      </c>
      <c r="K690" s="31">
        <v>0</v>
      </c>
      <c r="L690" s="31">
        <v>0</v>
      </c>
      <c r="M690" s="31">
        <v>2418</v>
      </c>
    </row>
    <row r="691" spans="1:13" x14ac:dyDescent="0.25">
      <c r="A691">
        <v>20050003</v>
      </c>
      <c r="B691" t="s">
        <v>11</v>
      </c>
      <c r="C691" t="s">
        <v>11313</v>
      </c>
      <c r="D691" t="s">
        <v>15566</v>
      </c>
      <c r="E691" t="s">
        <v>1380</v>
      </c>
      <c r="F691" s="31">
        <v>51.499999999999993</v>
      </c>
      <c r="G691" s="31">
        <v>1949.3054000000002</v>
      </c>
      <c r="H691" s="31">
        <v>0</v>
      </c>
      <c r="I691" s="31">
        <v>0</v>
      </c>
      <c r="J691" s="31">
        <v>0</v>
      </c>
      <c r="K691" s="31">
        <v>0</v>
      </c>
      <c r="L691" s="31">
        <v>0</v>
      </c>
      <c r="M691" s="31">
        <v>1949</v>
      </c>
    </row>
    <row r="692" spans="1:13" x14ac:dyDescent="0.25">
      <c r="A692">
        <v>20050003</v>
      </c>
      <c r="B692" t="s">
        <v>13</v>
      </c>
      <c r="C692" t="s">
        <v>10658</v>
      </c>
      <c r="D692" t="s">
        <v>15568</v>
      </c>
      <c r="E692" t="s">
        <v>275</v>
      </c>
      <c r="F692" s="31">
        <v>27.400000000000006</v>
      </c>
      <c r="G692" s="31">
        <v>1057.2246</v>
      </c>
      <c r="H692" s="31">
        <v>0</v>
      </c>
      <c r="I692" s="31">
        <v>0</v>
      </c>
      <c r="J692" s="31">
        <v>0</v>
      </c>
      <c r="K692" s="31">
        <v>0</v>
      </c>
      <c r="L692" s="31">
        <v>0</v>
      </c>
      <c r="M692" s="31">
        <v>1057</v>
      </c>
    </row>
    <row r="693" spans="1:13" x14ac:dyDescent="0.25">
      <c r="A693">
        <v>20050003</v>
      </c>
      <c r="B693" t="s">
        <v>35</v>
      </c>
      <c r="C693" t="s">
        <v>6792</v>
      </c>
      <c r="D693" t="s">
        <v>6817</v>
      </c>
      <c r="E693" t="s">
        <v>1284</v>
      </c>
      <c r="F693" s="31">
        <v>44.339999999999996</v>
      </c>
      <c r="G693" s="31">
        <v>2173.6068</v>
      </c>
      <c r="H693" s="31">
        <v>0</v>
      </c>
      <c r="I693" s="31">
        <v>0</v>
      </c>
      <c r="J693" s="31">
        <v>0</v>
      </c>
      <c r="K693" s="31">
        <v>0</v>
      </c>
      <c r="L693" s="31">
        <v>0</v>
      </c>
      <c r="M693" s="31">
        <v>2174</v>
      </c>
    </row>
    <row r="694" spans="1:13" x14ac:dyDescent="0.25">
      <c r="A694">
        <v>20050003</v>
      </c>
      <c r="B694" t="s">
        <v>14</v>
      </c>
      <c r="C694" t="s">
        <v>11773</v>
      </c>
      <c r="D694" t="s">
        <v>15569</v>
      </c>
      <c r="E694" t="s">
        <v>1380</v>
      </c>
      <c r="F694" s="31">
        <v>48.1</v>
      </c>
      <c r="G694" s="31">
        <v>1779.7976000000003</v>
      </c>
      <c r="H694" s="31">
        <v>0</v>
      </c>
      <c r="I694" s="31">
        <v>0</v>
      </c>
      <c r="J694" s="31">
        <v>0</v>
      </c>
      <c r="K694" s="31">
        <v>0</v>
      </c>
      <c r="L694" s="31">
        <v>0</v>
      </c>
      <c r="M694" s="31">
        <v>1780</v>
      </c>
    </row>
    <row r="695" spans="1:13" x14ac:dyDescent="0.25">
      <c r="A695">
        <v>20050003</v>
      </c>
      <c r="B695" t="s">
        <v>1650</v>
      </c>
      <c r="C695" t="s">
        <v>5425</v>
      </c>
      <c r="D695" t="s">
        <v>5501</v>
      </c>
      <c r="E695" t="s">
        <v>5502</v>
      </c>
      <c r="F695" s="31">
        <v>80.760000000000005</v>
      </c>
      <c r="G695" s="31">
        <v>3363.1877999999997</v>
      </c>
      <c r="H695" s="31">
        <v>0</v>
      </c>
      <c r="I695" s="31">
        <v>0</v>
      </c>
      <c r="J695" s="31">
        <v>0</v>
      </c>
      <c r="K695" s="31">
        <v>0</v>
      </c>
      <c r="L695" s="31">
        <v>0</v>
      </c>
      <c r="M695" s="31">
        <v>3363</v>
      </c>
    </row>
    <row r="696" spans="1:13" x14ac:dyDescent="0.25">
      <c r="A696">
        <v>20050003</v>
      </c>
      <c r="B696" t="s">
        <v>15</v>
      </c>
      <c r="C696" t="s">
        <v>8545</v>
      </c>
      <c r="D696" t="s">
        <v>15570</v>
      </c>
      <c r="E696" t="s">
        <v>1380</v>
      </c>
      <c r="F696" s="31">
        <v>27.44</v>
      </c>
      <c r="G696" s="31">
        <v>1115.4102</v>
      </c>
      <c r="H696" s="31">
        <v>0</v>
      </c>
      <c r="I696" s="31">
        <v>0</v>
      </c>
      <c r="J696" s="31">
        <v>0</v>
      </c>
      <c r="K696" s="31">
        <v>0</v>
      </c>
      <c r="L696" s="31">
        <v>0</v>
      </c>
      <c r="M696" s="31">
        <v>1115</v>
      </c>
    </row>
    <row r="697" spans="1:13" x14ac:dyDescent="0.25">
      <c r="A697">
        <v>20050003</v>
      </c>
      <c r="B697" t="s">
        <v>16</v>
      </c>
      <c r="C697" t="s">
        <v>15513</v>
      </c>
      <c r="D697" t="s">
        <v>15571</v>
      </c>
      <c r="E697" t="s">
        <v>1380</v>
      </c>
      <c r="F697" s="31">
        <v>32.179999999999993</v>
      </c>
      <c r="G697" s="31">
        <v>1324.3178</v>
      </c>
      <c r="H697" s="31">
        <v>0</v>
      </c>
      <c r="I697" s="31">
        <v>0</v>
      </c>
      <c r="J697" s="31">
        <v>0</v>
      </c>
      <c r="K697" s="31">
        <v>0</v>
      </c>
      <c r="L697" s="31">
        <v>0</v>
      </c>
      <c r="M697" s="31">
        <v>1324</v>
      </c>
    </row>
    <row r="698" spans="1:13" x14ac:dyDescent="0.25">
      <c r="A698">
        <v>20050003</v>
      </c>
      <c r="B698" t="s">
        <v>424</v>
      </c>
      <c r="C698" t="s">
        <v>13000</v>
      </c>
      <c r="D698" t="s">
        <v>15572</v>
      </c>
      <c r="E698" t="s">
        <v>275</v>
      </c>
      <c r="F698" s="31">
        <v>28.28</v>
      </c>
      <c r="G698" s="31">
        <v>1193.0630000000001</v>
      </c>
      <c r="H698" s="31">
        <v>0</v>
      </c>
      <c r="I698" s="31">
        <v>0</v>
      </c>
      <c r="J698" s="31">
        <v>0</v>
      </c>
      <c r="K698" s="31">
        <v>0</v>
      </c>
      <c r="L698" s="31">
        <v>0</v>
      </c>
      <c r="M698" s="31">
        <v>1193</v>
      </c>
    </row>
    <row r="699" spans="1:13" x14ac:dyDescent="0.25">
      <c r="A699">
        <v>20050003</v>
      </c>
      <c r="B699" t="s">
        <v>425</v>
      </c>
      <c r="C699" t="s">
        <v>6610</v>
      </c>
      <c r="D699" t="s">
        <v>6640</v>
      </c>
      <c r="E699" t="s">
        <v>1380</v>
      </c>
      <c r="F699" s="31">
        <v>61.02</v>
      </c>
      <c r="G699" s="31">
        <v>2485.6372000000001</v>
      </c>
      <c r="H699" s="31">
        <v>0</v>
      </c>
      <c r="I699" s="31">
        <v>0</v>
      </c>
      <c r="J699" s="31">
        <v>0</v>
      </c>
      <c r="K699" s="31">
        <v>0</v>
      </c>
      <c r="L699" s="31">
        <v>0</v>
      </c>
      <c r="M699" s="31">
        <v>2486</v>
      </c>
    </row>
    <row r="700" spans="1:13" x14ac:dyDescent="0.25">
      <c r="A700">
        <v>20050003</v>
      </c>
      <c r="B700" t="s">
        <v>130</v>
      </c>
      <c r="C700" t="s">
        <v>15770</v>
      </c>
      <c r="D700" t="s">
        <v>10448</v>
      </c>
      <c r="E700" t="s">
        <v>5245</v>
      </c>
      <c r="F700" s="31">
        <v>37.299999999999997</v>
      </c>
      <c r="G700" s="31">
        <v>1704.3534000000002</v>
      </c>
      <c r="H700" s="31">
        <v>0</v>
      </c>
      <c r="I700" s="31">
        <v>0</v>
      </c>
      <c r="J700" s="31">
        <v>0</v>
      </c>
      <c r="K700" s="31">
        <v>0</v>
      </c>
      <c r="L700" s="31">
        <v>0</v>
      </c>
      <c r="M700" s="31">
        <v>1704</v>
      </c>
    </row>
    <row r="701" spans="1:13" x14ac:dyDescent="0.25">
      <c r="A701">
        <v>20050003</v>
      </c>
      <c r="B701" t="s">
        <v>426</v>
      </c>
      <c r="C701" t="s">
        <v>5999</v>
      </c>
      <c r="D701" t="s">
        <v>6021</v>
      </c>
      <c r="E701" t="s">
        <v>1380</v>
      </c>
      <c r="F701" s="31">
        <v>21.060000000000002</v>
      </c>
      <c r="G701" s="31">
        <v>889.53380000000016</v>
      </c>
      <c r="H701" s="31">
        <v>0</v>
      </c>
      <c r="I701" s="31">
        <v>0</v>
      </c>
      <c r="J701" s="31">
        <v>0</v>
      </c>
      <c r="K701" s="31">
        <v>0</v>
      </c>
      <c r="L701" s="31">
        <v>0</v>
      </c>
      <c r="M701" s="31">
        <v>890</v>
      </c>
    </row>
    <row r="702" spans="1:13" x14ac:dyDescent="0.25">
      <c r="A702">
        <v>20050003</v>
      </c>
      <c r="B702" t="s">
        <v>131</v>
      </c>
      <c r="C702" t="s">
        <v>15849</v>
      </c>
      <c r="D702" t="s">
        <v>15872</v>
      </c>
      <c r="E702" t="s">
        <v>5245</v>
      </c>
      <c r="F702" s="31">
        <v>49.22</v>
      </c>
      <c r="G702" s="31">
        <v>1937.3466000000001</v>
      </c>
      <c r="H702" s="31">
        <v>0</v>
      </c>
      <c r="I702" s="31">
        <v>0</v>
      </c>
      <c r="J702" s="31">
        <v>0</v>
      </c>
      <c r="K702" s="31">
        <v>0</v>
      </c>
      <c r="L702" s="31">
        <v>0</v>
      </c>
      <c r="M702" s="31">
        <v>1937</v>
      </c>
    </row>
    <row r="703" spans="1:13" x14ac:dyDescent="0.25">
      <c r="A703">
        <v>20050003</v>
      </c>
      <c r="B703" t="s">
        <v>760</v>
      </c>
      <c r="C703" t="s">
        <v>15917</v>
      </c>
      <c r="D703" t="s">
        <v>15929</v>
      </c>
      <c r="E703" t="s">
        <v>1380</v>
      </c>
      <c r="F703" s="31">
        <v>43.32</v>
      </c>
      <c r="G703" s="31">
        <v>1552.085</v>
      </c>
      <c r="H703" s="31">
        <v>0</v>
      </c>
      <c r="I703" s="31">
        <v>0</v>
      </c>
      <c r="J703" s="31">
        <v>0</v>
      </c>
      <c r="K703" s="31">
        <v>0</v>
      </c>
      <c r="L703" s="31">
        <v>0</v>
      </c>
      <c r="M703" s="31">
        <v>1552</v>
      </c>
    </row>
    <row r="704" spans="1:13" x14ac:dyDescent="0.25">
      <c r="A704">
        <v>20050003</v>
      </c>
      <c r="B704" t="s">
        <v>427</v>
      </c>
      <c r="C704" t="s">
        <v>6002</v>
      </c>
      <c r="D704" t="s">
        <v>7671</v>
      </c>
      <c r="E704" t="s">
        <v>265</v>
      </c>
      <c r="F704" s="31">
        <v>61.660000000000011</v>
      </c>
      <c r="G704" s="31">
        <v>2614.7554000000005</v>
      </c>
      <c r="H704" s="31">
        <v>0</v>
      </c>
      <c r="I704" s="31">
        <v>0</v>
      </c>
      <c r="J704" s="31">
        <v>0</v>
      </c>
      <c r="K704" s="31">
        <v>0</v>
      </c>
      <c r="L704" s="31">
        <v>0</v>
      </c>
      <c r="M704" s="31">
        <v>2615</v>
      </c>
    </row>
    <row r="705" spans="1:13" x14ac:dyDescent="0.25">
      <c r="A705">
        <v>20050003</v>
      </c>
      <c r="B705" t="s">
        <v>761</v>
      </c>
      <c r="C705" t="s">
        <v>15182</v>
      </c>
      <c r="D705" t="s">
        <v>15930</v>
      </c>
      <c r="E705" t="s">
        <v>274</v>
      </c>
      <c r="F705" s="31">
        <v>53.839999999999989</v>
      </c>
      <c r="G705" s="31">
        <v>2041.8304000000003</v>
      </c>
      <c r="H705" s="31">
        <v>0</v>
      </c>
      <c r="I705" s="31">
        <v>0</v>
      </c>
      <c r="J705" s="31">
        <v>0</v>
      </c>
      <c r="K705" s="31">
        <v>0</v>
      </c>
      <c r="L705" s="31">
        <v>0</v>
      </c>
      <c r="M705" s="31">
        <v>2042</v>
      </c>
    </row>
    <row r="706" spans="1:13" x14ac:dyDescent="0.25">
      <c r="A706">
        <v>20050003</v>
      </c>
      <c r="B706" t="s">
        <v>762</v>
      </c>
      <c r="C706" t="s">
        <v>5615</v>
      </c>
      <c r="D706" t="s">
        <v>6915</v>
      </c>
      <c r="E706" t="s">
        <v>1380</v>
      </c>
      <c r="F706" s="31">
        <v>65.86</v>
      </c>
      <c r="G706" s="31">
        <v>2503.2668000000003</v>
      </c>
      <c r="H706" s="31">
        <v>0</v>
      </c>
      <c r="I706" s="31">
        <v>0</v>
      </c>
      <c r="J706" s="31">
        <v>0</v>
      </c>
      <c r="K706" s="31">
        <v>0</v>
      </c>
      <c r="L706" s="31">
        <v>0</v>
      </c>
      <c r="M706" s="31">
        <v>2503</v>
      </c>
    </row>
    <row r="707" spans="1:13" x14ac:dyDescent="0.25">
      <c r="A707">
        <v>20050003</v>
      </c>
      <c r="B707" t="s">
        <v>763</v>
      </c>
      <c r="C707" t="s">
        <v>16153</v>
      </c>
      <c r="D707" t="s">
        <v>16171</v>
      </c>
      <c r="E707" t="s">
        <v>4438</v>
      </c>
      <c r="F707" s="31">
        <v>62.180000000000007</v>
      </c>
      <c r="G707" s="31">
        <v>2366.9138000000003</v>
      </c>
      <c r="H707" s="31">
        <v>0</v>
      </c>
      <c r="I707" s="31">
        <v>0</v>
      </c>
      <c r="J707" s="31">
        <v>0</v>
      </c>
      <c r="K707" s="31">
        <v>0</v>
      </c>
      <c r="L707" s="31">
        <v>0</v>
      </c>
      <c r="M707" s="31">
        <v>2367</v>
      </c>
    </row>
    <row r="708" spans="1:13" x14ac:dyDescent="0.25">
      <c r="A708">
        <v>20050003</v>
      </c>
      <c r="B708" t="s">
        <v>952</v>
      </c>
      <c r="C708" t="s">
        <v>7574</v>
      </c>
      <c r="D708" t="s">
        <v>16507</v>
      </c>
      <c r="E708" t="s">
        <v>1380</v>
      </c>
      <c r="F708" s="31">
        <v>16.28</v>
      </c>
      <c r="G708" s="31">
        <v>639.00900000000001</v>
      </c>
      <c r="H708" s="31">
        <v>0</v>
      </c>
      <c r="I708" s="31">
        <v>0</v>
      </c>
      <c r="J708" s="31">
        <v>0</v>
      </c>
      <c r="K708" s="31">
        <v>0</v>
      </c>
      <c r="L708" s="31">
        <v>0</v>
      </c>
      <c r="M708" s="31">
        <v>639</v>
      </c>
    </row>
    <row r="709" spans="1:13" x14ac:dyDescent="0.25">
      <c r="A709" t="s">
        <v>16707</v>
      </c>
      <c r="F709" s="31">
        <v>1832.3999999999996</v>
      </c>
      <c r="G709" s="31">
        <v>73958.712999999974</v>
      </c>
      <c r="H709" s="31">
        <v>0</v>
      </c>
      <c r="I709" s="31">
        <v>0</v>
      </c>
      <c r="J709" s="31">
        <v>0</v>
      </c>
      <c r="K709" s="31">
        <v>0</v>
      </c>
      <c r="L709" s="31">
        <v>0</v>
      </c>
      <c r="M709" s="31">
        <v>73958</v>
      </c>
    </row>
    <row r="710" spans="1:13" x14ac:dyDescent="0.25">
      <c r="A710">
        <v>20060001</v>
      </c>
      <c r="B710" t="s">
        <v>17</v>
      </c>
      <c r="C710" t="s">
        <v>4416</v>
      </c>
      <c r="D710" t="s">
        <v>4449</v>
      </c>
      <c r="E710" t="s">
        <v>4450</v>
      </c>
      <c r="F710" s="31">
        <v>518.9</v>
      </c>
      <c r="G710" s="31">
        <v>20847.054</v>
      </c>
      <c r="H710" s="31">
        <v>0</v>
      </c>
      <c r="I710" s="31">
        <v>0</v>
      </c>
      <c r="J710" s="31">
        <v>0</v>
      </c>
      <c r="K710" s="31">
        <v>0</v>
      </c>
      <c r="L710" s="31">
        <v>109.42999999998574</v>
      </c>
      <c r="M710" s="31">
        <v>20738</v>
      </c>
    </row>
    <row r="711" spans="1:13" x14ac:dyDescent="0.25">
      <c r="A711">
        <v>20060001</v>
      </c>
      <c r="B711" t="s">
        <v>22</v>
      </c>
      <c r="C711" t="s">
        <v>7316</v>
      </c>
      <c r="D711" t="s">
        <v>7354</v>
      </c>
      <c r="E711" t="s">
        <v>5266</v>
      </c>
      <c r="F711" s="31">
        <v>18.899999999999999</v>
      </c>
      <c r="G711" s="31">
        <v>785.50700000000006</v>
      </c>
      <c r="H711" s="31">
        <v>0</v>
      </c>
      <c r="I711" s="31">
        <v>0</v>
      </c>
      <c r="J711" s="31">
        <v>0</v>
      </c>
      <c r="K711" s="31">
        <v>0</v>
      </c>
      <c r="L711" s="31">
        <v>0</v>
      </c>
      <c r="M711" s="31">
        <v>786</v>
      </c>
    </row>
    <row r="712" spans="1:13" x14ac:dyDescent="0.25">
      <c r="A712">
        <v>20060001</v>
      </c>
      <c r="B712" t="s">
        <v>24</v>
      </c>
      <c r="C712" t="s">
        <v>7740</v>
      </c>
      <c r="D712" t="s">
        <v>7782</v>
      </c>
      <c r="E712" t="s">
        <v>5266</v>
      </c>
      <c r="F712" s="31">
        <v>14.399999999999999</v>
      </c>
      <c r="G712" s="31">
        <v>677.08600000000001</v>
      </c>
      <c r="H712" s="31">
        <v>0</v>
      </c>
      <c r="I712" s="31">
        <v>0</v>
      </c>
      <c r="J712" s="31">
        <v>0</v>
      </c>
      <c r="K712" s="31">
        <v>0</v>
      </c>
      <c r="L712" s="31">
        <v>0</v>
      </c>
      <c r="M712" s="31">
        <v>677</v>
      </c>
    </row>
    <row r="713" spans="1:13" x14ac:dyDescent="0.25">
      <c r="A713">
        <v>20060001</v>
      </c>
      <c r="B713" t="s">
        <v>25</v>
      </c>
      <c r="C713" t="s">
        <v>7905</v>
      </c>
      <c r="D713" t="s">
        <v>7933</v>
      </c>
      <c r="E713" t="s">
        <v>5266</v>
      </c>
      <c r="F713" s="31">
        <v>19.099999999999998</v>
      </c>
      <c r="G713" s="31">
        <v>751.88200000000006</v>
      </c>
      <c r="H713" s="31">
        <v>0</v>
      </c>
      <c r="I713" s="31">
        <v>0</v>
      </c>
      <c r="J713" s="31">
        <v>0</v>
      </c>
      <c r="K713" s="31">
        <v>0</v>
      </c>
      <c r="L713" s="31">
        <v>0</v>
      </c>
      <c r="M713" s="31">
        <v>752</v>
      </c>
    </row>
    <row r="714" spans="1:13" x14ac:dyDescent="0.25">
      <c r="A714">
        <v>20060001</v>
      </c>
      <c r="B714" t="s">
        <v>26</v>
      </c>
      <c r="C714" t="s">
        <v>8210</v>
      </c>
      <c r="D714" t="s">
        <v>8239</v>
      </c>
      <c r="E714" t="s">
        <v>8267</v>
      </c>
      <c r="F714" s="31">
        <v>830.6</v>
      </c>
      <c r="G714" s="31">
        <v>32858.161999999997</v>
      </c>
      <c r="H714" s="31">
        <v>0</v>
      </c>
      <c r="I714" s="31">
        <v>0</v>
      </c>
      <c r="J714" s="31">
        <v>0</v>
      </c>
      <c r="K714" s="31">
        <v>0</v>
      </c>
      <c r="L714" s="31">
        <v>0</v>
      </c>
      <c r="M714" s="31">
        <v>32858</v>
      </c>
    </row>
    <row r="715" spans="1:13" x14ac:dyDescent="0.25">
      <c r="A715">
        <v>20060001</v>
      </c>
      <c r="B715" t="s">
        <v>2</v>
      </c>
      <c r="C715" t="s">
        <v>8381</v>
      </c>
      <c r="D715" t="s">
        <v>8410</v>
      </c>
      <c r="E715" t="s">
        <v>5254</v>
      </c>
      <c r="F715" s="31">
        <v>26.600000000000005</v>
      </c>
      <c r="G715" s="31">
        <v>1142.8760000000002</v>
      </c>
      <c r="H715" s="31">
        <v>0</v>
      </c>
      <c r="I715" s="31">
        <v>0</v>
      </c>
      <c r="J715" s="31">
        <v>0</v>
      </c>
      <c r="K715" s="31">
        <v>0</v>
      </c>
      <c r="L715" s="31">
        <v>0</v>
      </c>
      <c r="M715" s="31">
        <v>1143</v>
      </c>
    </row>
    <row r="716" spans="1:13" x14ac:dyDescent="0.25">
      <c r="A716">
        <v>20060001</v>
      </c>
      <c r="B716" t="s">
        <v>29</v>
      </c>
      <c r="C716" t="s">
        <v>10106</v>
      </c>
      <c r="D716" t="s">
        <v>10148</v>
      </c>
      <c r="E716" t="s">
        <v>5266</v>
      </c>
      <c r="F716" s="31">
        <v>47.999999999999993</v>
      </c>
      <c r="G716" s="31">
        <v>2290.2870000000003</v>
      </c>
      <c r="H716" s="31">
        <v>0</v>
      </c>
      <c r="I716" s="31">
        <v>0</v>
      </c>
      <c r="J716" s="31">
        <v>0</v>
      </c>
      <c r="K716" s="31">
        <v>0</v>
      </c>
      <c r="L716" s="31">
        <v>0</v>
      </c>
      <c r="M716" s="31">
        <v>2290</v>
      </c>
    </row>
    <row r="717" spans="1:13" x14ac:dyDescent="0.25">
      <c r="A717">
        <v>20060001</v>
      </c>
      <c r="B717" t="s">
        <v>30</v>
      </c>
      <c r="C717" t="s">
        <v>13152</v>
      </c>
      <c r="D717" t="s">
        <v>13182</v>
      </c>
      <c r="E717" t="s">
        <v>5268</v>
      </c>
      <c r="F717" s="31">
        <v>13.4</v>
      </c>
      <c r="G717" s="31">
        <v>610.74599999999998</v>
      </c>
      <c r="H717" s="31">
        <v>0</v>
      </c>
      <c r="I717" s="31">
        <v>0</v>
      </c>
      <c r="J717" s="31">
        <v>0</v>
      </c>
      <c r="K717" s="31">
        <v>0</v>
      </c>
      <c r="L717" s="31">
        <v>0</v>
      </c>
      <c r="M717" s="31">
        <v>611</v>
      </c>
    </row>
    <row r="718" spans="1:13" x14ac:dyDescent="0.25">
      <c r="A718">
        <v>20060001</v>
      </c>
      <c r="B718" t="s">
        <v>7</v>
      </c>
      <c r="C718" t="s">
        <v>8037</v>
      </c>
      <c r="D718" t="s">
        <v>8082</v>
      </c>
      <c r="E718" t="s">
        <v>5266</v>
      </c>
      <c r="F718" s="31">
        <v>28.2</v>
      </c>
      <c r="G718" s="31">
        <v>1331.9939999999999</v>
      </c>
      <c r="H718" s="31">
        <v>0</v>
      </c>
      <c r="I718" s="31">
        <v>0</v>
      </c>
      <c r="J718" s="31">
        <v>0</v>
      </c>
      <c r="K718" s="31">
        <v>0</v>
      </c>
      <c r="L718" s="31">
        <v>0</v>
      </c>
      <c r="M718" s="31">
        <v>1332</v>
      </c>
    </row>
    <row r="719" spans="1:13" x14ac:dyDescent="0.25">
      <c r="A719">
        <v>20060001</v>
      </c>
      <c r="B719" t="s">
        <v>422</v>
      </c>
      <c r="C719" t="s">
        <v>12314</v>
      </c>
      <c r="D719" t="s">
        <v>15206</v>
      </c>
      <c r="E719" t="s">
        <v>6131</v>
      </c>
      <c r="F719" s="31">
        <v>11.6</v>
      </c>
      <c r="G719" s="31">
        <v>412.28700000000003</v>
      </c>
      <c r="H719" s="31">
        <v>0</v>
      </c>
      <c r="I719" s="31">
        <v>0</v>
      </c>
      <c r="J719" s="31">
        <v>0</v>
      </c>
      <c r="K719" s="31">
        <v>0</v>
      </c>
      <c r="L719" s="31">
        <v>0</v>
      </c>
      <c r="M719" s="31">
        <v>412</v>
      </c>
    </row>
    <row r="720" spans="1:13" x14ac:dyDescent="0.25">
      <c r="A720" t="s">
        <v>16708</v>
      </c>
      <c r="F720" s="31">
        <v>1529.7</v>
      </c>
      <c r="G720" s="31">
        <v>61707.880999999987</v>
      </c>
      <c r="H720" s="31">
        <v>0</v>
      </c>
      <c r="I720" s="31">
        <v>0</v>
      </c>
      <c r="J720" s="31">
        <v>0</v>
      </c>
      <c r="K720" s="31">
        <v>0</v>
      </c>
      <c r="L720" s="31">
        <v>109.42999999998574</v>
      </c>
      <c r="M720" s="31">
        <v>61599</v>
      </c>
    </row>
    <row r="721" spans="1:13" x14ac:dyDescent="0.25">
      <c r="A721">
        <v>20060002</v>
      </c>
      <c r="B721" t="s">
        <v>17</v>
      </c>
      <c r="C721" t="s">
        <v>4417</v>
      </c>
      <c r="D721" t="s">
        <v>4451</v>
      </c>
      <c r="E721" t="s">
        <v>4452</v>
      </c>
      <c r="F721" s="31">
        <v>16.040000000000003</v>
      </c>
      <c r="G721" s="31">
        <v>702.37660000000005</v>
      </c>
      <c r="H721" s="31">
        <v>0</v>
      </c>
      <c r="I721" s="31">
        <v>0</v>
      </c>
      <c r="J721" s="31">
        <v>0</v>
      </c>
      <c r="K721" s="31">
        <v>0</v>
      </c>
      <c r="L721" s="31">
        <v>0</v>
      </c>
      <c r="M721" s="31">
        <v>702</v>
      </c>
    </row>
    <row r="722" spans="1:13" x14ac:dyDescent="0.25">
      <c r="A722">
        <v>20060002</v>
      </c>
      <c r="B722" t="s">
        <v>20</v>
      </c>
      <c r="C722" t="s">
        <v>5208</v>
      </c>
      <c r="D722" t="s">
        <v>5253</v>
      </c>
      <c r="E722" t="s">
        <v>5254</v>
      </c>
      <c r="F722" s="31">
        <v>78.78</v>
      </c>
      <c r="G722" s="31">
        <v>3358.5462000000002</v>
      </c>
      <c r="H722" s="31">
        <v>0</v>
      </c>
      <c r="I722" s="31">
        <v>0</v>
      </c>
      <c r="J722" s="31">
        <v>0</v>
      </c>
      <c r="K722" s="31">
        <v>0</v>
      </c>
      <c r="L722" s="31">
        <v>0</v>
      </c>
      <c r="M722" s="31">
        <v>3359</v>
      </c>
    </row>
    <row r="723" spans="1:13" x14ac:dyDescent="0.25">
      <c r="A723">
        <v>20060002</v>
      </c>
      <c r="B723" t="s">
        <v>22</v>
      </c>
      <c r="C723" t="s">
        <v>5210</v>
      </c>
      <c r="D723" t="s">
        <v>5257</v>
      </c>
      <c r="E723" t="s">
        <v>4452</v>
      </c>
      <c r="F723" s="31">
        <v>66.78</v>
      </c>
      <c r="G723" s="31">
        <v>2948.2344000000012</v>
      </c>
      <c r="H723" s="31">
        <v>0</v>
      </c>
      <c r="I723" s="31">
        <v>0</v>
      </c>
      <c r="J723" s="31">
        <v>0</v>
      </c>
      <c r="K723" s="31">
        <v>0</v>
      </c>
      <c r="L723" s="31">
        <v>0</v>
      </c>
      <c r="M723" s="31">
        <v>2948</v>
      </c>
    </row>
    <row r="724" spans="1:13" x14ac:dyDescent="0.25">
      <c r="A724">
        <v>20060002</v>
      </c>
      <c r="B724" t="s">
        <v>40</v>
      </c>
      <c r="C724" t="s">
        <v>5211</v>
      </c>
      <c r="D724" t="s">
        <v>5258</v>
      </c>
      <c r="E724" t="s">
        <v>1676</v>
      </c>
      <c r="F724" s="31">
        <v>16.190000000000001</v>
      </c>
      <c r="G724" s="31">
        <v>643.72460000000001</v>
      </c>
      <c r="H724" s="31">
        <v>0</v>
      </c>
      <c r="I724" s="31">
        <v>0</v>
      </c>
      <c r="J724" s="31">
        <v>0</v>
      </c>
      <c r="K724" s="31">
        <v>0</v>
      </c>
      <c r="L724" s="31">
        <v>0</v>
      </c>
      <c r="M724" s="31">
        <v>644</v>
      </c>
    </row>
    <row r="725" spans="1:13" x14ac:dyDescent="0.25">
      <c r="A725">
        <v>20060002</v>
      </c>
      <c r="B725" t="s">
        <v>2</v>
      </c>
      <c r="C725" t="s">
        <v>5993</v>
      </c>
      <c r="D725" t="s">
        <v>6013</v>
      </c>
      <c r="E725" t="s">
        <v>1676</v>
      </c>
      <c r="F725" s="31">
        <v>18.88</v>
      </c>
      <c r="G725" s="31">
        <v>1365.5451000000003</v>
      </c>
      <c r="H725" s="31">
        <v>0</v>
      </c>
      <c r="I725" s="31">
        <v>0</v>
      </c>
      <c r="J725" s="31">
        <v>0</v>
      </c>
      <c r="K725" s="31">
        <v>0</v>
      </c>
      <c r="L725" s="31">
        <v>0</v>
      </c>
      <c r="M725" s="31">
        <v>1366</v>
      </c>
    </row>
    <row r="726" spans="1:13" x14ac:dyDescent="0.25">
      <c r="A726">
        <v>20060002</v>
      </c>
      <c r="B726" t="s">
        <v>4</v>
      </c>
      <c r="C726" t="s">
        <v>5994</v>
      </c>
      <c r="D726" t="s">
        <v>6015</v>
      </c>
      <c r="E726" t="s">
        <v>6016</v>
      </c>
      <c r="F726" s="31">
        <v>2.1800000000000002</v>
      </c>
      <c r="G726" s="31">
        <v>115.12580000000001</v>
      </c>
      <c r="H726" s="31">
        <v>0</v>
      </c>
      <c r="I726" s="31">
        <v>0</v>
      </c>
      <c r="J726" s="31">
        <v>0</v>
      </c>
      <c r="K726" s="31">
        <v>0</v>
      </c>
      <c r="L726" s="31">
        <v>0</v>
      </c>
      <c r="M726" s="31">
        <v>115</v>
      </c>
    </row>
    <row r="727" spans="1:13" x14ac:dyDescent="0.25">
      <c r="A727">
        <v>20060002</v>
      </c>
      <c r="B727" t="s">
        <v>35</v>
      </c>
      <c r="C727" t="s">
        <v>9387</v>
      </c>
      <c r="D727" t="s">
        <v>9437</v>
      </c>
      <c r="E727" t="s">
        <v>4452</v>
      </c>
      <c r="F727" s="31">
        <v>12.709999999999999</v>
      </c>
      <c r="G727" s="31">
        <v>520.44200000000001</v>
      </c>
      <c r="H727" s="31">
        <v>0</v>
      </c>
      <c r="I727" s="31">
        <v>0</v>
      </c>
      <c r="J727" s="31">
        <v>0</v>
      </c>
      <c r="K727" s="31">
        <v>0</v>
      </c>
      <c r="L727" s="31">
        <v>0</v>
      </c>
      <c r="M727" s="31">
        <v>520</v>
      </c>
    </row>
    <row r="728" spans="1:13" x14ac:dyDescent="0.25">
      <c r="A728">
        <v>20060002</v>
      </c>
      <c r="B728" t="s">
        <v>14</v>
      </c>
      <c r="C728" t="s">
        <v>11329</v>
      </c>
      <c r="D728" t="s">
        <v>11361</v>
      </c>
      <c r="E728" t="s">
        <v>4452</v>
      </c>
      <c r="F728" s="31">
        <v>52.440000000000005</v>
      </c>
      <c r="G728" s="31">
        <v>1971.7052000000001</v>
      </c>
      <c r="H728" s="31">
        <v>0</v>
      </c>
      <c r="I728" s="31">
        <v>0</v>
      </c>
      <c r="J728" s="31">
        <v>0</v>
      </c>
      <c r="K728" s="31">
        <v>0</v>
      </c>
      <c r="L728" s="31">
        <v>0</v>
      </c>
      <c r="M728" s="31">
        <v>1972</v>
      </c>
    </row>
    <row r="729" spans="1:13" x14ac:dyDescent="0.25">
      <c r="A729">
        <v>20060002</v>
      </c>
      <c r="B729" t="s">
        <v>129</v>
      </c>
      <c r="C729" t="s">
        <v>11780</v>
      </c>
      <c r="D729" t="s">
        <v>11819</v>
      </c>
      <c r="E729" t="s">
        <v>4452</v>
      </c>
      <c r="F729" s="31">
        <v>36.9</v>
      </c>
      <c r="G729" s="31">
        <v>1394.8533999999997</v>
      </c>
      <c r="H729" s="31">
        <v>0</v>
      </c>
      <c r="I729" s="31">
        <v>0</v>
      </c>
      <c r="J729" s="31">
        <v>0</v>
      </c>
      <c r="K729" s="31">
        <v>0</v>
      </c>
      <c r="L729" s="31">
        <v>0</v>
      </c>
      <c r="M729" s="31">
        <v>1395</v>
      </c>
    </row>
    <row r="730" spans="1:13" x14ac:dyDescent="0.25">
      <c r="A730">
        <v>20060002</v>
      </c>
      <c r="B730" t="s">
        <v>761</v>
      </c>
      <c r="C730" t="s">
        <v>15918</v>
      </c>
      <c r="D730" t="s">
        <v>15931</v>
      </c>
      <c r="E730" t="s">
        <v>1676</v>
      </c>
      <c r="F730" s="31">
        <v>36.92</v>
      </c>
      <c r="G730" s="31">
        <v>1702.8246999999999</v>
      </c>
      <c r="H730" s="31">
        <v>0</v>
      </c>
      <c r="I730" s="31">
        <v>0</v>
      </c>
      <c r="J730" s="31">
        <v>0</v>
      </c>
      <c r="K730" s="31">
        <v>0</v>
      </c>
      <c r="L730" s="31">
        <v>0</v>
      </c>
      <c r="M730" s="31">
        <v>1703</v>
      </c>
    </row>
    <row r="731" spans="1:13" x14ac:dyDescent="0.25">
      <c r="A731" t="s">
        <v>16709</v>
      </c>
      <c r="F731" s="31">
        <v>337.82000000000005</v>
      </c>
      <c r="G731" s="31">
        <v>14723.378000000002</v>
      </c>
      <c r="H731" s="31">
        <v>0</v>
      </c>
      <c r="I731" s="31">
        <v>0</v>
      </c>
      <c r="J731" s="31">
        <v>0</v>
      </c>
      <c r="K731" s="31">
        <v>0</v>
      </c>
      <c r="L731" s="31">
        <v>0</v>
      </c>
      <c r="M731" s="31">
        <v>14724</v>
      </c>
    </row>
    <row r="732" spans="1:13" x14ac:dyDescent="0.25">
      <c r="A732">
        <v>20060003</v>
      </c>
      <c r="B732" t="s">
        <v>17</v>
      </c>
      <c r="C732" t="s">
        <v>4418</v>
      </c>
      <c r="D732" t="s">
        <v>4453</v>
      </c>
      <c r="E732" t="s">
        <v>272</v>
      </c>
      <c r="F732" s="31">
        <v>1537.62</v>
      </c>
      <c r="G732" s="31">
        <v>55593.034500000009</v>
      </c>
      <c r="H732" s="31">
        <v>0</v>
      </c>
      <c r="I732" s="31">
        <v>25400</v>
      </c>
      <c r="J732" s="31">
        <v>0</v>
      </c>
      <c r="K732" s="31">
        <v>0</v>
      </c>
      <c r="L732" s="31">
        <v>2410.1900000000169</v>
      </c>
      <c r="M732" s="31">
        <v>27783</v>
      </c>
    </row>
    <row r="733" spans="1:13" x14ac:dyDescent="0.25">
      <c r="A733">
        <v>20060003</v>
      </c>
      <c r="B733" t="s">
        <v>40</v>
      </c>
      <c r="C733" t="s">
        <v>16447</v>
      </c>
      <c r="D733" t="s">
        <v>16508</v>
      </c>
      <c r="E733" t="s">
        <v>5476</v>
      </c>
      <c r="F733" s="31">
        <v>10.559999999999999</v>
      </c>
      <c r="G733" s="31">
        <v>422.15199999999999</v>
      </c>
      <c r="H733" s="31">
        <v>0</v>
      </c>
      <c r="I733" s="31">
        <v>0</v>
      </c>
      <c r="J733" s="31">
        <v>0</v>
      </c>
      <c r="K733" s="31">
        <v>0</v>
      </c>
      <c r="L733" s="31">
        <v>0</v>
      </c>
      <c r="M733" s="31">
        <v>422</v>
      </c>
    </row>
    <row r="734" spans="1:13" x14ac:dyDescent="0.25">
      <c r="A734" t="s">
        <v>16710</v>
      </c>
      <c r="F734" s="31">
        <v>1548.1799999999998</v>
      </c>
      <c r="G734" s="31">
        <v>56015.186500000011</v>
      </c>
      <c r="H734" s="31">
        <v>0</v>
      </c>
      <c r="I734" s="31">
        <v>25400</v>
      </c>
      <c r="J734" s="31">
        <v>0</v>
      </c>
      <c r="K734" s="31">
        <v>0</v>
      </c>
      <c r="L734" s="31">
        <v>2410.1900000000169</v>
      </c>
      <c r="M734" s="31">
        <v>28205</v>
      </c>
    </row>
    <row r="735" spans="1:13" x14ac:dyDescent="0.25">
      <c r="A735">
        <v>20060004</v>
      </c>
      <c r="B735" t="s">
        <v>17</v>
      </c>
      <c r="C735" t="s">
        <v>5217</v>
      </c>
      <c r="D735" t="s">
        <v>5265</v>
      </c>
      <c r="E735" t="s">
        <v>5266</v>
      </c>
      <c r="F735" s="31">
        <v>283.27999999999997</v>
      </c>
      <c r="G735" s="31">
        <v>12648.605</v>
      </c>
      <c r="H735" s="31">
        <v>0</v>
      </c>
      <c r="I735" s="31">
        <v>6350</v>
      </c>
      <c r="J735" s="31">
        <v>0</v>
      </c>
      <c r="K735" s="31">
        <v>0</v>
      </c>
      <c r="L735" s="31">
        <v>0</v>
      </c>
      <c r="M735" s="31">
        <v>6299</v>
      </c>
    </row>
    <row r="736" spans="1:13" x14ac:dyDescent="0.25">
      <c r="A736">
        <v>20060004</v>
      </c>
      <c r="B736" t="s">
        <v>19</v>
      </c>
      <c r="C736" t="s">
        <v>5221</v>
      </c>
      <c r="D736" t="s">
        <v>5272</v>
      </c>
      <c r="E736" t="s">
        <v>5266</v>
      </c>
      <c r="F736" s="31">
        <v>78.820000000000007</v>
      </c>
      <c r="G736" s="31">
        <v>3215.3403999999996</v>
      </c>
      <c r="H736" s="31">
        <v>0</v>
      </c>
      <c r="I736" s="31">
        <v>0</v>
      </c>
      <c r="J736" s="31">
        <v>0</v>
      </c>
      <c r="K736" s="31">
        <v>0</v>
      </c>
      <c r="L736" s="31">
        <v>0</v>
      </c>
      <c r="M736" s="31">
        <v>3215</v>
      </c>
    </row>
    <row r="737" spans="1:13" x14ac:dyDescent="0.25">
      <c r="A737">
        <v>20060004</v>
      </c>
      <c r="B737" t="s">
        <v>21</v>
      </c>
      <c r="C737" t="s">
        <v>795</v>
      </c>
      <c r="D737" t="s">
        <v>5275</v>
      </c>
      <c r="E737" t="s">
        <v>5266</v>
      </c>
      <c r="F737" s="31">
        <v>44.9</v>
      </c>
      <c r="G737" s="31">
        <v>1995.7360000000001</v>
      </c>
      <c r="H737" s="31">
        <v>0</v>
      </c>
      <c r="I737" s="31">
        <v>0</v>
      </c>
      <c r="J737" s="31">
        <v>0</v>
      </c>
      <c r="K737" s="31">
        <v>0</v>
      </c>
      <c r="L737" s="31">
        <v>0</v>
      </c>
      <c r="M737" s="31">
        <v>1996</v>
      </c>
    </row>
    <row r="738" spans="1:13" x14ac:dyDescent="0.25">
      <c r="A738">
        <v>20060004</v>
      </c>
      <c r="B738" t="s">
        <v>25</v>
      </c>
      <c r="C738" t="s">
        <v>6874</v>
      </c>
      <c r="D738" t="s">
        <v>6898</v>
      </c>
      <c r="E738" t="s">
        <v>5254</v>
      </c>
      <c r="F738" s="31">
        <v>50.36</v>
      </c>
      <c r="G738" s="31">
        <v>2323.3523999999998</v>
      </c>
      <c r="H738" s="31">
        <v>0</v>
      </c>
      <c r="I738" s="31">
        <v>0</v>
      </c>
      <c r="J738" s="31">
        <v>0</v>
      </c>
      <c r="K738" s="31">
        <v>0</v>
      </c>
      <c r="L738" s="31">
        <v>0</v>
      </c>
      <c r="M738" s="31">
        <v>2323</v>
      </c>
    </row>
    <row r="739" spans="1:13" x14ac:dyDescent="0.25">
      <c r="A739">
        <v>20060004</v>
      </c>
      <c r="B739" t="s">
        <v>27</v>
      </c>
      <c r="C739" t="s">
        <v>6875</v>
      </c>
      <c r="D739" t="s">
        <v>6899</v>
      </c>
      <c r="E739" t="s">
        <v>5268</v>
      </c>
      <c r="F739" s="31">
        <v>26.979999999999997</v>
      </c>
      <c r="G739" s="31">
        <v>904.74019999999996</v>
      </c>
      <c r="H739" s="31">
        <v>0</v>
      </c>
      <c r="I739" s="31">
        <v>0</v>
      </c>
      <c r="J739" s="31">
        <v>0</v>
      </c>
      <c r="K739" s="31">
        <v>0</v>
      </c>
      <c r="L739" s="31">
        <v>0</v>
      </c>
      <c r="M739" s="31">
        <v>905</v>
      </c>
    </row>
    <row r="740" spans="1:13" x14ac:dyDescent="0.25">
      <c r="A740">
        <v>20060004</v>
      </c>
      <c r="B740" t="s">
        <v>28</v>
      </c>
      <c r="C740" t="s">
        <v>5409</v>
      </c>
      <c r="D740" t="s">
        <v>5482</v>
      </c>
      <c r="E740" t="s">
        <v>5266</v>
      </c>
      <c r="F740" s="31">
        <v>54.72</v>
      </c>
      <c r="G740" s="31">
        <v>2302.4710000000005</v>
      </c>
      <c r="H740" s="31">
        <v>0</v>
      </c>
      <c r="I740" s="31">
        <v>0</v>
      </c>
      <c r="J740" s="31">
        <v>0</v>
      </c>
      <c r="K740" s="31">
        <v>0</v>
      </c>
      <c r="L740" s="31">
        <v>0</v>
      </c>
      <c r="M740" s="31">
        <v>2302</v>
      </c>
    </row>
    <row r="741" spans="1:13" x14ac:dyDescent="0.25">
      <c r="A741">
        <v>20060004</v>
      </c>
      <c r="B741" t="s">
        <v>37</v>
      </c>
      <c r="C741" t="s">
        <v>5410</v>
      </c>
      <c r="D741" t="s">
        <v>5483</v>
      </c>
      <c r="E741" t="s">
        <v>5266</v>
      </c>
      <c r="F741" s="31">
        <v>13.48</v>
      </c>
      <c r="G741" s="31">
        <v>467.2088</v>
      </c>
      <c r="H741" s="31">
        <v>0</v>
      </c>
      <c r="I741" s="31">
        <v>0</v>
      </c>
      <c r="J741" s="31">
        <v>0</v>
      </c>
      <c r="K741" s="31">
        <v>0</v>
      </c>
      <c r="L741" s="31">
        <v>0</v>
      </c>
      <c r="M741" s="31">
        <v>467</v>
      </c>
    </row>
    <row r="742" spans="1:13" x14ac:dyDescent="0.25">
      <c r="A742">
        <v>20060004</v>
      </c>
      <c r="B742" t="s">
        <v>38</v>
      </c>
      <c r="C742" t="s">
        <v>5411</v>
      </c>
      <c r="D742" t="s">
        <v>5484</v>
      </c>
      <c r="E742" t="s">
        <v>5268</v>
      </c>
      <c r="F742" s="31">
        <v>73.339999999999989</v>
      </c>
      <c r="G742" s="31">
        <v>2979.1687999999995</v>
      </c>
      <c r="H742" s="31">
        <v>0</v>
      </c>
      <c r="I742" s="31">
        <v>0</v>
      </c>
      <c r="J742" s="31">
        <v>0</v>
      </c>
      <c r="K742" s="31">
        <v>0</v>
      </c>
      <c r="L742" s="31">
        <v>0</v>
      </c>
      <c r="M742" s="31">
        <v>2979</v>
      </c>
    </row>
    <row r="743" spans="1:13" x14ac:dyDescent="0.25">
      <c r="A743">
        <v>20060004</v>
      </c>
      <c r="B743" t="s">
        <v>5</v>
      </c>
      <c r="C743" t="s">
        <v>5341</v>
      </c>
      <c r="D743" t="s">
        <v>5485</v>
      </c>
      <c r="E743" t="s">
        <v>5266</v>
      </c>
      <c r="F743" s="31">
        <v>44.06</v>
      </c>
      <c r="G743" s="31">
        <v>1856.6594</v>
      </c>
      <c r="H743" s="31">
        <v>0</v>
      </c>
      <c r="I743" s="31">
        <v>0</v>
      </c>
      <c r="J743" s="31">
        <v>0</v>
      </c>
      <c r="K743" s="31">
        <v>0</v>
      </c>
      <c r="L743" s="31">
        <v>0</v>
      </c>
      <c r="M743" s="31">
        <v>1857</v>
      </c>
    </row>
    <row r="744" spans="1:13" x14ac:dyDescent="0.25">
      <c r="A744">
        <v>20060004</v>
      </c>
      <c r="B744" t="s">
        <v>6</v>
      </c>
      <c r="C744" t="s">
        <v>5750</v>
      </c>
      <c r="D744" t="s">
        <v>5826</v>
      </c>
      <c r="E744" t="s">
        <v>5266</v>
      </c>
      <c r="F744" s="31">
        <v>98.42</v>
      </c>
      <c r="G744" s="31">
        <v>4340.5259999999998</v>
      </c>
      <c r="H744" s="31">
        <v>0</v>
      </c>
      <c r="I744" s="31">
        <v>0</v>
      </c>
      <c r="J744" s="31">
        <v>0</v>
      </c>
      <c r="K744" s="31">
        <v>0</v>
      </c>
      <c r="L744" s="31">
        <v>0</v>
      </c>
      <c r="M744" s="31">
        <v>4341</v>
      </c>
    </row>
    <row r="745" spans="1:13" x14ac:dyDescent="0.25">
      <c r="A745">
        <v>20060004</v>
      </c>
      <c r="B745" t="s">
        <v>31</v>
      </c>
      <c r="C745" t="s">
        <v>6088</v>
      </c>
      <c r="D745" t="s">
        <v>6117</v>
      </c>
      <c r="E745" t="s">
        <v>5266</v>
      </c>
      <c r="F745" s="31">
        <v>7.5200000000000005</v>
      </c>
      <c r="G745" s="31">
        <v>294.54640000000001</v>
      </c>
      <c r="H745" s="31">
        <v>0</v>
      </c>
      <c r="I745" s="31">
        <v>0</v>
      </c>
      <c r="J745" s="31">
        <v>0</v>
      </c>
      <c r="K745" s="31">
        <v>0</v>
      </c>
      <c r="L745" s="31">
        <v>0</v>
      </c>
      <c r="M745" s="31">
        <v>295</v>
      </c>
    </row>
    <row r="746" spans="1:13" x14ac:dyDescent="0.25">
      <c r="A746">
        <v>20060004</v>
      </c>
      <c r="B746" t="s">
        <v>422</v>
      </c>
      <c r="C746" t="s">
        <v>6090</v>
      </c>
      <c r="D746" t="s">
        <v>6119</v>
      </c>
      <c r="E746" t="s">
        <v>5266</v>
      </c>
      <c r="F746" s="31">
        <v>85.97999999999999</v>
      </c>
      <c r="G746" s="31">
        <v>3601.1466000000005</v>
      </c>
      <c r="H746" s="31">
        <v>0</v>
      </c>
      <c r="I746" s="31">
        <v>0</v>
      </c>
      <c r="J746" s="31">
        <v>0</v>
      </c>
      <c r="K746" s="31">
        <v>0</v>
      </c>
      <c r="L746" s="31">
        <v>0</v>
      </c>
      <c r="M746" s="31">
        <v>3601</v>
      </c>
    </row>
    <row r="747" spans="1:13" x14ac:dyDescent="0.25">
      <c r="A747">
        <v>20060004</v>
      </c>
      <c r="B747" t="s">
        <v>34</v>
      </c>
      <c r="C747" t="s">
        <v>6359</v>
      </c>
      <c r="D747" t="s">
        <v>6412</v>
      </c>
      <c r="E747" t="s">
        <v>6413</v>
      </c>
      <c r="F747" s="31">
        <v>14.24</v>
      </c>
      <c r="G747" s="31">
        <v>532.88860000000011</v>
      </c>
      <c r="H747" s="31">
        <v>0</v>
      </c>
      <c r="I747" s="31">
        <v>0</v>
      </c>
      <c r="J747" s="31">
        <v>0</v>
      </c>
      <c r="K747" s="31">
        <v>0</v>
      </c>
      <c r="L747" s="31">
        <v>0</v>
      </c>
      <c r="M747" s="31">
        <v>533</v>
      </c>
    </row>
    <row r="748" spans="1:13" x14ac:dyDescent="0.25">
      <c r="A748">
        <v>20060004</v>
      </c>
      <c r="B748" t="s">
        <v>1650</v>
      </c>
      <c r="C748" t="s">
        <v>5413</v>
      </c>
      <c r="D748" t="s">
        <v>6651</v>
      </c>
      <c r="E748" t="s">
        <v>5266</v>
      </c>
      <c r="F748" s="31">
        <v>2.12</v>
      </c>
      <c r="G748" s="31">
        <v>87.538800000000009</v>
      </c>
      <c r="H748" s="31">
        <v>0</v>
      </c>
      <c r="I748" s="31">
        <v>0</v>
      </c>
      <c r="J748" s="31">
        <v>0</v>
      </c>
      <c r="K748" s="31">
        <v>0</v>
      </c>
      <c r="L748" s="31">
        <v>0</v>
      </c>
      <c r="M748" s="31">
        <v>88</v>
      </c>
    </row>
    <row r="749" spans="1:13" x14ac:dyDescent="0.25">
      <c r="A749">
        <v>20060004</v>
      </c>
      <c r="B749" t="s">
        <v>424</v>
      </c>
      <c r="C749" t="s">
        <v>6622</v>
      </c>
      <c r="D749" t="s">
        <v>6656</v>
      </c>
      <c r="E749" t="s">
        <v>5266</v>
      </c>
      <c r="F749" s="31">
        <v>27.080000000000002</v>
      </c>
      <c r="G749" s="31">
        <v>1124.6934000000001</v>
      </c>
      <c r="H749" s="31">
        <v>0</v>
      </c>
      <c r="I749" s="31">
        <v>0</v>
      </c>
      <c r="J749" s="31">
        <v>0</v>
      </c>
      <c r="K749" s="31">
        <v>0</v>
      </c>
      <c r="L749" s="31">
        <v>0</v>
      </c>
      <c r="M749" s="31">
        <v>1125</v>
      </c>
    </row>
    <row r="750" spans="1:13" x14ac:dyDescent="0.25">
      <c r="A750">
        <v>20060004</v>
      </c>
      <c r="B750" t="s">
        <v>427</v>
      </c>
      <c r="C750" t="s">
        <v>7127</v>
      </c>
      <c r="D750" t="s">
        <v>7163</v>
      </c>
      <c r="E750" t="s">
        <v>5266</v>
      </c>
      <c r="F750" s="31">
        <v>13.16</v>
      </c>
      <c r="G750" s="31">
        <v>532.21439999999996</v>
      </c>
      <c r="H750" s="31">
        <v>0</v>
      </c>
      <c r="I750" s="31">
        <v>0</v>
      </c>
      <c r="J750" s="31">
        <v>0</v>
      </c>
      <c r="K750" s="31">
        <v>0</v>
      </c>
      <c r="L750" s="31">
        <v>0</v>
      </c>
      <c r="M750" s="31">
        <v>532</v>
      </c>
    </row>
    <row r="751" spans="1:13" x14ac:dyDescent="0.25">
      <c r="A751">
        <v>20060004</v>
      </c>
      <c r="B751" t="s">
        <v>761</v>
      </c>
      <c r="C751" t="s">
        <v>5992</v>
      </c>
      <c r="D751" t="s">
        <v>7677</v>
      </c>
      <c r="E751" t="s">
        <v>5266</v>
      </c>
      <c r="F751" s="31">
        <v>36.82</v>
      </c>
      <c r="G751" s="31">
        <v>1241.7232000000001</v>
      </c>
      <c r="H751" s="31">
        <v>0</v>
      </c>
      <c r="I751" s="31">
        <v>0</v>
      </c>
      <c r="J751" s="31">
        <v>0</v>
      </c>
      <c r="K751" s="31">
        <v>0</v>
      </c>
      <c r="L751" s="31">
        <v>0</v>
      </c>
      <c r="M751" s="31">
        <v>1242</v>
      </c>
    </row>
    <row r="752" spans="1:13" x14ac:dyDescent="0.25">
      <c r="A752">
        <v>20060004</v>
      </c>
      <c r="B752" t="s">
        <v>763</v>
      </c>
      <c r="C752" t="s">
        <v>368</v>
      </c>
      <c r="D752" t="s">
        <v>7678</v>
      </c>
      <c r="E752" t="s">
        <v>6116</v>
      </c>
      <c r="F752" s="31">
        <v>31.06</v>
      </c>
      <c r="G752" s="31">
        <v>1485.5382</v>
      </c>
      <c r="H752" s="31">
        <v>0</v>
      </c>
      <c r="I752" s="31">
        <v>0</v>
      </c>
      <c r="J752" s="31">
        <v>0</v>
      </c>
      <c r="K752" s="31">
        <v>0</v>
      </c>
      <c r="L752" s="31">
        <v>0</v>
      </c>
      <c r="M752" s="31">
        <v>1486</v>
      </c>
    </row>
    <row r="753" spans="1:13" x14ac:dyDescent="0.25">
      <c r="A753">
        <v>20060004</v>
      </c>
      <c r="B753" t="s">
        <v>952</v>
      </c>
      <c r="C753" t="s">
        <v>5343</v>
      </c>
      <c r="D753" t="s">
        <v>7679</v>
      </c>
      <c r="E753" t="s">
        <v>5266</v>
      </c>
      <c r="F753" s="31">
        <v>30.799999999999997</v>
      </c>
      <c r="G753" s="31">
        <v>1194.5186000000001</v>
      </c>
      <c r="H753" s="31">
        <v>0</v>
      </c>
      <c r="I753" s="31">
        <v>0</v>
      </c>
      <c r="J753" s="31">
        <v>0</v>
      </c>
      <c r="K753" s="31">
        <v>0</v>
      </c>
      <c r="L753" s="31">
        <v>0</v>
      </c>
      <c r="M753" s="31">
        <v>1195</v>
      </c>
    </row>
    <row r="754" spans="1:13" x14ac:dyDescent="0.25">
      <c r="A754">
        <v>20060004</v>
      </c>
      <c r="B754" t="s">
        <v>1489</v>
      </c>
      <c r="C754" t="s">
        <v>7053</v>
      </c>
      <c r="D754" t="s">
        <v>8086</v>
      </c>
      <c r="E754" t="s">
        <v>5266</v>
      </c>
      <c r="F754" s="31">
        <v>8.82</v>
      </c>
      <c r="G754" s="31">
        <v>327.36779999999999</v>
      </c>
      <c r="H754" s="31">
        <v>0</v>
      </c>
      <c r="I754" s="31">
        <v>0</v>
      </c>
      <c r="J754" s="31">
        <v>0</v>
      </c>
      <c r="K754" s="31">
        <v>0</v>
      </c>
      <c r="L754" s="31">
        <v>0</v>
      </c>
      <c r="M754" s="31">
        <v>327</v>
      </c>
    </row>
    <row r="755" spans="1:13" x14ac:dyDescent="0.25">
      <c r="A755">
        <v>20060004</v>
      </c>
      <c r="B755" t="s">
        <v>1750</v>
      </c>
      <c r="C755" t="s">
        <v>7287</v>
      </c>
      <c r="D755" t="s">
        <v>8346</v>
      </c>
      <c r="E755" t="s">
        <v>5254</v>
      </c>
      <c r="F755" s="31">
        <v>32.18</v>
      </c>
      <c r="G755" s="31">
        <v>1315.7172</v>
      </c>
      <c r="H755" s="31">
        <v>0</v>
      </c>
      <c r="I755" s="31">
        <v>0</v>
      </c>
      <c r="J755" s="31">
        <v>0</v>
      </c>
      <c r="K755" s="31">
        <v>0</v>
      </c>
      <c r="L755" s="31">
        <v>0</v>
      </c>
      <c r="M755" s="31">
        <v>1316</v>
      </c>
    </row>
    <row r="756" spans="1:13" x14ac:dyDescent="0.25">
      <c r="A756">
        <v>20060004</v>
      </c>
      <c r="B756" t="s">
        <v>3652</v>
      </c>
      <c r="C756" t="s">
        <v>7723</v>
      </c>
      <c r="D756" t="s">
        <v>14086</v>
      </c>
      <c r="E756" t="s">
        <v>5807</v>
      </c>
      <c r="F756" s="31">
        <v>21.58</v>
      </c>
      <c r="G756" s="31">
        <v>999.28819999999996</v>
      </c>
      <c r="H756" s="31">
        <v>0</v>
      </c>
      <c r="I756" s="31">
        <v>0</v>
      </c>
      <c r="J756" s="31">
        <v>0</v>
      </c>
      <c r="K756" s="31">
        <v>0</v>
      </c>
      <c r="L756" s="31">
        <v>0</v>
      </c>
      <c r="M756" s="31">
        <v>999</v>
      </c>
    </row>
    <row r="757" spans="1:13" x14ac:dyDescent="0.25">
      <c r="A757">
        <v>20060004</v>
      </c>
      <c r="B757" t="s">
        <v>3868</v>
      </c>
      <c r="C757" t="s">
        <v>15514</v>
      </c>
      <c r="D757" t="s">
        <v>15573</v>
      </c>
      <c r="E757" t="s">
        <v>5266</v>
      </c>
      <c r="F757" s="31">
        <v>53.980000000000004</v>
      </c>
      <c r="G757" s="31">
        <v>1812.6432</v>
      </c>
      <c r="H757" s="31">
        <v>0</v>
      </c>
      <c r="I757" s="31">
        <v>0</v>
      </c>
      <c r="J757" s="31">
        <v>0</v>
      </c>
      <c r="K757" s="31">
        <v>0</v>
      </c>
      <c r="L757" s="31">
        <v>0</v>
      </c>
      <c r="M757" s="31">
        <v>1813</v>
      </c>
    </row>
    <row r="758" spans="1:13" x14ac:dyDescent="0.25">
      <c r="A758">
        <v>20060004</v>
      </c>
      <c r="B758" t="s">
        <v>3870</v>
      </c>
      <c r="C758" t="s">
        <v>9393</v>
      </c>
      <c r="D758" t="s">
        <v>16243</v>
      </c>
      <c r="E758" t="s">
        <v>5268</v>
      </c>
      <c r="F758" s="31">
        <v>10.779999999999998</v>
      </c>
      <c r="G758" s="31">
        <v>406.94240000000002</v>
      </c>
      <c r="H758" s="31">
        <v>0</v>
      </c>
      <c r="I758" s="31">
        <v>0</v>
      </c>
      <c r="J758" s="31">
        <v>0</v>
      </c>
      <c r="K758" s="31">
        <v>0</v>
      </c>
      <c r="L758" s="31">
        <v>0</v>
      </c>
      <c r="M758" s="31">
        <v>407</v>
      </c>
    </row>
    <row r="759" spans="1:13" x14ac:dyDescent="0.25">
      <c r="A759">
        <v>20060004</v>
      </c>
      <c r="B759" t="s">
        <v>3871</v>
      </c>
      <c r="C759" t="s">
        <v>561</v>
      </c>
      <c r="D759" t="s">
        <v>16244</v>
      </c>
      <c r="E759" t="s">
        <v>5266</v>
      </c>
      <c r="F759" s="31">
        <v>28.1</v>
      </c>
      <c r="G759" s="31">
        <v>1523.7505999999996</v>
      </c>
      <c r="H759" s="31">
        <v>0</v>
      </c>
      <c r="I759" s="31">
        <v>0</v>
      </c>
      <c r="J759" s="31">
        <v>0</v>
      </c>
      <c r="K759" s="31">
        <v>0</v>
      </c>
      <c r="L759" s="31">
        <v>0</v>
      </c>
      <c r="M759" s="31">
        <v>1524</v>
      </c>
    </row>
    <row r="760" spans="1:13" x14ac:dyDescent="0.25">
      <c r="A760">
        <v>20060004</v>
      </c>
      <c r="B760" t="s">
        <v>3872</v>
      </c>
      <c r="C760" t="s">
        <v>6462</v>
      </c>
      <c r="D760" t="s">
        <v>16245</v>
      </c>
      <c r="E760" t="s">
        <v>5266</v>
      </c>
      <c r="F760" s="31">
        <v>25.04</v>
      </c>
      <c r="G760" s="31">
        <v>837.99659999999994</v>
      </c>
      <c r="H760" s="31">
        <v>0</v>
      </c>
      <c r="I760" s="31">
        <v>0</v>
      </c>
      <c r="J760" s="31">
        <v>0</v>
      </c>
      <c r="K760" s="31">
        <v>0</v>
      </c>
      <c r="L760" s="31">
        <v>0</v>
      </c>
      <c r="M760" s="31">
        <v>838</v>
      </c>
    </row>
    <row r="761" spans="1:13" x14ac:dyDescent="0.25">
      <c r="A761">
        <v>20060004</v>
      </c>
      <c r="B761" t="s">
        <v>10942</v>
      </c>
      <c r="C761" t="s">
        <v>16217</v>
      </c>
      <c r="D761" t="s">
        <v>16246</v>
      </c>
      <c r="E761" t="s">
        <v>5271</v>
      </c>
      <c r="F761" s="31">
        <v>25.12</v>
      </c>
      <c r="G761" s="31">
        <v>844.12699999999995</v>
      </c>
      <c r="H761" s="31">
        <v>0</v>
      </c>
      <c r="I761" s="31">
        <v>0</v>
      </c>
      <c r="J761" s="31">
        <v>0</v>
      </c>
      <c r="K761" s="31">
        <v>0</v>
      </c>
      <c r="L761" s="31">
        <v>0</v>
      </c>
      <c r="M761" s="31">
        <v>844</v>
      </c>
    </row>
    <row r="762" spans="1:13" x14ac:dyDescent="0.25">
      <c r="A762">
        <v>20060004</v>
      </c>
      <c r="B762" t="s">
        <v>4391</v>
      </c>
      <c r="C762" t="s">
        <v>16218</v>
      </c>
      <c r="D762" t="s">
        <v>16247</v>
      </c>
      <c r="E762" t="s">
        <v>5266</v>
      </c>
      <c r="F762" s="31">
        <v>20.8</v>
      </c>
      <c r="G762" s="31">
        <v>693.33960000000002</v>
      </c>
      <c r="H762" s="31">
        <v>0</v>
      </c>
      <c r="I762" s="31">
        <v>0</v>
      </c>
      <c r="J762" s="31">
        <v>0</v>
      </c>
      <c r="K762" s="31">
        <v>0</v>
      </c>
      <c r="L762" s="31">
        <v>0</v>
      </c>
      <c r="M762" s="31">
        <v>693</v>
      </c>
    </row>
    <row r="763" spans="1:13" x14ac:dyDescent="0.25">
      <c r="A763">
        <v>20060004</v>
      </c>
      <c r="B763" t="s">
        <v>4656</v>
      </c>
      <c r="C763" t="s">
        <v>16219</v>
      </c>
      <c r="D763" t="s">
        <v>16248</v>
      </c>
      <c r="E763" t="s">
        <v>6116</v>
      </c>
      <c r="F763" s="31">
        <v>6.76</v>
      </c>
      <c r="G763" s="31">
        <v>259.87039999999996</v>
      </c>
      <c r="H763" s="31">
        <v>0</v>
      </c>
      <c r="I763" s="31">
        <v>0</v>
      </c>
      <c r="J763" s="31">
        <v>0</v>
      </c>
      <c r="K763" s="31">
        <v>0</v>
      </c>
      <c r="L763" s="31">
        <v>0</v>
      </c>
      <c r="M763" s="31">
        <v>260</v>
      </c>
    </row>
    <row r="764" spans="1:13" x14ac:dyDescent="0.25">
      <c r="A764" t="s">
        <v>16711</v>
      </c>
      <c r="F764" s="31">
        <v>1250.2999999999997</v>
      </c>
      <c r="G764" s="31">
        <v>52149.659199999995</v>
      </c>
      <c r="H764" s="31">
        <v>0</v>
      </c>
      <c r="I764" s="31">
        <v>6350</v>
      </c>
      <c r="J764" s="31">
        <v>0</v>
      </c>
      <c r="K764" s="31">
        <v>0</v>
      </c>
      <c r="L764" s="31">
        <v>0</v>
      </c>
      <c r="M764" s="31">
        <v>45802</v>
      </c>
    </row>
    <row r="765" spans="1:13" x14ac:dyDescent="0.25">
      <c r="A765">
        <v>20060005</v>
      </c>
      <c r="B765" t="s">
        <v>0</v>
      </c>
      <c r="C765" t="s">
        <v>7133</v>
      </c>
      <c r="D765" t="s">
        <v>7170</v>
      </c>
      <c r="E765" t="s">
        <v>4452</v>
      </c>
      <c r="F765" s="31">
        <v>354.76000000000005</v>
      </c>
      <c r="G765" s="31">
        <v>16313.575999999997</v>
      </c>
      <c r="H765" s="31">
        <v>0</v>
      </c>
      <c r="I765" s="31">
        <v>0</v>
      </c>
      <c r="J765" s="31">
        <v>0</v>
      </c>
      <c r="K765" s="31">
        <v>0</v>
      </c>
      <c r="L765" s="31">
        <v>0</v>
      </c>
      <c r="M765" s="31">
        <v>16314</v>
      </c>
    </row>
    <row r="766" spans="1:13" x14ac:dyDescent="0.25">
      <c r="A766">
        <v>20060005</v>
      </c>
      <c r="B766" t="s">
        <v>18</v>
      </c>
      <c r="C766" t="s">
        <v>810</v>
      </c>
      <c r="D766" t="s">
        <v>7172</v>
      </c>
      <c r="E766" t="s">
        <v>4452</v>
      </c>
      <c r="F766" s="31">
        <v>54.559999999999995</v>
      </c>
      <c r="G766" s="31">
        <v>2514.1886000000004</v>
      </c>
      <c r="H766" s="31">
        <v>0</v>
      </c>
      <c r="I766" s="31">
        <v>0</v>
      </c>
      <c r="J766" s="31">
        <v>0</v>
      </c>
      <c r="K766" s="31">
        <v>0</v>
      </c>
      <c r="L766" s="31">
        <v>0</v>
      </c>
      <c r="M766" s="31">
        <v>2514</v>
      </c>
    </row>
    <row r="767" spans="1:13" x14ac:dyDescent="0.25">
      <c r="A767">
        <v>20060005</v>
      </c>
      <c r="B767" t="s">
        <v>41</v>
      </c>
      <c r="C767" t="s">
        <v>9109</v>
      </c>
      <c r="D767" t="s">
        <v>9147</v>
      </c>
      <c r="E767" t="s">
        <v>4452</v>
      </c>
      <c r="F767" s="31">
        <v>18.88</v>
      </c>
      <c r="G767" s="31">
        <v>726.0598</v>
      </c>
      <c r="H767" s="31">
        <v>0</v>
      </c>
      <c r="I767" s="31">
        <v>0</v>
      </c>
      <c r="J767" s="31">
        <v>0</v>
      </c>
      <c r="K767" s="31">
        <v>0</v>
      </c>
      <c r="L767" s="31">
        <v>0</v>
      </c>
      <c r="M767" s="31">
        <v>726</v>
      </c>
    </row>
    <row r="768" spans="1:13" x14ac:dyDescent="0.25">
      <c r="A768">
        <v>20060005</v>
      </c>
      <c r="B768" t="s">
        <v>36</v>
      </c>
      <c r="C768" t="s">
        <v>137</v>
      </c>
      <c r="D768" t="s">
        <v>7356</v>
      </c>
      <c r="E768" t="s">
        <v>4452</v>
      </c>
      <c r="F768" s="31">
        <v>25.78</v>
      </c>
      <c r="G768" s="31">
        <v>1759.384</v>
      </c>
      <c r="H768" s="31">
        <v>0</v>
      </c>
      <c r="I768" s="31">
        <v>0</v>
      </c>
      <c r="J768" s="31">
        <v>0</v>
      </c>
      <c r="K768" s="31">
        <v>0</v>
      </c>
      <c r="L768" s="31">
        <v>0</v>
      </c>
      <c r="M768" s="31">
        <v>1759</v>
      </c>
    </row>
    <row r="769" spans="1:13" x14ac:dyDescent="0.25">
      <c r="A769">
        <v>20060005</v>
      </c>
      <c r="B769" t="s">
        <v>22</v>
      </c>
      <c r="C769" t="s">
        <v>7319</v>
      </c>
      <c r="D769" t="s">
        <v>7358</v>
      </c>
      <c r="E769" t="s">
        <v>6116</v>
      </c>
      <c r="F769" s="31">
        <v>13.059999999999999</v>
      </c>
      <c r="G769" s="31">
        <v>494.68699999999995</v>
      </c>
      <c r="H769" s="31">
        <v>0</v>
      </c>
      <c r="I769" s="31">
        <v>0</v>
      </c>
      <c r="J769" s="31">
        <v>0</v>
      </c>
      <c r="K769" s="31">
        <v>0</v>
      </c>
      <c r="L769" s="31">
        <v>0</v>
      </c>
      <c r="M769" s="31">
        <v>495</v>
      </c>
    </row>
    <row r="770" spans="1:13" x14ac:dyDescent="0.25">
      <c r="A770">
        <v>20060005</v>
      </c>
      <c r="B770" t="s">
        <v>23</v>
      </c>
      <c r="C770" t="s">
        <v>7111</v>
      </c>
      <c r="D770" t="s">
        <v>7143</v>
      </c>
      <c r="E770" t="s">
        <v>4452</v>
      </c>
      <c r="F770" s="31">
        <v>28.799999999999997</v>
      </c>
      <c r="G770" s="31">
        <v>1503.0176000000001</v>
      </c>
      <c r="H770" s="31">
        <v>0</v>
      </c>
      <c r="I770" s="31">
        <v>0</v>
      </c>
      <c r="J770" s="31">
        <v>0</v>
      </c>
      <c r="K770" s="31">
        <v>0</v>
      </c>
      <c r="L770" s="31">
        <v>0</v>
      </c>
      <c r="M770" s="31">
        <v>1503</v>
      </c>
    </row>
    <row r="771" spans="1:13" x14ac:dyDescent="0.25">
      <c r="A771">
        <v>20060005</v>
      </c>
      <c r="B771" t="s">
        <v>24</v>
      </c>
      <c r="C771" t="s">
        <v>8671</v>
      </c>
      <c r="D771" t="s">
        <v>7681</v>
      </c>
      <c r="E771" t="s">
        <v>4452</v>
      </c>
      <c r="F771" s="31">
        <v>36.260000000000005</v>
      </c>
      <c r="G771" s="31">
        <v>1366.4114000000002</v>
      </c>
      <c r="H771" s="31">
        <v>0</v>
      </c>
      <c r="I771" s="31">
        <v>0</v>
      </c>
      <c r="J771" s="31">
        <v>0</v>
      </c>
      <c r="K771" s="31">
        <v>0</v>
      </c>
      <c r="L771" s="31">
        <v>0</v>
      </c>
      <c r="M771" s="31">
        <v>1366</v>
      </c>
    </row>
    <row r="772" spans="1:13" x14ac:dyDescent="0.25">
      <c r="A772">
        <v>20060005</v>
      </c>
      <c r="B772" t="s">
        <v>25</v>
      </c>
      <c r="C772" t="s">
        <v>8674</v>
      </c>
      <c r="D772" t="s">
        <v>7682</v>
      </c>
      <c r="E772" t="s">
        <v>4452</v>
      </c>
      <c r="F772" s="31">
        <v>39.160000000000004</v>
      </c>
      <c r="G772" s="31">
        <v>1628.5146</v>
      </c>
      <c r="H772" s="31">
        <v>0</v>
      </c>
      <c r="I772" s="31">
        <v>0</v>
      </c>
      <c r="J772" s="31">
        <v>0</v>
      </c>
      <c r="K772" s="31">
        <v>0</v>
      </c>
      <c r="L772" s="31">
        <v>0</v>
      </c>
      <c r="M772" s="31">
        <v>1629</v>
      </c>
    </row>
    <row r="773" spans="1:13" x14ac:dyDescent="0.25">
      <c r="A773">
        <v>20060005</v>
      </c>
      <c r="B773" t="s">
        <v>4</v>
      </c>
      <c r="C773" t="s">
        <v>471</v>
      </c>
      <c r="D773" t="s">
        <v>10150</v>
      </c>
      <c r="E773" t="s">
        <v>4452</v>
      </c>
      <c r="F773" s="31">
        <v>19.34</v>
      </c>
      <c r="G773" s="31">
        <v>1410.6748</v>
      </c>
      <c r="H773" s="31">
        <v>0</v>
      </c>
      <c r="I773" s="31">
        <v>0</v>
      </c>
      <c r="J773" s="31">
        <v>0</v>
      </c>
      <c r="K773" s="31">
        <v>0</v>
      </c>
      <c r="L773" s="31">
        <v>0</v>
      </c>
      <c r="M773" s="31">
        <v>1411</v>
      </c>
    </row>
    <row r="774" spans="1:13" x14ac:dyDescent="0.25">
      <c r="A774">
        <v>20060005</v>
      </c>
      <c r="B774" t="s">
        <v>37</v>
      </c>
      <c r="C774" t="s">
        <v>10420</v>
      </c>
      <c r="D774" t="s">
        <v>10455</v>
      </c>
      <c r="E774" t="s">
        <v>6116</v>
      </c>
      <c r="F774" s="31">
        <v>10.760000000000002</v>
      </c>
      <c r="G774" s="31">
        <v>483.589</v>
      </c>
      <c r="H774" s="31">
        <v>0</v>
      </c>
      <c r="I774" s="31">
        <v>0</v>
      </c>
      <c r="J774" s="31">
        <v>0</v>
      </c>
      <c r="K774" s="31">
        <v>0</v>
      </c>
      <c r="L774" s="31">
        <v>0</v>
      </c>
      <c r="M774" s="31">
        <v>484</v>
      </c>
    </row>
    <row r="775" spans="1:13" x14ac:dyDescent="0.25">
      <c r="A775">
        <v>20060005</v>
      </c>
      <c r="B775" t="s">
        <v>29</v>
      </c>
      <c r="C775" t="s">
        <v>166</v>
      </c>
      <c r="D775" t="s">
        <v>10457</v>
      </c>
      <c r="E775" t="s">
        <v>4452</v>
      </c>
      <c r="F775" s="31">
        <v>131.54</v>
      </c>
      <c r="G775" s="31">
        <v>7341.0937999999996</v>
      </c>
      <c r="H775" s="31">
        <v>0</v>
      </c>
      <c r="I775" s="31">
        <v>0</v>
      </c>
      <c r="J775" s="31">
        <v>0</v>
      </c>
      <c r="K775" s="31">
        <v>0</v>
      </c>
      <c r="L775" s="31">
        <v>0</v>
      </c>
      <c r="M775" s="31">
        <v>7341</v>
      </c>
    </row>
    <row r="776" spans="1:13" x14ac:dyDescent="0.25">
      <c r="A776">
        <v>20060005</v>
      </c>
      <c r="B776" t="s">
        <v>30</v>
      </c>
      <c r="C776" t="s">
        <v>11479</v>
      </c>
      <c r="D776" t="s">
        <v>11526</v>
      </c>
      <c r="E776" t="s">
        <v>4452</v>
      </c>
      <c r="F776" s="31">
        <v>52.519999999999996</v>
      </c>
      <c r="G776" s="31">
        <v>1915.9885999999997</v>
      </c>
      <c r="H776" s="31">
        <v>0</v>
      </c>
      <c r="I776" s="31">
        <v>0</v>
      </c>
      <c r="J776" s="31">
        <v>0</v>
      </c>
      <c r="K776" s="31">
        <v>0</v>
      </c>
      <c r="L776" s="31">
        <v>0</v>
      </c>
      <c r="M776" s="31">
        <v>1916</v>
      </c>
    </row>
    <row r="777" spans="1:13" x14ac:dyDescent="0.25">
      <c r="A777">
        <v>20060005</v>
      </c>
      <c r="B777" t="s">
        <v>8</v>
      </c>
      <c r="C777" t="s">
        <v>6210</v>
      </c>
      <c r="D777" t="s">
        <v>11822</v>
      </c>
      <c r="E777" t="s">
        <v>5250</v>
      </c>
      <c r="F777" s="31">
        <v>20.86</v>
      </c>
      <c r="G777" s="31">
        <v>1529.7144000000001</v>
      </c>
      <c r="H777" s="31">
        <v>0</v>
      </c>
      <c r="I777" s="31">
        <v>0</v>
      </c>
      <c r="J777" s="31">
        <v>0</v>
      </c>
      <c r="K777" s="31">
        <v>0</v>
      </c>
      <c r="L777" s="31">
        <v>0</v>
      </c>
      <c r="M777" s="31">
        <v>1530</v>
      </c>
    </row>
    <row r="778" spans="1:13" x14ac:dyDescent="0.25">
      <c r="A778">
        <v>20060005</v>
      </c>
      <c r="B778" t="s">
        <v>12</v>
      </c>
      <c r="C778" t="s">
        <v>16220</v>
      </c>
      <c r="D778" t="s">
        <v>16249</v>
      </c>
      <c r="E778" t="s">
        <v>4452</v>
      </c>
      <c r="F778" s="31">
        <v>38.599999999999994</v>
      </c>
      <c r="G778" s="31">
        <v>1518.9312</v>
      </c>
      <c r="H778" s="31">
        <v>0</v>
      </c>
      <c r="I778" s="31">
        <v>0</v>
      </c>
      <c r="J778" s="31">
        <v>0</v>
      </c>
      <c r="K778" s="31">
        <v>0</v>
      </c>
      <c r="L778" s="31">
        <v>0</v>
      </c>
      <c r="M778" s="31">
        <v>1519</v>
      </c>
    </row>
    <row r="779" spans="1:13" x14ac:dyDescent="0.25">
      <c r="A779" t="s">
        <v>16712</v>
      </c>
      <c r="F779" s="31">
        <v>844.88</v>
      </c>
      <c r="G779" s="31">
        <v>40505.830799999989</v>
      </c>
      <c r="H779" s="31">
        <v>0</v>
      </c>
      <c r="I779" s="31">
        <v>0</v>
      </c>
      <c r="J779" s="31">
        <v>0</v>
      </c>
      <c r="K779" s="31">
        <v>0</v>
      </c>
      <c r="L779" s="31">
        <v>0</v>
      </c>
      <c r="M779" s="31">
        <v>40507</v>
      </c>
    </row>
    <row r="780" spans="1:13" x14ac:dyDescent="0.25">
      <c r="A780">
        <v>20060007</v>
      </c>
      <c r="B780" t="s">
        <v>0</v>
      </c>
      <c r="C780" t="s">
        <v>5736</v>
      </c>
      <c r="D780" t="s">
        <v>5808</v>
      </c>
      <c r="E780" t="s">
        <v>5809</v>
      </c>
      <c r="F780" s="31">
        <v>271.89</v>
      </c>
      <c r="G780" s="31">
        <v>11068.5532</v>
      </c>
      <c r="H780" s="31">
        <v>0</v>
      </c>
      <c r="I780" s="31">
        <v>0</v>
      </c>
      <c r="J780" s="31">
        <v>0</v>
      </c>
      <c r="K780" s="31">
        <v>0</v>
      </c>
      <c r="L780" s="31">
        <v>0</v>
      </c>
      <c r="M780" s="31">
        <v>11069</v>
      </c>
    </row>
    <row r="781" spans="1:13" x14ac:dyDescent="0.25">
      <c r="A781">
        <v>20060007</v>
      </c>
      <c r="B781" t="s">
        <v>21</v>
      </c>
      <c r="C781" t="s">
        <v>7113</v>
      </c>
      <c r="D781" t="s">
        <v>7145</v>
      </c>
      <c r="E781" t="s">
        <v>275</v>
      </c>
      <c r="F781" s="31">
        <v>244.63000000000002</v>
      </c>
      <c r="G781" s="31">
        <v>10138.909099999999</v>
      </c>
      <c r="H781" s="31">
        <v>0</v>
      </c>
      <c r="I781" s="31">
        <v>0</v>
      </c>
      <c r="J781" s="31">
        <v>0</v>
      </c>
      <c r="K781" s="31">
        <v>0</v>
      </c>
      <c r="L781" s="31">
        <v>0</v>
      </c>
      <c r="M781" s="31">
        <v>10139</v>
      </c>
    </row>
    <row r="782" spans="1:13" x14ac:dyDescent="0.25">
      <c r="A782">
        <v>20060007</v>
      </c>
      <c r="B782" t="s">
        <v>24</v>
      </c>
      <c r="C782" t="s">
        <v>1079</v>
      </c>
      <c r="D782" t="s">
        <v>7943</v>
      </c>
      <c r="E782" t="s">
        <v>5807</v>
      </c>
      <c r="F782" s="31">
        <v>86.6</v>
      </c>
      <c r="G782" s="31">
        <v>3575.4849000000004</v>
      </c>
      <c r="H782" s="31">
        <v>0</v>
      </c>
      <c r="I782" s="31">
        <v>0</v>
      </c>
      <c r="J782" s="31">
        <v>0</v>
      </c>
      <c r="K782" s="31">
        <v>0</v>
      </c>
      <c r="L782" s="31">
        <v>0</v>
      </c>
      <c r="M782" s="31">
        <v>3575</v>
      </c>
    </row>
    <row r="783" spans="1:13" x14ac:dyDescent="0.25">
      <c r="A783">
        <v>20060007</v>
      </c>
      <c r="B783" t="s">
        <v>25</v>
      </c>
      <c r="C783" t="s">
        <v>7913</v>
      </c>
      <c r="D783" t="s">
        <v>7944</v>
      </c>
      <c r="E783" t="s">
        <v>5809</v>
      </c>
      <c r="F783" s="31">
        <v>19.579999999999998</v>
      </c>
      <c r="G783" s="31">
        <v>792.43889999999999</v>
      </c>
      <c r="H783" s="31">
        <v>0</v>
      </c>
      <c r="I783" s="31">
        <v>0</v>
      </c>
      <c r="J783" s="31">
        <v>0</v>
      </c>
      <c r="K783" s="31">
        <v>0</v>
      </c>
      <c r="L783" s="31">
        <v>0</v>
      </c>
      <c r="M783" s="31">
        <v>792</v>
      </c>
    </row>
    <row r="784" spans="1:13" x14ac:dyDescent="0.25">
      <c r="A784">
        <v>20060007</v>
      </c>
      <c r="B784" t="s">
        <v>422</v>
      </c>
      <c r="C784" t="s">
        <v>13156</v>
      </c>
      <c r="D784" t="s">
        <v>13190</v>
      </c>
      <c r="E784" t="s">
        <v>5807</v>
      </c>
      <c r="F784" s="31">
        <v>31.56</v>
      </c>
      <c r="G784" s="31">
        <v>1622.3701000000001</v>
      </c>
      <c r="H784" s="31">
        <v>0</v>
      </c>
      <c r="I784" s="31">
        <v>0</v>
      </c>
      <c r="J784" s="31">
        <v>0</v>
      </c>
      <c r="K784" s="31">
        <v>0</v>
      </c>
      <c r="L784" s="31">
        <v>0</v>
      </c>
      <c r="M784" s="31">
        <v>1622</v>
      </c>
    </row>
    <row r="785" spans="1:13" x14ac:dyDescent="0.25">
      <c r="A785">
        <v>20060007</v>
      </c>
      <c r="B785" t="s">
        <v>10</v>
      </c>
      <c r="C785" t="s">
        <v>14445</v>
      </c>
      <c r="D785" t="s">
        <v>14462</v>
      </c>
      <c r="E785" t="s">
        <v>5807</v>
      </c>
      <c r="F785" s="31">
        <v>30.03</v>
      </c>
      <c r="G785" s="31">
        <v>1370.5152</v>
      </c>
      <c r="H785" s="31">
        <v>0</v>
      </c>
      <c r="I785" s="31">
        <v>0</v>
      </c>
      <c r="J785" s="31">
        <v>0</v>
      </c>
      <c r="K785" s="31">
        <v>0</v>
      </c>
      <c r="L785" s="31">
        <v>0</v>
      </c>
      <c r="M785" s="31">
        <v>1371</v>
      </c>
    </row>
    <row r="786" spans="1:13" x14ac:dyDescent="0.25">
      <c r="A786" t="s">
        <v>16713</v>
      </c>
      <c r="F786" s="31">
        <v>684.29</v>
      </c>
      <c r="G786" s="31">
        <v>28568.271400000001</v>
      </c>
      <c r="H786" s="31">
        <v>0</v>
      </c>
      <c r="I786" s="31">
        <v>0</v>
      </c>
      <c r="J786" s="31">
        <v>0</v>
      </c>
      <c r="K786" s="31">
        <v>0</v>
      </c>
      <c r="L786" s="31">
        <v>0</v>
      </c>
      <c r="M786" s="31">
        <v>28568</v>
      </c>
    </row>
    <row r="787" spans="1:13" x14ac:dyDescent="0.25">
      <c r="A787">
        <v>20070001</v>
      </c>
      <c r="B787" t="s">
        <v>17</v>
      </c>
      <c r="C787" t="s">
        <v>5456</v>
      </c>
      <c r="D787" t="s">
        <v>5540</v>
      </c>
      <c r="E787" t="s">
        <v>2021</v>
      </c>
      <c r="F787" s="31">
        <v>1323.58</v>
      </c>
      <c r="G787" s="31">
        <v>44888.486800000006</v>
      </c>
      <c r="H787" s="31">
        <v>5370</v>
      </c>
      <c r="I787" s="31">
        <v>0</v>
      </c>
      <c r="J787" s="31">
        <v>0</v>
      </c>
      <c r="K787" s="31">
        <v>0</v>
      </c>
      <c r="L787" s="31">
        <v>0</v>
      </c>
      <c r="M787" s="31">
        <v>39518</v>
      </c>
    </row>
    <row r="788" spans="1:13" x14ac:dyDescent="0.25">
      <c r="A788">
        <v>20070001</v>
      </c>
      <c r="B788" t="s">
        <v>18</v>
      </c>
      <c r="C788" t="s">
        <v>5718</v>
      </c>
      <c r="D788" t="s">
        <v>5784</v>
      </c>
      <c r="E788" t="s">
        <v>2021</v>
      </c>
      <c r="F788" s="31">
        <v>16.100000000000001</v>
      </c>
      <c r="G788" s="31">
        <v>878.2607999999999</v>
      </c>
      <c r="H788" s="31">
        <v>0</v>
      </c>
      <c r="I788" s="31">
        <v>0</v>
      </c>
      <c r="J788" s="31">
        <v>0</v>
      </c>
      <c r="K788" s="31">
        <v>0</v>
      </c>
      <c r="L788" s="31">
        <v>0</v>
      </c>
      <c r="M788" s="31">
        <v>878</v>
      </c>
    </row>
    <row r="789" spans="1:13" x14ac:dyDescent="0.25">
      <c r="A789">
        <v>20070001</v>
      </c>
      <c r="B789" t="s">
        <v>36</v>
      </c>
      <c r="C789" t="s">
        <v>739</v>
      </c>
      <c r="D789" t="s">
        <v>5786</v>
      </c>
      <c r="E789" t="s">
        <v>1048</v>
      </c>
      <c r="F789" s="31">
        <v>6.9799999999999995</v>
      </c>
      <c r="G789" s="31">
        <v>307.4092</v>
      </c>
      <c r="H789" s="31">
        <v>0</v>
      </c>
      <c r="I789" s="31">
        <v>0</v>
      </c>
      <c r="J789" s="31">
        <v>0</v>
      </c>
      <c r="K789" s="31">
        <v>0</v>
      </c>
      <c r="L789" s="31">
        <v>0</v>
      </c>
      <c r="M789" s="31">
        <v>307</v>
      </c>
    </row>
    <row r="790" spans="1:13" x14ac:dyDescent="0.25">
      <c r="A790">
        <v>20070001</v>
      </c>
      <c r="B790" t="s">
        <v>27</v>
      </c>
      <c r="C790" t="s">
        <v>6083</v>
      </c>
      <c r="D790" t="s">
        <v>6110</v>
      </c>
      <c r="E790" t="s">
        <v>1048</v>
      </c>
      <c r="F790" s="31">
        <v>17.7</v>
      </c>
      <c r="G790" s="31">
        <v>662.41340000000002</v>
      </c>
      <c r="H790" s="31">
        <v>0</v>
      </c>
      <c r="I790" s="31">
        <v>0</v>
      </c>
      <c r="J790" s="31">
        <v>0</v>
      </c>
      <c r="K790" s="31">
        <v>0</v>
      </c>
      <c r="L790" s="31">
        <v>0</v>
      </c>
      <c r="M790" s="31">
        <v>662</v>
      </c>
    </row>
    <row r="791" spans="1:13" x14ac:dyDescent="0.25">
      <c r="A791">
        <v>20070001</v>
      </c>
      <c r="B791" t="s">
        <v>2</v>
      </c>
      <c r="C791" t="s">
        <v>6084</v>
      </c>
      <c r="D791" t="s">
        <v>6111</v>
      </c>
      <c r="E791" t="s">
        <v>2021</v>
      </c>
      <c r="F791" s="31">
        <v>20.740000000000002</v>
      </c>
      <c r="G791" s="31">
        <v>893.14940000000001</v>
      </c>
      <c r="H791" s="31">
        <v>0</v>
      </c>
      <c r="I791" s="31">
        <v>0</v>
      </c>
      <c r="J791" s="31">
        <v>0</v>
      </c>
      <c r="K791" s="31">
        <v>0</v>
      </c>
      <c r="L791" s="31">
        <v>0</v>
      </c>
      <c r="M791" s="31">
        <v>893</v>
      </c>
    </row>
    <row r="792" spans="1:13" x14ac:dyDescent="0.25">
      <c r="A792">
        <v>20070001</v>
      </c>
      <c r="B792" t="s">
        <v>4</v>
      </c>
      <c r="C792" t="s">
        <v>6225</v>
      </c>
      <c r="D792" t="s">
        <v>5154</v>
      </c>
      <c r="E792" t="s">
        <v>5155</v>
      </c>
      <c r="F792" s="31">
        <v>403.44000000000005</v>
      </c>
      <c r="G792" s="31">
        <v>14589.140399999998</v>
      </c>
      <c r="H792" s="31">
        <v>0</v>
      </c>
      <c r="I792" s="31">
        <v>0</v>
      </c>
      <c r="J792" s="31">
        <v>0</v>
      </c>
      <c r="K792" s="31">
        <v>0</v>
      </c>
      <c r="L792" s="31">
        <v>0</v>
      </c>
      <c r="M792" s="31">
        <v>14589</v>
      </c>
    </row>
    <row r="793" spans="1:13" x14ac:dyDescent="0.25">
      <c r="A793">
        <v>20070001</v>
      </c>
      <c r="B793" t="s">
        <v>39</v>
      </c>
      <c r="C793" t="s">
        <v>6896</v>
      </c>
      <c r="D793" t="s">
        <v>6925</v>
      </c>
      <c r="E793" t="s">
        <v>1048</v>
      </c>
      <c r="F793" s="31">
        <v>11.08</v>
      </c>
      <c r="G793" s="31">
        <v>451.82159999999999</v>
      </c>
      <c r="H793" s="31">
        <v>0</v>
      </c>
      <c r="I793" s="31">
        <v>0</v>
      </c>
      <c r="J793" s="31">
        <v>0</v>
      </c>
      <c r="K793" s="31">
        <v>0</v>
      </c>
      <c r="L793" s="31">
        <v>0</v>
      </c>
      <c r="M793" s="31">
        <v>452</v>
      </c>
    </row>
    <row r="794" spans="1:13" x14ac:dyDescent="0.25">
      <c r="A794">
        <v>20070001</v>
      </c>
      <c r="B794" t="s">
        <v>31</v>
      </c>
      <c r="C794" t="s">
        <v>8215</v>
      </c>
      <c r="D794" t="s">
        <v>8246</v>
      </c>
      <c r="E794" t="s">
        <v>1048</v>
      </c>
      <c r="F794" s="31">
        <v>12.6</v>
      </c>
      <c r="G794" s="31">
        <v>472.20299999999997</v>
      </c>
      <c r="H794" s="31">
        <v>0</v>
      </c>
      <c r="I794" s="31">
        <v>0</v>
      </c>
      <c r="J794" s="31">
        <v>0</v>
      </c>
      <c r="K794" s="31">
        <v>0</v>
      </c>
      <c r="L794" s="31">
        <v>0</v>
      </c>
      <c r="M794" s="31">
        <v>472</v>
      </c>
    </row>
    <row r="795" spans="1:13" x14ac:dyDescent="0.25">
      <c r="A795" t="s">
        <v>16714</v>
      </c>
      <c r="F795" s="31">
        <v>1812.2199999999998</v>
      </c>
      <c r="G795" s="31">
        <v>63142.884600000005</v>
      </c>
      <c r="H795" s="31">
        <v>5370</v>
      </c>
      <c r="I795" s="31">
        <v>0</v>
      </c>
      <c r="J795" s="31">
        <v>0</v>
      </c>
      <c r="K795" s="31">
        <v>0</v>
      </c>
      <c r="L795" s="31">
        <v>0</v>
      </c>
      <c r="M795" s="31">
        <v>57771</v>
      </c>
    </row>
    <row r="796" spans="1:13" x14ac:dyDescent="0.25">
      <c r="A796">
        <v>20070002</v>
      </c>
      <c r="B796" t="s">
        <v>17</v>
      </c>
      <c r="C796" t="s">
        <v>5216</v>
      </c>
      <c r="D796" t="s">
        <v>5546</v>
      </c>
      <c r="E796" t="s">
        <v>1048</v>
      </c>
      <c r="F796" s="31">
        <v>200.01000000000002</v>
      </c>
      <c r="G796" s="31">
        <v>8694.0259000000005</v>
      </c>
      <c r="H796" s="31">
        <v>0</v>
      </c>
      <c r="I796" s="31">
        <v>0</v>
      </c>
      <c r="J796" s="31">
        <v>0</v>
      </c>
      <c r="K796" s="31">
        <v>0</v>
      </c>
      <c r="L796" s="31">
        <v>0</v>
      </c>
      <c r="M796" s="31">
        <v>8694</v>
      </c>
    </row>
    <row r="797" spans="1:13" x14ac:dyDescent="0.25">
      <c r="A797">
        <v>20070002</v>
      </c>
      <c r="B797" t="s">
        <v>20</v>
      </c>
      <c r="C797" t="s">
        <v>8045</v>
      </c>
      <c r="D797" t="s">
        <v>8091</v>
      </c>
      <c r="E797" t="s">
        <v>1048</v>
      </c>
      <c r="F797" s="31">
        <v>16.099999999999998</v>
      </c>
      <c r="G797" s="31">
        <v>596.68909999999994</v>
      </c>
      <c r="H797" s="31">
        <v>0</v>
      </c>
      <c r="I797" s="31">
        <v>0</v>
      </c>
      <c r="J797" s="31">
        <v>0</v>
      </c>
      <c r="K797" s="31">
        <v>0</v>
      </c>
      <c r="L797" s="31">
        <v>0</v>
      </c>
      <c r="M797" s="31">
        <v>597</v>
      </c>
    </row>
    <row r="798" spans="1:13" x14ac:dyDescent="0.25">
      <c r="A798">
        <v>20070002</v>
      </c>
      <c r="B798" t="s">
        <v>41</v>
      </c>
      <c r="C798" t="s">
        <v>8046</v>
      </c>
      <c r="D798" t="s">
        <v>8092</v>
      </c>
      <c r="E798" t="s">
        <v>1048</v>
      </c>
      <c r="F798" s="31">
        <v>19.96</v>
      </c>
      <c r="G798" s="31">
        <v>730.87120000000004</v>
      </c>
      <c r="H798" s="31">
        <v>0</v>
      </c>
      <c r="I798" s="31">
        <v>0</v>
      </c>
      <c r="J798" s="31">
        <v>0</v>
      </c>
      <c r="K798" s="31">
        <v>0</v>
      </c>
      <c r="L798" s="31">
        <v>0</v>
      </c>
      <c r="M798" s="31">
        <v>731</v>
      </c>
    </row>
    <row r="799" spans="1:13" x14ac:dyDescent="0.25">
      <c r="A799">
        <v>20070002</v>
      </c>
      <c r="B799" t="s">
        <v>21</v>
      </c>
      <c r="C799" t="s">
        <v>8048</v>
      </c>
      <c r="D799" t="s">
        <v>8093</v>
      </c>
      <c r="E799" t="s">
        <v>1048</v>
      </c>
      <c r="F799" s="31">
        <v>6.4500000000000011</v>
      </c>
      <c r="G799" s="31">
        <v>284.51270000000005</v>
      </c>
      <c r="H799" s="31">
        <v>0</v>
      </c>
      <c r="I799" s="31">
        <v>0</v>
      </c>
      <c r="J799" s="31">
        <v>0</v>
      </c>
      <c r="K799" s="31">
        <v>0</v>
      </c>
      <c r="L799" s="31">
        <v>0</v>
      </c>
      <c r="M799" s="31">
        <v>285</v>
      </c>
    </row>
    <row r="800" spans="1:13" x14ac:dyDescent="0.25">
      <c r="A800">
        <v>20070002</v>
      </c>
      <c r="B800" t="s">
        <v>40</v>
      </c>
      <c r="C800" t="s">
        <v>8050</v>
      </c>
      <c r="D800" t="s">
        <v>8095</v>
      </c>
      <c r="E800" t="s">
        <v>2021</v>
      </c>
      <c r="F800" s="31">
        <v>9.84</v>
      </c>
      <c r="G800" s="31">
        <v>391.41869999999994</v>
      </c>
      <c r="H800" s="31">
        <v>0</v>
      </c>
      <c r="I800" s="31">
        <v>0</v>
      </c>
      <c r="J800" s="31">
        <v>0</v>
      </c>
      <c r="K800" s="31">
        <v>0</v>
      </c>
      <c r="L800" s="31">
        <v>0</v>
      </c>
      <c r="M800" s="31">
        <v>391</v>
      </c>
    </row>
    <row r="801" spans="1:13" x14ac:dyDescent="0.25">
      <c r="A801">
        <v>20070002</v>
      </c>
      <c r="B801" t="s">
        <v>23</v>
      </c>
      <c r="C801" t="s">
        <v>635</v>
      </c>
      <c r="D801" t="s">
        <v>8251</v>
      </c>
      <c r="E801" t="s">
        <v>1048</v>
      </c>
      <c r="F801" s="31">
        <v>9.93</v>
      </c>
      <c r="G801" s="31">
        <v>475.86369999999999</v>
      </c>
      <c r="H801" s="31">
        <v>0</v>
      </c>
      <c r="I801" s="31">
        <v>0</v>
      </c>
      <c r="J801" s="31">
        <v>0</v>
      </c>
      <c r="K801" s="31">
        <v>0</v>
      </c>
      <c r="L801" s="31">
        <v>0</v>
      </c>
      <c r="M801" s="31">
        <v>476</v>
      </c>
    </row>
    <row r="802" spans="1:13" x14ac:dyDescent="0.25">
      <c r="A802">
        <v>20070002</v>
      </c>
      <c r="B802" t="s">
        <v>24</v>
      </c>
      <c r="C802" t="s">
        <v>8051</v>
      </c>
      <c r="D802" t="s">
        <v>8096</v>
      </c>
      <c r="E802" t="s">
        <v>2021</v>
      </c>
      <c r="F802" s="31">
        <v>27.379999999999995</v>
      </c>
      <c r="G802" s="31">
        <v>1011.0953</v>
      </c>
      <c r="H802" s="31">
        <v>0</v>
      </c>
      <c r="I802" s="31">
        <v>0</v>
      </c>
      <c r="J802" s="31">
        <v>0</v>
      </c>
      <c r="K802" s="31">
        <v>0</v>
      </c>
      <c r="L802" s="31">
        <v>0</v>
      </c>
      <c r="M802" s="31">
        <v>1011</v>
      </c>
    </row>
    <row r="803" spans="1:13" x14ac:dyDescent="0.25">
      <c r="A803">
        <v>20070002</v>
      </c>
      <c r="B803" t="s">
        <v>26</v>
      </c>
      <c r="C803" t="s">
        <v>434</v>
      </c>
      <c r="D803" t="s">
        <v>8252</v>
      </c>
      <c r="E803" t="s">
        <v>1048</v>
      </c>
      <c r="F803" s="31">
        <v>167.11</v>
      </c>
      <c r="G803" s="31">
        <v>8473.8781000000017</v>
      </c>
      <c r="H803" s="31">
        <v>0</v>
      </c>
      <c r="I803" s="31">
        <v>0</v>
      </c>
      <c r="J803" s="31">
        <v>0</v>
      </c>
      <c r="K803" s="31">
        <v>0</v>
      </c>
      <c r="L803" s="31">
        <v>0</v>
      </c>
      <c r="M803" s="31">
        <v>8474</v>
      </c>
    </row>
    <row r="804" spans="1:13" x14ac:dyDescent="0.25">
      <c r="A804">
        <v>20070002</v>
      </c>
      <c r="B804" t="s">
        <v>2</v>
      </c>
      <c r="C804" t="s">
        <v>8384</v>
      </c>
      <c r="D804" t="s">
        <v>8416</v>
      </c>
      <c r="E804" t="s">
        <v>1048</v>
      </c>
      <c r="F804" s="31">
        <v>36.019999999999996</v>
      </c>
      <c r="G804" s="31">
        <v>1575.5017</v>
      </c>
      <c r="H804" s="31">
        <v>0</v>
      </c>
      <c r="I804" s="31">
        <v>0</v>
      </c>
      <c r="J804" s="31">
        <v>0</v>
      </c>
      <c r="K804" s="31">
        <v>0</v>
      </c>
      <c r="L804" s="31">
        <v>0</v>
      </c>
      <c r="M804" s="31">
        <v>1576</v>
      </c>
    </row>
    <row r="805" spans="1:13" x14ac:dyDescent="0.25">
      <c r="A805">
        <v>20070002</v>
      </c>
      <c r="B805" t="s">
        <v>3</v>
      </c>
      <c r="C805" t="s">
        <v>8385</v>
      </c>
      <c r="D805" t="s">
        <v>8417</v>
      </c>
      <c r="E805" t="s">
        <v>1048</v>
      </c>
      <c r="F805" s="31">
        <v>153.81</v>
      </c>
      <c r="G805" s="31">
        <v>8805.4706999999999</v>
      </c>
      <c r="H805" s="31">
        <v>0</v>
      </c>
      <c r="I805" s="31">
        <v>0</v>
      </c>
      <c r="J805" s="31">
        <v>0</v>
      </c>
      <c r="K805" s="31">
        <v>0</v>
      </c>
      <c r="L805" s="31">
        <v>0</v>
      </c>
      <c r="M805" s="31">
        <v>8805</v>
      </c>
    </row>
    <row r="806" spans="1:13" x14ac:dyDescent="0.25">
      <c r="A806">
        <v>20070002</v>
      </c>
      <c r="B806" t="s">
        <v>28</v>
      </c>
      <c r="C806" t="s">
        <v>1055</v>
      </c>
      <c r="D806" t="s">
        <v>8851</v>
      </c>
      <c r="E806" t="s">
        <v>1048</v>
      </c>
      <c r="F806" s="31">
        <v>57.800000000000004</v>
      </c>
      <c r="G806" s="31">
        <v>2332.0756000000001</v>
      </c>
      <c r="H806" s="31">
        <v>0</v>
      </c>
      <c r="I806" s="31">
        <v>0</v>
      </c>
      <c r="J806" s="31">
        <v>0</v>
      </c>
      <c r="K806" s="31">
        <v>0</v>
      </c>
      <c r="L806" s="31">
        <v>0</v>
      </c>
      <c r="M806" s="31">
        <v>2332</v>
      </c>
    </row>
    <row r="807" spans="1:13" x14ac:dyDescent="0.25">
      <c r="A807">
        <v>20070002</v>
      </c>
      <c r="B807" t="s">
        <v>39</v>
      </c>
      <c r="C807" t="s">
        <v>10246</v>
      </c>
      <c r="D807" t="s">
        <v>13922</v>
      </c>
      <c r="E807" t="s">
        <v>1048</v>
      </c>
      <c r="F807" s="31">
        <v>26.349999999999998</v>
      </c>
      <c r="G807" s="31">
        <v>1048.7773</v>
      </c>
      <c r="H807" s="31">
        <v>0</v>
      </c>
      <c r="I807" s="31">
        <v>0</v>
      </c>
      <c r="J807" s="31">
        <v>0</v>
      </c>
      <c r="K807" s="31">
        <v>0</v>
      </c>
      <c r="L807" s="31">
        <v>0</v>
      </c>
      <c r="M807" s="31">
        <v>1049</v>
      </c>
    </row>
    <row r="808" spans="1:13" x14ac:dyDescent="0.25">
      <c r="A808">
        <v>20070002</v>
      </c>
      <c r="B808" t="s">
        <v>6</v>
      </c>
      <c r="C808" t="s">
        <v>11496</v>
      </c>
      <c r="D808" t="s">
        <v>14833</v>
      </c>
      <c r="E808" t="s">
        <v>1048</v>
      </c>
      <c r="F808" s="31">
        <v>88.38</v>
      </c>
      <c r="G808" s="31">
        <v>3714.0665000000004</v>
      </c>
      <c r="H808" s="31">
        <v>0</v>
      </c>
      <c r="I808" s="31">
        <v>0</v>
      </c>
      <c r="J808" s="31">
        <v>0</v>
      </c>
      <c r="K808" s="31">
        <v>0</v>
      </c>
      <c r="L808" s="31">
        <v>0</v>
      </c>
      <c r="M808" s="31">
        <v>3714</v>
      </c>
    </row>
    <row r="809" spans="1:13" x14ac:dyDescent="0.25">
      <c r="A809" t="s">
        <v>16715</v>
      </c>
      <c r="F809" s="31">
        <v>819.14</v>
      </c>
      <c r="G809" s="31">
        <v>38134.246500000008</v>
      </c>
      <c r="H809" s="31">
        <v>0</v>
      </c>
      <c r="I809" s="31">
        <v>0</v>
      </c>
      <c r="J809" s="31">
        <v>0</v>
      </c>
      <c r="K809" s="31">
        <v>0</v>
      </c>
      <c r="L809" s="31">
        <v>0</v>
      </c>
      <c r="M809" s="31">
        <v>38135</v>
      </c>
    </row>
    <row r="810" spans="1:13" x14ac:dyDescent="0.25">
      <c r="A810">
        <v>20070003</v>
      </c>
      <c r="B810" t="s">
        <v>17</v>
      </c>
      <c r="C810" t="s">
        <v>5457</v>
      </c>
      <c r="D810" t="s">
        <v>5541</v>
      </c>
      <c r="E810" t="s">
        <v>2021</v>
      </c>
      <c r="F810" s="31">
        <v>156.53</v>
      </c>
      <c r="G810" s="31">
        <v>7848.3460000000005</v>
      </c>
      <c r="H810" s="31">
        <v>0</v>
      </c>
      <c r="I810" s="31">
        <v>0</v>
      </c>
      <c r="J810" s="31">
        <v>0</v>
      </c>
      <c r="K810" s="31">
        <v>0</v>
      </c>
      <c r="L810" s="31">
        <v>0</v>
      </c>
      <c r="M810" s="31">
        <v>7848</v>
      </c>
    </row>
    <row r="811" spans="1:13" x14ac:dyDescent="0.25">
      <c r="A811">
        <v>20070003</v>
      </c>
      <c r="B811" t="s">
        <v>36</v>
      </c>
      <c r="C811" t="s">
        <v>6102</v>
      </c>
      <c r="D811" t="s">
        <v>6136</v>
      </c>
      <c r="E811" t="s">
        <v>2021</v>
      </c>
      <c r="F811" s="31">
        <v>22.99</v>
      </c>
      <c r="G811" s="31">
        <v>1171.6268</v>
      </c>
      <c r="H811" s="31">
        <v>0</v>
      </c>
      <c r="I811" s="31">
        <v>0</v>
      </c>
      <c r="J811" s="31">
        <v>0</v>
      </c>
      <c r="K811" s="31">
        <v>0</v>
      </c>
      <c r="L811" s="31">
        <v>0</v>
      </c>
      <c r="M811" s="31">
        <v>1172</v>
      </c>
    </row>
    <row r="812" spans="1:13" x14ac:dyDescent="0.25">
      <c r="A812">
        <v>20070003</v>
      </c>
      <c r="B812" t="s">
        <v>24</v>
      </c>
      <c r="C812" t="s">
        <v>7133</v>
      </c>
      <c r="D812" t="s">
        <v>11535</v>
      </c>
      <c r="E812" t="s">
        <v>2021</v>
      </c>
      <c r="F812" s="31">
        <v>23.290000000000003</v>
      </c>
      <c r="G812" s="31">
        <v>1325.3264999999999</v>
      </c>
      <c r="H812" s="31">
        <v>0</v>
      </c>
      <c r="I812" s="31">
        <v>0</v>
      </c>
      <c r="J812" s="31">
        <v>0</v>
      </c>
      <c r="K812" s="31">
        <v>0</v>
      </c>
      <c r="L812" s="31">
        <v>0</v>
      </c>
      <c r="M812" s="31">
        <v>1325</v>
      </c>
    </row>
    <row r="813" spans="1:13" x14ac:dyDescent="0.25">
      <c r="A813">
        <v>20070003</v>
      </c>
      <c r="B813" t="s">
        <v>26</v>
      </c>
      <c r="C813" t="s">
        <v>8682</v>
      </c>
      <c r="D813" t="s">
        <v>7685</v>
      </c>
      <c r="E813" t="s">
        <v>1048</v>
      </c>
      <c r="F813" s="31">
        <v>23.049999999999997</v>
      </c>
      <c r="G813" s="31">
        <v>898.57989999999995</v>
      </c>
      <c r="H813" s="31">
        <v>0</v>
      </c>
      <c r="I813" s="31">
        <v>0</v>
      </c>
      <c r="J813" s="31">
        <v>0</v>
      </c>
      <c r="K813" s="31">
        <v>0</v>
      </c>
      <c r="L813" s="31">
        <v>0</v>
      </c>
      <c r="M813" s="31">
        <v>899</v>
      </c>
    </row>
    <row r="814" spans="1:13" x14ac:dyDescent="0.25">
      <c r="A814">
        <v>20070003</v>
      </c>
      <c r="B814" t="s">
        <v>2</v>
      </c>
      <c r="C814" t="s">
        <v>7745</v>
      </c>
      <c r="D814" t="s">
        <v>7787</v>
      </c>
      <c r="E814" t="s">
        <v>2021</v>
      </c>
      <c r="F814" s="31">
        <v>36.31</v>
      </c>
      <c r="G814" s="31">
        <v>1198.9698000000003</v>
      </c>
      <c r="H814" s="31">
        <v>0</v>
      </c>
      <c r="I814" s="31">
        <v>0</v>
      </c>
      <c r="J814" s="31">
        <v>0</v>
      </c>
      <c r="K814" s="31">
        <v>0</v>
      </c>
      <c r="L814" s="31">
        <v>0</v>
      </c>
      <c r="M814" s="31">
        <v>1199</v>
      </c>
    </row>
    <row r="815" spans="1:13" x14ac:dyDescent="0.25">
      <c r="A815">
        <v>20070003</v>
      </c>
      <c r="B815" t="s">
        <v>4</v>
      </c>
      <c r="C815" t="s">
        <v>739</v>
      </c>
      <c r="D815" t="s">
        <v>7937</v>
      </c>
      <c r="E815" t="s">
        <v>1048</v>
      </c>
      <c r="F815" s="31">
        <v>24.459999999999997</v>
      </c>
      <c r="G815" s="31">
        <v>873.69320000000016</v>
      </c>
      <c r="H815" s="31">
        <v>0</v>
      </c>
      <c r="I815" s="31">
        <v>0</v>
      </c>
      <c r="J815" s="31">
        <v>0</v>
      </c>
      <c r="K815" s="31">
        <v>0</v>
      </c>
      <c r="L815" s="31">
        <v>0</v>
      </c>
      <c r="M815" s="31">
        <v>874</v>
      </c>
    </row>
    <row r="816" spans="1:13" x14ac:dyDescent="0.25">
      <c r="A816">
        <v>20070003</v>
      </c>
      <c r="B816" t="s">
        <v>28</v>
      </c>
      <c r="C816" t="s">
        <v>8216</v>
      </c>
      <c r="D816" t="s">
        <v>8247</v>
      </c>
      <c r="E816" t="s">
        <v>2021</v>
      </c>
      <c r="F816" s="31">
        <v>22.149999999999995</v>
      </c>
      <c r="G816" s="31">
        <v>976.5612000000001</v>
      </c>
      <c r="H816" s="31">
        <v>0</v>
      </c>
      <c r="I816" s="31">
        <v>0</v>
      </c>
      <c r="J816" s="31">
        <v>0</v>
      </c>
      <c r="K816" s="31">
        <v>0</v>
      </c>
      <c r="L816" s="31">
        <v>0</v>
      </c>
      <c r="M816" s="31">
        <v>977</v>
      </c>
    </row>
    <row r="817" spans="1:13" x14ac:dyDescent="0.25">
      <c r="A817">
        <v>20070003</v>
      </c>
      <c r="B817" t="s">
        <v>37</v>
      </c>
      <c r="C817" t="s">
        <v>7426</v>
      </c>
      <c r="D817" t="s">
        <v>8411</v>
      </c>
      <c r="E817" t="s">
        <v>4690</v>
      </c>
      <c r="F817" s="31">
        <v>36.869999999999997</v>
      </c>
      <c r="G817" s="31">
        <v>1279.4960000000001</v>
      </c>
      <c r="H817" s="31">
        <v>0</v>
      </c>
      <c r="I817" s="31">
        <v>0</v>
      </c>
      <c r="J817" s="31">
        <v>0</v>
      </c>
      <c r="K817" s="31">
        <v>0</v>
      </c>
      <c r="L817" s="31">
        <v>0</v>
      </c>
      <c r="M817" s="31">
        <v>1279</v>
      </c>
    </row>
    <row r="818" spans="1:13" x14ac:dyDescent="0.25">
      <c r="A818">
        <v>20070003</v>
      </c>
      <c r="B818" t="s">
        <v>29</v>
      </c>
      <c r="C818" t="s">
        <v>8382</v>
      </c>
      <c r="D818" t="s">
        <v>8413</v>
      </c>
      <c r="E818" t="s">
        <v>1048</v>
      </c>
      <c r="F818" s="31">
        <v>20.76</v>
      </c>
      <c r="G818" s="31">
        <v>843.68280000000004</v>
      </c>
      <c r="H818" s="31">
        <v>0</v>
      </c>
      <c r="I818" s="31">
        <v>0</v>
      </c>
      <c r="J818" s="31">
        <v>0</v>
      </c>
      <c r="K818" s="31">
        <v>0</v>
      </c>
      <c r="L818" s="31">
        <v>0</v>
      </c>
      <c r="M818" s="31">
        <v>844</v>
      </c>
    </row>
    <row r="819" spans="1:13" x14ac:dyDescent="0.25">
      <c r="A819">
        <v>20070003</v>
      </c>
      <c r="B819" t="s">
        <v>5</v>
      </c>
      <c r="C819" t="s">
        <v>9317</v>
      </c>
      <c r="D819" t="s">
        <v>9752</v>
      </c>
      <c r="E819" t="s">
        <v>1048</v>
      </c>
      <c r="F819" s="31">
        <v>7.8999999999999995</v>
      </c>
      <c r="G819" s="31">
        <v>300.971</v>
      </c>
      <c r="H819" s="31">
        <v>0</v>
      </c>
      <c r="I819" s="31">
        <v>0</v>
      </c>
      <c r="J819" s="31">
        <v>0</v>
      </c>
      <c r="K819" s="31">
        <v>0</v>
      </c>
      <c r="L819" s="31">
        <v>0</v>
      </c>
      <c r="M819" s="31">
        <v>301</v>
      </c>
    </row>
    <row r="820" spans="1:13" x14ac:dyDescent="0.25">
      <c r="A820">
        <v>20070003</v>
      </c>
      <c r="B820" t="s">
        <v>39</v>
      </c>
      <c r="C820" t="s">
        <v>9891</v>
      </c>
      <c r="D820" t="s">
        <v>9911</v>
      </c>
      <c r="E820" t="s">
        <v>2021</v>
      </c>
      <c r="F820" s="31">
        <v>22.84</v>
      </c>
      <c r="G820" s="31">
        <v>858.98320000000001</v>
      </c>
      <c r="H820" s="31">
        <v>0</v>
      </c>
      <c r="I820" s="31">
        <v>0</v>
      </c>
      <c r="J820" s="31">
        <v>0</v>
      </c>
      <c r="K820" s="31">
        <v>0</v>
      </c>
      <c r="L820" s="31">
        <v>0</v>
      </c>
      <c r="M820" s="31">
        <v>859</v>
      </c>
    </row>
    <row r="821" spans="1:13" x14ac:dyDescent="0.25">
      <c r="A821">
        <v>20070003</v>
      </c>
      <c r="B821" t="s">
        <v>6</v>
      </c>
      <c r="C821" t="s">
        <v>434</v>
      </c>
      <c r="D821" t="s">
        <v>9912</v>
      </c>
      <c r="E821" t="s">
        <v>728</v>
      </c>
      <c r="F821" s="31">
        <v>35.54</v>
      </c>
      <c r="G821" s="31">
        <v>1179.7837999999999</v>
      </c>
      <c r="H821" s="31">
        <v>0</v>
      </c>
      <c r="I821" s="31">
        <v>0</v>
      </c>
      <c r="J821" s="31">
        <v>0</v>
      </c>
      <c r="K821" s="31">
        <v>0</v>
      </c>
      <c r="L821" s="31">
        <v>0</v>
      </c>
      <c r="M821" s="31">
        <v>1180</v>
      </c>
    </row>
    <row r="822" spans="1:13" x14ac:dyDescent="0.25">
      <c r="A822">
        <v>20070003</v>
      </c>
      <c r="B822" t="s">
        <v>7</v>
      </c>
      <c r="C822" t="s">
        <v>10179</v>
      </c>
      <c r="D822" t="s">
        <v>10387</v>
      </c>
      <c r="E822" t="s">
        <v>1048</v>
      </c>
      <c r="F822" s="31">
        <v>20.189999999999998</v>
      </c>
      <c r="G822" s="31">
        <v>903.52050000000008</v>
      </c>
      <c r="H822" s="31">
        <v>0</v>
      </c>
      <c r="I822" s="31">
        <v>0</v>
      </c>
      <c r="J822" s="31">
        <v>0</v>
      </c>
      <c r="K822" s="31">
        <v>0</v>
      </c>
      <c r="L822" s="31">
        <v>0</v>
      </c>
      <c r="M822" s="31">
        <v>904</v>
      </c>
    </row>
    <row r="823" spans="1:13" x14ac:dyDescent="0.25">
      <c r="A823">
        <v>20070003</v>
      </c>
      <c r="B823" t="s">
        <v>32</v>
      </c>
      <c r="C823" t="s">
        <v>6328</v>
      </c>
      <c r="D823" t="s">
        <v>10461</v>
      </c>
      <c r="E823" t="s">
        <v>1048</v>
      </c>
      <c r="F823" s="31">
        <v>32.690000000000005</v>
      </c>
      <c r="G823" s="31">
        <v>1487.2192</v>
      </c>
      <c r="H823" s="31">
        <v>0</v>
      </c>
      <c r="I823" s="31">
        <v>0</v>
      </c>
      <c r="J823" s="31">
        <v>0</v>
      </c>
      <c r="K823" s="31">
        <v>0</v>
      </c>
      <c r="L823" s="31">
        <v>0</v>
      </c>
      <c r="M823" s="31">
        <v>1487</v>
      </c>
    </row>
    <row r="824" spans="1:13" x14ac:dyDescent="0.25">
      <c r="A824">
        <v>20070003</v>
      </c>
      <c r="B824" t="s">
        <v>33</v>
      </c>
      <c r="C824" t="s">
        <v>9714</v>
      </c>
      <c r="D824" t="s">
        <v>10586</v>
      </c>
      <c r="E824" t="s">
        <v>1048</v>
      </c>
      <c r="F824" s="31">
        <v>12.439999999999998</v>
      </c>
      <c r="G824" s="31">
        <v>448.70259999999996</v>
      </c>
      <c r="H824" s="31">
        <v>0</v>
      </c>
      <c r="I824" s="31">
        <v>0</v>
      </c>
      <c r="J824" s="31">
        <v>0</v>
      </c>
      <c r="K824" s="31">
        <v>0</v>
      </c>
      <c r="L824" s="31">
        <v>0</v>
      </c>
      <c r="M824" s="31">
        <v>449</v>
      </c>
    </row>
    <row r="825" spans="1:13" x14ac:dyDescent="0.25">
      <c r="A825">
        <v>20070003</v>
      </c>
      <c r="B825" t="s">
        <v>11</v>
      </c>
      <c r="C825" t="s">
        <v>10824</v>
      </c>
      <c r="D825" t="s">
        <v>10856</v>
      </c>
      <c r="E825" t="s">
        <v>1048</v>
      </c>
      <c r="F825" s="31">
        <v>4.78</v>
      </c>
      <c r="G825" s="31">
        <v>366.58240000000006</v>
      </c>
      <c r="H825" s="31">
        <v>0</v>
      </c>
      <c r="I825" s="31">
        <v>0</v>
      </c>
      <c r="J825" s="31">
        <v>0</v>
      </c>
      <c r="K825" s="31">
        <v>0</v>
      </c>
      <c r="L825" s="31">
        <v>0</v>
      </c>
      <c r="M825" s="31">
        <v>367</v>
      </c>
    </row>
    <row r="826" spans="1:13" x14ac:dyDescent="0.25">
      <c r="A826">
        <v>20070003</v>
      </c>
      <c r="B826" t="s">
        <v>35</v>
      </c>
      <c r="C826" t="s">
        <v>11120</v>
      </c>
      <c r="D826" t="s">
        <v>11149</v>
      </c>
      <c r="E826" t="s">
        <v>2021</v>
      </c>
      <c r="F826" s="31">
        <v>20.97</v>
      </c>
      <c r="G826" s="31">
        <v>838.56330000000003</v>
      </c>
      <c r="H826" s="31">
        <v>0</v>
      </c>
      <c r="I826" s="31">
        <v>0</v>
      </c>
      <c r="J826" s="31">
        <v>0</v>
      </c>
      <c r="K826" s="31">
        <v>0</v>
      </c>
      <c r="L826" s="31">
        <v>0</v>
      </c>
      <c r="M826" s="31">
        <v>839</v>
      </c>
    </row>
    <row r="827" spans="1:13" x14ac:dyDescent="0.25">
      <c r="A827">
        <v>20070003</v>
      </c>
      <c r="B827" t="s">
        <v>1650</v>
      </c>
      <c r="C827" t="s">
        <v>11484</v>
      </c>
      <c r="D827" t="s">
        <v>11536</v>
      </c>
      <c r="E827" t="s">
        <v>1048</v>
      </c>
      <c r="F827" s="31">
        <v>9.24</v>
      </c>
      <c r="G827" s="31">
        <v>381.38199999999995</v>
      </c>
      <c r="H827" s="31">
        <v>0</v>
      </c>
      <c r="I827" s="31">
        <v>0</v>
      </c>
      <c r="J827" s="31">
        <v>0</v>
      </c>
      <c r="K827" s="31">
        <v>0</v>
      </c>
      <c r="L827" s="31">
        <v>0</v>
      </c>
      <c r="M827" s="31">
        <v>381</v>
      </c>
    </row>
    <row r="828" spans="1:13" x14ac:dyDescent="0.25">
      <c r="A828">
        <v>20070003</v>
      </c>
      <c r="B828" t="s">
        <v>16</v>
      </c>
      <c r="C828" t="s">
        <v>5418</v>
      </c>
      <c r="D828" t="s">
        <v>11696</v>
      </c>
      <c r="E828" t="s">
        <v>2021</v>
      </c>
      <c r="F828" s="31">
        <v>15.370000000000001</v>
      </c>
      <c r="G828" s="31">
        <v>553.9976999999999</v>
      </c>
      <c r="H828" s="31">
        <v>0</v>
      </c>
      <c r="I828" s="31">
        <v>0</v>
      </c>
      <c r="J828" s="31">
        <v>0</v>
      </c>
      <c r="K828" s="31">
        <v>0</v>
      </c>
      <c r="L828" s="31">
        <v>0</v>
      </c>
      <c r="M828" s="31">
        <v>554</v>
      </c>
    </row>
    <row r="829" spans="1:13" x14ac:dyDescent="0.25">
      <c r="A829">
        <v>20070003</v>
      </c>
      <c r="B829" t="s">
        <v>425</v>
      </c>
      <c r="C829" t="s">
        <v>8628</v>
      </c>
      <c r="D829" t="s">
        <v>12247</v>
      </c>
      <c r="E829" t="s">
        <v>1048</v>
      </c>
      <c r="F829" s="31">
        <v>42.040000000000006</v>
      </c>
      <c r="G829" s="31">
        <v>2690.1833000000001</v>
      </c>
      <c r="H829" s="31">
        <v>0</v>
      </c>
      <c r="I829" s="31">
        <v>0</v>
      </c>
      <c r="J829" s="31">
        <v>0</v>
      </c>
      <c r="K829" s="31">
        <v>0</v>
      </c>
      <c r="L829" s="31">
        <v>0</v>
      </c>
      <c r="M829" s="31">
        <v>2690</v>
      </c>
    </row>
    <row r="830" spans="1:13" x14ac:dyDescent="0.25">
      <c r="A830">
        <v>20070003</v>
      </c>
      <c r="B830" t="s">
        <v>426</v>
      </c>
      <c r="C830" t="s">
        <v>12410</v>
      </c>
      <c r="D830" t="s">
        <v>12443</v>
      </c>
      <c r="E830" t="s">
        <v>1048</v>
      </c>
      <c r="F830" s="31">
        <v>16.04</v>
      </c>
      <c r="G830" s="31">
        <v>1065.4709</v>
      </c>
      <c r="H830" s="31">
        <v>0</v>
      </c>
      <c r="I830" s="31">
        <v>0</v>
      </c>
      <c r="J830" s="31">
        <v>0</v>
      </c>
      <c r="K830" s="31">
        <v>0</v>
      </c>
      <c r="L830" s="31">
        <v>0</v>
      </c>
      <c r="M830" s="31">
        <v>1065</v>
      </c>
    </row>
    <row r="831" spans="1:13" x14ac:dyDescent="0.25">
      <c r="A831">
        <v>20070003</v>
      </c>
      <c r="B831" t="s">
        <v>763</v>
      </c>
      <c r="C831" t="s">
        <v>6374</v>
      </c>
      <c r="D831" t="s">
        <v>13417</v>
      </c>
      <c r="E831" t="s">
        <v>2021</v>
      </c>
      <c r="F831" s="31">
        <v>57.139999999999993</v>
      </c>
      <c r="G831" s="31">
        <v>2182.3996999999995</v>
      </c>
      <c r="H831" s="31">
        <v>0</v>
      </c>
      <c r="I831" s="31">
        <v>0</v>
      </c>
      <c r="J831" s="31">
        <v>0</v>
      </c>
      <c r="K831" s="31">
        <v>0</v>
      </c>
      <c r="L831" s="31">
        <v>0</v>
      </c>
      <c r="M831" s="31">
        <v>2182</v>
      </c>
    </row>
    <row r="832" spans="1:13" x14ac:dyDescent="0.25">
      <c r="A832">
        <v>20070003</v>
      </c>
      <c r="B832" t="s">
        <v>957</v>
      </c>
      <c r="C832" t="s">
        <v>739</v>
      </c>
      <c r="D832" t="s">
        <v>14087</v>
      </c>
      <c r="E832" t="s">
        <v>1048</v>
      </c>
      <c r="F832" s="31">
        <v>24.950000000000003</v>
      </c>
      <c r="G832" s="31">
        <v>942.61749999999984</v>
      </c>
      <c r="H832" s="31">
        <v>0</v>
      </c>
      <c r="I832" s="31">
        <v>0</v>
      </c>
      <c r="J832" s="31">
        <v>0</v>
      </c>
      <c r="K832" s="31">
        <v>0</v>
      </c>
      <c r="L832" s="31">
        <v>0</v>
      </c>
      <c r="M832" s="31">
        <v>943</v>
      </c>
    </row>
    <row r="833" spans="1:13" x14ac:dyDescent="0.25">
      <c r="A833">
        <v>20070003</v>
      </c>
      <c r="B833" t="s">
        <v>1242</v>
      </c>
      <c r="C833" t="s">
        <v>1079</v>
      </c>
      <c r="D833" t="s">
        <v>14640</v>
      </c>
      <c r="E833" t="s">
        <v>1048</v>
      </c>
      <c r="F833" s="31">
        <v>13.97</v>
      </c>
      <c r="G833" s="31">
        <v>570.82449999999994</v>
      </c>
      <c r="H833" s="31">
        <v>0</v>
      </c>
      <c r="I833" s="31">
        <v>0</v>
      </c>
      <c r="J833" s="31">
        <v>0</v>
      </c>
      <c r="K833" s="31">
        <v>0</v>
      </c>
      <c r="L833" s="31">
        <v>0</v>
      </c>
      <c r="M833" s="31">
        <v>571</v>
      </c>
    </row>
    <row r="834" spans="1:13" x14ac:dyDescent="0.25">
      <c r="A834">
        <v>20070003</v>
      </c>
      <c r="B834" t="s">
        <v>1247</v>
      </c>
      <c r="C834" t="s">
        <v>14614</v>
      </c>
      <c r="D834" t="s">
        <v>14641</v>
      </c>
      <c r="E834" t="s">
        <v>2021</v>
      </c>
      <c r="F834" s="31">
        <v>37.680000000000007</v>
      </c>
      <c r="G834" s="31">
        <v>1415.1644000000001</v>
      </c>
      <c r="H834" s="31">
        <v>0</v>
      </c>
      <c r="I834" s="31">
        <v>0</v>
      </c>
      <c r="J834" s="31">
        <v>0</v>
      </c>
      <c r="K834" s="31">
        <v>0</v>
      </c>
      <c r="L834" s="31">
        <v>0</v>
      </c>
      <c r="M834" s="31">
        <v>1415</v>
      </c>
    </row>
    <row r="835" spans="1:13" x14ac:dyDescent="0.25">
      <c r="A835">
        <v>20070003</v>
      </c>
      <c r="B835" t="s">
        <v>1346</v>
      </c>
      <c r="C835" t="s">
        <v>1079</v>
      </c>
      <c r="D835" t="s">
        <v>14747</v>
      </c>
      <c r="E835" t="s">
        <v>1048</v>
      </c>
      <c r="F835" s="31">
        <v>12.52</v>
      </c>
      <c r="G835" s="31">
        <v>497.45910000000003</v>
      </c>
      <c r="H835" s="31">
        <v>0</v>
      </c>
      <c r="I835" s="31">
        <v>0</v>
      </c>
      <c r="J835" s="31">
        <v>0</v>
      </c>
      <c r="K835" s="31">
        <v>0</v>
      </c>
      <c r="L835" s="31">
        <v>0</v>
      </c>
      <c r="M835" s="31">
        <v>497</v>
      </c>
    </row>
    <row r="836" spans="1:13" x14ac:dyDescent="0.25">
      <c r="A836">
        <v>20070003</v>
      </c>
      <c r="B836" t="s">
        <v>1491</v>
      </c>
      <c r="C836" t="s">
        <v>6227</v>
      </c>
      <c r="D836" t="s">
        <v>6267</v>
      </c>
      <c r="E836" t="s">
        <v>2021</v>
      </c>
      <c r="F836" s="31">
        <v>24.12</v>
      </c>
      <c r="G836" s="31">
        <v>976.13419999999996</v>
      </c>
      <c r="H836" s="31">
        <v>0</v>
      </c>
      <c r="I836" s="31">
        <v>0</v>
      </c>
      <c r="J836" s="31">
        <v>0</v>
      </c>
      <c r="K836" s="31">
        <v>0</v>
      </c>
      <c r="L836" s="31">
        <v>0</v>
      </c>
      <c r="M836" s="31">
        <v>976</v>
      </c>
    </row>
    <row r="837" spans="1:13" x14ac:dyDescent="0.25">
      <c r="A837">
        <v>20070003</v>
      </c>
      <c r="B837" t="s">
        <v>1850</v>
      </c>
      <c r="C837" t="s">
        <v>8568</v>
      </c>
      <c r="D837" t="s">
        <v>15386</v>
      </c>
      <c r="E837" t="s">
        <v>1048</v>
      </c>
      <c r="F837" s="31">
        <v>14.620000000000001</v>
      </c>
      <c r="G837" s="31">
        <v>570.74400000000003</v>
      </c>
      <c r="H837" s="31">
        <v>0</v>
      </c>
      <c r="I837" s="31">
        <v>0</v>
      </c>
      <c r="J837" s="31">
        <v>0</v>
      </c>
      <c r="K837" s="31">
        <v>0</v>
      </c>
      <c r="L837" s="31">
        <v>0</v>
      </c>
      <c r="M837" s="31">
        <v>571</v>
      </c>
    </row>
    <row r="838" spans="1:13" x14ac:dyDescent="0.25">
      <c r="A838" t="s">
        <v>16716</v>
      </c>
      <c r="F838" s="31">
        <v>791.44999999999982</v>
      </c>
      <c r="G838" s="31">
        <v>34646.985500000003</v>
      </c>
      <c r="H838" s="31">
        <v>0</v>
      </c>
      <c r="I838" s="31">
        <v>0</v>
      </c>
      <c r="J838" s="31">
        <v>0</v>
      </c>
      <c r="K838" s="31">
        <v>0</v>
      </c>
      <c r="L838" s="31">
        <v>0</v>
      </c>
      <c r="M838" s="31">
        <v>34648</v>
      </c>
    </row>
    <row r="839" spans="1:13" x14ac:dyDescent="0.25">
      <c r="A839">
        <v>20070004</v>
      </c>
      <c r="B839" t="s">
        <v>0</v>
      </c>
      <c r="C839" t="s">
        <v>5689</v>
      </c>
      <c r="D839" t="s">
        <v>5764</v>
      </c>
      <c r="E839" t="s">
        <v>275</v>
      </c>
      <c r="F839" s="31">
        <v>138.62</v>
      </c>
      <c r="G839" s="31">
        <v>6564.2081000000017</v>
      </c>
      <c r="H839" s="31">
        <v>0</v>
      </c>
      <c r="I839" s="31">
        <v>0</v>
      </c>
      <c r="J839" s="31">
        <v>0</v>
      </c>
      <c r="K839" s="31">
        <v>0</v>
      </c>
      <c r="L839" s="31">
        <v>0</v>
      </c>
      <c r="M839" s="31">
        <v>6564</v>
      </c>
    </row>
    <row r="840" spans="1:13" x14ac:dyDescent="0.25">
      <c r="A840">
        <v>20070004</v>
      </c>
      <c r="B840" t="s">
        <v>1</v>
      </c>
      <c r="C840" t="s">
        <v>602</v>
      </c>
      <c r="D840" t="s">
        <v>5765</v>
      </c>
      <c r="E840" t="s">
        <v>5766</v>
      </c>
      <c r="F840" s="31">
        <v>43.930000000000007</v>
      </c>
      <c r="G840" s="31">
        <v>2115.4903999999997</v>
      </c>
      <c r="H840" s="31">
        <v>0</v>
      </c>
      <c r="I840" s="31">
        <v>0</v>
      </c>
      <c r="J840" s="31">
        <v>0</v>
      </c>
      <c r="K840" s="31">
        <v>0</v>
      </c>
      <c r="L840" s="31">
        <v>0</v>
      </c>
      <c r="M840" s="31">
        <v>2115</v>
      </c>
    </row>
    <row r="841" spans="1:13" x14ac:dyDescent="0.25">
      <c r="A841">
        <v>20070004</v>
      </c>
      <c r="B841" t="s">
        <v>19</v>
      </c>
      <c r="C841" t="s">
        <v>5702</v>
      </c>
      <c r="D841" t="s">
        <v>5767</v>
      </c>
      <c r="E841" t="s">
        <v>275</v>
      </c>
      <c r="F841" s="31">
        <v>74.89</v>
      </c>
      <c r="G841" s="31">
        <v>3301.5704000000005</v>
      </c>
      <c r="H841" s="31">
        <v>0</v>
      </c>
      <c r="I841" s="31">
        <v>0</v>
      </c>
      <c r="J841" s="31">
        <v>0</v>
      </c>
      <c r="K841" s="31">
        <v>0</v>
      </c>
      <c r="L841" s="31">
        <v>0</v>
      </c>
      <c r="M841" s="31">
        <v>3302</v>
      </c>
    </row>
    <row r="842" spans="1:13" x14ac:dyDescent="0.25">
      <c r="A842">
        <v>20070004</v>
      </c>
      <c r="B842" t="s">
        <v>20</v>
      </c>
      <c r="C842" t="s">
        <v>5703</v>
      </c>
      <c r="D842" t="s">
        <v>5768</v>
      </c>
      <c r="E842" t="s">
        <v>1370</v>
      </c>
      <c r="F842" s="31">
        <v>29.27</v>
      </c>
      <c r="G842" s="31">
        <v>1005.2597000000002</v>
      </c>
      <c r="H842" s="31">
        <v>0</v>
      </c>
      <c r="I842" s="31">
        <v>0</v>
      </c>
      <c r="J842" s="31">
        <v>0</v>
      </c>
      <c r="K842" s="31">
        <v>0</v>
      </c>
      <c r="L842" s="31">
        <v>0</v>
      </c>
      <c r="M842" s="31">
        <v>1005</v>
      </c>
    </row>
    <row r="843" spans="1:13" x14ac:dyDescent="0.25">
      <c r="A843">
        <v>20070004</v>
      </c>
      <c r="B843" t="s">
        <v>41</v>
      </c>
      <c r="C843" t="s">
        <v>635</v>
      </c>
      <c r="D843" t="s">
        <v>5769</v>
      </c>
      <c r="E843" t="s">
        <v>275</v>
      </c>
      <c r="F843" s="31">
        <v>91.41</v>
      </c>
      <c r="G843" s="31">
        <v>3919.5828000000001</v>
      </c>
      <c r="H843" s="31">
        <v>0</v>
      </c>
      <c r="I843" s="31">
        <v>0</v>
      </c>
      <c r="J843" s="31">
        <v>0</v>
      </c>
      <c r="K843" s="31">
        <v>0</v>
      </c>
      <c r="L843" s="31">
        <v>0</v>
      </c>
      <c r="M843" s="31">
        <v>3920</v>
      </c>
    </row>
    <row r="844" spans="1:13" x14ac:dyDescent="0.25">
      <c r="A844">
        <v>20070004</v>
      </c>
      <c r="B844" t="s">
        <v>36</v>
      </c>
      <c r="C844" t="s">
        <v>5704</v>
      </c>
      <c r="D844" t="s">
        <v>5770</v>
      </c>
      <c r="E844" t="s">
        <v>275</v>
      </c>
      <c r="F844" s="31">
        <v>54.220000000000006</v>
      </c>
      <c r="G844" s="31">
        <v>2147.1087000000002</v>
      </c>
      <c r="H844" s="31">
        <v>0</v>
      </c>
      <c r="I844" s="31">
        <v>0</v>
      </c>
      <c r="J844" s="31">
        <v>0</v>
      </c>
      <c r="K844" s="31">
        <v>0</v>
      </c>
      <c r="L844" s="31">
        <v>0</v>
      </c>
      <c r="M844" s="31">
        <v>2147</v>
      </c>
    </row>
    <row r="845" spans="1:13" x14ac:dyDescent="0.25">
      <c r="A845">
        <v>20070004</v>
      </c>
      <c r="B845" t="s">
        <v>21</v>
      </c>
      <c r="C845" t="s">
        <v>5705</v>
      </c>
      <c r="D845" t="s">
        <v>5771</v>
      </c>
      <c r="E845" t="s">
        <v>275</v>
      </c>
      <c r="F845" s="31">
        <v>40.85</v>
      </c>
      <c r="G845" s="31">
        <v>1698.2433999999998</v>
      </c>
      <c r="H845" s="31">
        <v>0</v>
      </c>
      <c r="I845" s="31">
        <v>0</v>
      </c>
      <c r="J845" s="31">
        <v>0</v>
      </c>
      <c r="K845" s="31">
        <v>0</v>
      </c>
      <c r="L845" s="31">
        <v>0</v>
      </c>
      <c r="M845" s="31">
        <v>1698</v>
      </c>
    </row>
    <row r="846" spans="1:13" x14ac:dyDescent="0.25">
      <c r="A846">
        <v>20070004</v>
      </c>
      <c r="B846" t="s">
        <v>22</v>
      </c>
      <c r="C846" t="s">
        <v>5706</v>
      </c>
      <c r="D846" t="s">
        <v>5772</v>
      </c>
      <c r="E846" t="s">
        <v>275</v>
      </c>
      <c r="F846" s="31">
        <v>20.810000000000002</v>
      </c>
      <c r="G846" s="31">
        <v>1100.2660999999998</v>
      </c>
      <c r="H846" s="31">
        <v>0</v>
      </c>
      <c r="I846" s="31">
        <v>0</v>
      </c>
      <c r="J846" s="31">
        <v>0</v>
      </c>
      <c r="K846" s="31">
        <v>0</v>
      </c>
      <c r="L846" s="31">
        <v>0</v>
      </c>
      <c r="M846" s="31">
        <v>1100</v>
      </c>
    </row>
    <row r="847" spans="1:13" x14ac:dyDescent="0.25">
      <c r="A847">
        <v>20070004</v>
      </c>
      <c r="B847" t="s">
        <v>40</v>
      </c>
      <c r="C847" t="s">
        <v>5707</v>
      </c>
      <c r="D847" t="s">
        <v>5773</v>
      </c>
      <c r="E847" t="s">
        <v>275</v>
      </c>
      <c r="F847" s="31">
        <v>50.49</v>
      </c>
      <c r="G847" s="31">
        <v>2216.3031999999998</v>
      </c>
      <c r="H847" s="31">
        <v>0</v>
      </c>
      <c r="I847" s="31">
        <v>0</v>
      </c>
      <c r="J847" s="31">
        <v>0</v>
      </c>
      <c r="K847" s="31">
        <v>0</v>
      </c>
      <c r="L847" s="31">
        <v>0</v>
      </c>
      <c r="M847" s="31">
        <v>2216</v>
      </c>
    </row>
    <row r="848" spans="1:13" x14ac:dyDescent="0.25">
      <c r="A848">
        <v>20070004</v>
      </c>
      <c r="B848" t="s">
        <v>24</v>
      </c>
      <c r="C848" t="s">
        <v>5709</v>
      </c>
      <c r="D848" t="s">
        <v>5775</v>
      </c>
      <c r="E848" t="s">
        <v>275</v>
      </c>
      <c r="F848" s="31">
        <v>56.990000000000009</v>
      </c>
      <c r="G848" s="31">
        <v>1985.8046999999999</v>
      </c>
      <c r="H848" s="31">
        <v>0</v>
      </c>
      <c r="I848" s="31">
        <v>0</v>
      </c>
      <c r="J848" s="31">
        <v>0</v>
      </c>
      <c r="K848" s="31">
        <v>0</v>
      </c>
      <c r="L848" s="31">
        <v>0</v>
      </c>
      <c r="M848" s="31">
        <v>1986</v>
      </c>
    </row>
    <row r="849" spans="1:13" x14ac:dyDescent="0.25">
      <c r="A849">
        <v>20070004</v>
      </c>
      <c r="B849" t="s">
        <v>26</v>
      </c>
      <c r="C849" t="s">
        <v>6086</v>
      </c>
      <c r="D849" t="s">
        <v>6114</v>
      </c>
      <c r="E849" t="s">
        <v>275</v>
      </c>
      <c r="F849" s="31">
        <v>12.870000000000001</v>
      </c>
      <c r="G849" s="31">
        <v>822.91100000000006</v>
      </c>
      <c r="H849" s="31">
        <v>0</v>
      </c>
      <c r="I849" s="31">
        <v>0</v>
      </c>
      <c r="J849" s="31">
        <v>0</v>
      </c>
      <c r="K849" s="31">
        <v>0</v>
      </c>
      <c r="L849" s="31">
        <v>0</v>
      </c>
      <c r="M849" s="31">
        <v>823</v>
      </c>
    </row>
    <row r="850" spans="1:13" x14ac:dyDescent="0.25">
      <c r="A850">
        <v>20070004</v>
      </c>
      <c r="B850" t="s">
        <v>27</v>
      </c>
      <c r="C850" t="s">
        <v>6352</v>
      </c>
      <c r="D850" t="s">
        <v>6401</v>
      </c>
      <c r="E850" t="s">
        <v>275</v>
      </c>
      <c r="F850" s="31">
        <v>38.630000000000003</v>
      </c>
      <c r="G850" s="31">
        <v>1519.3917999999999</v>
      </c>
      <c r="H850" s="31">
        <v>0</v>
      </c>
      <c r="I850" s="31">
        <v>0</v>
      </c>
      <c r="J850" s="31">
        <v>0</v>
      </c>
      <c r="K850" s="31">
        <v>0</v>
      </c>
      <c r="L850" s="31">
        <v>0</v>
      </c>
      <c r="M850" s="31">
        <v>1519</v>
      </c>
    </row>
    <row r="851" spans="1:13" x14ac:dyDescent="0.25">
      <c r="A851">
        <v>20070004</v>
      </c>
      <c r="B851" t="s">
        <v>2</v>
      </c>
      <c r="C851" t="s">
        <v>6353</v>
      </c>
      <c r="D851" t="s">
        <v>6402</v>
      </c>
      <c r="E851" t="s">
        <v>275</v>
      </c>
      <c r="F851" s="31">
        <v>20.500000000000004</v>
      </c>
      <c r="G851" s="31">
        <v>885.79140000000007</v>
      </c>
      <c r="H851" s="31">
        <v>0</v>
      </c>
      <c r="I851" s="31">
        <v>0</v>
      </c>
      <c r="J851" s="31">
        <v>0</v>
      </c>
      <c r="K851" s="31">
        <v>0</v>
      </c>
      <c r="L851" s="31">
        <v>0</v>
      </c>
      <c r="M851" s="31">
        <v>886</v>
      </c>
    </row>
    <row r="852" spans="1:13" x14ac:dyDescent="0.25">
      <c r="A852">
        <v>20070004</v>
      </c>
      <c r="B852" t="s">
        <v>37</v>
      </c>
      <c r="C852" t="s">
        <v>6542</v>
      </c>
      <c r="D852" t="s">
        <v>6561</v>
      </c>
      <c r="E852" t="s">
        <v>5795</v>
      </c>
      <c r="F852" s="31">
        <v>89.54</v>
      </c>
      <c r="G852" s="31">
        <v>3313.4562000000001</v>
      </c>
      <c r="H852" s="31">
        <v>0</v>
      </c>
      <c r="I852" s="31">
        <v>0</v>
      </c>
      <c r="J852" s="31">
        <v>0</v>
      </c>
      <c r="K852" s="31">
        <v>0</v>
      </c>
      <c r="L852" s="31">
        <v>0</v>
      </c>
      <c r="M852" s="31">
        <v>3313</v>
      </c>
    </row>
    <row r="853" spans="1:13" x14ac:dyDescent="0.25">
      <c r="A853">
        <v>20070004</v>
      </c>
      <c r="B853" t="s">
        <v>38</v>
      </c>
      <c r="C853" t="s">
        <v>7128</v>
      </c>
      <c r="D853" t="s">
        <v>7164</v>
      </c>
      <c r="E853" t="s">
        <v>275</v>
      </c>
      <c r="F853" s="31">
        <v>48.33</v>
      </c>
      <c r="G853" s="31">
        <v>2165.2373000000002</v>
      </c>
      <c r="H853" s="31">
        <v>0</v>
      </c>
      <c r="I853" s="31">
        <v>0</v>
      </c>
      <c r="J853" s="31">
        <v>0</v>
      </c>
      <c r="K853" s="31">
        <v>0</v>
      </c>
      <c r="L853" s="31">
        <v>0</v>
      </c>
      <c r="M853" s="31">
        <v>2165</v>
      </c>
    </row>
    <row r="854" spans="1:13" x14ac:dyDescent="0.25">
      <c r="A854">
        <v>20070004</v>
      </c>
      <c r="B854" t="s">
        <v>39</v>
      </c>
      <c r="C854" t="s">
        <v>445</v>
      </c>
      <c r="D854" t="s">
        <v>14174</v>
      </c>
      <c r="E854" t="s">
        <v>5766</v>
      </c>
      <c r="F854" s="31">
        <v>46.539999999999992</v>
      </c>
      <c r="G854" s="31">
        <v>1619.6189000000002</v>
      </c>
      <c r="H854" s="31">
        <v>0</v>
      </c>
      <c r="I854" s="31">
        <v>0</v>
      </c>
      <c r="J854" s="31">
        <v>0</v>
      </c>
      <c r="K854" s="31">
        <v>0</v>
      </c>
      <c r="L854" s="31">
        <v>0</v>
      </c>
      <c r="M854" s="31">
        <v>1620</v>
      </c>
    </row>
    <row r="855" spans="1:13" x14ac:dyDescent="0.25">
      <c r="A855" t="s">
        <v>16717</v>
      </c>
      <c r="F855" s="31">
        <v>857.89</v>
      </c>
      <c r="G855" s="31">
        <v>36380.244100000004</v>
      </c>
      <c r="H855" s="31">
        <v>0</v>
      </c>
      <c r="I855" s="31">
        <v>0</v>
      </c>
      <c r="J855" s="31">
        <v>0</v>
      </c>
      <c r="K855" s="31">
        <v>0</v>
      </c>
      <c r="L855" s="31">
        <v>0</v>
      </c>
      <c r="M855" s="31">
        <v>36379</v>
      </c>
    </row>
    <row r="856" spans="1:13" x14ac:dyDescent="0.25">
      <c r="A856">
        <v>20070006</v>
      </c>
      <c r="B856" t="s">
        <v>17</v>
      </c>
      <c r="C856" t="s">
        <v>5460</v>
      </c>
      <c r="D856" t="s">
        <v>5544</v>
      </c>
      <c r="E856" t="s">
        <v>5545</v>
      </c>
      <c r="F856" s="31">
        <v>55.86</v>
      </c>
      <c r="G856" s="31">
        <v>2366.4029999999998</v>
      </c>
      <c r="H856" s="31">
        <v>0</v>
      </c>
      <c r="I856" s="31">
        <v>0</v>
      </c>
      <c r="J856" s="31">
        <v>0</v>
      </c>
      <c r="K856" s="31">
        <v>0</v>
      </c>
      <c r="L856" s="31">
        <v>0</v>
      </c>
      <c r="M856" s="31">
        <v>2366</v>
      </c>
    </row>
    <row r="857" spans="1:13" x14ac:dyDescent="0.25">
      <c r="A857">
        <v>20070006</v>
      </c>
      <c r="B857" t="s">
        <v>0</v>
      </c>
      <c r="C857" t="s">
        <v>5721</v>
      </c>
      <c r="D857" t="s">
        <v>5788</v>
      </c>
      <c r="E857" t="s">
        <v>2021</v>
      </c>
      <c r="F857" s="31">
        <v>52.18</v>
      </c>
      <c r="G857" s="31">
        <v>2545.5451999999996</v>
      </c>
      <c r="H857" s="31">
        <v>0</v>
      </c>
      <c r="I857" s="31">
        <v>0</v>
      </c>
      <c r="J857" s="31">
        <v>0</v>
      </c>
      <c r="K857" s="31">
        <v>0</v>
      </c>
      <c r="L857" s="31">
        <v>0</v>
      </c>
      <c r="M857" s="31">
        <v>2546</v>
      </c>
    </row>
    <row r="858" spans="1:13" x14ac:dyDescent="0.25">
      <c r="A858">
        <v>20070006</v>
      </c>
      <c r="B858" t="s">
        <v>18</v>
      </c>
      <c r="C858" t="s">
        <v>5722</v>
      </c>
      <c r="D858" t="s">
        <v>5789</v>
      </c>
      <c r="E858" t="s">
        <v>1048</v>
      </c>
      <c r="F858" s="31">
        <v>29.54</v>
      </c>
      <c r="G858" s="31">
        <v>1526.5726000000002</v>
      </c>
      <c r="H858" s="31">
        <v>0</v>
      </c>
      <c r="I858" s="31">
        <v>0</v>
      </c>
      <c r="J858" s="31">
        <v>0</v>
      </c>
      <c r="K858" s="31">
        <v>0</v>
      </c>
      <c r="L858" s="31">
        <v>0</v>
      </c>
      <c r="M858" s="31">
        <v>1527</v>
      </c>
    </row>
    <row r="859" spans="1:13" x14ac:dyDescent="0.25">
      <c r="A859">
        <v>20070006</v>
      </c>
      <c r="B859" t="s">
        <v>19</v>
      </c>
      <c r="C859" t="s">
        <v>5725</v>
      </c>
      <c r="D859" t="s">
        <v>5792</v>
      </c>
      <c r="E859" t="s">
        <v>1048</v>
      </c>
      <c r="F859" s="31">
        <v>69.34</v>
      </c>
      <c r="G859" s="31">
        <v>3221.7359999999999</v>
      </c>
      <c r="H859" s="31">
        <v>0</v>
      </c>
      <c r="I859" s="31">
        <v>0</v>
      </c>
      <c r="J859" s="31">
        <v>0</v>
      </c>
      <c r="K859" s="31">
        <v>0</v>
      </c>
      <c r="L859" s="31">
        <v>0</v>
      </c>
      <c r="M859" s="31">
        <v>3222</v>
      </c>
    </row>
    <row r="860" spans="1:13" x14ac:dyDescent="0.25">
      <c r="A860">
        <v>20070006</v>
      </c>
      <c r="B860" t="s">
        <v>36</v>
      </c>
      <c r="C860" t="s">
        <v>5760</v>
      </c>
      <c r="D860" t="s">
        <v>5841</v>
      </c>
      <c r="E860" t="s">
        <v>1048</v>
      </c>
      <c r="F860" s="31">
        <v>105.96</v>
      </c>
      <c r="G860" s="31">
        <v>4349.0502000000006</v>
      </c>
      <c r="H860" s="31">
        <v>0</v>
      </c>
      <c r="I860" s="31">
        <v>0</v>
      </c>
      <c r="J860" s="31">
        <v>0</v>
      </c>
      <c r="K860" s="31">
        <v>0</v>
      </c>
      <c r="L860" s="31">
        <v>0</v>
      </c>
      <c r="M860" s="31">
        <v>4349</v>
      </c>
    </row>
    <row r="861" spans="1:13" x14ac:dyDescent="0.25">
      <c r="A861">
        <v>20070006</v>
      </c>
      <c r="B861" t="s">
        <v>21</v>
      </c>
      <c r="C861" t="s">
        <v>6347</v>
      </c>
      <c r="D861" t="s">
        <v>6394</v>
      </c>
      <c r="E861" t="s">
        <v>6395</v>
      </c>
      <c r="F861" s="31">
        <v>26.6</v>
      </c>
      <c r="G861" s="31">
        <v>1044.0773999999999</v>
      </c>
      <c r="H861" s="31">
        <v>0</v>
      </c>
      <c r="I861" s="31">
        <v>0</v>
      </c>
      <c r="J861" s="31">
        <v>0</v>
      </c>
      <c r="K861" s="31">
        <v>0</v>
      </c>
      <c r="L861" s="31">
        <v>0</v>
      </c>
      <c r="M861" s="31">
        <v>1044</v>
      </c>
    </row>
    <row r="862" spans="1:13" x14ac:dyDescent="0.25">
      <c r="A862">
        <v>20070006</v>
      </c>
      <c r="B862" t="s">
        <v>25</v>
      </c>
      <c r="C862" t="s">
        <v>6788</v>
      </c>
      <c r="D862" t="s">
        <v>6810</v>
      </c>
      <c r="E862" t="s">
        <v>1048</v>
      </c>
      <c r="F862" s="31">
        <v>32.72</v>
      </c>
      <c r="G862" s="31">
        <v>1474.6651999999999</v>
      </c>
      <c r="H862" s="31">
        <v>0</v>
      </c>
      <c r="I862" s="31">
        <v>0</v>
      </c>
      <c r="J862" s="31">
        <v>0</v>
      </c>
      <c r="K862" s="31">
        <v>0</v>
      </c>
      <c r="L862" s="31">
        <v>0</v>
      </c>
      <c r="M862" s="31">
        <v>1475</v>
      </c>
    </row>
    <row r="863" spans="1:13" x14ac:dyDescent="0.25">
      <c r="A863">
        <v>20070006</v>
      </c>
      <c r="B863" t="s">
        <v>26</v>
      </c>
      <c r="C863" t="s">
        <v>6742</v>
      </c>
      <c r="D863" t="s">
        <v>6751</v>
      </c>
      <c r="E863" t="s">
        <v>1048</v>
      </c>
      <c r="F863" s="31">
        <v>28.479999999999997</v>
      </c>
      <c r="G863" s="31">
        <v>1197.4066</v>
      </c>
      <c r="H863" s="31">
        <v>0</v>
      </c>
      <c r="I863" s="31">
        <v>0</v>
      </c>
      <c r="J863" s="31">
        <v>0</v>
      </c>
      <c r="K863" s="31">
        <v>0</v>
      </c>
      <c r="L863" s="31">
        <v>0</v>
      </c>
      <c r="M863" s="31">
        <v>1197</v>
      </c>
    </row>
    <row r="864" spans="1:13" x14ac:dyDescent="0.25">
      <c r="A864">
        <v>20070006</v>
      </c>
      <c r="B864" t="s">
        <v>3</v>
      </c>
      <c r="C864" t="s">
        <v>8691</v>
      </c>
      <c r="D864" t="s">
        <v>7688</v>
      </c>
      <c r="E864" t="s">
        <v>728</v>
      </c>
      <c r="F864" s="31">
        <v>24.22</v>
      </c>
      <c r="G864" s="31">
        <v>888.43959999999993</v>
      </c>
      <c r="H864" s="31">
        <v>0</v>
      </c>
      <c r="I864" s="31">
        <v>0</v>
      </c>
      <c r="J864" s="31">
        <v>0</v>
      </c>
      <c r="K864" s="31">
        <v>0</v>
      </c>
      <c r="L864" s="31">
        <v>0</v>
      </c>
      <c r="M864" s="31">
        <v>888</v>
      </c>
    </row>
    <row r="865" spans="1:13" x14ac:dyDescent="0.25">
      <c r="A865">
        <v>20070006</v>
      </c>
      <c r="B865" t="s">
        <v>5</v>
      </c>
      <c r="C865" t="s">
        <v>9707</v>
      </c>
      <c r="D865" t="s">
        <v>9753</v>
      </c>
      <c r="E865" t="s">
        <v>1048</v>
      </c>
      <c r="F865" s="31">
        <v>6.76</v>
      </c>
      <c r="G865" s="31">
        <v>309.3974</v>
      </c>
      <c r="H865" s="31">
        <v>0</v>
      </c>
      <c r="I865" s="31">
        <v>0</v>
      </c>
      <c r="J865" s="31">
        <v>0</v>
      </c>
      <c r="K865" s="31">
        <v>0</v>
      </c>
      <c r="L865" s="31">
        <v>0</v>
      </c>
      <c r="M865" s="31">
        <v>309</v>
      </c>
    </row>
    <row r="866" spans="1:13" x14ac:dyDescent="0.25">
      <c r="A866">
        <v>20070006</v>
      </c>
      <c r="B866" t="s">
        <v>7</v>
      </c>
      <c r="C866" t="s">
        <v>5723</v>
      </c>
      <c r="D866" t="s">
        <v>14240</v>
      </c>
      <c r="E866" t="s">
        <v>2021</v>
      </c>
      <c r="F866" s="31">
        <v>37.799999999999997</v>
      </c>
      <c r="G866" s="31">
        <v>1568.0700000000002</v>
      </c>
      <c r="H866" s="31">
        <v>0</v>
      </c>
      <c r="I866" s="31">
        <v>0</v>
      </c>
      <c r="J866" s="31">
        <v>0</v>
      </c>
      <c r="K866" s="31">
        <v>0</v>
      </c>
      <c r="L866" s="31">
        <v>0</v>
      </c>
      <c r="M866" s="31">
        <v>1568</v>
      </c>
    </row>
    <row r="867" spans="1:13" x14ac:dyDescent="0.25">
      <c r="A867">
        <v>20070006</v>
      </c>
      <c r="B867" t="s">
        <v>422</v>
      </c>
      <c r="C867" t="s">
        <v>14049</v>
      </c>
      <c r="D867" t="s">
        <v>14088</v>
      </c>
      <c r="E867" t="s">
        <v>1048</v>
      </c>
      <c r="F867" s="31">
        <v>47.779999999999994</v>
      </c>
      <c r="G867" s="31">
        <v>2011.8359999999998</v>
      </c>
      <c r="H867" s="31">
        <v>0</v>
      </c>
      <c r="I867" s="31">
        <v>0</v>
      </c>
      <c r="J867" s="31">
        <v>0</v>
      </c>
      <c r="K867" s="31">
        <v>0</v>
      </c>
      <c r="L867" s="31">
        <v>0</v>
      </c>
      <c r="M867" s="31">
        <v>2012</v>
      </c>
    </row>
    <row r="868" spans="1:13" x14ac:dyDescent="0.25">
      <c r="A868">
        <v>20070006</v>
      </c>
      <c r="B868" t="s">
        <v>8</v>
      </c>
      <c r="C868" t="s">
        <v>14892</v>
      </c>
      <c r="D868" t="s">
        <v>16053</v>
      </c>
      <c r="E868" t="s">
        <v>1048</v>
      </c>
      <c r="F868" s="31">
        <v>26.16</v>
      </c>
      <c r="G868" s="31">
        <v>980.255</v>
      </c>
      <c r="H868" s="31">
        <v>0</v>
      </c>
      <c r="I868" s="31">
        <v>0</v>
      </c>
      <c r="J868" s="31">
        <v>0</v>
      </c>
      <c r="K868" s="31">
        <v>0</v>
      </c>
      <c r="L868" s="31">
        <v>0</v>
      </c>
      <c r="M868" s="31">
        <v>980</v>
      </c>
    </row>
    <row r="869" spans="1:13" x14ac:dyDescent="0.25">
      <c r="A869">
        <v>20070006</v>
      </c>
      <c r="B869" t="s">
        <v>33</v>
      </c>
      <c r="C869" t="s">
        <v>15972</v>
      </c>
      <c r="D869" t="s">
        <v>15989</v>
      </c>
      <c r="E869" t="s">
        <v>1048</v>
      </c>
      <c r="F869" s="31">
        <v>90.119999999999976</v>
      </c>
      <c r="G869" s="31">
        <v>4269.4380000000001</v>
      </c>
      <c r="H869" s="31">
        <v>0</v>
      </c>
      <c r="I869" s="31">
        <v>0</v>
      </c>
      <c r="J869" s="31">
        <v>0</v>
      </c>
      <c r="K869" s="31">
        <v>0</v>
      </c>
      <c r="L869" s="31">
        <v>0</v>
      </c>
      <c r="M869" s="31">
        <v>4269</v>
      </c>
    </row>
    <row r="870" spans="1:13" x14ac:dyDescent="0.25">
      <c r="A870">
        <v>20070006</v>
      </c>
      <c r="B870" t="s">
        <v>9</v>
      </c>
      <c r="C870" t="s">
        <v>810</v>
      </c>
      <c r="D870" t="s">
        <v>15990</v>
      </c>
      <c r="E870" t="s">
        <v>1048</v>
      </c>
      <c r="F870" s="31">
        <v>18.28</v>
      </c>
      <c r="G870" s="31">
        <v>766.88540000000012</v>
      </c>
      <c r="H870" s="31">
        <v>0</v>
      </c>
      <c r="I870" s="31">
        <v>0</v>
      </c>
      <c r="J870" s="31">
        <v>0</v>
      </c>
      <c r="K870" s="31">
        <v>0</v>
      </c>
      <c r="L870" s="31">
        <v>0</v>
      </c>
      <c r="M870" s="31">
        <v>767</v>
      </c>
    </row>
    <row r="871" spans="1:13" x14ac:dyDescent="0.25">
      <c r="A871">
        <v>20070006</v>
      </c>
      <c r="B871" t="s">
        <v>10</v>
      </c>
      <c r="C871" t="s">
        <v>559</v>
      </c>
      <c r="D871" t="s">
        <v>15991</v>
      </c>
      <c r="E871" t="s">
        <v>1048</v>
      </c>
      <c r="F871" s="31">
        <v>17.18</v>
      </c>
      <c r="G871" s="31">
        <v>702.75739999999996</v>
      </c>
      <c r="H871" s="31">
        <v>0</v>
      </c>
      <c r="I871" s="31">
        <v>0</v>
      </c>
      <c r="J871" s="31">
        <v>0</v>
      </c>
      <c r="K871" s="31">
        <v>0</v>
      </c>
      <c r="L871" s="31">
        <v>0</v>
      </c>
      <c r="M871" s="31">
        <v>703</v>
      </c>
    </row>
    <row r="872" spans="1:13" x14ac:dyDescent="0.25">
      <c r="A872" t="s">
        <v>16718</v>
      </c>
      <c r="F872" s="31">
        <v>668.98</v>
      </c>
      <c r="G872" s="31">
        <v>29222.535</v>
      </c>
      <c r="H872" s="31">
        <v>0</v>
      </c>
      <c r="I872" s="31">
        <v>0</v>
      </c>
      <c r="J872" s="31">
        <v>0</v>
      </c>
      <c r="K872" s="31">
        <v>0</v>
      </c>
      <c r="L872" s="31">
        <v>0</v>
      </c>
      <c r="M872" s="31">
        <v>29222</v>
      </c>
    </row>
    <row r="873" spans="1:13" x14ac:dyDescent="0.25">
      <c r="A873">
        <v>20070007</v>
      </c>
      <c r="B873" t="s">
        <v>1</v>
      </c>
      <c r="C873" t="s">
        <v>5727</v>
      </c>
      <c r="D873" t="s">
        <v>5794</v>
      </c>
      <c r="E873" t="s">
        <v>5795</v>
      </c>
      <c r="F873" s="31">
        <v>84.77000000000001</v>
      </c>
      <c r="G873" s="31">
        <v>3730.0481999999997</v>
      </c>
      <c r="H873" s="31">
        <v>0</v>
      </c>
      <c r="I873" s="31">
        <v>0</v>
      </c>
      <c r="J873" s="31">
        <v>0</v>
      </c>
      <c r="K873" s="31">
        <v>0</v>
      </c>
      <c r="L873" s="31">
        <v>0</v>
      </c>
      <c r="M873" s="31">
        <v>3730</v>
      </c>
    </row>
    <row r="874" spans="1:13" x14ac:dyDescent="0.25">
      <c r="A874">
        <v>20070007</v>
      </c>
      <c r="B874" t="s">
        <v>19</v>
      </c>
      <c r="C874" t="s">
        <v>5729</v>
      </c>
      <c r="D874" t="s">
        <v>5797</v>
      </c>
      <c r="E874" t="s">
        <v>5795</v>
      </c>
      <c r="F874" s="31">
        <v>19.080000000000002</v>
      </c>
      <c r="G874" s="31">
        <v>823.10580000000004</v>
      </c>
      <c r="H874" s="31">
        <v>0</v>
      </c>
      <c r="I874" s="31">
        <v>0</v>
      </c>
      <c r="J874" s="31">
        <v>0</v>
      </c>
      <c r="K874" s="31">
        <v>0</v>
      </c>
      <c r="L874" s="31">
        <v>0</v>
      </c>
      <c r="M874" s="31">
        <v>823</v>
      </c>
    </row>
    <row r="875" spans="1:13" x14ac:dyDescent="0.25">
      <c r="A875">
        <v>20070007</v>
      </c>
      <c r="B875" t="s">
        <v>41</v>
      </c>
      <c r="C875" t="s">
        <v>5730</v>
      </c>
      <c r="D875" t="s">
        <v>5799</v>
      </c>
      <c r="E875" t="s">
        <v>5795</v>
      </c>
      <c r="F875" s="31">
        <v>19.139999999999997</v>
      </c>
      <c r="G875" s="31">
        <v>891.17530000000011</v>
      </c>
      <c r="H875" s="31">
        <v>0</v>
      </c>
      <c r="I875" s="31">
        <v>0</v>
      </c>
      <c r="J875" s="31">
        <v>0</v>
      </c>
      <c r="K875" s="31">
        <v>0</v>
      </c>
      <c r="L875" s="31">
        <v>0</v>
      </c>
      <c r="M875" s="31">
        <v>891</v>
      </c>
    </row>
    <row r="876" spans="1:13" x14ac:dyDescent="0.25">
      <c r="A876">
        <v>20070007</v>
      </c>
      <c r="B876" t="s">
        <v>21</v>
      </c>
      <c r="C876" t="s">
        <v>5731</v>
      </c>
      <c r="D876" t="s">
        <v>5801</v>
      </c>
      <c r="E876" t="s">
        <v>1048</v>
      </c>
      <c r="F876" s="31">
        <v>76.150000000000006</v>
      </c>
      <c r="G876" s="31">
        <v>3174.2026000000001</v>
      </c>
      <c r="H876" s="31">
        <v>0</v>
      </c>
      <c r="I876" s="31">
        <v>0</v>
      </c>
      <c r="J876" s="31">
        <v>0</v>
      </c>
      <c r="K876" s="31">
        <v>0</v>
      </c>
      <c r="L876" s="31">
        <v>0</v>
      </c>
      <c r="M876" s="31">
        <v>3174</v>
      </c>
    </row>
    <row r="877" spans="1:13" x14ac:dyDescent="0.25">
      <c r="A877">
        <v>20070007</v>
      </c>
      <c r="B877" t="s">
        <v>24</v>
      </c>
      <c r="C877" t="s">
        <v>6543</v>
      </c>
      <c r="D877" t="s">
        <v>6563</v>
      </c>
      <c r="E877" t="s">
        <v>1048</v>
      </c>
      <c r="F877" s="31">
        <v>41.76</v>
      </c>
      <c r="G877" s="31">
        <v>1846.2079000000001</v>
      </c>
      <c r="H877" s="31">
        <v>0</v>
      </c>
      <c r="I877" s="31">
        <v>0</v>
      </c>
      <c r="J877" s="31">
        <v>0</v>
      </c>
      <c r="K877" s="31">
        <v>0</v>
      </c>
      <c r="L877" s="31">
        <v>0</v>
      </c>
      <c r="M877" s="31">
        <v>1846</v>
      </c>
    </row>
    <row r="878" spans="1:13" x14ac:dyDescent="0.25">
      <c r="A878">
        <v>20070007</v>
      </c>
      <c r="B878" t="s">
        <v>27</v>
      </c>
      <c r="C878" t="s">
        <v>5893</v>
      </c>
      <c r="D878" t="s">
        <v>6815</v>
      </c>
      <c r="E878" t="s">
        <v>1048</v>
      </c>
      <c r="F878" s="31">
        <v>80.769999999999982</v>
      </c>
      <c r="G878" s="31">
        <v>3716.7254000000003</v>
      </c>
      <c r="H878" s="31">
        <v>0</v>
      </c>
      <c r="I878" s="31">
        <v>0</v>
      </c>
      <c r="J878" s="31">
        <v>0</v>
      </c>
      <c r="K878" s="31">
        <v>0</v>
      </c>
      <c r="L878" s="31">
        <v>0</v>
      </c>
      <c r="M878" s="31">
        <v>3717</v>
      </c>
    </row>
    <row r="879" spans="1:13" x14ac:dyDescent="0.25">
      <c r="A879">
        <v>20070007</v>
      </c>
      <c r="B879" t="s">
        <v>28</v>
      </c>
      <c r="C879" t="s">
        <v>6790</v>
      </c>
      <c r="D879" t="s">
        <v>7690</v>
      </c>
      <c r="E879" t="s">
        <v>1048</v>
      </c>
      <c r="F879" s="31">
        <v>139.35000000000002</v>
      </c>
      <c r="G879" s="31">
        <v>5581.7749999999987</v>
      </c>
      <c r="H879" s="31">
        <v>0</v>
      </c>
      <c r="I879" s="31">
        <v>0</v>
      </c>
      <c r="J879" s="31">
        <v>0</v>
      </c>
      <c r="K879" s="31">
        <v>0</v>
      </c>
      <c r="L879" s="31">
        <v>0</v>
      </c>
      <c r="M879" s="31">
        <v>5582</v>
      </c>
    </row>
    <row r="880" spans="1:13" x14ac:dyDescent="0.25">
      <c r="A880">
        <v>20070007</v>
      </c>
      <c r="B880" t="s">
        <v>29</v>
      </c>
      <c r="C880" t="s">
        <v>8797</v>
      </c>
      <c r="D880" t="s">
        <v>8853</v>
      </c>
      <c r="E880" t="s">
        <v>1048</v>
      </c>
      <c r="F880" s="31">
        <v>33.33</v>
      </c>
      <c r="G880" s="31">
        <v>1320.4577999999999</v>
      </c>
      <c r="H880" s="31">
        <v>0</v>
      </c>
      <c r="I880" s="31">
        <v>0</v>
      </c>
      <c r="J880" s="31">
        <v>0</v>
      </c>
      <c r="K880" s="31">
        <v>0</v>
      </c>
      <c r="L880" s="31">
        <v>0</v>
      </c>
      <c r="M880" s="31">
        <v>1320</v>
      </c>
    </row>
    <row r="881" spans="1:13" x14ac:dyDescent="0.25">
      <c r="A881">
        <v>20070007</v>
      </c>
      <c r="B881" t="s">
        <v>5</v>
      </c>
      <c r="C881" t="s">
        <v>6988</v>
      </c>
      <c r="D881" t="s">
        <v>9149</v>
      </c>
      <c r="E881" t="s">
        <v>2021</v>
      </c>
      <c r="F881" s="31">
        <v>43.9</v>
      </c>
      <c r="G881" s="31">
        <v>1817.5661</v>
      </c>
      <c r="H881" s="31">
        <v>0</v>
      </c>
      <c r="I881" s="31">
        <v>0</v>
      </c>
      <c r="J881" s="31">
        <v>0</v>
      </c>
      <c r="K881" s="31">
        <v>0</v>
      </c>
      <c r="L881" s="31">
        <v>0</v>
      </c>
      <c r="M881" s="31">
        <v>1818</v>
      </c>
    </row>
    <row r="882" spans="1:13" x14ac:dyDescent="0.25">
      <c r="A882">
        <v>20070007</v>
      </c>
      <c r="B882" t="s">
        <v>39</v>
      </c>
      <c r="C882" t="s">
        <v>610</v>
      </c>
      <c r="D882" t="s">
        <v>9150</v>
      </c>
      <c r="E882" t="s">
        <v>2021</v>
      </c>
      <c r="F882" s="31">
        <v>28.480000000000004</v>
      </c>
      <c r="G882" s="31">
        <v>1137.8682999999999</v>
      </c>
      <c r="H882" s="31">
        <v>0</v>
      </c>
      <c r="I882" s="31">
        <v>0</v>
      </c>
      <c r="J882" s="31">
        <v>0</v>
      </c>
      <c r="K882" s="31">
        <v>0</v>
      </c>
      <c r="L882" s="31">
        <v>0</v>
      </c>
      <c r="M882" s="31">
        <v>1138</v>
      </c>
    </row>
    <row r="883" spans="1:13" x14ac:dyDescent="0.25">
      <c r="A883">
        <v>20070007</v>
      </c>
      <c r="B883" t="s">
        <v>6</v>
      </c>
      <c r="C883" t="s">
        <v>13711</v>
      </c>
      <c r="D883" t="s">
        <v>13732</v>
      </c>
      <c r="E883" t="s">
        <v>1048</v>
      </c>
      <c r="F883" s="31">
        <v>41.069999999999993</v>
      </c>
      <c r="G883" s="31">
        <v>1800.5512000000001</v>
      </c>
      <c r="H883" s="31">
        <v>0</v>
      </c>
      <c r="I883" s="31">
        <v>0</v>
      </c>
      <c r="J883" s="31">
        <v>0</v>
      </c>
      <c r="K883" s="31">
        <v>0</v>
      </c>
      <c r="L883" s="31">
        <v>0</v>
      </c>
      <c r="M883" s="31">
        <v>1801</v>
      </c>
    </row>
    <row r="884" spans="1:13" x14ac:dyDescent="0.25">
      <c r="A884">
        <v>20070007</v>
      </c>
      <c r="B884" t="s">
        <v>31</v>
      </c>
      <c r="C884" t="s">
        <v>14723</v>
      </c>
      <c r="D884" t="s">
        <v>14748</v>
      </c>
      <c r="E884" t="s">
        <v>1691</v>
      </c>
      <c r="F884" s="31">
        <v>22.340000000000003</v>
      </c>
      <c r="G884" s="31">
        <v>875.63840000000005</v>
      </c>
      <c r="H884" s="31">
        <v>0</v>
      </c>
      <c r="I884" s="31">
        <v>0</v>
      </c>
      <c r="J884" s="31">
        <v>0</v>
      </c>
      <c r="K884" s="31">
        <v>0</v>
      </c>
      <c r="L884" s="31">
        <v>0</v>
      </c>
      <c r="M884" s="31">
        <v>876</v>
      </c>
    </row>
    <row r="885" spans="1:13" x14ac:dyDescent="0.25">
      <c r="A885">
        <v>20070007</v>
      </c>
      <c r="B885" t="s">
        <v>7</v>
      </c>
      <c r="C885" t="s">
        <v>14724</v>
      </c>
      <c r="D885" t="s">
        <v>14749</v>
      </c>
      <c r="E885" t="s">
        <v>2021</v>
      </c>
      <c r="F885" s="31">
        <v>89.679999999999993</v>
      </c>
      <c r="G885" s="31">
        <v>3790.5502000000001</v>
      </c>
      <c r="H885" s="31">
        <v>0</v>
      </c>
      <c r="I885" s="31">
        <v>0</v>
      </c>
      <c r="J885" s="31">
        <v>0</v>
      </c>
      <c r="K885" s="31">
        <v>0</v>
      </c>
      <c r="L885" s="31">
        <v>0</v>
      </c>
      <c r="M885" s="31">
        <v>3791</v>
      </c>
    </row>
    <row r="886" spans="1:13" x14ac:dyDescent="0.25">
      <c r="A886" t="s">
        <v>16719</v>
      </c>
      <c r="F886" s="31">
        <v>719.81999999999994</v>
      </c>
      <c r="G886" s="31">
        <v>30505.872199999998</v>
      </c>
      <c r="H886" s="31">
        <v>0</v>
      </c>
      <c r="I886" s="31">
        <v>0</v>
      </c>
      <c r="J886" s="31">
        <v>0</v>
      </c>
      <c r="K886" s="31">
        <v>0</v>
      </c>
      <c r="L886" s="31">
        <v>0</v>
      </c>
      <c r="M886" s="31">
        <v>30507</v>
      </c>
    </row>
    <row r="887" spans="1:13" x14ac:dyDescent="0.25">
      <c r="A887">
        <v>20070010</v>
      </c>
      <c r="B887" t="s">
        <v>17</v>
      </c>
      <c r="C887" t="s">
        <v>7086</v>
      </c>
      <c r="D887" t="s">
        <v>7091</v>
      </c>
      <c r="E887" t="s">
        <v>2021</v>
      </c>
      <c r="F887" s="31">
        <v>76.789999999999992</v>
      </c>
      <c r="G887" s="31">
        <v>3398.1805000000004</v>
      </c>
      <c r="H887" s="31">
        <v>0</v>
      </c>
      <c r="I887" s="31">
        <v>0</v>
      </c>
      <c r="J887" s="31">
        <v>0</v>
      </c>
      <c r="K887" s="31">
        <v>0</v>
      </c>
      <c r="L887" s="31">
        <v>425.33999999999651</v>
      </c>
      <c r="M887" s="31">
        <v>2973</v>
      </c>
    </row>
    <row r="888" spans="1:13" x14ac:dyDescent="0.25">
      <c r="A888">
        <v>20070010</v>
      </c>
      <c r="B888" t="s">
        <v>0</v>
      </c>
      <c r="C888" t="s">
        <v>12046</v>
      </c>
      <c r="D888" t="s">
        <v>12092</v>
      </c>
      <c r="E888" t="s">
        <v>2021</v>
      </c>
      <c r="F888" s="31">
        <v>3.0100000000000002</v>
      </c>
      <c r="G888" s="31">
        <v>134.40800000000002</v>
      </c>
      <c r="H888" s="31">
        <v>0</v>
      </c>
      <c r="I888" s="31">
        <v>0</v>
      </c>
      <c r="J888" s="31">
        <v>0</v>
      </c>
      <c r="K888" s="31">
        <v>0</v>
      </c>
      <c r="L888" s="31">
        <v>0</v>
      </c>
      <c r="M888" s="31">
        <v>134</v>
      </c>
    </row>
    <row r="889" spans="1:13" x14ac:dyDescent="0.25">
      <c r="A889">
        <v>20070010</v>
      </c>
      <c r="B889" t="s">
        <v>41</v>
      </c>
      <c r="C889" t="s">
        <v>7090</v>
      </c>
      <c r="D889" t="s">
        <v>7096</v>
      </c>
      <c r="E889" t="s">
        <v>1048</v>
      </c>
      <c r="F889" s="31">
        <v>23.290000000000003</v>
      </c>
      <c r="G889" s="31">
        <v>985.13070000000005</v>
      </c>
      <c r="H889" s="31">
        <v>0</v>
      </c>
      <c r="I889" s="31">
        <v>0</v>
      </c>
      <c r="J889" s="31">
        <v>0</v>
      </c>
      <c r="K889" s="31">
        <v>0</v>
      </c>
      <c r="L889" s="31">
        <v>0</v>
      </c>
      <c r="M889" s="31">
        <v>985</v>
      </c>
    </row>
    <row r="890" spans="1:13" x14ac:dyDescent="0.25">
      <c r="A890">
        <v>20070010</v>
      </c>
      <c r="B890" t="s">
        <v>36</v>
      </c>
      <c r="C890" t="s">
        <v>9005</v>
      </c>
      <c r="D890" t="s">
        <v>9028</v>
      </c>
      <c r="E890" t="s">
        <v>1048</v>
      </c>
      <c r="F890" s="31">
        <v>85.79</v>
      </c>
      <c r="G890" s="31">
        <v>3489.7922000000003</v>
      </c>
      <c r="H890" s="31">
        <v>0</v>
      </c>
      <c r="I890" s="31">
        <v>0</v>
      </c>
      <c r="J890" s="31">
        <v>0</v>
      </c>
      <c r="K890" s="31">
        <v>0</v>
      </c>
      <c r="L890" s="31">
        <v>0</v>
      </c>
      <c r="M890" s="31">
        <v>3490</v>
      </c>
    </row>
    <row r="891" spans="1:13" x14ac:dyDescent="0.25">
      <c r="A891">
        <v>20070010</v>
      </c>
      <c r="B891" t="s">
        <v>21</v>
      </c>
      <c r="C891" t="s">
        <v>9408</v>
      </c>
      <c r="D891" t="s">
        <v>9466</v>
      </c>
      <c r="E891" t="s">
        <v>1048</v>
      </c>
      <c r="F891" s="31">
        <v>36.65</v>
      </c>
      <c r="G891" s="31">
        <v>1511.373</v>
      </c>
      <c r="H891" s="31">
        <v>0</v>
      </c>
      <c r="I891" s="31">
        <v>0</v>
      </c>
      <c r="J891" s="31">
        <v>0</v>
      </c>
      <c r="K891" s="31">
        <v>0</v>
      </c>
      <c r="L891" s="31">
        <v>0</v>
      </c>
      <c r="M891" s="31">
        <v>1511</v>
      </c>
    </row>
    <row r="892" spans="1:13" x14ac:dyDescent="0.25">
      <c r="A892">
        <v>20070010</v>
      </c>
      <c r="B892" t="s">
        <v>22</v>
      </c>
      <c r="C892" t="s">
        <v>7301</v>
      </c>
      <c r="D892" t="s">
        <v>9467</v>
      </c>
      <c r="E892" t="s">
        <v>1048</v>
      </c>
      <c r="F892" s="31">
        <v>11.459999999999999</v>
      </c>
      <c r="G892" s="31">
        <v>465.95559999999995</v>
      </c>
      <c r="H892" s="31">
        <v>0</v>
      </c>
      <c r="I892" s="31">
        <v>0</v>
      </c>
      <c r="J892" s="31">
        <v>0</v>
      </c>
      <c r="K892" s="31">
        <v>0</v>
      </c>
      <c r="L892" s="31">
        <v>0</v>
      </c>
      <c r="M892" s="31">
        <v>466</v>
      </c>
    </row>
    <row r="893" spans="1:13" x14ac:dyDescent="0.25">
      <c r="A893">
        <v>20070010</v>
      </c>
      <c r="B893" t="s">
        <v>40</v>
      </c>
      <c r="C893" t="s">
        <v>8629</v>
      </c>
      <c r="D893" t="s">
        <v>9754</v>
      </c>
      <c r="E893" t="s">
        <v>728</v>
      </c>
      <c r="F893" s="31">
        <v>34.61</v>
      </c>
      <c r="G893" s="31">
        <v>1292.9087999999997</v>
      </c>
      <c r="H893" s="31">
        <v>0</v>
      </c>
      <c r="I893" s="31">
        <v>0</v>
      </c>
      <c r="J893" s="31">
        <v>0</v>
      </c>
      <c r="K893" s="31">
        <v>0</v>
      </c>
      <c r="L893" s="31">
        <v>0</v>
      </c>
      <c r="M893" s="31">
        <v>1293</v>
      </c>
    </row>
    <row r="894" spans="1:13" x14ac:dyDescent="0.25">
      <c r="A894">
        <v>20070010</v>
      </c>
      <c r="B894" t="s">
        <v>23</v>
      </c>
      <c r="C894" t="s">
        <v>635</v>
      </c>
      <c r="D894" t="s">
        <v>10191</v>
      </c>
      <c r="E894" t="s">
        <v>1048</v>
      </c>
      <c r="F894" s="31">
        <v>44.11</v>
      </c>
      <c r="G894" s="31">
        <v>1781.5623000000001</v>
      </c>
      <c r="H894" s="31">
        <v>0</v>
      </c>
      <c r="I894" s="31">
        <v>0</v>
      </c>
      <c r="J894" s="31">
        <v>0</v>
      </c>
      <c r="K894" s="31">
        <v>0</v>
      </c>
      <c r="L894" s="31">
        <v>0</v>
      </c>
      <c r="M894" s="31">
        <v>1782</v>
      </c>
    </row>
    <row r="895" spans="1:13" x14ac:dyDescent="0.25">
      <c r="A895">
        <v>20070010</v>
      </c>
      <c r="B895" t="s">
        <v>27</v>
      </c>
      <c r="C895" t="s">
        <v>5712</v>
      </c>
      <c r="D895" t="s">
        <v>13969</v>
      </c>
      <c r="E895" t="s">
        <v>2021</v>
      </c>
      <c r="F895" s="31">
        <v>9.379999999999999</v>
      </c>
      <c r="G895" s="31">
        <v>359.13909999999998</v>
      </c>
      <c r="H895" s="31">
        <v>0</v>
      </c>
      <c r="I895" s="31">
        <v>0</v>
      </c>
      <c r="J895" s="31">
        <v>0</v>
      </c>
      <c r="K895" s="31">
        <v>0</v>
      </c>
      <c r="L895" s="31">
        <v>0</v>
      </c>
      <c r="M895" s="31">
        <v>359</v>
      </c>
    </row>
    <row r="896" spans="1:13" x14ac:dyDescent="0.25">
      <c r="A896">
        <v>20070010</v>
      </c>
      <c r="B896" t="s">
        <v>2</v>
      </c>
      <c r="C896" t="s">
        <v>13952</v>
      </c>
      <c r="D896" t="s">
        <v>13970</v>
      </c>
      <c r="E896" t="s">
        <v>1048</v>
      </c>
      <c r="F896" s="31">
        <v>23.93</v>
      </c>
      <c r="G896" s="31">
        <v>1026.4964</v>
      </c>
      <c r="H896" s="31">
        <v>0</v>
      </c>
      <c r="I896" s="31">
        <v>0</v>
      </c>
      <c r="J896" s="31">
        <v>0</v>
      </c>
      <c r="K896" s="31">
        <v>0</v>
      </c>
      <c r="L896" s="31">
        <v>0</v>
      </c>
      <c r="M896" s="31">
        <v>1026</v>
      </c>
    </row>
    <row r="897" spans="1:13" x14ac:dyDescent="0.25">
      <c r="A897">
        <v>20070010</v>
      </c>
      <c r="B897" t="s">
        <v>3</v>
      </c>
      <c r="C897" t="s">
        <v>8331</v>
      </c>
      <c r="D897" t="s">
        <v>13971</v>
      </c>
      <c r="E897" t="s">
        <v>1048</v>
      </c>
      <c r="F897" s="31">
        <v>13.52</v>
      </c>
      <c r="G897" s="31">
        <v>586.75759999999991</v>
      </c>
      <c r="H897" s="31">
        <v>0</v>
      </c>
      <c r="I897" s="31">
        <v>0</v>
      </c>
      <c r="J897" s="31">
        <v>0</v>
      </c>
      <c r="K897" s="31">
        <v>0</v>
      </c>
      <c r="L897" s="31">
        <v>0</v>
      </c>
      <c r="M897" s="31">
        <v>587</v>
      </c>
    </row>
    <row r="898" spans="1:13" x14ac:dyDescent="0.25">
      <c r="A898">
        <v>20070010</v>
      </c>
      <c r="B898" t="s">
        <v>6</v>
      </c>
      <c r="C898" t="s">
        <v>5456</v>
      </c>
      <c r="D898" t="s">
        <v>13972</v>
      </c>
      <c r="E898" t="s">
        <v>1048</v>
      </c>
      <c r="F898" s="31">
        <v>118.83999999999999</v>
      </c>
      <c r="G898" s="31">
        <v>4998.8837000000012</v>
      </c>
      <c r="H898" s="31">
        <v>0</v>
      </c>
      <c r="I898" s="31">
        <v>0</v>
      </c>
      <c r="J898" s="31">
        <v>0</v>
      </c>
      <c r="K898" s="31">
        <v>0</v>
      </c>
      <c r="L898" s="31">
        <v>0</v>
      </c>
      <c r="M898" s="31">
        <v>4999</v>
      </c>
    </row>
    <row r="899" spans="1:13" x14ac:dyDescent="0.25">
      <c r="A899" t="s">
        <v>16720</v>
      </c>
      <c r="F899" s="31">
        <v>481.38</v>
      </c>
      <c r="G899" s="31">
        <v>20030.587900000002</v>
      </c>
      <c r="H899" s="31">
        <v>0</v>
      </c>
      <c r="I899" s="31">
        <v>0</v>
      </c>
      <c r="J899" s="31">
        <v>0</v>
      </c>
      <c r="K899" s="31">
        <v>0</v>
      </c>
      <c r="L899" s="31">
        <v>425.33999999999651</v>
      </c>
      <c r="M899" s="31">
        <v>19605</v>
      </c>
    </row>
    <row r="900" spans="1:13" x14ac:dyDescent="0.25">
      <c r="A900">
        <v>20080001</v>
      </c>
      <c r="B900" t="s">
        <v>17</v>
      </c>
      <c r="C900" t="s">
        <v>7418</v>
      </c>
      <c r="D900" t="s">
        <v>14710</v>
      </c>
      <c r="E900" t="s">
        <v>14711</v>
      </c>
      <c r="F900" s="31">
        <v>2166.7200000000003</v>
      </c>
      <c r="G900" s="31">
        <v>86478.145799999998</v>
      </c>
      <c r="H900" s="31">
        <v>901</v>
      </c>
      <c r="I900" s="31">
        <v>0</v>
      </c>
      <c r="J900" s="31">
        <v>0</v>
      </c>
      <c r="K900" s="31">
        <v>0</v>
      </c>
      <c r="L900" s="31">
        <v>0</v>
      </c>
      <c r="M900" s="31">
        <v>85577</v>
      </c>
    </row>
    <row r="901" spans="1:13" x14ac:dyDescent="0.25">
      <c r="A901">
        <v>20080001</v>
      </c>
      <c r="B901" t="s">
        <v>18</v>
      </c>
      <c r="C901" t="s">
        <v>7421</v>
      </c>
      <c r="D901" t="s">
        <v>7431</v>
      </c>
      <c r="E901" t="s">
        <v>275</v>
      </c>
      <c r="F901" s="31">
        <v>37.92</v>
      </c>
      <c r="G901" s="31">
        <v>1540.7371999999998</v>
      </c>
      <c r="H901" s="31">
        <v>0</v>
      </c>
      <c r="I901" s="31">
        <v>0</v>
      </c>
      <c r="J901" s="31">
        <v>0</v>
      </c>
      <c r="K901" s="31">
        <v>0</v>
      </c>
      <c r="L901" s="31">
        <v>0</v>
      </c>
      <c r="M901" s="31">
        <v>1541</v>
      </c>
    </row>
    <row r="902" spans="1:13" x14ac:dyDescent="0.25">
      <c r="A902">
        <v>20080001</v>
      </c>
      <c r="B902" t="s">
        <v>19</v>
      </c>
      <c r="C902" t="s">
        <v>7422</v>
      </c>
      <c r="D902" t="s">
        <v>7432</v>
      </c>
      <c r="E902" t="s">
        <v>7439</v>
      </c>
      <c r="F902" s="31">
        <v>33.200000000000003</v>
      </c>
      <c r="G902" s="31">
        <v>1528.4258</v>
      </c>
      <c r="H902" s="31">
        <v>0</v>
      </c>
      <c r="I902" s="31">
        <v>0</v>
      </c>
      <c r="J902" s="31">
        <v>0</v>
      </c>
      <c r="K902" s="31">
        <v>0</v>
      </c>
      <c r="L902" s="31">
        <v>0</v>
      </c>
      <c r="M902" s="31">
        <v>1528</v>
      </c>
    </row>
    <row r="903" spans="1:13" x14ac:dyDescent="0.25">
      <c r="A903">
        <v>20080001</v>
      </c>
      <c r="B903" t="s">
        <v>36</v>
      </c>
      <c r="C903" t="s">
        <v>7425</v>
      </c>
      <c r="D903" t="s">
        <v>7435</v>
      </c>
      <c r="E903" t="s">
        <v>7417</v>
      </c>
      <c r="F903" s="31">
        <v>8.2000000000000011</v>
      </c>
      <c r="G903" s="31">
        <v>333.70960000000002</v>
      </c>
      <c r="H903" s="31">
        <v>0</v>
      </c>
      <c r="I903" s="31">
        <v>0</v>
      </c>
      <c r="J903" s="31">
        <v>0</v>
      </c>
      <c r="K903" s="31">
        <v>0</v>
      </c>
      <c r="L903" s="31">
        <v>0</v>
      </c>
      <c r="M903" s="31">
        <v>334</v>
      </c>
    </row>
    <row r="904" spans="1:13" x14ac:dyDescent="0.25">
      <c r="A904">
        <v>20080001</v>
      </c>
      <c r="B904" t="s">
        <v>25</v>
      </c>
      <c r="C904" t="s">
        <v>7603</v>
      </c>
      <c r="D904" t="s">
        <v>7792</v>
      </c>
      <c r="E904" t="s">
        <v>7417</v>
      </c>
      <c r="F904" s="31">
        <v>85.240000000000009</v>
      </c>
      <c r="G904" s="31">
        <v>3276.4017999999996</v>
      </c>
      <c r="H904" s="31">
        <v>0</v>
      </c>
      <c r="I904" s="31">
        <v>0</v>
      </c>
      <c r="J904" s="31">
        <v>0</v>
      </c>
      <c r="K904" s="31">
        <v>0</v>
      </c>
      <c r="L904" s="31">
        <v>0</v>
      </c>
      <c r="M904" s="31">
        <v>3276</v>
      </c>
    </row>
    <row r="905" spans="1:13" x14ac:dyDescent="0.25">
      <c r="A905">
        <v>20080001</v>
      </c>
      <c r="B905" t="s">
        <v>4</v>
      </c>
      <c r="C905" t="s">
        <v>7750</v>
      </c>
      <c r="D905" t="s">
        <v>7795</v>
      </c>
      <c r="E905" t="s">
        <v>7439</v>
      </c>
      <c r="F905" s="31">
        <v>140.36000000000001</v>
      </c>
      <c r="G905" s="31">
        <v>6190.8098</v>
      </c>
      <c r="H905" s="31">
        <v>0</v>
      </c>
      <c r="I905" s="31">
        <v>0</v>
      </c>
      <c r="J905" s="31">
        <v>0</v>
      </c>
      <c r="K905" s="31">
        <v>0</v>
      </c>
      <c r="L905" s="31">
        <v>0</v>
      </c>
      <c r="M905" s="31">
        <v>6191</v>
      </c>
    </row>
    <row r="906" spans="1:13" x14ac:dyDescent="0.25">
      <c r="A906">
        <v>20080001</v>
      </c>
      <c r="B906" t="s">
        <v>422</v>
      </c>
      <c r="C906" t="s">
        <v>8281</v>
      </c>
      <c r="D906" t="s">
        <v>13194</v>
      </c>
      <c r="E906" t="s">
        <v>7439</v>
      </c>
      <c r="F906" s="31">
        <v>31.500000000000004</v>
      </c>
      <c r="G906" s="31">
        <v>1529.1184000000001</v>
      </c>
      <c r="H906" s="31">
        <v>0</v>
      </c>
      <c r="I906" s="31">
        <v>0</v>
      </c>
      <c r="J906" s="31">
        <v>0</v>
      </c>
      <c r="K906" s="31">
        <v>0</v>
      </c>
      <c r="L906" s="31">
        <v>0</v>
      </c>
      <c r="M906" s="31">
        <v>1529</v>
      </c>
    </row>
    <row r="907" spans="1:13" x14ac:dyDescent="0.25">
      <c r="A907" t="s">
        <v>16721</v>
      </c>
      <c r="F907" s="31">
        <v>2503.14</v>
      </c>
      <c r="G907" s="31">
        <v>100877.3484</v>
      </c>
      <c r="H907" s="31">
        <v>901</v>
      </c>
      <c r="I907" s="31">
        <v>0</v>
      </c>
      <c r="J907" s="31">
        <v>0</v>
      </c>
      <c r="K907" s="31">
        <v>0</v>
      </c>
      <c r="L907" s="31">
        <v>0</v>
      </c>
      <c r="M907" s="31">
        <v>99976</v>
      </c>
    </row>
    <row r="908" spans="1:13" x14ac:dyDescent="0.25">
      <c r="A908">
        <v>20080006</v>
      </c>
      <c r="B908" t="s">
        <v>0</v>
      </c>
      <c r="C908" t="s">
        <v>10259</v>
      </c>
      <c r="D908" t="s">
        <v>10305</v>
      </c>
      <c r="E908" t="s">
        <v>7415</v>
      </c>
      <c r="F908" s="31">
        <v>647.4</v>
      </c>
      <c r="G908" s="31">
        <v>23964.466200000003</v>
      </c>
      <c r="H908" s="31">
        <v>0</v>
      </c>
      <c r="I908" s="31">
        <v>0</v>
      </c>
      <c r="J908" s="31">
        <v>0</v>
      </c>
      <c r="K908" s="31">
        <v>0</v>
      </c>
      <c r="L908" s="31">
        <v>0</v>
      </c>
      <c r="M908" s="31">
        <v>23964</v>
      </c>
    </row>
    <row r="909" spans="1:13" x14ac:dyDescent="0.25">
      <c r="A909">
        <v>20080006</v>
      </c>
      <c r="B909" t="s">
        <v>1</v>
      </c>
      <c r="C909" t="s">
        <v>10260</v>
      </c>
      <c r="D909" t="s">
        <v>12514</v>
      </c>
      <c r="E909" t="s">
        <v>7479</v>
      </c>
      <c r="F909" s="31">
        <v>1361.3999999999999</v>
      </c>
      <c r="G909" s="31">
        <v>51284.753900000003</v>
      </c>
      <c r="H909" s="31">
        <v>0</v>
      </c>
      <c r="I909" s="31">
        <v>0</v>
      </c>
      <c r="J909" s="31">
        <v>0</v>
      </c>
      <c r="K909" s="31">
        <v>0</v>
      </c>
      <c r="L909" s="31">
        <v>0</v>
      </c>
      <c r="M909" s="31">
        <v>51285</v>
      </c>
    </row>
    <row r="910" spans="1:13" x14ac:dyDescent="0.25">
      <c r="A910" t="s">
        <v>16722</v>
      </c>
      <c r="F910" s="31">
        <v>2008.7999999999997</v>
      </c>
      <c r="G910" s="31">
        <v>75249.220100000006</v>
      </c>
      <c r="H910" s="31">
        <v>0</v>
      </c>
      <c r="I910" s="31">
        <v>0</v>
      </c>
      <c r="J910" s="31">
        <v>0</v>
      </c>
      <c r="K910" s="31">
        <v>0</v>
      </c>
      <c r="L910" s="31">
        <v>0</v>
      </c>
      <c r="M910" s="31">
        <v>75249</v>
      </c>
    </row>
    <row r="911" spans="1:13" x14ac:dyDescent="0.25">
      <c r="A911">
        <v>20080007</v>
      </c>
      <c r="B911" t="s">
        <v>17</v>
      </c>
      <c r="C911" t="s">
        <v>152</v>
      </c>
      <c r="D911" t="s">
        <v>7460</v>
      </c>
      <c r="E911" t="s">
        <v>7479</v>
      </c>
      <c r="F911" s="31">
        <v>460.66999999999996</v>
      </c>
      <c r="G911" s="31">
        <v>18103.490399999999</v>
      </c>
      <c r="H911" s="31">
        <v>0</v>
      </c>
      <c r="I911" s="31">
        <v>0</v>
      </c>
      <c r="J911" s="31">
        <v>0</v>
      </c>
      <c r="K911" s="31">
        <v>0</v>
      </c>
      <c r="L911" s="31">
        <v>0</v>
      </c>
      <c r="M911" s="31">
        <v>18103</v>
      </c>
    </row>
    <row r="912" spans="1:13" x14ac:dyDescent="0.25">
      <c r="A912">
        <v>20080007</v>
      </c>
      <c r="B912" t="s">
        <v>0</v>
      </c>
      <c r="C912" t="s">
        <v>7442</v>
      </c>
      <c r="D912" t="s">
        <v>7461</v>
      </c>
      <c r="E912" t="s">
        <v>7440</v>
      </c>
      <c r="F912" s="31">
        <v>158.76</v>
      </c>
      <c r="G912" s="31">
        <v>6604.3446000000013</v>
      </c>
      <c r="H912" s="31">
        <v>0</v>
      </c>
      <c r="I912" s="31">
        <v>0</v>
      </c>
      <c r="J912" s="31">
        <v>0</v>
      </c>
      <c r="K912" s="31">
        <v>0</v>
      </c>
      <c r="L912" s="31">
        <v>0</v>
      </c>
      <c r="M912" s="31">
        <v>6604</v>
      </c>
    </row>
    <row r="913" spans="1:13" x14ac:dyDescent="0.25">
      <c r="A913">
        <v>20080007</v>
      </c>
      <c r="B913" t="s">
        <v>23</v>
      </c>
      <c r="C913" t="s">
        <v>7451</v>
      </c>
      <c r="D913" t="s">
        <v>7470</v>
      </c>
      <c r="E913" t="s">
        <v>7480</v>
      </c>
      <c r="F913" s="31">
        <v>14.57</v>
      </c>
      <c r="G913" s="31">
        <v>580.94999999999993</v>
      </c>
      <c r="H913" s="31">
        <v>0</v>
      </c>
      <c r="I913" s="31">
        <v>0</v>
      </c>
      <c r="J913" s="31">
        <v>0</v>
      </c>
      <c r="K913" s="31">
        <v>0</v>
      </c>
      <c r="L913" s="31">
        <v>0</v>
      </c>
      <c r="M913" s="31">
        <v>581</v>
      </c>
    </row>
    <row r="914" spans="1:13" x14ac:dyDescent="0.25">
      <c r="A914">
        <v>20080007</v>
      </c>
      <c r="B914" t="s">
        <v>6</v>
      </c>
      <c r="C914" t="s">
        <v>8707</v>
      </c>
      <c r="D914" t="s">
        <v>7695</v>
      </c>
      <c r="E914" t="s">
        <v>7705</v>
      </c>
      <c r="F914" s="31">
        <v>64.430000000000007</v>
      </c>
      <c r="G914" s="31">
        <v>2572.8075000000003</v>
      </c>
      <c r="H914" s="31">
        <v>0</v>
      </c>
      <c r="I914" s="31">
        <v>0</v>
      </c>
      <c r="J914" s="31">
        <v>0</v>
      </c>
      <c r="K914" s="31">
        <v>0</v>
      </c>
      <c r="L914" s="31">
        <v>0</v>
      </c>
      <c r="M914" s="31">
        <v>2573</v>
      </c>
    </row>
    <row r="915" spans="1:13" x14ac:dyDescent="0.25">
      <c r="A915">
        <v>20080007</v>
      </c>
      <c r="B915" t="s">
        <v>422</v>
      </c>
      <c r="C915" t="s">
        <v>7754</v>
      </c>
      <c r="D915" t="s">
        <v>7801</v>
      </c>
      <c r="E915" t="s">
        <v>7440</v>
      </c>
      <c r="F915" s="31">
        <v>132.28</v>
      </c>
      <c r="G915" s="31">
        <v>5369.7300000000005</v>
      </c>
      <c r="H915" s="31">
        <v>0</v>
      </c>
      <c r="I915" s="31">
        <v>0</v>
      </c>
      <c r="J915" s="31">
        <v>0</v>
      </c>
      <c r="K915" s="31">
        <v>0</v>
      </c>
      <c r="L915" s="31">
        <v>0</v>
      </c>
      <c r="M915" s="31">
        <v>5370</v>
      </c>
    </row>
    <row r="916" spans="1:13" x14ac:dyDescent="0.25">
      <c r="A916">
        <v>20080007</v>
      </c>
      <c r="B916" t="s">
        <v>33</v>
      </c>
      <c r="C916" t="s">
        <v>7757</v>
      </c>
      <c r="D916" t="s">
        <v>7804</v>
      </c>
      <c r="E916" t="s">
        <v>7704</v>
      </c>
      <c r="F916" s="31">
        <v>141.30000000000001</v>
      </c>
      <c r="G916" s="31">
        <v>5638.7088999999996</v>
      </c>
      <c r="H916" s="31">
        <v>0</v>
      </c>
      <c r="I916" s="31">
        <v>0</v>
      </c>
      <c r="J916" s="31">
        <v>0</v>
      </c>
      <c r="K916" s="31">
        <v>0</v>
      </c>
      <c r="L916" s="31">
        <v>0</v>
      </c>
      <c r="M916" s="31">
        <v>5639</v>
      </c>
    </row>
    <row r="917" spans="1:13" x14ac:dyDescent="0.25">
      <c r="A917">
        <v>20080007</v>
      </c>
      <c r="B917" t="s">
        <v>10</v>
      </c>
      <c r="C917" t="s">
        <v>7759</v>
      </c>
      <c r="D917" t="s">
        <v>7806</v>
      </c>
      <c r="E917" t="s">
        <v>7415</v>
      </c>
      <c r="F917" s="31">
        <v>38.61</v>
      </c>
      <c r="G917" s="31">
        <v>1525.6100000000001</v>
      </c>
      <c r="H917" s="31">
        <v>0</v>
      </c>
      <c r="I917" s="31">
        <v>0</v>
      </c>
      <c r="J917" s="31">
        <v>0</v>
      </c>
      <c r="K917" s="31">
        <v>0</v>
      </c>
      <c r="L917" s="31">
        <v>0</v>
      </c>
      <c r="M917" s="31">
        <v>1526</v>
      </c>
    </row>
    <row r="918" spans="1:13" x14ac:dyDescent="0.25">
      <c r="A918">
        <v>20080007</v>
      </c>
      <c r="B918" t="s">
        <v>12</v>
      </c>
      <c r="C918" t="s">
        <v>7915</v>
      </c>
      <c r="D918" t="s">
        <v>7947</v>
      </c>
      <c r="E918" t="s">
        <v>7481</v>
      </c>
      <c r="F918" s="31">
        <v>127.22</v>
      </c>
      <c r="G918" s="31">
        <v>5216.0200000000004</v>
      </c>
      <c r="H918" s="31">
        <v>0</v>
      </c>
      <c r="I918" s="31">
        <v>0</v>
      </c>
      <c r="J918" s="31">
        <v>0</v>
      </c>
      <c r="K918" s="31">
        <v>0</v>
      </c>
      <c r="L918" s="31">
        <v>0</v>
      </c>
      <c r="M918" s="31">
        <v>5216</v>
      </c>
    </row>
    <row r="919" spans="1:13" x14ac:dyDescent="0.25">
      <c r="A919">
        <v>20080007</v>
      </c>
      <c r="B919" t="s">
        <v>35</v>
      </c>
      <c r="C919" t="s">
        <v>1079</v>
      </c>
      <c r="D919" t="s">
        <v>7948</v>
      </c>
      <c r="E919" t="s">
        <v>7440</v>
      </c>
      <c r="F919" s="31">
        <v>27.509999999999998</v>
      </c>
      <c r="G919" s="31">
        <v>1107.3175999999999</v>
      </c>
      <c r="H919" s="31">
        <v>0</v>
      </c>
      <c r="I919" s="31">
        <v>0</v>
      </c>
      <c r="J919" s="31">
        <v>0</v>
      </c>
      <c r="K919" s="31">
        <v>0</v>
      </c>
      <c r="L919" s="31">
        <v>0</v>
      </c>
      <c r="M919" s="31">
        <v>1107</v>
      </c>
    </row>
    <row r="920" spans="1:13" x14ac:dyDescent="0.25">
      <c r="A920">
        <v>20080007</v>
      </c>
      <c r="B920" t="s">
        <v>14</v>
      </c>
      <c r="C920" t="s">
        <v>7916</v>
      </c>
      <c r="D920" t="s">
        <v>7949</v>
      </c>
      <c r="E920" t="s">
        <v>7481</v>
      </c>
      <c r="F920" s="31">
        <v>14.17</v>
      </c>
      <c r="G920" s="31">
        <v>680.80929999999989</v>
      </c>
      <c r="H920" s="31">
        <v>0</v>
      </c>
      <c r="I920" s="31">
        <v>0</v>
      </c>
      <c r="J920" s="31">
        <v>0</v>
      </c>
      <c r="K920" s="31">
        <v>0</v>
      </c>
      <c r="L920" s="31">
        <v>0</v>
      </c>
      <c r="M920" s="31">
        <v>681</v>
      </c>
    </row>
    <row r="921" spans="1:13" x14ac:dyDescent="0.25">
      <c r="A921">
        <v>20080007</v>
      </c>
      <c r="B921" t="s">
        <v>423</v>
      </c>
      <c r="C921" t="s">
        <v>7921</v>
      </c>
      <c r="D921" t="s">
        <v>7954</v>
      </c>
      <c r="E921" t="s">
        <v>7415</v>
      </c>
      <c r="F921" s="31">
        <v>60.6</v>
      </c>
      <c r="G921" s="31">
        <v>2460.4535999999998</v>
      </c>
      <c r="H921" s="31">
        <v>0</v>
      </c>
      <c r="I921" s="31">
        <v>0</v>
      </c>
      <c r="J921" s="31">
        <v>0</v>
      </c>
      <c r="K921" s="31">
        <v>0</v>
      </c>
      <c r="L921" s="31">
        <v>0</v>
      </c>
      <c r="M921" s="31">
        <v>2460</v>
      </c>
    </row>
    <row r="922" spans="1:13" x14ac:dyDescent="0.25">
      <c r="A922">
        <v>20080007</v>
      </c>
      <c r="B922" t="s">
        <v>425</v>
      </c>
      <c r="C922" t="s">
        <v>8061</v>
      </c>
      <c r="D922" t="s">
        <v>8107</v>
      </c>
      <c r="E922" t="s">
        <v>7415</v>
      </c>
      <c r="F922" s="31">
        <v>63.440000000000005</v>
      </c>
      <c r="G922" s="31">
        <v>2622.2827000000002</v>
      </c>
      <c r="H922" s="31">
        <v>0</v>
      </c>
      <c r="I922" s="31">
        <v>0</v>
      </c>
      <c r="J922" s="31">
        <v>0</v>
      </c>
      <c r="K922" s="31">
        <v>0</v>
      </c>
      <c r="L922" s="31">
        <v>0</v>
      </c>
      <c r="M922" s="31">
        <v>2622</v>
      </c>
    </row>
    <row r="923" spans="1:13" x14ac:dyDescent="0.25">
      <c r="A923">
        <v>20080007</v>
      </c>
      <c r="B923" t="s">
        <v>130</v>
      </c>
      <c r="C923" t="s">
        <v>8063</v>
      </c>
      <c r="D923" t="s">
        <v>8109</v>
      </c>
      <c r="E923" t="s">
        <v>8026</v>
      </c>
      <c r="F923" s="31">
        <v>14.52</v>
      </c>
      <c r="G923" s="31">
        <v>549.61999999999989</v>
      </c>
      <c r="H923" s="31">
        <v>0</v>
      </c>
      <c r="I923" s="31">
        <v>0</v>
      </c>
      <c r="J923" s="31">
        <v>0</v>
      </c>
      <c r="K923" s="31">
        <v>0</v>
      </c>
      <c r="L923" s="31">
        <v>0</v>
      </c>
      <c r="M923" s="31">
        <v>550</v>
      </c>
    </row>
    <row r="924" spans="1:13" x14ac:dyDescent="0.25">
      <c r="A924">
        <v>20080007</v>
      </c>
      <c r="B924" t="s">
        <v>427</v>
      </c>
      <c r="C924" t="s">
        <v>8223</v>
      </c>
      <c r="D924" t="s">
        <v>8257</v>
      </c>
      <c r="E924" t="s">
        <v>275</v>
      </c>
      <c r="F924" s="31">
        <v>32.6</v>
      </c>
      <c r="G924" s="31">
        <v>1351.7103</v>
      </c>
      <c r="H924" s="31">
        <v>0</v>
      </c>
      <c r="I924" s="31">
        <v>0</v>
      </c>
      <c r="J924" s="31">
        <v>0</v>
      </c>
      <c r="K924" s="31">
        <v>0</v>
      </c>
      <c r="L924" s="31">
        <v>0</v>
      </c>
      <c r="M924" s="31">
        <v>1352</v>
      </c>
    </row>
    <row r="925" spans="1:13" x14ac:dyDescent="0.25">
      <c r="A925">
        <v>20080007</v>
      </c>
      <c r="B925" t="s">
        <v>952</v>
      </c>
      <c r="C925" t="s">
        <v>8226</v>
      </c>
      <c r="D925" t="s">
        <v>8261</v>
      </c>
      <c r="E925" t="s">
        <v>7415</v>
      </c>
      <c r="F925" s="31">
        <v>41.12</v>
      </c>
      <c r="G925" s="31">
        <v>1634.0450000000001</v>
      </c>
      <c r="H925" s="31">
        <v>0</v>
      </c>
      <c r="I925" s="31">
        <v>0</v>
      </c>
      <c r="J925" s="31">
        <v>0</v>
      </c>
      <c r="K925" s="31">
        <v>0</v>
      </c>
      <c r="L925" s="31">
        <v>0</v>
      </c>
      <c r="M925" s="31">
        <v>1634</v>
      </c>
    </row>
    <row r="926" spans="1:13" x14ac:dyDescent="0.25">
      <c r="A926">
        <v>20080007</v>
      </c>
      <c r="B926" t="s">
        <v>1061</v>
      </c>
      <c r="C926" t="s">
        <v>8338</v>
      </c>
      <c r="D926" t="s">
        <v>8349</v>
      </c>
      <c r="E926" t="s">
        <v>7480</v>
      </c>
      <c r="F926" s="31">
        <v>63.910000000000011</v>
      </c>
      <c r="G926" s="31">
        <v>2652.6689000000001</v>
      </c>
      <c r="H926" s="31">
        <v>0</v>
      </c>
      <c r="I926" s="31">
        <v>0</v>
      </c>
      <c r="J926" s="31">
        <v>0</v>
      </c>
      <c r="K926" s="31">
        <v>0</v>
      </c>
      <c r="L926" s="31">
        <v>0</v>
      </c>
      <c r="M926" s="31">
        <v>2653</v>
      </c>
    </row>
    <row r="927" spans="1:13" x14ac:dyDescent="0.25">
      <c r="A927">
        <v>20080007</v>
      </c>
      <c r="B927" t="s">
        <v>1346</v>
      </c>
      <c r="C927" t="s">
        <v>7982</v>
      </c>
      <c r="D927" t="s">
        <v>8875</v>
      </c>
      <c r="E927" t="s">
        <v>7414</v>
      </c>
      <c r="F927" s="31">
        <v>2.65</v>
      </c>
      <c r="G927" s="31">
        <v>106</v>
      </c>
      <c r="H927" s="31">
        <v>0</v>
      </c>
      <c r="I927" s="31">
        <v>0</v>
      </c>
      <c r="J927" s="31">
        <v>0</v>
      </c>
      <c r="K927" s="31">
        <v>0</v>
      </c>
      <c r="L927" s="31">
        <v>0</v>
      </c>
      <c r="M927" s="31">
        <v>106</v>
      </c>
    </row>
    <row r="928" spans="1:13" x14ac:dyDescent="0.25">
      <c r="A928">
        <v>20080007</v>
      </c>
      <c r="B928" t="s">
        <v>1850</v>
      </c>
      <c r="C928" t="s">
        <v>8815</v>
      </c>
      <c r="D928" t="s">
        <v>8878</v>
      </c>
      <c r="E928" t="s">
        <v>7415</v>
      </c>
      <c r="F928" s="31">
        <v>37.26</v>
      </c>
      <c r="G928" s="31">
        <v>1433.7123999999997</v>
      </c>
      <c r="H928" s="31">
        <v>0</v>
      </c>
      <c r="I928" s="31">
        <v>0</v>
      </c>
      <c r="J928" s="31">
        <v>0</v>
      </c>
      <c r="K928" s="31">
        <v>0</v>
      </c>
      <c r="L928" s="31">
        <v>0</v>
      </c>
      <c r="M928" s="31">
        <v>1434</v>
      </c>
    </row>
    <row r="929" spans="1:13" x14ac:dyDescent="0.25">
      <c r="A929">
        <v>20080007</v>
      </c>
      <c r="B929" t="s">
        <v>2490</v>
      </c>
      <c r="C929" t="s">
        <v>7286</v>
      </c>
      <c r="D929" t="s">
        <v>9031</v>
      </c>
      <c r="E929" t="s">
        <v>7481</v>
      </c>
      <c r="F929" s="31">
        <v>33.260000000000005</v>
      </c>
      <c r="G929" s="31">
        <v>1344.84</v>
      </c>
      <c r="H929" s="31">
        <v>0</v>
      </c>
      <c r="I929" s="31">
        <v>0</v>
      </c>
      <c r="J929" s="31">
        <v>0</v>
      </c>
      <c r="K929" s="31">
        <v>0</v>
      </c>
      <c r="L929" s="31">
        <v>0</v>
      </c>
      <c r="M929" s="31">
        <v>1345</v>
      </c>
    </row>
    <row r="930" spans="1:13" x14ac:dyDescent="0.25">
      <c r="A930">
        <v>20080007</v>
      </c>
      <c r="B930" t="s">
        <v>3415</v>
      </c>
      <c r="C930" t="s">
        <v>8705</v>
      </c>
      <c r="D930" t="s">
        <v>9918</v>
      </c>
      <c r="E930" t="s">
        <v>7704</v>
      </c>
      <c r="F930" s="31">
        <v>23.23</v>
      </c>
      <c r="G930" s="31">
        <v>882.50279999999998</v>
      </c>
      <c r="H930" s="31">
        <v>0</v>
      </c>
      <c r="I930" s="31">
        <v>0</v>
      </c>
      <c r="J930" s="31">
        <v>0</v>
      </c>
      <c r="K930" s="31">
        <v>0</v>
      </c>
      <c r="L930" s="31">
        <v>0</v>
      </c>
      <c r="M930" s="31">
        <v>883</v>
      </c>
    </row>
    <row r="931" spans="1:13" x14ac:dyDescent="0.25">
      <c r="A931">
        <v>20080007</v>
      </c>
      <c r="B931" t="s">
        <v>3576</v>
      </c>
      <c r="C931" t="s">
        <v>9896</v>
      </c>
      <c r="D931" t="s">
        <v>9919</v>
      </c>
      <c r="E931" t="s">
        <v>7415</v>
      </c>
      <c r="F931" s="31">
        <v>9</v>
      </c>
      <c r="G931" s="31">
        <v>345.90000000000003</v>
      </c>
      <c r="H931" s="31">
        <v>0</v>
      </c>
      <c r="I931" s="31">
        <v>0</v>
      </c>
      <c r="J931" s="31">
        <v>0</v>
      </c>
      <c r="K931" s="31">
        <v>0</v>
      </c>
      <c r="L931" s="31">
        <v>0</v>
      </c>
      <c r="M931" s="31">
        <v>346</v>
      </c>
    </row>
    <row r="932" spans="1:13" x14ac:dyDescent="0.25">
      <c r="A932">
        <v>20080007</v>
      </c>
      <c r="B932" t="s">
        <v>3465</v>
      </c>
      <c r="C932" t="s">
        <v>8291</v>
      </c>
      <c r="D932" t="s">
        <v>10859</v>
      </c>
      <c r="E932" t="s">
        <v>7416</v>
      </c>
      <c r="F932" s="31">
        <v>88.77000000000001</v>
      </c>
      <c r="G932" s="31">
        <v>3793.8742999999999</v>
      </c>
      <c r="H932" s="31">
        <v>0</v>
      </c>
      <c r="I932" s="31">
        <v>0</v>
      </c>
      <c r="J932" s="31">
        <v>0</v>
      </c>
      <c r="K932" s="31">
        <v>0</v>
      </c>
      <c r="L932" s="31">
        <v>0</v>
      </c>
      <c r="M932" s="31">
        <v>3794</v>
      </c>
    </row>
    <row r="933" spans="1:13" x14ac:dyDescent="0.25">
      <c r="A933">
        <v>20080007</v>
      </c>
      <c r="B933" t="s">
        <v>3577</v>
      </c>
      <c r="C933" t="s">
        <v>8273</v>
      </c>
      <c r="D933" t="s">
        <v>11006</v>
      </c>
      <c r="E933" t="s">
        <v>7415</v>
      </c>
      <c r="F933" s="31">
        <v>66.599999999999994</v>
      </c>
      <c r="G933" s="31">
        <v>2699.114</v>
      </c>
      <c r="H933" s="31">
        <v>0</v>
      </c>
      <c r="I933" s="31">
        <v>0</v>
      </c>
      <c r="J933" s="31">
        <v>0</v>
      </c>
      <c r="K933" s="31">
        <v>0</v>
      </c>
      <c r="L933" s="31">
        <v>0</v>
      </c>
      <c r="M933" s="31">
        <v>2699</v>
      </c>
    </row>
    <row r="934" spans="1:13" x14ac:dyDescent="0.25">
      <c r="A934">
        <v>20080007</v>
      </c>
      <c r="B934" t="s">
        <v>3578</v>
      </c>
      <c r="C934" t="s">
        <v>10827</v>
      </c>
      <c r="D934" t="s">
        <v>10860</v>
      </c>
      <c r="E934" t="s">
        <v>7704</v>
      </c>
      <c r="F934" s="31">
        <v>85.07</v>
      </c>
      <c r="G934" s="31">
        <v>3452.0074999999997</v>
      </c>
      <c r="H934" s="31">
        <v>0</v>
      </c>
      <c r="I934" s="31">
        <v>0</v>
      </c>
      <c r="J934" s="31">
        <v>0</v>
      </c>
      <c r="K934" s="31">
        <v>0</v>
      </c>
      <c r="L934" s="31">
        <v>0</v>
      </c>
      <c r="M934" s="31">
        <v>3452</v>
      </c>
    </row>
    <row r="935" spans="1:13" x14ac:dyDescent="0.25">
      <c r="A935">
        <v>20080007</v>
      </c>
      <c r="B935" t="s">
        <v>3653</v>
      </c>
      <c r="C935" t="s">
        <v>148</v>
      </c>
      <c r="D935" t="s">
        <v>10862</v>
      </c>
      <c r="E935" t="s">
        <v>7479</v>
      </c>
      <c r="F935" s="31">
        <v>167.01999999999998</v>
      </c>
      <c r="G935" s="31">
        <v>6720.7945</v>
      </c>
      <c r="H935" s="31">
        <v>0</v>
      </c>
      <c r="I935" s="31">
        <v>0</v>
      </c>
      <c r="J935" s="31">
        <v>0</v>
      </c>
      <c r="K935" s="31">
        <v>0</v>
      </c>
      <c r="L935" s="31">
        <v>0</v>
      </c>
      <c r="M935" s="31">
        <v>6721</v>
      </c>
    </row>
    <row r="936" spans="1:13" x14ac:dyDescent="0.25">
      <c r="A936">
        <v>20080007</v>
      </c>
      <c r="B936" t="s">
        <v>5389</v>
      </c>
      <c r="C936" t="s">
        <v>12747</v>
      </c>
      <c r="D936" t="s">
        <v>12799</v>
      </c>
      <c r="E936" t="s">
        <v>7415</v>
      </c>
      <c r="F936" s="31">
        <v>15.95</v>
      </c>
      <c r="G936" s="31">
        <v>634.94000000000005</v>
      </c>
      <c r="H936" s="31">
        <v>0</v>
      </c>
      <c r="I936" s="31">
        <v>0</v>
      </c>
      <c r="J936" s="31">
        <v>0</v>
      </c>
      <c r="K936" s="31">
        <v>0</v>
      </c>
      <c r="L936" s="31">
        <v>0</v>
      </c>
      <c r="M936" s="31">
        <v>635</v>
      </c>
    </row>
    <row r="937" spans="1:13" x14ac:dyDescent="0.25">
      <c r="A937">
        <v>20080007</v>
      </c>
      <c r="B937" t="s">
        <v>5390</v>
      </c>
      <c r="C937" t="s">
        <v>12310</v>
      </c>
      <c r="D937" t="s">
        <v>12800</v>
      </c>
      <c r="E937" t="s">
        <v>5245</v>
      </c>
      <c r="F937" s="31">
        <v>25.170000000000005</v>
      </c>
      <c r="G937" s="31">
        <v>962.19719999999984</v>
      </c>
      <c r="H937" s="31">
        <v>0</v>
      </c>
      <c r="I937" s="31">
        <v>0</v>
      </c>
      <c r="J937" s="31">
        <v>0</v>
      </c>
      <c r="K937" s="31">
        <v>0</v>
      </c>
      <c r="L937" s="31">
        <v>0</v>
      </c>
      <c r="M937" s="31">
        <v>962</v>
      </c>
    </row>
    <row r="938" spans="1:13" x14ac:dyDescent="0.25">
      <c r="A938">
        <v>20080007</v>
      </c>
      <c r="B938" t="s">
        <v>5391</v>
      </c>
      <c r="C938" t="s">
        <v>9004</v>
      </c>
      <c r="D938" t="s">
        <v>13090</v>
      </c>
      <c r="E938" t="s">
        <v>7440</v>
      </c>
      <c r="F938" s="31">
        <v>62.429999999999993</v>
      </c>
      <c r="G938" s="31">
        <v>2472.7100000000005</v>
      </c>
      <c r="H938" s="31">
        <v>0</v>
      </c>
      <c r="I938" s="31">
        <v>0</v>
      </c>
      <c r="J938" s="31">
        <v>0</v>
      </c>
      <c r="K938" s="31">
        <v>0</v>
      </c>
      <c r="L938" s="31">
        <v>0</v>
      </c>
      <c r="M938" s="31">
        <v>2473</v>
      </c>
    </row>
    <row r="939" spans="1:13" x14ac:dyDescent="0.25">
      <c r="A939">
        <v>20080007</v>
      </c>
      <c r="B939" t="s">
        <v>6080</v>
      </c>
      <c r="C939" t="s">
        <v>13515</v>
      </c>
      <c r="D939" t="s">
        <v>13546</v>
      </c>
      <c r="E939" t="s">
        <v>7416</v>
      </c>
      <c r="F939" s="31">
        <v>37.450000000000003</v>
      </c>
      <c r="G939" s="31">
        <v>1470.0049999999999</v>
      </c>
      <c r="H939" s="31">
        <v>0</v>
      </c>
      <c r="I939" s="31">
        <v>0</v>
      </c>
      <c r="J939" s="31">
        <v>0</v>
      </c>
      <c r="K939" s="31">
        <v>0</v>
      </c>
      <c r="L939" s="31">
        <v>0</v>
      </c>
      <c r="M939" s="31">
        <v>1470</v>
      </c>
    </row>
    <row r="940" spans="1:13" x14ac:dyDescent="0.25">
      <c r="A940">
        <v>20080007</v>
      </c>
      <c r="B940" t="s">
        <v>6533</v>
      </c>
      <c r="C940" t="s">
        <v>13801</v>
      </c>
      <c r="D940" t="s">
        <v>13815</v>
      </c>
      <c r="E940" t="s">
        <v>7705</v>
      </c>
      <c r="F940" s="31">
        <v>17.5</v>
      </c>
      <c r="G940" s="31">
        <v>671.4008</v>
      </c>
      <c r="H940" s="31">
        <v>0</v>
      </c>
      <c r="I940" s="31">
        <v>0</v>
      </c>
      <c r="J940" s="31">
        <v>0</v>
      </c>
      <c r="K940" s="31">
        <v>0</v>
      </c>
      <c r="L940" s="31">
        <v>0</v>
      </c>
      <c r="M940" s="31">
        <v>671</v>
      </c>
    </row>
    <row r="941" spans="1:13" x14ac:dyDescent="0.25">
      <c r="A941">
        <v>20080007</v>
      </c>
      <c r="B941" t="s">
        <v>6981</v>
      </c>
      <c r="C941" t="s">
        <v>14055</v>
      </c>
      <c r="D941" t="s">
        <v>14095</v>
      </c>
      <c r="E941" t="s">
        <v>7415</v>
      </c>
      <c r="F941" s="31">
        <v>34.370000000000005</v>
      </c>
      <c r="G941" s="31">
        <v>1335.117</v>
      </c>
      <c r="H941" s="31">
        <v>0</v>
      </c>
      <c r="I941" s="31">
        <v>0</v>
      </c>
      <c r="J941" s="31">
        <v>0</v>
      </c>
      <c r="K941" s="31">
        <v>0</v>
      </c>
      <c r="L941" s="31">
        <v>0</v>
      </c>
      <c r="M941" s="31">
        <v>1335</v>
      </c>
    </row>
    <row r="942" spans="1:13" x14ac:dyDescent="0.25">
      <c r="A942">
        <v>20080007</v>
      </c>
      <c r="B942" t="s">
        <v>6873</v>
      </c>
      <c r="C942" t="s">
        <v>13953</v>
      </c>
      <c r="D942" t="s">
        <v>13973</v>
      </c>
      <c r="E942" t="s">
        <v>7481</v>
      </c>
      <c r="F942" s="31">
        <v>63.41</v>
      </c>
      <c r="G942" s="31">
        <v>2550.9416000000001</v>
      </c>
      <c r="H942" s="31">
        <v>0</v>
      </c>
      <c r="I942" s="31">
        <v>0</v>
      </c>
      <c r="J942" s="31">
        <v>0</v>
      </c>
      <c r="K942" s="31">
        <v>0</v>
      </c>
      <c r="L942" s="31">
        <v>0</v>
      </c>
      <c r="M942" s="31">
        <v>2551</v>
      </c>
    </row>
    <row r="943" spans="1:13" x14ac:dyDescent="0.25">
      <c r="A943">
        <v>20080007</v>
      </c>
      <c r="B943" t="s">
        <v>7262</v>
      </c>
      <c r="C943" t="s">
        <v>14056</v>
      </c>
      <c r="D943" t="s">
        <v>14096</v>
      </c>
      <c r="E943" t="s">
        <v>7415</v>
      </c>
      <c r="F943" s="31">
        <v>58.500000000000007</v>
      </c>
      <c r="G943" s="31">
        <v>2345.2650000000003</v>
      </c>
      <c r="H943" s="31">
        <v>0</v>
      </c>
      <c r="I943" s="31">
        <v>0</v>
      </c>
      <c r="J943" s="31">
        <v>0</v>
      </c>
      <c r="K943" s="31">
        <v>0</v>
      </c>
      <c r="L943" s="31">
        <v>0</v>
      </c>
      <c r="M943" s="31">
        <v>2345</v>
      </c>
    </row>
    <row r="944" spans="1:13" x14ac:dyDescent="0.25">
      <c r="A944">
        <v>20080007</v>
      </c>
      <c r="B944" t="s">
        <v>12391</v>
      </c>
      <c r="C944" t="s">
        <v>13714</v>
      </c>
      <c r="D944" t="s">
        <v>13738</v>
      </c>
      <c r="E944" t="s">
        <v>7415</v>
      </c>
      <c r="F944" s="31">
        <v>43.36</v>
      </c>
      <c r="G944" s="31">
        <v>1705.2879</v>
      </c>
      <c r="H944" s="31">
        <v>0</v>
      </c>
      <c r="I944" s="31">
        <v>0</v>
      </c>
      <c r="J944" s="31">
        <v>0</v>
      </c>
      <c r="K944" s="31">
        <v>0</v>
      </c>
      <c r="L944" s="31">
        <v>0</v>
      </c>
      <c r="M944" s="31">
        <v>1705</v>
      </c>
    </row>
    <row r="945" spans="1:13" x14ac:dyDescent="0.25">
      <c r="A945">
        <v>20080007</v>
      </c>
      <c r="B945" t="s">
        <v>7374</v>
      </c>
      <c r="C945" t="s">
        <v>9012</v>
      </c>
      <c r="D945" t="s">
        <v>14178</v>
      </c>
      <c r="E945" t="s">
        <v>7415</v>
      </c>
      <c r="F945" s="31">
        <v>32.099999999999994</v>
      </c>
      <c r="G945" s="31">
        <v>1221.7099999999998</v>
      </c>
      <c r="H945" s="31">
        <v>0</v>
      </c>
      <c r="I945" s="31">
        <v>0</v>
      </c>
      <c r="J945" s="31">
        <v>0</v>
      </c>
      <c r="K945" s="31">
        <v>0</v>
      </c>
      <c r="L945" s="31">
        <v>0</v>
      </c>
      <c r="M945" s="31">
        <v>1222</v>
      </c>
    </row>
    <row r="946" spans="1:13" x14ac:dyDescent="0.25">
      <c r="A946">
        <v>20080007</v>
      </c>
      <c r="B946" t="s">
        <v>7375</v>
      </c>
      <c r="C946" t="s">
        <v>6992</v>
      </c>
      <c r="D946" t="s">
        <v>14179</v>
      </c>
      <c r="E946" t="s">
        <v>7416</v>
      </c>
      <c r="F946" s="31">
        <v>24.39</v>
      </c>
      <c r="G946" s="31">
        <v>904.49</v>
      </c>
      <c r="H946" s="31">
        <v>0</v>
      </c>
      <c r="I946" s="31">
        <v>0</v>
      </c>
      <c r="J946" s="31">
        <v>0</v>
      </c>
      <c r="K946" s="31">
        <v>0</v>
      </c>
      <c r="L946" s="31">
        <v>0</v>
      </c>
      <c r="M946" s="31">
        <v>904</v>
      </c>
    </row>
    <row r="947" spans="1:13" x14ac:dyDescent="0.25">
      <c r="A947">
        <v>20080007</v>
      </c>
      <c r="B947" t="s">
        <v>7376</v>
      </c>
      <c r="C947" t="s">
        <v>6530</v>
      </c>
      <c r="D947" t="s">
        <v>14180</v>
      </c>
      <c r="E947" t="s">
        <v>275</v>
      </c>
      <c r="F947" s="31">
        <v>35.69</v>
      </c>
      <c r="G947" s="31">
        <v>1424.3733999999997</v>
      </c>
      <c r="H947" s="31">
        <v>0</v>
      </c>
      <c r="I947" s="31">
        <v>0</v>
      </c>
      <c r="J947" s="31">
        <v>0</v>
      </c>
      <c r="K947" s="31">
        <v>0</v>
      </c>
      <c r="L947" s="31">
        <v>0</v>
      </c>
      <c r="M947" s="31">
        <v>1424</v>
      </c>
    </row>
    <row r="948" spans="1:13" x14ac:dyDescent="0.25">
      <c r="A948">
        <v>20080007</v>
      </c>
      <c r="B948" t="s">
        <v>3414</v>
      </c>
      <c r="C948" t="s">
        <v>9612</v>
      </c>
      <c r="D948" t="s">
        <v>9633</v>
      </c>
      <c r="E948" t="s">
        <v>7416</v>
      </c>
      <c r="F948" s="31">
        <v>53.010000000000005</v>
      </c>
      <c r="G948" s="31">
        <v>2054.2968999999998</v>
      </c>
      <c r="H948" s="31">
        <v>0</v>
      </c>
      <c r="I948" s="31">
        <v>0</v>
      </c>
      <c r="J948" s="31">
        <v>0</v>
      </c>
      <c r="K948" s="31">
        <v>0</v>
      </c>
      <c r="L948" s="31">
        <v>0</v>
      </c>
      <c r="M948" s="31">
        <v>2054</v>
      </c>
    </row>
    <row r="949" spans="1:13" x14ac:dyDescent="0.25">
      <c r="A949">
        <v>20080007</v>
      </c>
      <c r="B949" t="s">
        <v>7518</v>
      </c>
      <c r="C949" t="s">
        <v>14232</v>
      </c>
      <c r="D949" t="s">
        <v>14252</v>
      </c>
      <c r="E949" t="s">
        <v>7440</v>
      </c>
      <c r="F949" s="31">
        <v>7.66</v>
      </c>
      <c r="G949" s="31">
        <v>301.79999999999995</v>
      </c>
      <c r="H949" s="31">
        <v>0</v>
      </c>
      <c r="I949" s="31">
        <v>0</v>
      </c>
      <c r="J949" s="31">
        <v>0</v>
      </c>
      <c r="K949" s="31">
        <v>0</v>
      </c>
      <c r="L949" s="31">
        <v>0</v>
      </c>
      <c r="M949" s="31">
        <v>302</v>
      </c>
    </row>
    <row r="950" spans="1:13" x14ac:dyDescent="0.25">
      <c r="A950">
        <v>20080007</v>
      </c>
      <c r="B950" t="s">
        <v>7726</v>
      </c>
      <c r="C950" t="s">
        <v>9238</v>
      </c>
      <c r="D950" t="s">
        <v>14553</v>
      </c>
      <c r="E950" t="s">
        <v>7704</v>
      </c>
      <c r="F950" s="31">
        <v>23.26</v>
      </c>
      <c r="G950" s="31">
        <v>893.21919999999989</v>
      </c>
      <c r="H950" s="31">
        <v>0</v>
      </c>
      <c r="I950" s="31">
        <v>0</v>
      </c>
      <c r="J950" s="31">
        <v>0</v>
      </c>
      <c r="K950" s="31">
        <v>0</v>
      </c>
      <c r="L950" s="31">
        <v>0</v>
      </c>
      <c r="M950" s="31">
        <v>893</v>
      </c>
    </row>
    <row r="951" spans="1:13" x14ac:dyDescent="0.25">
      <c r="A951">
        <v>20080007</v>
      </c>
      <c r="B951" t="s">
        <v>8327</v>
      </c>
      <c r="C951" t="s">
        <v>10182</v>
      </c>
      <c r="D951" t="s">
        <v>10194</v>
      </c>
      <c r="E951" t="s">
        <v>5245</v>
      </c>
      <c r="F951" s="31">
        <v>14.47</v>
      </c>
      <c r="G951" s="31">
        <v>512.52470000000005</v>
      </c>
      <c r="H951" s="31">
        <v>0</v>
      </c>
      <c r="I951" s="31">
        <v>0</v>
      </c>
      <c r="J951" s="31">
        <v>0</v>
      </c>
      <c r="K951" s="31">
        <v>0</v>
      </c>
      <c r="L951" s="31">
        <v>0</v>
      </c>
      <c r="M951" s="31">
        <v>513</v>
      </c>
    </row>
    <row r="952" spans="1:13" x14ac:dyDescent="0.25">
      <c r="A952">
        <v>20080007</v>
      </c>
      <c r="B952" t="s">
        <v>8329</v>
      </c>
      <c r="C952" t="s">
        <v>16159</v>
      </c>
      <c r="D952" t="s">
        <v>7701</v>
      </c>
      <c r="E952" t="s">
        <v>8026</v>
      </c>
      <c r="F952" s="31">
        <v>70.179999999999993</v>
      </c>
      <c r="G952" s="31">
        <v>2995.1195000000002</v>
      </c>
      <c r="H952" s="31">
        <v>0</v>
      </c>
      <c r="I952" s="31">
        <v>0</v>
      </c>
      <c r="J952" s="31">
        <v>0</v>
      </c>
      <c r="K952" s="31">
        <v>0</v>
      </c>
      <c r="L952" s="31">
        <v>0</v>
      </c>
      <c r="M952" s="31">
        <v>2995</v>
      </c>
    </row>
    <row r="953" spans="1:13" x14ac:dyDescent="0.25">
      <c r="A953">
        <v>20080007</v>
      </c>
      <c r="B953" t="s">
        <v>8375</v>
      </c>
      <c r="C953" t="s">
        <v>14622</v>
      </c>
      <c r="D953" t="s">
        <v>14654</v>
      </c>
      <c r="E953" t="s">
        <v>7595</v>
      </c>
      <c r="F953" s="31">
        <v>19.430000000000003</v>
      </c>
      <c r="G953" s="31">
        <v>779.89</v>
      </c>
      <c r="H953" s="31">
        <v>0</v>
      </c>
      <c r="I953" s="31">
        <v>0</v>
      </c>
      <c r="J953" s="31">
        <v>0</v>
      </c>
      <c r="K953" s="31">
        <v>0</v>
      </c>
      <c r="L953" s="31">
        <v>0</v>
      </c>
      <c r="M953" s="31">
        <v>780</v>
      </c>
    </row>
    <row r="954" spans="1:13" x14ac:dyDescent="0.25">
      <c r="A954">
        <v>20080007</v>
      </c>
      <c r="B954" t="s">
        <v>8376</v>
      </c>
      <c r="C954" t="s">
        <v>14980</v>
      </c>
      <c r="D954" t="s">
        <v>15002</v>
      </c>
      <c r="E954" t="s">
        <v>7481</v>
      </c>
      <c r="F954" s="31">
        <v>153.98000000000002</v>
      </c>
      <c r="G954" s="31">
        <v>5825.0099</v>
      </c>
      <c r="H954" s="31">
        <v>0</v>
      </c>
      <c r="I954" s="31">
        <v>0</v>
      </c>
      <c r="J954" s="31">
        <v>0</v>
      </c>
      <c r="K954" s="31">
        <v>0</v>
      </c>
      <c r="L954" s="31">
        <v>0</v>
      </c>
      <c r="M954" s="31">
        <v>5825</v>
      </c>
    </row>
    <row r="955" spans="1:13" x14ac:dyDescent="0.25">
      <c r="A955">
        <v>20080007</v>
      </c>
      <c r="B955" t="s">
        <v>8769</v>
      </c>
      <c r="C955" t="s">
        <v>15522</v>
      </c>
      <c r="D955" t="s">
        <v>15583</v>
      </c>
      <c r="E955" t="s">
        <v>7415</v>
      </c>
      <c r="F955" s="31">
        <v>12.17</v>
      </c>
      <c r="G955" s="31">
        <v>463.60939999999999</v>
      </c>
      <c r="H955" s="31">
        <v>0</v>
      </c>
      <c r="I955" s="31">
        <v>0</v>
      </c>
      <c r="J955" s="31">
        <v>0</v>
      </c>
      <c r="K955" s="31">
        <v>0</v>
      </c>
      <c r="L955" s="31">
        <v>0</v>
      </c>
      <c r="M955" s="31">
        <v>464</v>
      </c>
    </row>
    <row r="956" spans="1:13" x14ac:dyDescent="0.25">
      <c r="A956">
        <v>20080007</v>
      </c>
      <c r="B956" t="s">
        <v>8994</v>
      </c>
      <c r="C956" t="s">
        <v>6895</v>
      </c>
      <c r="D956" t="s">
        <v>15734</v>
      </c>
      <c r="E956" t="s">
        <v>7415</v>
      </c>
      <c r="F956" s="31">
        <v>51.589999999999996</v>
      </c>
      <c r="G956" s="31">
        <v>2009.155</v>
      </c>
      <c r="H956" s="31">
        <v>0</v>
      </c>
      <c r="I956" s="31">
        <v>0</v>
      </c>
      <c r="J956" s="31">
        <v>0</v>
      </c>
      <c r="K956" s="31">
        <v>0</v>
      </c>
      <c r="L956" s="31">
        <v>0</v>
      </c>
      <c r="M956" s="31">
        <v>2009</v>
      </c>
    </row>
    <row r="957" spans="1:13" x14ac:dyDescent="0.25">
      <c r="A957">
        <v>20080007</v>
      </c>
      <c r="B957" t="s">
        <v>9084</v>
      </c>
      <c r="C957" t="s">
        <v>16088</v>
      </c>
      <c r="D957" t="s">
        <v>16103</v>
      </c>
      <c r="E957" t="s">
        <v>7481</v>
      </c>
      <c r="F957" s="31">
        <v>31.029999999999998</v>
      </c>
      <c r="G957" s="31">
        <v>1191.3732000000002</v>
      </c>
      <c r="H957" s="31">
        <v>0</v>
      </c>
      <c r="I957" s="31">
        <v>0</v>
      </c>
      <c r="J957" s="31">
        <v>0</v>
      </c>
      <c r="K957" s="31">
        <v>0</v>
      </c>
      <c r="L957" s="31">
        <v>0</v>
      </c>
      <c r="M957" s="31">
        <v>1191</v>
      </c>
    </row>
    <row r="958" spans="1:13" x14ac:dyDescent="0.25">
      <c r="A958">
        <v>20080007</v>
      </c>
      <c r="B958" t="s">
        <v>10084</v>
      </c>
      <c r="C958" t="s">
        <v>7894</v>
      </c>
      <c r="D958" t="s">
        <v>16177</v>
      </c>
      <c r="E958" t="s">
        <v>5245</v>
      </c>
      <c r="F958" s="31">
        <v>86.430000000000021</v>
      </c>
      <c r="G958" s="31">
        <v>3544.2732999999998</v>
      </c>
      <c r="H958" s="31">
        <v>0</v>
      </c>
      <c r="I958" s="31">
        <v>0</v>
      </c>
      <c r="J958" s="31">
        <v>0</v>
      </c>
      <c r="K958" s="31">
        <v>0</v>
      </c>
      <c r="L958" s="31">
        <v>0</v>
      </c>
      <c r="M958" s="31">
        <v>3544</v>
      </c>
    </row>
    <row r="959" spans="1:13" x14ac:dyDescent="0.25">
      <c r="A959">
        <v>20080007</v>
      </c>
      <c r="B959" t="s">
        <v>10085</v>
      </c>
      <c r="C959" t="s">
        <v>6579</v>
      </c>
      <c r="D959" t="s">
        <v>16260</v>
      </c>
      <c r="E959" t="s">
        <v>5245</v>
      </c>
      <c r="F959" s="31">
        <v>27.79</v>
      </c>
      <c r="G959" s="31">
        <v>1115.4624999999999</v>
      </c>
      <c r="H959" s="31">
        <v>0</v>
      </c>
      <c r="I959" s="31">
        <v>0</v>
      </c>
      <c r="J959" s="31">
        <v>0</v>
      </c>
      <c r="K959" s="31">
        <v>0</v>
      </c>
      <c r="L959" s="31">
        <v>0</v>
      </c>
      <c r="M959" s="31">
        <v>1115</v>
      </c>
    </row>
    <row r="960" spans="1:13" x14ac:dyDescent="0.25">
      <c r="A960">
        <v>20080007</v>
      </c>
      <c r="B960" t="s">
        <v>10228</v>
      </c>
      <c r="C960" t="s">
        <v>16225</v>
      </c>
      <c r="D960" t="s">
        <v>16261</v>
      </c>
      <c r="E960" t="s">
        <v>7440</v>
      </c>
      <c r="F960" s="31">
        <v>96.000000000000014</v>
      </c>
      <c r="G960" s="31">
        <v>3798.3875000000003</v>
      </c>
      <c r="H960" s="31">
        <v>0</v>
      </c>
      <c r="I960" s="31">
        <v>0</v>
      </c>
      <c r="J960" s="31">
        <v>0</v>
      </c>
      <c r="K960" s="31">
        <v>0</v>
      </c>
      <c r="L960" s="31">
        <v>0</v>
      </c>
      <c r="M960" s="31">
        <v>3798</v>
      </c>
    </row>
    <row r="961" spans="1:13" x14ac:dyDescent="0.25">
      <c r="A961">
        <v>20080007</v>
      </c>
      <c r="B961" t="s">
        <v>10654</v>
      </c>
      <c r="C961" t="s">
        <v>16456</v>
      </c>
      <c r="D961" t="s">
        <v>16529</v>
      </c>
      <c r="E961" t="s">
        <v>5245</v>
      </c>
      <c r="F961" s="31">
        <v>8.99</v>
      </c>
      <c r="G961" s="31">
        <v>338.55999999999995</v>
      </c>
      <c r="H961" s="31">
        <v>0</v>
      </c>
      <c r="I961" s="31">
        <v>0</v>
      </c>
      <c r="J961" s="31">
        <v>0</v>
      </c>
      <c r="K961" s="31">
        <v>0</v>
      </c>
      <c r="L961" s="31">
        <v>0</v>
      </c>
      <c r="M961" s="31">
        <v>339</v>
      </c>
    </row>
    <row r="962" spans="1:13" x14ac:dyDescent="0.25">
      <c r="A962" t="s">
        <v>16723</v>
      </c>
      <c r="F962" s="31">
        <v>3074.8799999999992</v>
      </c>
      <c r="G962" s="31">
        <v>122970.43330000003</v>
      </c>
      <c r="H962" s="31">
        <v>0</v>
      </c>
      <c r="I962" s="31">
        <v>0</v>
      </c>
      <c r="J962" s="31">
        <v>0</v>
      </c>
      <c r="K962" s="31">
        <v>0</v>
      </c>
      <c r="L962" s="31">
        <v>0</v>
      </c>
      <c r="M962" s="31">
        <v>122970</v>
      </c>
    </row>
    <row r="963" spans="1:13" x14ac:dyDescent="0.25">
      <c r="A963">
        <v>20080009</v>
      </c>
      <c r="B963" t="s">
        <v>19</v>
      </c>
      <c r="C963" t="s">
        <v>11495</v>
      </c>
      <c r="D963" t="s">
        <v>11548</v>
      </c>
      <c r="E963" t="s">
        <v>7573</v>
      </c>
      <c r="F963" s="31">
        <v>61.300000000000011</v>
      </c>
      <c r="G963" s="31">
        <v>2528.8458000000001</v>
      </c>
      <c r="H963" s="31">
        <v>0</v>
      </c>
      <c r="I963" s="31">
        <v>0</v>
      </c>
      <c r="J963" s="31">
        <v>0</v>
      </c>
      <c r="K963" s="31">
        <v>0</v>
      </c>
      <c r="L963" s="31">
        <v>0</v>
      </c>
      <c r="M963" s="31">
        <v>2529</v>
      </c>
    </row>
    <row r="964" spans="1:13" x14ac:dyDescent="0.25">
      <c r="A964">
        <v>20080009</v>
      </c>
      <c r="B964" t="s">
        <v>22</v>
      </c>
      <c r="C964" t="s">
        <v>12929</v>
      </c>
      <c r="D964" t="s">
        <v>12951</v>
      </c>
      <c r="E964" t="s">
        <v>7573</v>
      </c>
      <c r="F964" s="31">
        <v>424.08</v>
      </c>
      <c r="G964" s="31">
        <v>18128.031999999999</v>
      </c>
      <c r="H964" s="31">
        <v>0</v>
      </c>
      <c r="I964" s="31">
        <v>0</v>
      </c>
      <c r="J964" s="31">
        <v>0</v>
      </c>
      <c r="K964" s="31">
        <v>0</v>
      </c>
      <c r="L964" s="31">
        <v>0</v>
      </c>
      <c r="M964" s="31">
        <v>18128</v>
      </c>
    </row>
    <row r="965" spans="1:13" x14ac:dyDescent="0.25">
      <c r="A965">
        <v>20080009</v>
      </c>
      <c r="B965" t="s">
        <v>28</v>
      </c>
      <c r="C965" t="s">
        <v>7553</v>
      </c>
      <c r="D965" t="s">
        <v>14253</v>
      </c>
      <c r="E965" t="s">
        <v>275</v>
      </c>
      <c r="F965" s="31">
        <v>48.720000000000006</v>
      </c>
      <c r="G965" s="31">
        <v>1982.4808999999998</v>
      </c>
      <c r="H965" s="31">
        <v>0</v>
      </c>
      <c r="I965" s="31">
        <v>0</v>
      </c>
      <c r="J965" s="31">
        <v>0</v>
      </c>
      <c r="K965" s="31">
        <v>0</v>
      </c>
      <c r="L965" s="31">
        <v>0</v>
      </c>
      <c r="M965" s="31">
        <v>1982</v>
      </c>
    </row>
    <row r="966" spans="1:13" x14ac:dyDescent="0.25">
      <c r="A966" t="s">
        <v>16724</v>
      </c>
      <c r="F966" s="31">
        <v>534.1</v>
      </c>
      <c r="G966" s="31">
        <v>22639.358699999997</v>
      </c>
      <c r="H966" s="31">
        <v>0</v>
      </c>
      <c r="I966" s="31">
        <v>0</v>
      </c>
      <c r="J966" s="31">
        <v>0</v>
      </c>
      <c r="K966" s="31">
        <v>0</v>
      </c>
      <c r="L966" s="31">
        <v>0</v>
      </c>
      <c r="M966" s="31">
        <v>22639</v>
      </c>
    </row>
    <row r="967" spans="1:13" x14ac:dyDescent="0.25">
      <c r="A967">
        <v>20080010</v>
      </c>
      <c r="B967" t="s">
        <v>17</v>
      </c>
      <c r="C967" t="s">
        <v>7511</v>
      </c>
      <c r="D967" t="s">
        <v>7512</v>
      </c>
      <c r="E967" t="s">
        <v>7417</v>
      </c>
      <c r="F967" s="31">
        <v>316.34000000000003</v>
      </c>
      <c r="G967" s="31">
        <v>16016.701300000001</v>
      </c>
      <c r="H967" s="31">
        <v>0</v>
      </c>
      <c r="I967" s="31">
        <v>0</v>
      </c>
      <c r="J967" s="31">
        <v>0</v>
      </c>
      <c r="K967" s="31">
        <v>0</v>
      </c>
      <c r="L967" s="31">
        <v>396.40000000000146</v>
      </c>
      <c r="M967" s="31">
        <v>15620</v>
      </c>
    </row>
    <row r="968" spans="1:13" x14ac:dyDescent="0.25">
      <c r="A968">
        <v>20080010</v>
      </c>
      <c r="B968" t="s">
        <v>1</v>
      </c>
      <c r="C968" t="s">
        <v>1163</v>
      </c>
      <c r="D968" t="s">
        <v>7810</v>
      </c>
      <c r="E968" t="s">
        <v>5245</v>
      </c>
      <c r="F968" s="31">
        <v>25.04</v>
      </c>
      <c r="G968" s="31">
        <v>1136.7283</v>
      </c>
      <c r="H968" s="31">
        <v>0</v>
      </c>
      <c r="I968" s="31">
        <v>0</v>
      </c>
      <c r="J968" s="31">
        <v>0</v>
      </c>
      <c r="K968" s="31">
        <v>0</v>
      </c>
      <c r="L968" s="31">
        <v>0</v>
      </c>
      <c r="M968" s="31">
        <v>1137</v>
      </c>
    </row>
    <row r="969" spans="1:13" x14ac:dyDescent="0.25">
      <c r="A969">
        <v>20080010</v>
      </c>
      <c r="B969" t="s">
        <v>20</v>
      </c>
      <c r="C969" t="s">
        <v>7922</v>
      </c>
      <c r="D969" t="s">
        <v>7955</v>
      </c>
      <c r="E969" t="s">
        <v>5245</v>
      </c>
      <c r="F969" s="31">
        <v>152.1</v>
      </c>
      <c r="G969" s="31">
        <v>7015.5821999999998</v>
      </c>
      <c r="H969" s="31">
        <v>0</v>
      </c>
      <c r="I969" s="31">
        <v>0</v>
      </c>
      <c r="J969" s="31">
        <v>0</v>
      </c>
      <c r="K969" s="31">
        <v>0</v>
      </c>
      <c r="L969" s="31">
        <v>0</v>
      </c>
      <c r="M969" s="31">
        <v>7016</v>
      </c>
    </row>
    <row r="970" spans="1:13" x14ac:dyDescent="0.25">
      <c r="A970">
        <v>20080010</v>
      </c>
      <c r="B970" t="s">
        <v>26</v>
      </c>
      <c r="C970" t="s">
        <v>8067</v>
      </c>
      <c r="D970" t="s">
        <v>8114</v>
      </c>
      <c r="E970" t="s">
        <v>8122</v>
      </c>
      <c r="F970" s="31">
        <v>19.150000000000002</v>
      </c>
      <c r="G970" s="31">
        <v>820.70099999999991</v>
      </c>
      <c r="H970" s="31">
        <v>0</v>
      </c>
      <c r="I970" s="31">
        <v>0</v>
      </c>
      <c r="J970" s="31">
        <v>0</v>
      </c>
      <c r="K970" s="31">
        <v>0</v>
      </c>
      <c r="L970" s="31">
        <v>0</v>
      </c>
      <c r="M970" s="31">
        <v>821</v>
      </c>
    </row>
    <row r="971" spans="1:13" x14ac:dyDescent="0.25">
      <c r="A971">
        <v>20080010</v>
      </c>
      <c r="B971" t="s">
        <v>28</v>
      </c>
      <c r="C971" t="s">
        <v>8397</v>
      </c>
      <c r="D971" t="s">
        <v>8430</v>
      </c>
      <c r="E971" t="s">
        <v>7819</v>
      </c>
      <c r="F971" s="31">
        <v>7.15</v>
      </c>
      <c r="G971" s="31">
        <v>262.77949999999998</v>
      </c>
      <c r="H971" s="31">
        <v>0</v>
      </c>
      <c r="I971" s="31">
        <v>0</v>
      </c>
      <c r="J971" s="31">
        <v>0</v>
      </c>
      <c r="K971" s="31">
        <v>0</v>
      </c>
      <c r="L971" s="31">
        <v>0</v>
      </c>
      <c r="M971" s="31">
        <v>263</v>
      </c>
    </row>
    <row r="972" spans="1:13" x14ac:dyDescent="0.25">
      <c r="A972">
        <v>20080010</v>
      </c>
      <c r="B972" t="s">
        <v>37</v>
      </c>
      <c r="C972" t="s">
        <v>8398</v>
      </c>
      <c r="D972" t="s">
        <v>8431</v>
      </c>
      <c r="E972" t="s">
        <v>8025</v>
      </c>
      <c r="F972" s="31">
        <v>20.620000000000005</v>
      </c>
      <c r="G972" s="31">
        <v>1026.8496</v>
      </c>
      <c r="H972" s="31">
        <v>0</v>
      </c>
      <c r="I972" s="31">
        <v>0</v>
      </c>
      <c r="J972" s="31">
        <v>0</v>
      </c>
      <c r="K972" s="31">
        <v>0</v>
      </c>
      <c r="L972" s="31">
        <v>0</v>
      </c>
      <c r="M972" s="31">
        <v>1027</v>
      </c>
    </row>
    <row r="973" spans="1:13" x14ac:dyDescent="0.25">
      <c r="A973">
        <v>20080010</v>
      </c>
      <c r="B973" t="s">
        <v>29</v>
      </c>
      <c r="C973" t="s">
        <v>9116</v>
      </c>
      <c r="D973" t="s">
        <v>9158</v>
      </c>
      <c r="E973" t="s">
        <v>7819</v>
      </c>
      <c r="F973" s="31">
        <v>26.340000000000003</v>
      </c>
      <c r="G973" s="31">
        <v>1117.3398</v>
      </c>
      <c r="H973" s="31">
        <v>0</v>
      </c>
      <c r="I973" s="31">
        <v>0</v>
      </c>
      <c r="J973" s="31">
        <v>0</v>
      </c>
      <c r="K973" s="31">
        <v>0</v>
      </c>
      <c r="L973" s="31">
        <v>0</v>
      </c>
      <c r="M973" s="31">
        <v>1117</v>
      </c>
    </row>
    <row r="974" spans="1:13" x14ac:dyDescent="0.25">
      <c r="A974">
        <v>20080010</v>
      </c>
      <c r="B974" t="s">
        <v>422</v>
      </c>
      <c r="C974" t="s">
        <v>9418</v>
      </c>
      <c r="D974" t="s">
        <v>9482</v>
      </c>
      <c r="E974" t="s">
        <v>8439</v>
      </c>
      <c r="F974" s="31">
        <v>14.440000000000001</v>
      </c>
      <c r="G974" s="31">
        <v>530.34559999999999</v>
      </c>
      <c r="H974" s="31">
        <v>0</v>
      </c>
      <c r="I974" s="31">
        <v>0</v>
      </c>
      <c r="J974" s="31">
        <v>0</v>
      </c>
      <c r="K974" s="31">
        <v>0</v>
      </c>
      <c r="L974" s="31">
        <v>0</v>
      </c>
      <c r="M974" s="31">
        <v>530</v>
      </c>
    </row>
    <row r="975" spans="1:13" x14ac:dyDescent="0.25">
      <c r="A975">
        <v>20080010</v>
      </c>
      <c r="B975" t="s">
        <v>9</v>
      </c>
      <c r="C975" t="s">
        <v>9720</v>
      </c>
      <c r="D975" t="s">
        <v>9770</v>
      </c>
      <c r="E975" t="s">
        <v>7819</v>
      </c>
      <c r="F975" s="31">
        <v>10.58</v>
      </c>
      <c r="G975" s="31">
        <v>449.93619999999999</v>
      </c>
      <c r="H975" s="31">
        <v>0</v>
      </c>
      <c r="I975" s="31">
        <v>0</v>
      </c>
      <c r="J975" s="31">
        <v>0</v>
      </c>
      <c r="K975" s="31">
        <v>0</v>
      </c>
      <c r="L975" s="31">
        <v>0</v>
      </c>
      <c r="M975" s="31">
        <v>450</v>
      </c>
    </row>
    <row r="976" spans="1:13" x14ac:dyDescent="0.25">
      <c r="A976">
        <v>20080010</v>
      </c>
      <c r="B976" t="s">
        <v>34</v>
      </c>
      <c r="C976" t="s">
        <v>11790</v>
      </c>
      <c r="D976" t="s">
        <v>11833</v>
      </c>
      <c r="E976" t="s">
        <v>7819</v>
      </c>
      <c r="F976" s="31">
        <v>27.930000000000003</v>
      </c>
      <c r="G976" s="31">
        <v>1228.086</v>
      </c>
      <c r="H976" s="31">
        <v>0</v>
      </c>
      <c r="I976" s="31">
        <v>0</v>
      </c>
      <c r="J976" s="31">
        <v>0</v>
      </c>
      <c r="K976" s="31">
        <v>0</v>
      </c>
      <c r="L976" s="31">
        <v>0</v>
      </c>
      <c r="M976" s="31">
        <v>1228</v>
      </c>
    </row>
    <row r="977" spans="1:13" x14ac:dyDescent="0.25">
      <c r="A977">
        <v>20080010</v>
      </c>
      <c r="B977" t="s">
        <v>762</v>
      </c>
      <c r="C977" t="s">
        <v>12753</v>
      </c>
      <c r="D977" t="s">
        <v>12807</v>
      </c>
      <c r="E977" t="s">
        <v>12824</v>
      </c>
      <c r="F977" s="31">
        <v>11.330000000000002</v>
      </c>
      <c r="G977" s="31">
        <v>478.78350000000006</v>
      </c>
      <c r="H977" s="31">
        <v>0</v>
      </c>
      <c r="I977" s="31">
        <v>0</v>
      </c>
      <c r="J977" s="31">
        <v>0</v>
      </c>
      <c r="K977" s="31">
        <v>0</v>
      </c>
      <c r="L977" s="31">
        <v>0</v>
      </c>
      <c r="M977" s="31">
        <v>479</v>
      </c>
    </row>
    <row r="978" spans="1:13" x14ac:dyDescent="0.25">
      <c r="A978">
        <v>20080010</v>
      </c>
      <c r="B978" t="s">
        <v>763</v>
      </c>
      <c r="C978" t="s">
        <v>12754</v>
      </c>
      <c r="D978" t="s">
        <v>12808</v>
      </c>
      <c r="E978" t="s">
        <v>7819</v>
      </c>
      <c r="F978" s="31">
        <v>16.59</v>
      </c>
      <c r="G978" s="31">
        <v>1050.2750000000001</v>
      </c>
      <c r="H978" s="31">
        <v>0</v>
      </c>
      <c r="I978" s="31">
        <v>0</v>
      </c>
      <c r="J978" s="31">
        <v>0</v>
      </c>
      <c r="K978" s="31">
        <v>0</v>
      </c>
      <c r="L978" s="31">
        <v>0</v>
      </c>
      <c r="M978" s="31">
        <v>1050</v>
      </c>
    </row>
    <row r="979" spans="1:13" x14ac:dyDescent="0.25">
      <c r="A979">
        <v>20080010</v>
      </c>
      <c r="B979" t="s">
        <v>952</v>
      </c>
      <c r="C979" t="s">
        <v>13954</v>
      </c>
      <c r="D979" t="s">
        <v>13974</v>
      </c>
      <c r="E979" t="s">
        <v>5245</v>
      </c>
      <c r="F979" s="31">
        <v>26.39</v>
      </c>
      <c r="G979" s="31">
        <v>1476.4241999999999</v>
      </c>
      <c r="H979" s="31">
        <v>0</v>
      </c>
      <c r="I979" s="31">
        <v>0</v>
      </c>
      <c r="J979" s="31">
        <v>0</v>
      </c>
      <c r="K979" s="31">
        <v>0</v>
      </c>
      <c r="L979" s="31">
        <v>0</v>
      </c>
      <c r="M979" s="31">
        <v>1476</v>
      </c>
    </row>
    <row r="980" spans="1:13" x14ac:dyDescent="0.25">
      <c r="A980">
        <v>20080010</v>
      </c>
      <c r="B980" t="s">
        <v>1147</v>
      </c>
      <c r="C980" t="s">
        <v>6579</v>
      </c>
      <c r="D980" t="s">
        <v>13976</v>
      </c>
      <c r="E980" t="s">
        <v>7819</v>
      </c>
      <c r="F980" s="31">
        <v>21.250000000000004</v>
      </c>
      <c r="G980" s="31">
        <v>1277.4001000000001</v>
      </c>
      <c r="H980" s="31">
        <v>0</v>
      </c>
      <c r="I980" s="31">
        <v>0</v>
      </c>
      <c r="J980" s="31">
        <v>0</v>
      </c>
      <c r="K980" s="31">
        <v>0</v>
      </c>
      <c r="L980" s="31">
        <v>0</v>
      </c>
      <c r="M980" s="31">
        <v>1277</v>
      </c>
    </row>
    <row r="981" spans="1:13" x14ac:dyDescent="0.25">
      <c r="A981">
        <v>20080010</v>
      </c>
      <c r="B981" t="s">
        <v>1489</v>
      </c>
      <c r="C981" t="s">
        <v>6348</v>
      </c>
      <c r="D981" t="s">
        <v>14655</v>
      </c>
      <c r="E981" t="s">
        <v>8505</v>
      </c>
      <c r="F981" s="31">
        <v>7.97</v>
      </c>
      <c r="G981" s="31">
        <v>362.85329999999993</v>
      </c>
      <c r="H981" s="31">
        <v>0</v>
      </c>
      <c r="I981" s="31">
        <v>0</v>
      </c>
      <c r="J981" s="31">
        <v>0</v>
      </c>
      <c r="K981" s="31">
        <v>0</v>
      </c>
      <c r="L981" s="31">
        <v>0</v>
      </c>
      <c r="M981" s="31">
        <v>363</v>
      </c>
    </row>
    <row r="982" spans="1:13" x14ac:dyDescent="0.25">
      <c r="A982">
        <v>20080010</v>
      </c>
      <c r="B982" t="s">
        <v>1491</v>
      </c>
      <c r="C982" t="s">
        <v>14623</v>
      </c>
      <c r="D982" t="s">
        <v>14656</v>
      </c>
      <c r="E982" t="s">
        <v>7819</v>
      </c>
      <c r="F982" s="31">
        <v>5.1100000000000003</v>
      </c>
      <c r="G982" s="31">
        <v>215.6413</v>
      </c>
      <c r="H982" s="31">
        <v>0</v>
      </c>
      <c r="I982" s="31">
        <v>0</v>
      </c>
      <c r="J982" s="31">
        <v>0</v>
      </c>
      <c r="K982" s="31">
        <v>0</v>
      </c>
      <c r="L982" s="31">
        <v>0</v>
      </c>
      <c r="M982" s="31">
        <v>216</v>
      </c>
    </row>
    <row r="983" spans="1:13" x14ac:dyDescent="0.25">
      <c r="A983">
        <v>20080010</v>
      </c>
      <c r="B983" t="s">
        <v>1850</v>
      </c>
      <c r="C983" t="s">
        <v>14729</v>
      </c>
      <c r="D983" t="s">
        <v>14756</v>
      </c>
      <c r="E983" t="s">
        <v>8439</v>
      </c>
      <c r="F983" s="31">
        <v>22.4</v>
      </c>
      <c r="G983" s="31">
        <v>1010.1462</v>
      </c>
      <c r="H983" s="31">
        <v>0</v>
      </c>
      <c r="I983" s="31">
        <v>0</v>
      </c>
      <c r="J983" s="31">
        <v>0</v>
      </c>
      <c r="K983" s="31">
        <v>0</v>
      </c>
      <c r="L983" s="31">
        <v>0</v>
      </c>
      <c r="M983" s="31">
        <v>1010</v>
      </c>
    </row>
    <row r="984" spans="1:13" x14ac:dyDescent="0.25">
      <c r="A984">
        <v>20080010</v>
      </c>
      <c r="B984" t="s">
        <v>1750</v>
      </c>
      <c r="C984" t="s">
        <v>14730</v>
      </c>
      <c r="D984" t="s">
        <v>14757</v>
      </c>
      <c r="E984" t="s">
        <v>275</v>
      </c>
      <c r="F984" s="31">
        <v>23.48</v>
      </c>
      <c r="G984" s="31">
        <v>1120.9243999999999</v>
      </c>
      <c r="H984" s="31">
        <v>0</v>
      </c>
      <c r="I984" s="31">
        <v>0</v>
      </c>
      <c r="J984" s="31">
        <v>0</v>
      </c>
      <c r="K984" s="31">
        <v>0</v>
      </c>
      <c r="L984" s="31">
        <v>0</v>
      </c>
      <c r="M984" s="31">
        <v>1121</v>
      </c>
    </row>
    <row r="985" spans="1:13" x14ac:dyDescent="0.25">
      <c r="A985">
        <v>20080010</v>
      </c>
      <c r="B985" t="s">
        <v>2067</v>
      </c>
      <c r="C985" t="s">
        <v>16089</v>
      </c>
      <c r="D985" t="s">
        <v>16104</v>
      </c>
      <c r="E985" t="s">
        <v>7417</v>
      </c>
      <c r="F985" s="31">
        <v>8.14</v>
      </c>
      <c r="G985" s="31">
        <v>584.80039999999997</v>
      </c>
      <c r="H985" s="31">
        <v>0</v>
      </c>
      <c r="I985" s="31">
        <v>0</v>
      </c>
      <c r="J985" s="31">
        <v>0</v>
      </c>
      <c r="K985" s="31">
        <v>0</v>
      </c>
      <c r="L985" s="31">
        <v>0</v>
      </c>
      <c r="M985" s="31">
        <v>585</v>
      </c>
    </row>
    <row r="986" spans="1:13" x14ac:dyDescent="0.25">
      <c r="A986">
        <v>20080010</v>
      </c>
      <c r="B986" t="s">
        <v>2491</v>
      </c>
      <c r="C986" t="s">
        <v>906</v>
      </c>
      <c r="D986" t="s">
        <v>16105</v>
      </c>
      <c r="E986" t="s">
        <v>9041</v>
      </c>
      <c r="F986" s="31">
        <v>36.510000000000005</v>
      </c>
      <c r="G986" s="31">
        <v>1877.5311000000002</v>
      </c>
      <c r="H986" s="31">
        <v>0</v>
      </c>
      <c r="I986" s="31">
        <v>0</v>
      </c>
      <c r="J986" s="31">
        <v>0</v>
      </c>
      <c r="K986" s="31">
        <v>0</v>
      </c>
      <c r="L986" s="31">
        <v>0</v>
      </c>
      <c r="M986" s="31">
        <v>1878</v>
      </c>
    </row>
    <row r="987" spans="1:13" x14ac:dyDescent="0.25">
      <c r="A987">
        <v>20080010</v>
      </c>
      <c r="B987" t="s">
        <v>2490</v>
      </c>
      <c r="C987" t="s">
        <v>15921</v>
      </c>
      <c r="D987" t="s">
        <v>15935</v>
      </c>
      <c r="E987" t="s">
        <v>7819</v>
      </c>
      <c r="F987" s="31">
        <v>25.82</v>
      </c>
      <c r="G987" s="31">
        <v>966.36410000000001</v>
      </c>
      <c r="H987" s="31">
        <v>0</v>
      </c>
      <c r="I987" s="31">
        <v>0</v>
      </c>
      <c r="J987" s="31">
        <v>0</v>
      </c>
      <c r="K987" s="31">
        <v>0</v>
      </c>
      <c r="L987" s="31">
        <v>0</v>
      </c>
      <c r="M987" s="31">
        <v>966</v>
      </c>
    </row>
    <row r="988" spans="1:13" x14ac:dyDescent="0.25">
      <c r="A988">
        <v>20080010</v>
      </c>
      <c r="B988" t="s">
        <v>2594</v>
      </c>
      <c r="C988" t="s">
        <v>16457</v>
      </c>
      <c r="D988" t="s">
        <v>16530</v>
      </c>
      <c r="E988" t="s">
        <v>5245</v>
      </c>
      <c r="F988" s="31">
        <v>21.22</v>
      </c>
      <c r="G988" s="31">
        <v>836.26499999999999</v>
      </c>
      <c r="H988" s="31">
        <v>0</v>
      </c>
      <c r="I988" s="31">
        <v>0</v>
      </c>
      <c r="J988" s="31">
        <v>0</v>
      </c>
      <c r="K988" s="31">
        <v>0</v>
      </c>
      <c r="L988" s="31">
        <v>0</v>
      </c>
      <c r="M988" s="31">
        <v>836</v>
      </c>
    </row>
    <row r="989" spans="1:13" x14ac:dyDescent="0.25">
      <c r="A989">
        <v>20080010</v>
      </c>
      <c r="B989" t="s">
        <v>2801</v>
      </c>
      <c r="C989" t="s">
        <v>16458</v>
      </c>
      <c r="D989" t="s">
        <v>16531</v>
      </c>
      <c r="E989" t="s">
        <v>5245</v>
      </c>
      <c r="F989" s="31">
        <v>18.61</v>
      </c>
      <c r="G989" s="31">
        <v>933.39620000000002</v>
      </c>
      <c r="H989" s="31">
        <v>0</v>
      </c>
      <c r="I989" s="31">
        <v>0</v>
      </c>
      <c r="J989" s="31">
        <v>0</v>
      </c>
      <c r="K989" s="31">
        <v>0</v>
      </c>
      <c r="L989" s="31">
        <v>0</v>
      </c>
      <c r="M989" s="31">
        <v>933</v>
      </c>
    </row>
    <row r="990" spans="1:13" x14ac:dyDescent="0.25">
      <c r="A990">
        <v>20080010</v>
      </c>
      <c r="B990" t="s">
        <v>2802</v>
      </c>
      <c r="C990" t="s">
        <v>16459</v>
      </c>
      <c r="D990" t="s">
        <v>16532</v>
      </c>
      <c r="E990" t="s">
        <v>7415</v>
      </c>
      <c r="F990" s="31">
        <v>19.12</v>
      </c>
      <c r="G990" s="31">
        <v>970.49220000000003</v>
      </c>
      <c r="H990" s="31">
        <v>0</v>
      </c>
      <c r="I990" s="31">
        <v>0</v>
      </c>
      <c r="J990" s="31">
        <v>0</v>
      </c>
      <c r="K990" s="31">
        <v>0</v>
      </c>
      <c r="L990" s="31">
        <v>0</v>
      </c>
      <c r="M990" s="31">
        <v>970</v>
      </c>
    </row>
    <row r="991" spans="1:13" x14ac:dyDescent="0.25">
      <c r="A991" t="s">
        <v>16725</v>
      </c>
      <c r="F991" s="31">
        <v>883.63000000000022</v>
      </c>
      <c r="G991" s="31">
        <v>42766.346500000014</v>
      </c>
      <c r="H991" s="31">
        <v>0</v>
      </c>
      <c r="I991" s="31">
        <v>0</v>
      </c>
      <c r="J991" s="31">
        <v>0</v>
      </c>
      <c r="K991" s="31">
        <v>0</v>
      </c>
      <c r="L991" s="31">
        <v>396.40000000000146</v>
      </c>
      <c r="M991" s="31">
        <v>42369</v>
      </c>
    </row>
    <row r="992" spans="1:13" x14ac:dyDescent="0.25">
      <c r="A992">
        <v>20080026</v>
      </c>
      <c r="B992" t="s">
        <v>17</v>
      </c>
      <c r="C992" t="s">
        <v>8731</v>
      </c>
      <c r="D992" t="s">
        <v>8736</v>
      </c>
      <c r="E992" t="s">
        <v>275</v>
      </c>
      <c r="F992" s="31">
        <v>567.17999999999995</v>
      </c>
      <c r="G992" s="31">
        <v>24861.770600000003</v>
      </c>
      <c r="H992" s="31">
        <v>0</v>
      </c>
      <c r="I992" s="31">
        <v>0</v>
      </c>
      <c r="J992" s="31">
        <v>0</v>
      </c>
      <c r="K992" s="31">
        <v>0</v>
      </c>
      <c r="L992" s="31">
        <v>5455.9599999999991</v>
      </c>
      <c r="M992" s="31">
        <v>19406</v>
      </c>
    </row>
    <row r="993" spans="1:13" x14ac:dyDescent="0.25">
      <c r="A993">
        <v>20080026</v>
      </c>
      <c r="B993" t="s">
        <v>19</v>
      </c>
      <c r="C993" t="s">
        <v>9014</v>
      </c>
      <c r="D993" t="s">
        <v>9038</v>
      </c>
      <c r="E993" t="s">
        <v>9041</v>
      </c>
      <c r="F993" s="31">
        <v>41.05</v>
      </c>
      <c r="G993" s="31">
        <v>1625.5149999999999</v>
      </c>
      <c r="H993" s="31">
        <v>0</v>
      </c>
      <c r="I993" s="31">
        <v>0</v>
      </c>
      <c r="J993" s="31">
        <v>0</v>
      </c>
      <c r="K993" s="31">
        <v>0</v>
      </c>
      <c r="L993" s="31">
        <v>0</v>
      </c>
      <c r="M993" s="31">
        <v>1626</v>
      </c>
    </row>
    <row r="994" spans="1:13" x14ac:dyDescent="0.25">
      <c r="A994">
        <v>20080026</v>
      </c>
      <c r="B994" t="s">
        <v>41</v>
      </c>
      <c r="C994" t="s">
        <v>9723</v>
      </c>
      <c r="D994" t="s">
        <v>9773</v>
      </c>
      <c r="E994" t="s">
        <v>275</v>
      </c>
      <c r="F994" s="31">
        <v>50.610000000000007</v>
      </c>
      <c r="G994" s="31">
        <v>2138.0773000000004</v>
      </c>
      <c r="H994" s="31">
        <v>0</v>
      </c>
      <c r="I994" s="31">
        <v>0</v>
      </c>
      <c r="J994" s="31">
        <v>0</v>
      </c>
      <c r="K994" s="31">
        <v>0</v>
      </c>
      <c r="L994" s="31">
        <v>0</v>
      </c>
      <c r="M994" s="31">
        <v>2138</v>
      </c>
    </row>
    <row r="995" spans="1:13" x14ac:dyDescent="0.25">
      <c r="A995">
        <v>20080026</v>
      </c>
      <c r="B995" t="s">
        <v>22</v>
      </c>
      <c r="C995" t="s">
        <v>9725</v>
      </c>
      <c r="D995" t="s">
        <v>9776</v>
      </c>
      <c r="E995" t="s">
        <v>9041</v>
      </c>
      <c r="F995" s="31">
        <v>11.77</v>
      </c>
      <c r="G995" s="31">
        <v>620.89359999999999</v>
      </c>
      <c r="H995" s="31">
        <v>0</v>
      </c>
      <c r="I995" s="31">
        <v>0</v>
      </c>
      <c r="J995" s="31">
        <v>0</v>
      </c>
      <c r="K995" s="31">
        <v>0</v>
      </c>
      <c r="L995" s="31">
        <v>0</v>
      </c>
      <c r="M995" s="31">
        <v>621</v>
      </c>
    </row>
    <row r="996" spans="1:13" x14ac:dyDescent="0.25">
      <c r="A996">
        <v>20080026</v>
      </c>
      <c r="B996" t="s">
        <v>23</v>
      </c>
      <c r="C996" t="s">
        <v>9990</v>
      </c>
      <c r="D996" t="s">
        <v>10017</v>
      </c>
      <c r="E996" t="s">
        <v>275</v>
      </c>
      <c r="F996" s="31">
        <v>18.98</v>
      </c>
      <c r="G996" s="31">
        <v>854.71710000000007</v>
      </c>
      <c r="H996" s="31">
        <v>0</v>
      </c>
      <c r="I996" s="31">
        <v>0</v>
      </c>
      <c r="J996" s="31">
        <v>0</v>
      </c>
      <c r="K996" s="31">
        <v>0</v>
      </c>
      <c r="L996" s="31">
        <v>0</v>
      </c>
      <c r="M996" s="31">
        <v>855</v>
      </c>
    </row>
    <row r="997" spans="1:13" x14ac:dyDescent="0.25">
      <c r="A997" t="s">
        <v>16726</v>
      </c>
      <c r="F997" s="31">
        <v>689.58999999999992</v>
      </c>
      <c r="G997" s="31">
        <v>30100.973600000005</v>
      </c>
      <c r="H997" s="31">
        <v>0</v>
      </c>
      <c r="I997" s="31">
        <v>0</v>
      </c>
      <c r="J997" s="31">
        <v>0</v>
      </c>
      <c r="K997" s="31">
        <v>0</v>
      </c>
      <c r="L997" s="31">
        <v>5455.9599999999991</v>
      </c>
      <c r="M997" s="31">
        <v>24646</v>
      </c>
    </row>
    <row r="998" spans="1:13" x14ac:dyDescent="0.25">
      <c r="A998">
        <v>20070009</v>
      </c>
      <c r="B998" t="s">
        <v>17</v>
      </c>
      <c r="C998" t="s">
        <v>7130</v>
      </c>
      <c r="D998" t="s">
        <v>7166</v>
      </c>
      <c r="E998" t="s">
        <v>1048</v>
      </c>
      <c r="F998" s="31">
        <v>403.42</v>
      </c>
      <c r="G998" s="31">
        <v>17196.168399999999</v>
      </c>
      <c r="H998" s="31">
        <v>0</v>
      </c>
      <c r="I998" s="31">
        <v>0</v>
      </c>
      <c r="J998" s="31">
        <v>0</v>
      </c>
      <c r="K998" s="31">
        <v>0</v>
      </c>
      <c r="L998" s="31">
        <v>0</v>
      </c>
      <c r="M998" s="31">
        <v>17196</v>
      </c>
    </row>
    <row r="999" spans="1:13" x14ac:dyDescent="0.25">
      <c r="A999" t="s">
        <v>16727</v>
      </c>
      <c r="F999" s="31">
        <v>403.42</v>
      </c>
      <c r="G999" s="31">
        <v>17196.168399999999</v>
      </c>
      <c r="H999" s="31">
        <v>0</v>
      </c>
      <c r="I999" s="31">
        <v>0</v>
      </c>
      <c r="J999" s="31">
        <v>0</v>
      </c>
      <c r="K999" s="31">
        <v>0</v>
      </c>
      <c r="L999" s="31">
        <v>0</v>
      </c>
      <c r="M999" s="31">
        <v>17196</v>
      </c>
    </row>
    <row r="1000" spans="1:13" x14ac:dyDescent="0.25">
      <c r="A1000">
        <v>20010002</v>
      </c>
      <c r="B1000" t="s">
        <v>0</v>
      </c>
      <c r="C1000" t="s">
        <v>428</v>
      </c>
      <c r="D1000" t="s">
        <v>493</v>
      </c>
      <c r="E1000" t="s">
        <v>429</v>
      </c>
      <c r="F1000" s="31">
        <v>12</v>
      </c>
      <c r="G1000" s="31">
        <v>495</v>
      </c>
      <c r="H1000" s="31">
        <v>0</v>
      </c>
      <c r="I1000" s="31">
        <v>0</v>
      </c>
      <c r="J1000" s="31">
        <v>0</v>
      </c>
      <c r="K1000" s="31">
        <v>0</v>
      </c>
      <c r="L1000" s="31">
        <v>0</v>
      </c>
      <c r="M1000" s="31">
        <v>495</v>
      </c>
    </row>
    <row r="1001" spans="1:13" x14ac:dyDescent="0.25">
      <c r="A1001" t="s">
        <v>16728</v>
      </c>
      <c r="F1001" s="31">
        <v>12</v>
      </c>
      <c r="G1001" s="31">
        <v>495</v>
      </c>
      <c r="H1001" s="31">
        <v>0</v>
      </c>
      <c r="I1001" s="31">
        <v>0</v>
      </c>
      <c r="J1001" s="31">
        <v>0</v>
      </c>
      <c r="K1001" s="31">
        <v>0</v>
      </c>
      <c r="L1001" s="31">
        <v>0</v>
      </c>
      <c r="M1001" s="31">
        <v>495</v>
      </c>
    </row>
    <row r="1002" spans="1:13" x14ac:dyDescent="0.25">
      <c r="A1002">
        <v>20010052</v>
      </c>
      <c r="B1002" t="s">
        <v>17</v>
      </c>
      <c r="C1002" t="s">
        <v>9092</v>
      </c>
      <c r="D1002" t="s">
        <v>9126</v>
      </c>
      <c r="E1002" t="s">
        <v>271</v>
      </c>
      <c r="F1002" s="31">
        <v>321.21000000000004</v>
      </c>
      <c r="G1002" s="31">
        <v>13117.966100000001</v>
      </c>
      <c r="H1002" s="31">
        <v>0</v>
      </c>
      <c r="I1002" s="31">
        <v>6350</v>
      </c>
      <c r="J1002" s="31">
        <v>0</v>
      </c>
      <c r="K1002" s="31">
        <v>0</v>
      </c>
      <c r="L1002" s="31">
        <v>167.96999999999389</v>
      </c>
      <c r="M1002" s="31">
        <v>6600</v>
      </c>
    </row>
    <row r="1003" spans="1:13" x14ac:dyDescent="0.25">
      <c r="A1003">
        <v>20010052</v>
      </c>
      <c r="B1003" t="s">
        <v>1</v>
      </c>
      <c r="C1003" t="s">
        <v>9693</v>
      </c>
      <c r="D1003" t="s">
        <v>9733</v>
      </c>
      <c r="E1003" t="s">
        <v>272</v>
      </c>
      <c r="F1003" s="31">
        <v>112.26999999999998</v>
      </c>
      <c r="G1003" s="31">
        <v>4607.7871999999998</v>
      </c>
      <c r="H1003" s="31">
        <v>0</v>
      </c>
      <c r="I1003" s="31">
        <v>0</v>
      </c>
      <c r="J1003" s="31">
        <v>0</v>
      </c>
      <c r="K1003" s="31">
        <v>0</v>
      </c>
      <c r="L1003" s="31">
        <v>0</v>
      </c>
      <c r="M1003" s="31">
        <v>4608</v>
      </c>
    </row>
    <row r="1004" spans="1:13" x14ac:dyDescent="0.25">
      <c r="A1004">
        <v>20010052</v>
      </c>
      <c r="B1004" t="s">
        <v>18</v>
      </c>
      <c r="C1004" t="s">
        <v>9694</v>
      </c>
      <c r="D1004" t="s">
        <v>9734</v>
      </c>
      <c r="E1004" t="s">
        <v>267</v>
      </c>
      <c r="F1004" s="31">
        <v>47.980000000000004</v>
      </c>
      <c r="G1004" s="31">
        <v>1716.8881999999999</v>
      </c>
      <c r="H1004" s="31">
        <v>0</v>
      </c>
      <c r="I1004" s="31">
        <v>0</v>
      </c>
      <c r="J1004" s="31">
        <v>0</v>
      </c>
      <c r="K1004" s="31">
        <v>0</v>
      </c>
      <c r="L1004" s="31">
        <v>0</v>
      </c>
      <c r="M1004" s="31">
        <v>1717</v>
      </c>
    </row>
    <row r="1005" spans="1:13" x14ac:dyDescent="0.25">
      <c r="A1005">
        <v>20010052</v>
      </c>
      <c r="B1005" t="s">
        <v>19</v>
      </c>
      <c r="C1005" t="s">
        <v>9695</v>
      </c>
      <c r="D1005" t="s">
        <v>9735</v>
      </c>
      <c r="E1005" t="s">
        <v>275</v>
      </c>
      <c r="F1005" s="31">
        <v>60.070000000000007</v>
      </c>
      <c r="G1005" s="31">
        <v>2296.1005</v>
      </c>
      <c r="H1005" s="31">
        <v>0</v>
      </c>
      <c r="I1005" s="31">
        <v>0</v>
      </c>
      <c r="J1005" s="31">
        <v>0</v>
      </c>
      <c r="K1005" s="31">
        <v>0</v>
      </c>
      <c r="L1005" s="31">
        <v>0</v>
      </c>
      <c r="M1005" s="31">
        <v>2296</v>
      </c>
    </row>
    <row r="1006" spans="1:13" x14ac:dyDescent="0.25">
      <c r="A1006">
        <v>20010052</v>
      </c>
      <c r="B1006" t="s">
        <v>20</v>
      </c>
      <c r="C1006" t="s">
        <v>7127</v>
      </c>
      <c r="D1006" t="s">
        <v>9736</v>
      </c>
      <c r="E1006" t="s">
        <v>267</v>
      </c>
      <c r="F1006" s="31">
        <v>42.039999999999992</v>
      </c>
      <c r="G1006" s="31">
        <v>1596.4299000000001</v>
      </c>
      <c r="H1006" s="31">
        <v>0</v>
      </c>
      <c r="I1006" s="31">
        <v>0</v>
      </c>
      <c r="J1006" s="31">
        <v>0</v>
      </c>
      <c r="K1006" s="31">
        <v>0</v>
      </c>
      <c r="L1006" s="31">
        <v>0</v>
      </c>
      <c r="M1006" s="31">
        <v>1596</v>
      </c>
    </row>
    <row r="1007" spans="1:13" x14ac:dyDescent="0.25">
      <c r="A1007">
        <v>20010052</v>
      </c>
      <c r="B1007" t="s">
        <v>41</v>
      </c>
      <c r="C1007" t="s">
        <v>9696</v>
      </c>
      <c r="D1007" t="s">
        <v>9737</v>
      </c>
      <c r="E1007" t="s">
        <v>275</v>
      </c>
      <c r="F1007" s="31">
        <v>60.629999999999995</v>
      </c>
      <c r="G1007" s="31">
        <v>2534.2644999999998</v>
      </c>
      <c r="H1007" s="31">
        <v>0</v>
      </c>
      <c r="I1007" s="31">
        <v>0</v>
      </c>
      <c r="J1007" s="31">
        <v>0</v>
      </c>
      <c r="K1007" s="31">
        <v>0</v>
      </c>
      <c r="L1007" s="31">
        <v>0</v>
      </c>
      <c r="M1007" s="31">
        <v>2534</v>
      </c>
    </row>
    <row r="1008" spans="1:13" x14ac:dyDescent="0.25">
      <c r="A1008">
        <v>20010052</v>
      </c>
      <c r="B1008" t="s">
        <v>36</v>
      </c>
      <c r="C1008" t="s">
        <v>8789</v>
      </c>
      <c r="D1008" t="s">
        <v>9738</v>
      </c>
      <c r="E1008" t="s">
        <v>275</v>
      </c>
      <c r="F1008" s="31">
        <v>14.49</v>
      </c>
      <c r="G1008" s="31">
        <v>559.24299999999994</v>
      </c>
      <c r="H1008" s="31">
        <v>0</v>
      </c>
      <c r="I1008" s="31">
        <v>0</v>
      </c>
      <c r="J1008" s="31">
        <v>0</v>
      </c>
      <c r="K1008" s="31">
        <v>0</v>
      </c>
      <c r="L1008" s="31">
        <v>0</v>
      </c>
      <c r="M1008" s="31">
        <v>559</v>
      </c>
    </row>
    <row r="1009" spans="1:13" x14ac:dyDescent="0.25">
      <c r="A1009">
        <v>20010052</v>
      </c>
      <c r="B1009" t="s">
        <v>22</v>
      </c>
      <c r="C1009" t="s">
        <v>15156</v>
      </c>
      <c r="D1009" t="s">
        <v>15187</v>
      </c>
      <c r="E1009" t="s">
        <v>275</v>
      </c>
      <c r="F1009" s="31">
        <v>71.36</v>
      </c>
      <c r="G1009" s="31">
        <v>2891.6456999999996</v>
      </c>
      <c r="H1009" s="31">
        <v>0</v>
      </c>
      <c r="I1009" s="31">
        <v>0</v>
      </c>
      <c r="J1009" s="31">
        <v>0</v>
      </c>
      <c r="K1009" s="31">
        <v>0</v>
      </c>
      <c r="L1009" s="31">
        <v>0</v>
      </c>
      <c r="M1009" s="31">
        <v>2892</v>
      </c>
    </row>
    <row r="1010" spans="1:13" x14ac:dyDescent="0.25">
      <c r="A1010">
        <v>20010052</v>
      </c>
      <c r="B1010" t="s">
        <v>24</v>
      </c>
      <c r="C1010" t="s">
        <v>9886</v>
      </c>
      <c r="D1010" t="s">
        <v>9905</v>
      </c>
      <c r="E1010" t="s">
        <v>265</v>
      </c>
      <c r="F1010" s="31">
        <v>143.09</v>
      </c>
      <c r="G1010" s="31">
        <v>5939.2616000000007</v>
      </c>
      <c r="H1010" s="31">
        <v>0</v>
      </c>
      <c r="I1010" s="31">
        <v>0</v>
      </c>
      <c r="J1010" s="31">
        <v>0</v>
      </c>
      <c r="K1010" s="31">
        <v>0</v>
      </c>
      <c r="L1010" s="31">
        <v>0</v>
      </c>
      <c r="M1010" s="31">
        <v>5939</v>
      </c>
    </row>
    <row r="1011" spans="1:13" x14ac:dyDescent="0.25">
      <c r="A1011">
        <v>20010052</v>
      </c>
      <c r="B1011" t="s">
        <v>26</v>
      </c>
      <c r="C1011" t="s">
        <v>8156</v>
      </c>
      <c r="D1011" t="s">
        <v>10268</v>
      </c>
      <c r="E1011" t="s">
        <v>275</v>
      </c>
      <c r="F1011" s="31">
        <v>12.950000000000001</v>
      </c>
      <c r="G1011" s="31">
        <v>644.38980000000004</v>
      </c>
      <c r="H1011" s="31">
        <v>0</v>
      </c>
      <c r="I1011" s="31">
        <v>0</v>
      </c>
      <c r="J1011" s="31">
        <v>0</v>
      </c>
      <c r="K1011" s="31">
        <v>0</v>
      </c>
      <c r="L1011" s="31">
        <v>0</v>
      </c>
      <c r="M1011" s="31">
        <v>644</v>
      </c>
    </row>
    <row r="1012" spans="1:13" x14ac:dyDescent="0.25">
      <c r="A1012">
        <v>20010052</v>
      </c>
      <c r="B1012" t="s">
        <v>4</v>
      </c>
      <c r="C1012" t="s">
        <v>11240</v>
      </c>
      <c r="D1012" t="s">
        <v>11255</v>
      </c>
      <c r="E1012" t="s">
        <v>275</v>
      </c>
      <c r="F1012" s="31">
        <v>7.81</v>
      </c>
      <c r="G1012" s="31">
        <v>459.07909999999998</v>
      </c>
      <c r="H1012" s="31">
        <v>0</v>
      </c>
      <c r="I1012" s="31">
        <v>0</v>
      </c>
      <c r="J1012" s="31">
        <v>0</v>
      </c>
      <c r="K1012" s="31">
        <v>0</v>
      </c>
      <c r="L1012" s="31">
        <v>0</v>
      </c>
      <c r="M1012" s="31">
        <v>459</v>
      </c>
    </row>
    <row r="1013" spans="1:13" x14ac:dyDescent="0.25">
      <c r="A1013">
        <v>20010052</v>
      </c>
      <c r="B1013" t="s">
        <v>38</v>
      </c>
      <c r="C1013" t="s">
        <v>165</v>
      </c>
      <c r="D1013" t="s">
        <v>12222</v>
      </c>
      <c r="E1013" t="s">
        <v>275</v>
      </c>
      <c r="F1013" s="31">
        <v>17.54</v>
      </c>
      <c r="G1013" s="31">
        <v>680.50080000000014</v>
      </c>
      <c r="H1013" s="31">
        <v>0</v>
      </c>
      <c r="I1013" s="31">
        <v>0</v>
      </c>
      <c r="J1013" s="31">
        <v>0</v>
      </c>
      <c r="K1013" s="31">
        <v>0</v>
      </c>
      <c r="L1013" s="31">
        <v>0</v>
      </c>
      <c r="M1013" s="31">
        <v>681</v>
      </c>
    </row>
    <row r="1014" spans="1:13" x14ac:dyDescent="0.25">
      <c r="A1014">
        <v>20010052</v>
      </c>
      <c r="B1014" t="s">
        <v>39</v>
      </c>
      <c r="C1014" t="s">
        <v>9786</v>
      </c>
      <c r="D1014" t="s">
        <v>13918</v>
      </c>
      <c r="E1014" t="s">
        <v>275</v>
      </c>
      <c r="F1014" s="31">
        <v>2.61</v>
      </c>
      <c r="G1014" s="31">
        <v>101.99879999999999</v>
      </c>
      <c r="H1014" s="31">
        <v>0</v>
      </c>
      <c r="I1014" s="31">
        <v>0</v>
      </c>
      <c r="J1014" s="31">
        <v>0</v>
      </c>
      <c r="K1014" s="31">
        <v>0</v>
      </c>
      <c r="L1014" s="31">
        <v>0</v>
      </c>
      <c r="M1014" s="31">
        <v>102</v>
      </c>
    </row>
    <row r="1015" spans="1:13" x14ac:dyDescent="0.25">
      <c r="A1015">
        <v>20010052</v>
      </c>
      <c r="B1015" t="s">
        <v>6</v>
      </c>
      <c r="C1015" t="s">
        <v>10327</v>
      </c>
      <c r="D1015" t="s">
        <v>14737</v>
      </c>
      <c r="E1015" t="s">
        <v>275</v>
      </c>
      <c r="F1015" s="31">
        <v>61.749999999999993</v>
      </c>
      <c r="G1015" s="31">
        <v>2418.1692000000003</v>
      </c>
      <c r="H1015" s="31">
        <v>0</v>
      </c>
      <c r="I1015" s="31">
        <v>0</v>
      </c>
      <c r="J1015" s="31">
        <v>0</v>
      </c>
      <c r="K1015" s="31">
        <v>0</v>
      </c>
      <c r="L1015" s="31">
        <v>0</v>
      </c>
      <c r="M1015" s="31">
        <v>2418</v>
      </c>
    </row>
    <row r="1016" spans="1:13" x14ac:dyDescent="0.25">
      <c r="A1016">
        <v>20010052</v>
      </c>
      <c r="B1016" t="s">
        <v>30</v>
      </c>
      <c r="C1016" t="s">
        <v>6621</v>
      </c>
      <c r="D1016" t="s">
        <v>15533</v>
      </c>
      <c r="E1016" t="s">
        <v>265</v>
      </c>
      <c r="F1016" s="31">
        <v>58.490000000000009</v>
      </c>
      <c r="G1016" s="31">
        <v>2452.5413999999996</v>
      </c>
      <c r="H1016" s="31">
        <v>0</v>
      </c>
      <c r="I1016" s="31">
        <v>0</v>
      </c>
      <c r="J1016" s="31">
        <v>0</v>
      </c>
      <c r="K1016" s="31">
        <v>0</v>
      </c>
      <c r="L1016" s="31">
        <v>0</v>
      </c>
      <c r="M1016" s="31">
        <v>2453</v>
      </c>
    </row>
    <row r="1017" spans="1:13" x14ac:dyDescent="0.25">
      <c r="A1017">
        <v>20010052</v>
      </c>
      <c r="B1017" t="s">
        <v>31</v>
      </c>
      <c r="C1017" t="s">
        <v>15486</v>
      </c>
      <c r="D1017" t="s">
        <v>15534</v>
      </c>
      <c r="E1017" t="s">
        <v>275</v>
      </c>
      <c r="F1017" s="31">
        <v>69.25</v>
      </c>
      <c r="G1017" s="31">
        <v>2580.8001999999997</v>
      </c>
      <c r="H1017" s="31">
        <v>0</v>
      </c>
      <c r="I1017" s="31">
        <v>0</v>
      </c>
      <c r="J1017" s="31">
        <v>0</v>
      </c>
      <c r="K1017" s="31">
        <v>0</v>
      </c>
      <c r="L1017" s="31">
        <v>0</v>
      </c>
      <c r="M1017" s="31">
        <v>2581</v>
      </c>
    </row>
    <row r="1018" spans="1:13" x14ac:dyDescent="0.25">
      <c r="A1018">
        <v>20010052</v>
      </c>
      <c r="B1018" t="s">
        <v>7</v>
      </c>
      <c r="C1018" t="s">
        <v>15487</v>
      </c>
      <c r="D1018" t="s">
        <v>15535</v>
      </c>
      <c r="E1018" t="s">
        <v>265</v>
      </c>
      <c r="F1018" s="31">
        <v>35.269999999999996</v>
      </c>
      <c r="G1018" s="31">
        <v>1362.1074999999998</v>
      </c>
      <c r="H1018" s="31">
        <v>0</v>
      </c>
      <c r="I1018" s="31">
        <v>0</v>
      </c>
      <c r="J1018" s="31">
        <v>0</v>
      </c>
      <c r="K1018" s="31">
        <v>0</v>
      </c>
      <c r="L1018" s="31">
        <v>0</v>
      </c>
      <c r="M1018" s="31">
        <v>1362</v>
      </c>
    </row>
    <row r="1019" spans="1:13" x14ac:dyDescent="0.25">
      <c r="A1019">
        <v>20010052</v>
      </c>
      <c r="B1019" t="s">
        <v>422</v>
      </c>
      <c r="C1019" t="s">
        <v>16029</v>
      </c>
      <c r="D1019" t="s">
        <v>16040</v>
      </c>
      <c r="E1019" t="s">
        <v>265</v>
      </c>
      <c r="F1019" s="31">
        <v>11.16</v>
      </c>
      <c r="G1019" s="31">
        <v>485.41410000000008</v>
      </c>
      <c r="H1019" s="31">
        <v>0</v>
      </c>
      <c r="I1019" s="31">
        <v>0</v>
      </c>
      <c r="J1019" s="31">
        <v>0</v>
      </c>
      <c r="K1019" s="31">
        <v>0</v>
      </c>
      <c r="L1019" s="31">
        <v>0</v>
      </c>
      <c r="M1019" s="31">
        <v>485</v>
      </c>
    </row>
    <row r="1020" spans="1:13" x14ac:dyDescent="0.25">
      <c r="A1020">
        <v>20010052</v>
      </c>
      <c r="B1020" t="s">
        <v>8</v>
      </c>
      <c r="C1020" t="s">
        <v>16428</v>
      </c>
      <c r="D1020" t="s">
        <v>16479</v>
      </c>
      <c r="E1020" t="s">
        <v>276</v>
      </c>
      <c r="F1020" s="31">
        <v>21.13</v>
      </c>
      <c r="G1020" s="31">
        <v>853.11559999999997</v>
      </c>
      <c r="H1020" s="31">
        <v>0</v>
      </c>
      <c r="I1020" s="31">
        <v>0</v>
      </c>
      <c r="J1020" s="31">
        <v>0</v>
      </c>
      <c r="K1020" s="31">
        <v>0</v>
      </c>
      <c r="L1020" s="31">
        <v>0</v>
      </c>
      <c r="M1020" s="31">
        <v>853</v>
      </c>
    </row>
    <row r="1021" spans="1:13" x14ac:dyDescent="0.25">
      <c r="A1021">
        <v>20010052</v>
      </c>
      <c r="B1021" t="s">
        <v>32</v>
      </c>
      <c r="C1021" t="s">
        <v>5421</v>
      </c>
      <c r="D1021" t="s">
        <v>16480</v>
      </c>
      <c r="E1021" t="s">
        <v>265</v>
      </c>
      <c r="F1021" s="31">
        <v>46.52</v>
      </c>
      <c r="G1021" s="31">
        <v>1714.4494</v>
      </c>
      <c r="H1021" s="31">
        <v>0</v>
      </c>
      <c r="I1021" s="31">
        <v>0</v>
      </c>
      <c r="J1021" s="31">
        <v>0</v>
      </c>
      <c r="K1021" s="31">
        <v>0</v>
      </c>
      <c r="L1021" s="31">
        <v>0</v>
      </c>
      <c r="M1021" s="31">
        <v>1714</v>
      </c>
    </row>
    <row r="1022" spans="1:13" x14ac:dyDescent="0.25">
      <c r="A1022" t="s">
        <v>16729</v>
      </c>
      <c r="F1022" s="31">
        <v>1217.6200000000001</v>
      </c>
      <c r="G1022" s="31">
        <v>49012.152600000001</v>
      </c>
      <c r="H1022" s="31">
        <v>0</v>
      </c>
      <c r="I1022" s="31">
        <v>6350</v>
      </c>
      <c r="J1022" s="31">
        <v>0</v>
      </c>
      <c r="K1022" s="31">
        <v>0</v>
      </c>
      <c r="L1022" s="31">
        <v>167.96999999999389</v>
      </c>
      <c r="M1022" s="31">
        <v>42493</v>
      </c>
    </row>
    <row r="1023" spans="1:13" x14ac:dyDescent="0.25">
      <c r="A1023">
        <v>20040006</v>
      </c>
      <c r="B1023" t="s">
        <v>17</v>
      </c>
      <c r="C1023" t="s">
        <v>9100</v>
      </c>
      <c r="D1023" t="s">
        <v>9136</v>
      </c>
      <c r="E1023" t="s">
        <v>278</v>
      </c>
      <c r="F1023" s="31">
        <v>27.659999999999997</v>
      </c>
      <c r="G1023" s="31">
        <v>1182.6097</v>
      </c>
      <c r="H1023" s="31">
        <v>0</v>
      </c>
      <c r="I1023" s="31">
        <v>1183</v>
      </c>
      <c r="J1023" s="31">
        <v>0</v>
      </c>
      <c r="K1023" s="31">
        <v>0</v>
      </c>
      <c r="L1023" s="31">
        <v>0</v>
      </c>
      <c r="M1023" s="31">
        <v>0</v>
      </c>
    </row>
    <row r="1024" spans="1:13" x14ac:dyDescent="0.25">
      <c r="A1024">
        <v>20040006</v>
      </c>
      <c r="B1024" t="s">
        <v>1</v>
      </c>
      <c r="C1024" t="s">
        <v>6881</v>
      </c>
      <c r="D1024" t="s">
        <v>9138</v>
      </c>
      <c r="E1024" t="s">
        <v>1370</v>
      </c>
      <c r="F1024" s="31">
        <v>47.35</v>
      </c>
      <c r="G1024" s="31">
        <v>1961.3272999999999</v>
      </c>
      <c r="H1024" s="31">
        <v>0</v>
      </c>
      <c r="I1024" s="31">
        <v>1270</v>
      </c>
      <c r="J1024" s="31">
        <v>0</v>
      </c>
      <c r="K1024" s="31">
        <v>0</v>
      </c>
      <c r="L1024" s="31">
        <v>0</v>
      </c>
      <c r="M1024" s="31">
        <v>691</v>
      </c>
    </row>
    <row r="1025" spans="1:13" x14ac:dyDescent="0.25">
      <c r="A1025">
        <v>20040006</v>
      </c>
      <c r="B1025" t="s">
        <v>19</v>
      </c>
      <c r="C1025" t="s">
        <v>6210</v>
      </c>
      <c r="D1025" t="s">
        <v>9139</v>
      </c>
      <c r="E1025" t="s">
        <v>268</v>
      </c>
      <c r="F1025" s="31">
        <v>34.160000000000004</v>
      </c>
      <c r="G1025" s="31">
        <v>1262.5823999999998</v>
      </c>
      <c r="H1025" s="31">
        <v>0</v>
      </c>
      <c r="I1025" s="31">
        <v>0</v>
      </c>
      <c r="J1025" s="31">
        <v>0</v>
      </c>
      <c r="K1025" s="31">
        <v>0</v>
      </c>
      <c r="L1025" s="31">
        <v>0</v>
      </c>
      <c r="M1025" s="31">
        <v>1263</v>
      </c>
    </row>
    <row r="1026" spans="1:13" x14ac:dyDescent="0.25">
      <c r="A1026">
        <v>20040006</v>
      </c>
      <c r="B1026" t="s">
        <v>20</v>
      </c>
      <c r="C1026" t="s">
        <v>9102</v>
      </c>
      <c r="D1026" t="s">
        <v>9140</v>
      </c>
      <c r="E1026" t="s">
        <v>4690</v>
      </c>
      <c r="F1026" s="31">
        <v>55.179999999999993</v>
      </c>
      <c r="G1026" s="31">
        <v>2157.6387999999997</v>
      </c>
      <c r="H1026" s="31">
        <v>0</v>
      </c>
      <c r="I1026" s="31">
        <v>0</v>
      </c>
      <c r="J1026" s="31">
        <v>0</v>
      </c>
      <c r="K1026" s="31">
        <v>0</v>
      </c>
      <c r="L1026" s="31">
        <v>0</v>
      </c>
      <c r="M1026" s="31">
        <v>2158</v>
      </c>
    </row>
    <row r="1027" spans="1:13" x14ac:dyDescent="0.25">
      <c r="A1027">
        <v>20040006</v>
      </c>
      <c r="B1027" t="s">
        <v>25</v>
      </c>
      <c r="C1027" t="s">
        <v>12213</v>
      </c>
      <c r="D1027" t="s">
        <v>12242</v>
      </c>
      <c r="E1027" t="s">
        <v>1370</v>
      </c>
      <c r="F1027" s="31">
        <v>59.13</v>
      </c>
      <c r="G1027" s="31">
        <v>3321.2272999999996</v>
      </c>
      <c r="H1027" s="31">
        <v>0</v>
      </c>
      <c r="I1027" s="31">
        <v>0</v>
      </c>
      <c r="J1027" s="31">
        <v>0</v>
      </c>
      <c r="K1027" s="31">
        <v>0</v>
      </c>
      <c r="L1027" s="31">
        <v>0</v>
      </c>
      <c r="M1027" s="31">
        <v>3321</v>
      </c>
    </row>
    <row r="1028" spans="1:13" x14ac:dyDescent="0.25">
      <c r="A1028">
        <v>20040006</v>
      </c>
      <c r="B1028" t="s">
        <v>26</v>
      </c>
      <c r="C1028" t="s">
        <v>9384</v>
      </c>
      <c r="D1028" t="s">
        <v>9435</v>
      </c>
      <c r="E1028" t="s">
        <v>1370</v>
      </c>
      <c r="F1028" s="31">
        <v>28.119999999999997</v>
      </c>
      <c r="G1028" s="31">
        <v>1221.1960000000001</v>
      </c>
      <c r="H1028" s="31">
        <v>0</v>
      </c>
      <c r="I1028" s="31">
        <v>0</v>
      </c>
      <c r="J1028" s="31">
        <v>0</v>
      </c>
      <c r="K1028" s="31">
        <v>0</v>
      </c>
      <c r="L1028" s="31">
        <v>0</v>
      </c>
      <c r="M1028" s="31">
        <v>1221</v>
      </c>
    </row>
    <row r="1029" spans="1:13" x14ac:dyDescent="0.25">
      <c r="A1029">
        <v>20040006</v>
      </c>
      <c r="B1029" t="s">
        <v>2</v>
      </c>
      <c r="C1029" t="s">
        <v>9700</v>
      </c>
      <c r="D1029" t="s">
        <v>10080</v>
      </c>
      <c r="E1029" t="s">
        <v>4690</v>
      </c>
      <c r="F1029" s="31">
        <v>7.0799999999999992</v>
      </c>
      <c r="G1029" s="31">
        <v>353.09609999999998</v>
      </c>
      <c r="H1029" s="31">
        <v>0</v>
      </c>
      <c r="I1029" s="31">
        <v>0</v>
      </c>
      <c r="J1029" s="31">
        <v>0</v>
      </c>
      <c r="K1029" s="31">
        <v>0</v>
      </c>
      <c r="L1029" s="31">
        <v>0</v>
      </c>
      <c r="M1029" s="31">
        <v>353</v>
      </c>
    </row>
    <row r="1030" spans="1:13" x14ac:dyDescent="0.25">
      <c r="A1030">
        <v>20040006</v>
      </c>
      <c r="B1030" t="s">
        <v>37</v>
      </c>
      <c r="C1030" t="s">
        <v>10545</v>
      </c>
      <c r="D1030" t="s">
        <v>10578</v>
      </c>
      <c r="E1030" t="s">
        <v>275</v>
      </c>
      <c r="F1030" s="31">
        <v>57.36999999999999</v>
      </c>
      <c r="G1030" s="31">
        <v>2227.2755000000002</v>
      </c>
      <c r="H1030" s="31">
        <v>0</v>
      </c>
      <c r="I1030" s="31">
        <v>0</v>
      </c>
      <c r="J1030" s="31">
        <v>0</v>
      </c>
      <c r="K1030" s="31">
        <v>0</v>
      </c>
      <c r="L1030" s="31">
        <v>0</v>
      </c>
      <c r="M1030" s="31">
        <v>2227</v>
      </c>
    </row>
    <row r="1031" spans="1:13" x14ac:dyDescent="0.25">
      <c r="A1031">
        <v>20040006</v>
      </c>
      <c r="B1031" t="s">
        <v>29</v>
      </c>
      <c r="C1031" t="s">
        <v>10245</v>
      </c>
      <c r="D1031" t="s">
        <v>10288</v>
      </c>
      <c r="E1031" t="s">
        <v>4690</v>
      </c>
      <c r="F1031" s="31">
        <v>10.97</v>
      </c>
      <c r="G1031" s="31">
        <v>437.18739999999997</v>
      </c>
      <c r="H1031" s="31">
        <v>0</v>
      </c>
      <c r="I1031" s="31">
        <v>0</v>
      </c>
      <c r="J1031" s="31">
        <v>0</v>
      </c>
      <c r="K1031" s="31">
        <v>0</v>
      </c>
      <c r="L1031" s="31">
        <v>0</v>
      </c>
      <c r="M1031" s="31">
        <v>437</v>
      </c>
    </row>
    <row r="1032" spans="1:13" x14ac:dyDescent="0.25">
      <c r="A1032">
        <v>20040006</v>
      </c>
      <c r="B1032" t="s">
        <v>5</v>
      </c>
      <c r="C1032" t="s">
        <v>10246</v>
      </c>
      <c r="D1032" t="s">
        <v>10289</v>
      </c>
      <c r="E1032" t="s">
        <v>275</v>
      </c>
      <c r="F1032" s="31">
        <v>17.45</v>
      </c>
      <c r="G1032" s="31">
        <v>712.86849999999993</v>
      </c>
      <c r="H1032" s="31">
        <v>0</v>
      </c>
      <c r="I1032" s="31">
        <v>713</v>
      </c>
      <c r="J1032" s="31">
        <v>0</v>
      </c>
      <c r="K1032" s="31">
        <v>0</v>
      </c>
      <c r="L1032" s="31">
        <v>0</v>
      </c>
      <c r="M1032" s="31">
        <v>0</v>
      </c>
    </row>
    <row r="1033" spans="1:13" x14ac:dyDescent="0.25">
      <c r="A1033">
        <v>20040006</v>
      </c>
      <c r="B1033" t="s">
        <v>39</v>
      </c>
      <c r="C1033" t="s">
        <v>10247</v>
      </c>
      <c r="D1033" t="s">
        <v>10290</v>
      </c>
      <c r="E1033" t="s">
        <v>1370</v>
      </c>
      <c r="F1033" s="31">
        <v>12.18</v>
      </c>
      <c r="G1033" s="31">
        <v>509.77400000000006</v>
      </c>
      <c r="H1033" s="31">
        <v>0</v>
      </c>
      <c r="I1033" s="31">
        <v>0</v>
      </c>
      <c r="J1033" s="31">
        <v>0</v>
      </c>
      <c r="K1033" s="31">
        <v>0</v>
      </c>
      <c r="L1033" s="31">
        <v>0</v>
      </c>
      <c r="M1033" s="31">
        <v>510</v>
      </c>
    </row>
    <row r="1034" spans="1:13" x14ac:dyDescent="0.25">
      <c r="A1034">
        <v>20040006</v>
      </c>
      <c r="B1034" t="s">
        <v>6</v>
      </c>
      <c r="C1034" t="s">
        <v>9240</v>
      </c>
      <c r="D1034" t="s">
        <v>10996</v>
      </c>
      <c r="E1034" t="s">
        <v>275</v>
      </c>
      <c r="F1034" s="31">
        <v>33.120000000000005</v>
      </c>
      <c r="G1034" s="31">
        <v>1426.1565000000003</v>
      </c>
      <c r="H1034" s="31">
        <v>0</v>
      </c>
      <c r="I1034" s="31">
        <v>0</v>
      </c>
      <c r="J1034" s="31">
        <v>0</v>
      </c>
      <c r="K1034" s="31">
        <v>0</v>
      </c>
      <c r="L1034" s="31">
        <v>0</v>
      </c>
      <c r="M1034" s="31">
        <v>1426</v>
      </c>
    </row>
    <row r="1035" spans="1:13" x14ac:dyDescent="0.25">
      <c r="A1035">
        <v>20040006</v>
      </c>
      <c r="B1035" t="s">
        <v>33</v>
      </c>
      <c r="C1035" t="s">
        <v>13956</v>
      </c>
      <c r="D1035" t="s">
        <v>13978</v>
      </c>
      <c r="E1035" t="s">
        <v>1370</v>
      </c>
      <c r="F1035" s="31">
        <v>37.03</v>
      </c>
      <c r="G1035" s="31">
        <v>1365.3274000000001</v>
      </c>
      <c r="H1035" s="31">
        <v>0</v>
      </c>
      <c r="I1035" s="31">
        <v>0</v>
      </c>
      <c r="J1035" s="31">
        <v>0</v>
      </c>
      <c r="K1035" s="31">
        <v>0</v>
      </c>
      <c r="L1035" s="31">
        <v>0</v>
      </c>
      <c r="M1035" s="31">
        <v>1365</v>
      </c>
    </row>
    <row r="1036" spans="1:13" x14ac:dyDescent="0.25">
      <c r="A1036">
        <v>20040006</v>
      </c>
      <c r="B1036" t="s">
        <v>9</v>
      </c>
      <c r="C1036" t="s">
        <v>14301</v>
      </c>
      <c r="D1036" t="s">
        <v>14335</v>
      </c>
      <c r="E1036" t="s">
        <v>4690</v>
      </c>
      <c r="F1036" s="31">
        <v>27.09</v>
      </c>
      <c r="G1036" s="31">
        <v>1196.0938000000001</v>
      </c>
      <c r="H1036" s="31">
        <v>0</v>
      </c>
      <c r="I1036" s="31">
        <v>0</v>
      </c>
      <c r="J1036" s="31">
        <v>0</v>
      </c>
      <c r="K1036" s="31">
        <v>0</v>
      </c>
      <c r="L1036" s="31">
        <v>0</v>
      </c>
      <c r="M1036" s="31">
        <v>1196</v>
      </c>
    </row>
    <row r="1037" spans="1:13" x14ac:dyDescent="0.25">
      <c r="A1037">
        <v>20040006</v>
      </c>
      <c r="B1037" t="s">
        <v>10</v>
      </c>
      <c r="C1037" t="s">
        <v>14974</v>
      </c>
      <c r="D1037" t="s">
        <v>14990</v>
      </c>
      <c r="E1037" t="s">
        <v>275</v>
      </c>
      <c r="F1037" s="31">
        <v>40.750000000000007</v>
      </c>
      <c r="G1037" s="31">
        <v>1674.1389999999999</v>
      </c>
      <c r="H1037" s="31">
        <v>0</v>
      </c>
      <c r="I1037" s="31">
        <v>0</v>
      </c>
      <c r="J1037" s="31">
        <v>0</v>
      </c>
      <c r="K1037" s="31">
        <v>0</v>
      </c>
      <c r="L1037" s="31">
        <v>0</v>
      </c>
      <c r="M1037" s="31">
        <v>1674</v>
      </c>
    </row>
    <row r="1038" spans="1:13" x14ac:dyDescent="0.25">
      <c r="A1038">
        <v>20040006</v>
      </c>
      <c r="B1038" t="s">
        <v>34</v>
      </c>
      <c r="C1038" t="s">
        <v>16445</v>
      </c>
      <c r="D1038" t="s">
        <v>16506</v>
      </c>
      <c r="E1038" t="s">
        <v>1370</v>
      </c>
      <c r="F1038" s="31">
        <v>28.240000000000002</v>
      </c>
      <c r="G1038" s="31">
        <v>1308.6732</v>
      </c>
      <c r="H1038" s="31">
        <v>0</v>
      </c>
      <c r="I1038" s="31">
        <v>0</v>
      </c>
      <c r="J1038" s="31">
        <v>0</v>
      </c>
      <c r="K1038" s="31">
        <v>0</v>
      </c>
      <c r="L1038" s="31">
        <v>0</v>
      </c>
      <c r="M1038" s="31">
        <v>1309</v>
      </c>
    </row>
    <row r="1039" spans="1:13" x14ac:dyDescent="0.25">
      <c r="A1039">
        <v>20040006</v>
      </c>
      <c r="B1039" t="s">
        <v>11</v>
      </c>
      <c r="C1039" t="s">
        <v>16446</v>
      </c>
      <c r="D1039" t="s">
        <v>4698</v>
      </c>
      <c r="E1039" t="s">
        <v>275</v>
      </c>
      <c r="F1039" s="31">
        <v>43.939999999999991</v>
      </c>
      <c r="G1039" s="31">
        <v>1820.6338999999998</v>
      </c>
      <c r="H1039" s="31">
        <v>0</v>
      </c>
      <c r="I1039" s="31">
        <v>0</v>
      </c>
      <c r="J1039" s="31">
        <v>0</v>
      </c>
      <c r="K1039" s="31">
        <v>0</v>
      </c>
      <c r="L1039" s="31">
        <v>0</v>
      </c>
      <c r="M1039" s="31">
        <v>1821</v>
      </c>
    </row>
    <row r="1040" spans="1:13" x14ac:dyDescent="0.25">
      <c r="A1040" t="s">
        <v>16730</v>
      </c>
      <c r="F1040" s="31">
        <v>566.81999999999982</v>
      </c>
      <c r="G1040" s="31">
        <v>24137.806800000002</v>
      </c>
      <c r="H1040" s="31">
        <v>0</v>
      </c>
      <c r="I1040" s="31">
        <v>3166</v>
      </c>
      <c r="J1040" s="31">
        <v>0</v>
      </c>
      <c r="K1040" s="31">
        <v>0</v>
      </c>
      <c r="L1040" s="31">
        <v>0</v>
      </c>
      <c r="M1040" s="31">
        <v>20972</v>
      </c>
    </row>
    <row r="1041" spans="1:13" x14ac:dyDescent="0.25">
      <c r="A1041">
        <v>20060008</v>
      </c>
      <c r="B1041" t="s">
        <v>17</v>
      </c>
      <c r="C1041" t="s">
        <v>9080</v>
      </c>
      <c r="D1041" t="s">
        <v>9081</v>
      </c>
      <c r="E1041" t="s">
        <v>5809</v>
      </c>
      <c r="F1041" s="31">
        <v>1041.6599999999999</v>
      </c>
      <c r="G1041" s="31">
        <v>41790.617699999995</v>
      </c>
      <c r="H1041" s="31">
        <v>0</v>
      </c>
      <c r="I1041" s="31">
        <v>0</v>
      </c>
      <c r="J1041" s="31">
        <v>0</v>
      </c>
      <c r="K1041" s="31">
        <v>0</v>
      </c>
      <c r="L1041" s="31">
        <v>0</v>
      </c>
      <c r="M1041" s="31">
        <v>41791</v>
      </c>
    </row>
    <row r="1042" spans="1:13" x14ac:dyDescent="0.25">
      <c r="A1042" t="s">
        <v>16731</v>
      </c>
      <c r="F1042" s="31">
        <v>1041.6599999999999</v>
      </c>
      <c r="G1042" s="31">
        <v>41790.617699999995</v>
      </c>
      <c r="H1042" s="31">
        <v>0</v>
      </c>
      <c r="I1042" s="31">
        <v>0</v>
      </c>
      <c r="J1042" s="31">
        <v>0</v>
      </c>
      <c r="K1042" s="31">
        <v>0</v>
      </c>
      <c r="L1042" s="31">
        <v>0</v>
      </c>
      <c r="M1042" s="31">
        <v>41791</v>
      </c>
    </row>
    <row r="1043" spans="1:13" x14ac:dyDescent="0.25">
      <c r="A1043">
        <v>20080008</v>
      </c>
      <c r="B1043" t="s">
        <v>17</v>
      </c>
      <c r="C1043" t="s">
        <v>9613</v>
      </c>
      <c r="D1043" t="s">
        <v>9684</v>
      </c>
      <c r="E1043" t="s">
        <v>7595</v>
      </c>
      <c r="F1043" s="31">
        <v>469.5</v>
      </c>
      <c r="G1043" s="31">
        <v>18169.803</v>
      </c>
      <c r="H1043" s="31">
        <v>0</v>
      </c>
      <c r="I1043" s="31">
        <v>0</v>
      </c>
      <c r="J1043" s="31">
        <v>0</v>
      </c>
      <c r="K1043" s="31">
        <v>0</v>
      </c>
      <c r="L1043" s="31">
        <v>0</v>
      </c>
      <c r="M1043" s="31">
        <v>18170</v>
      </c>
    </row>
    <row r="1044" spans="1:13" x14ac:dyDescent="0.25">
      <c r="A1044" t="s">
        <v>16732</v>
      </c>
      <c r="F1044" s="31">
        <v>469.5</v>
      </c>
      <c r="G1044" s="31">
        <v>18169.803</v>
      </c>
      <c r="H1044" s="31">
        <v>0</v>
      </c>
      <c r="I1044" s="31">
        <v>0</v>
      </c>
      <c r="J1044" s="31">
        <v>0</v>
      </c>
      <c r="K1044" s="31">
        <v>0</v>
      </c>
      <c r="L1044" s="31">
        <v>0</v>
      </c>
      <c r="M1044" s="31">
        <v>18170</v>
      </c>
    </row>
    <row r="1045" spans="1:13" x14ac:dyDescent="0.25">
      <c r="A1045">
        <v>20080028</v>
      </c>
      <c r="B1045" t="s">
        <v>17</v>
      </c>
      <c r="C1045" t="s">
        <v>9616</v>
      </c>
      <c r="D1045" t="s">
        <v>9636</v>
      </c>
      <c r="E1045" t="s">
        <v>7412</v>
      </c>
      <c r="F1045" s="31">
        <v>13.840000000000002</v>
      </c>
      <c r="G1045" s="31">
        <v>580.71699999999998</v>
      </c>
      <c r="H1045" s="31">
        <v>0</v>
      </c>
      <c r="I1045" s="31">
        <v>0</v>
      </c>
      <c r="J1045" s="31">
        <v>0</v>
      </c>
      <c r="K1045" s="31">
        <v>0</v>
      </c>
      <c r="L1045" s="31">
        <v>0</v>
      </c>
      <c r="M1045" s="31">
        <v>581</v>
      </c>
    </row>
    <row r="1046" spans="1:13" x14ac:dyDescent="0.25">
      <c r="A1046">
        <v>20080028</v>
      </c>
      <c r="B1046" t="s">
        <v>1</v>
      </c>
      <c r="C1046" t="s">
        <v>10184</v>
      </c>
      <c r="D1046" t="s">
        <v>10196</v>
      </c>
      <c r="E1046" t="s">
        <v>5245</v>
      </c>
      <c r="F1046" s="31">
        <v>6.1</v>
      </c>
      <c r="G1046" s="31">
        <v>269.30799999999999</v>
      </c>
      <c r="H1046" s="31">
        <v>0</v>
      </c>
      <c r="I1046" s="31">
        <v>0</v>
      </c>
      <c r="J1046" s="31">
        <v>0</v>
      </c>
      <c r="K1046" s="31">
        <v>0</v>
      </c>
      <c r="L1046" s="31">
        <v>0</v>
      </c>
      <c r="M1046" s="31">
        <v>269</v>
      </c>
    </row>
    <row r="1047" spans="1:13" x14ac:dyDescent="0.25">
      <c r="A1047">
        <v>20080028</v>
      </c>
      <c r="B1047" t="s">
        <v>20</v>
      </c>
      <c r="C1047" t="s">
        <v>10558</v>
      </c>
      <c r="D1047" t="s">
        <v>10593</v>
      </c>
      <c r="E1047" t="s">
        <v>5245</v>
      </c>
      <c r="F1047" s="31">
        <v>16.330000000000002</v>
      </c>
      <c r="G1047" s="31">
        <v>634.09530000000007</v>
      </c>
      <c r="H1047" s="31">
        <v>0</v>
      </c>
      <c r="I1047" s="31">
        <v>0</v>
      </c>
      <c r="J1047" s="31">
        <v>0</v>
      </c>
      <c r="K1047" s="31">
        <v>0</v>
      </c>
      <c r="L1047" s="31">
        <v>0</v>
      </c>
      <c r="M1047" s="31">
        <v>634</v>
      </c>
    </row>
    <row r="1048" spans="1:13" x14ac:dyDescent="0.25">
      <c r="A1048">
        <v>20080028</v>
      </c>
      <c r="B1048" t="s">
        <v>41</v>
      </c>
      <c r="C1048" t="s">
        <v>10680</v>
      </c>
      <c r="D1048" t="s">
        <v>10723</v>
      </c>
      <c r="E1048" t="s">
        <v>7415</v>
      </c>
      <c r="F1048" s="31">
        <v>84.509999999999991</v>
      </c>
      <c r="G1048" s="31">
        <v>3175.893</v>
      </c>
      <c r="H1048" s="31">
        <v>0</v>
      </c>
      <c r="I1048" s="31">
        <v>0</v>
      </c>
      <c r="J1048" s="31">
        <v>0</v>
      </c>
      <c r="K1048" s="31">
        <v>0</v>
      </c>
      <c r="L1048" s="31">
        <v>0</v>
      </c>
      <c r="M1048" s="31">
        <v>3176</v>
      </c>
    </row>
    <row r="1049" spans="1:13" x14ac:dyDescent="0.25">
      <c r="A1049">
        <v>20080028</v>
      </c>
      <c r="B1049" t="s">
        <v>26</v>
      </c>
      <c r="C1049" t="s">
        <v>13517</v>
      </c>
      <c r="D1049" t="s">
        <v>13548</v>
      </c>
      <c r="E1049" t="s">
        <v>8121</v>
      </c>
      <c r="F1049" s="31">
        <v>18.589999999999996</v>
      </c>
      <c r="G1049" s="31">
        <v>703.86129999999991</v>
      </c>
      <c r="H1049" s="31">
        <v>0</v>
      </c>
      <c r="I1049" s="31">
        <v>0</v>
      </c>
      <c r="J1049" s="31">
        <v>0</v>
      </c>
      <c r="K1049" s="31">
        <v>0</v>
      </c>
      <c r="L1049" s="31">
        <v>0</v>
      </c>
      <c r="M1049" s="31">
        <v>704</v>
      </c>
    </row>
    <row r="1050" spans="1:13" x14ac:dyDescent="0.25">
      <c r="A1050">
        <v>20080028</v>
      </c>
      <c r="B1050" t="s">
        <v>2</v>
      </c>
      <c r="C1050" t="s">
        <v>6530</v>
      </c>
      <c r="D1050" t="s">
        <v>13198</v>
      </c>
      <c r="E1050" t="s">
        <v>7412</v>
      </c>
      <c r="F1050" s="31">
        <v>8.3699999999999992</v>
      </c>
      <c r="G1050" s="31">
        <v>363.00319999999999</v>
      </c>
      <c r="H1050" s="31">
        <v>0</v>
      </c>
      <c r="I1050" s="31">
        <v>0</v>
      </c>
      <c r="J1050" s="31">
        <v>0</v>
      </c>
      <c r="K1050" s="31">
        <v>0</v>
      </c>
      <c r="L1050" s="31">
        <v>0</v>
      </c>
      <c r="M1050" s="31">
        <v>363</v>
      </c>
    </row>
    <row r="1051" spans="1:13" x14ac:dyDescent="0.25">
      <c r="A1051">
        <v>20080028</v>
      </c>
      <c r="B1051" t="s">
        <v>3</v>
      </c>
      <c r="C1051" t="s">
        <v>13396</v>
      </c>
      <c r="D1051" t="s">
        <v>13422</v>
      </c>
      <c r="E1051" t="s">
        <v>7412</v>
      </c>
      <c r="F1051" s="31">
        <v>120.78</v>
      </c>
      <c r="G1051" s="31">
        <v>4384.4422000000004</v>
      </c>
      <c r="H1051" s="31">
        <v>0</v>
      </c>
      <c r="I1051" s="31">
        <v>0</v>
      </c>
      <c r="J1051" s="31">
        <v>0</v>
      </c>
      <c r="K1051" s="31">
        <v>0</v>
      </c>
      <c r="L1051" s="31">
        <v>0</v>
      </c>
      <c r="M1051" s="31">
        <v>4384</v>
      </c>
    </row>
    <row r="1052" spans="1:13" x14ac:dyDescent="0.25">
      <c r="A1052">
        <v>20080028</v>
      </c>
      <c r="B1052" t="s">
        <v>4</v>
      </c>
      <c r="C1052" t="s">
        <v>13911</v>
      </c>
      <c r="D1052" t="s">
        <v>13924</v>
      </c>
      <c r="E1052" t="s">
        <v>5245</v>
      </c>
      <c r="F1052" s="31">
        <v>31.549999999999994</v>
      </c>
      <c r="G1052" s="31">
        <v>1138.8900000000001</v>
      </c>
      <c r="H1052" s="31">
        <v>0</v>
      </c>
      <c r="I1052" s="31">
        <v>0</v>
      </c>
      <c r="J1052" s="31">
        <v>0</v>
      </c>
      <c r="K1052" s="31">
        <v>0</v>
      </c>
      <c r="L1052" s="31">
        <v>0</v>
      </c>
      <c r="M1052" s="31">
        <v>1139</v>
      </c>
    </row>
    <row r="1053" spans="1:13" x14ac:dyDescent="0.25">
      <c r="A1053">
        <v>20080028</v>
      </c>
      <c r="B1053" t="s">
        <v>28</v>
      </c>
      <c r="C1053" t="s">
        <v>16460</v>
      </c>
      <c r="D1053" t="s">
        <v>16533</v>
      </c>
      <c r="E1053" t="s">
        <v>7415</v>
      </c>
      <c r="F1053" s="31">
        <v>54.86</v>
      </c>
      <c r="G1053" s="31">
        <v>2164.4423000000002</v>
      </c>
      <c r="H1053" s="31">
        <v>0</v>
      </c>
      <c r="I1053" s="31">
        <v>0</v>
      </c>
      <c r="J1053" s="31">
        <v>0</v>
      </c>
      <c r="K1053" s="31">
        <v>0</v>
      </c>
      <c r="L1053" s="31">
        <v>0</v>
      </c>
      <c r="M1053" s="31">
        <v>2164</v>
      </c>
    </row>
    <row r="1054" spans="1:13" x14ac:dyDescent="0.25">
      <c r="A1054">
        <v>20080028</v>
      </c>
      <c r="B1054" t="s">
        <v>37</v>
      </c>
      <c r="C1054" t="s">
        <v>15524</v>
      </c>
      <c r="D1054" t="s">
        <v>15585</v>
      </c>
      <c r="E1054" t="s">
        <v>5245</v>
      </c>
      <c r="F1054" s="31">
        <v>34.919999999999995</v>
      </c>
      <c r="G1054" s="31">
        <v>1467.4677000000001</v>
      </c>
      <c r="H1054" s="31">
        <v>0</v>
      </c>
      <c r="I1054" s="31">
        <v>0</v>
      </c>
      <c r="J1054" s="31">
        <v>0</v>
      </c>
      <c r="K1054" s="31">
        <v>0</v>
      </c>
      <c r="L1054" s="31">
        <v>0</v>
      </c>
      <c r="M1054" s="31">
        <v>1467</v>
      </c>
    </row>
    <row r="1055" spans="1:13" x14ac:dyDescent="0.25">
      <c r="A1055" t="s">
        <v>16733</v>
      </c>
      <c r="F1055" s="31">
        <v>389.85</v>
      </c>
      <c r="G1055" s="31">
        <v>14882.119999999999</v>
      </c>
      <c r="H1055" s="31">
        <v>0</v>
      </c>
      <c r="I1055" s="31">
        <v>0</v>
      </c>
      <c r="J1055" s="31">
        <v>0</v>
      </c>
      <c r="K1055" s="31">
        <v>0</v>
      </c>
      <c r="L1055" s="31">
        <v>0</v>
      </c>
      <c r="M1055" s="31">
        <v>14881</v>
      </c>
    </row>
    <row r="1056" spans="1:13" x14ac:dyDescent="0.25">
      <c r="A1056">
        <v>20060009</v>
      </c>
      <c r="B1056" t="s">
        <v>17</v>
      </c>
      <c r="C1056" t="s">
        <v>8028</v>
      </c>
      <c r="D1056" t="s">
        <v>8029</v>
      </c>
      <c r="E1056" t="s">
        <v>4452</v>
      </c>
      <c r="F1056" s="31">
        <v>19.2</v>
      </c>
      <c r="G1056" s="31">
        <v>579.64800000000002</v>
      </c>
      <c r="H1056" s="31">
        <v>0</v>
      </c>
      <c r="I1056" s="31">
        <v>0</v>
      </c>
      <c r="J1056" s="31">
        <v>0</v>
      </c>
      <c r="K1056" s="31">
        <v>0</v>
      </c>
      <c r="L1056" s="31">
        <v>0</v>
      </c>
      <c r="M1056" s="31">
        <v>580</v>
      </c>
    </row>
    <row r="1057" spans="1:13" x14ac:dyDescent="0.25">
      <c r="A1057">
        <v>20060009</v>
      </c>
      <c r="B1057" t="s">
        <v>19</v>
      </c>
      <c r="C1057" t="s">
        <v>10108</v>
      </c>
      <c r="D1057" t="s">
        <v>10151</v>
      </c>
      <c r="E1057" t="s">
        <v>275</v>
      </c>
      <c r="F1057" s="31">
        <v>33.5</v>
      </c>
      <c r="G1057" s="31">
        <v>1178.3193999999999</v>
      </c>
      <c r="H1057" s="31">
        <v>0</v>
      </c>
      <c r="I1057" s="31">
        <v>0</v>
      </c>
      <c r="J1057" s="31">
        <v>0</v>
      </c>
      <c r="K1057" s="31">
        <v>0</v>
      </c>
      <c r="L1057" s="31">
        <v>0</v>
      </c>
      <c r="M1057" s="31">
        <v>1178</v>
      </c>
    </row>
    <row r="1058" spans="1:13" x14ac:dyDescent="0.25">
      <c r="A1058">
        <v>20060009</v>
      </c>
      <c r="B1058" t="s">
        <v>21</v>
      </c>
      <c r="C1058" t="s">
        <v>10112</v>
      </c>
      <c r="D1058" t="s">
        <v>10155</v>
      </c>
      <c r="E1058" t="s">
        <v>1676</v>
      </c>
      <c r="F1058" s="31">
        <v>16.25</v>
      </c>
      <c r="G1058" s="31">
        <v>590.19900000000007</v>
      </c>
      <c r="H1058" s="31">
        <v>0</v>
      </c>
      <c r="I1058" s="31">
        <v>0</v>
      </c>
      <c r="J1058" s="31">
        <v>0</v>
      </c>
      <c r="K1058" s="31">
        <v>0</v>
      </c>
      <c r="L1058" s="31">
        <v>0</v>
      </c>
      <c r="M1058" s="31">
        <v>590</v>
      </c>
    </row>
    <row r="1059" spans="1:13" x14ac:dyDescent="0.25">
      <c r="A1059">
        <v>20060009</v>
      </c>
      <c r="B1059" t="s">
        <v>24</v>
      </c>
      <c r="C1059" t="s">
        <v>10550</v>
      </c>
      <c r="D1059" t="s">
        <v>10583</v>
      </c>
      <c r="E1059" t="s">
        <v>1676</v>
      </c>
      <c r="F1059" s="31">
        <v>2.83</v>
      </c>
      <c r="G1059" s="31">
        <v>94.069199999999981</v>
      </c>
      <c r="H1059" s="31">
        <v>0</v>
      </c>
      <c r="I1059" s="31">
        <v>0</v>
      </c>
      <c r="J1059" s="31">
        <v>0</v>
      </c>
      <c r="K1059" s="31">
        <v>0</v>
      </c>
      <c r="L1059" s="31">
        <v>0</v>
      </c>
      <c r="M1059" s="31">
        <v>94</v>
      </c>
    </row>
    <row r="1060" spans="1:13" x14ac:dyDescent="0.25">
      <c r="A1060">
        <v>20060009</v>
      </c>
      <c r="B1060" t="s">
        <v>2</v>
      </c>
      <c r="C1060" t="s">
        <v>11481</v>
      </c>
      <c r="D1060" t="s">
        <v>11529</v>
      </c>
      <c r="E1060" t="s">
        <v>4452</v>
      </c>
      <c r="F1060" s="31">
        <v>49.469999999999992</v>
      </c>
      <c r="G1060" s="31">
        <v>1812.0391</v>
      </c>
      <c r="H1060" s="31">
        <v>0</v>
      </c>
      <c r="I1060" s="31">
        <v>0</v>
      </c>
      <c r="J1060" s="31">
        <v>0</v>
      </c>
      <c r="K1060" s="31">
        <v>0</v>
      </c>
      <c r="L1060" s="31">
        <v>0</v>
      </c>
      <c r="M1060" s="31">
        <v>1812</v>
      </c>
    </row>
    <row r="1061" spans="1:13" x14ac:dyDescent="0.25">
      <c r="A1061">
        <v>20060009</v>
      </c>
      <c r="B1061" t="s">
        <v>3</v>
      </c>
      <c r="C1061" t="s">
        <v>9709</v>
      </c>
      <c r="D1061" t="s">
        <v>11530</v>
      </c>
      <c r="E1061" t="s">
        <v>4452</v>
      </c>
      <c r="F1061" s="31">
        <v>140.57999999999998</v>
      </c>
      <c r="G1061" s="31">
        <v>5322.6395999999995</v>
      </c>
      <c r="H1061" s="31">
        <v>0</v>
      </c>
      <c r="I1061" s="31">
        <v>0</v>
      </c>
      <c r="J1061" s="31">
        <v>0</v>
      </c>
      <c r="K1061" s="31">
        <v>0</v>
      </c>
      <c r="L1061" s="31">
        <v>0</v>
      </c>
      <c r="M1061" s="31">
        <v>5323</v>
      </c>
    </row>
    <row r="1062" spans="1:13" x14ac:dyDescent="0.25">
      <c r="A1062">
        <v>20060009</v>
      </c>
      <c r="B1062" t="s">
        <v>38</v>
      </c>
      <c r="C1062" t="s">
        <v>6777</v>
      </c>
      <c r="D1062" t="s">
        <v>11534</v>
      </c>
      <c r="E1062" t="s">
        <v>1676</v>
      </c>
      <c r="F1062" s="31">
        <v>16.809999999999999</v>
      </c>
      <c r="G1062" s="31">
        <v>728.7716999999999</v>
      </c>
      <c r="H1062" s="31">
        <v>0</v>
      </c>
      <c r="I1062" s="31">
        <v>0</v>
      </c>
      <c r="J1062" s="31">
        <v>0</v>
      </c>
      <c r="K1062" s="31">
        <v>0</v>
      </c>
      <c r="L1062" s="31">
        <v>0</v>
      </c>
      <c r="M1062" s="31">
        <v>729</v>
      </c>
    </row>
    <row r="1063" spans="1:13" x14ac:dyDescent="0.25">
      <c r="A1063">
        <v>20060009</v>
      </c>
      <c r="B1063" t="s">
        <v>29</v>
      </c>
      <c r="C1063" t="s">
        <v>8446</v>
      </c>
      <c r="D1063" t="s">
        <v>12326</v>
      </c>
      <c r="E1063" t="s">
        <v>4452</v>
      </c>
      <c r="F1063" s="31">
        <v>3.15</v>
      </c>
      <c r="G1063" s="31">
        <v>206.32499999999999</v>
      </c>
      <c r="H1063" s="31">
        <v>0</v>
      </c>
      <c r="I1063" s="31">
        <v>0</v>
      </c>
      <c r="J1063" s="31">
        <v>0</v>
      </c>
      <c r="K1063" s="31">
        <v>0</v>
      </c>
      <c r="L1063" s="31">
        <v>0</v>
      </c>
      <c r="M1063" s="31">
        <v>206</v>
      </c>
    </row>
    <row r="1064" spans="1:13" x14ac:dyDescent="0.25">
      <c r="A1064">
        <v>20060009</v>
      </c>
      <c r="B1064" t="s">
        <v>5</v>
      </c>
      <c r="C1064" t="s">
        <v>628</v>
      </c>
      <c r="D1064" t="s">
        <v>12327</v>
      </c>
      <c r="E1064" t="s">
        <v>1676</v>
      </c>
      <c r="F1064" s="31">
        <v>7.29</v>
      </c>
      <c r="G1064" s="31">
        <v>265.113</v>
      </c>
      <c r="H1064" s="31">
        <v>0</v>
      </c>
      <c r="I1064" s="31">
        <v>0</v>
      </c>
      <c r="J1064" s="31">
        <v>0</v>
      </c>
      <c r="K1064" s="31">
        <v>0</v>
      </c>
      <c r="L1064" s="31">
        <v>0</v>
      </c>
      <c r="M1064" s="31">
        <v>265</v>
      </c>
    </row>
    <row r="1065" spans="1:13" x14ac:dyDescent="0.25">
      <c r="A1065">
        <v>20060009</v>
      </c>
      <c r="B1065" t="s">
        <v>422</v>
      </c>
      <c r="C1065" t="s">
        <v>5887</v>
      </c>
      <c r="D1065" t="s">
        <v>13866</v>
      </c>
      <c r="E1065" t="s">
        <v>4452</v>
      </c>
      <c r="F1065" s="31">
        <v>68.319999999999993</v>
      </c>
      <c r="G1065" s="31">
        <v>3173.8378000000002</v>
      </c>
      <c r="H1065" s="31">
        <v>0</v>
      </c>
      <c r="I1065" s="31">
        <v>0</v>
      </c>
      <c r="J1065" s="31">
        <v>0</v>
      </c>
      <c r="K1065" s="31">
        <v>0</v>
      </c>
      <c r="L1065" s="31">
        <v>0</v>
      </c>
      <c r="M1065" s="31">
        <v>3174</v>
      </c>
    </row>
    <row r="1066" spans="1:13" x14ac:dyDescent="0.25">
      <c r="A1066">
        <v>20060009</v>
      </c>
      <c r="B1066" t="s">
        <v>9</v>
      </c>
      <c r="C1066" t="s">
        <v>8628</v>
      </c>
      <c r="D1066" t="s">
        <v>15211</v>
      </c>
      <c r="E1066" t="s">
        <v>5250</v>
      </c>
      <c r="F1066" s="31">
        <v>23.9</v>
      </c>
      <c r="G1066" s="31">
        <v>854.74429999999995</v>
      </c>
      <c r="H1066" s="31">
        <v>0</v>
      </c>
      <c r="I1066" s="31">
        <v>0</v>
      </c>
      <c r="J1066" s="31">
        <v>0</v>
      </c>
      <c r="K1066" s="31">
        <v>0</v>
      </c>
      <c r="L1066" s="31">
        <v>0</v>
      </c>
      <c r="M1066" s="31">
        <v>855</v>
      </c>
    </row>
    <row r="1067" spans="1:13" x14ac:dyDescent="0.25">
      <c r="A1067">
        <v>20060009</v>
      </c>
      <c r="B1067" t="s">
        <v>10</v>
      </c>
      <c r="C1067" t="s">
        <v>15171</v>
      </c>
      <c r="D1067" t="s">
        <v>15212</v>
      </c>
      <c r="E1067" t="s">
        <v>5250</v>
      </c>
      <c r="F1067" s="31">
        <v>1.87</v>
      </c>
      <c r="G1067" s="31">
        <v>114.7993</v>
      </c>
      <c r="H1067" s="31">
        <v>0</v>
      </c>
      <c r="I1067" s="31">
        <v>0</v>
      </c>
      <c r="J1067" s="31">
        <v>0</v>
      </c>
      <c r="K1067" s="31">
        <v>0</v>
      </c>
      <c r="L1067" s="31">
        <v>0</v>
      </c>
      <c r="M1067" s="31">
        <v>115</v>
      </c>
    </row>
    <row r="1068" spans="1:13" x14ac:dyDescent="0.25">
      <c r="A1068">
        <v>20060009</v>
      </c>
      <c r="B1068" t="s">
        <v>11</v>
      </c>
      <c r="C1068" t="s">
        <v>14189</v>
      </c>
      <c r="D1068" t="s">
        <v>15873</v>
      </c>
      <c r="E1068" t="s">
        <v>4452</v>
      </c>
      <c r="F1068" s="31">
        <v>52.67</v>
      </c>
      <c r="G1068" s="31">
        <v>2310.1486999999997</v>
      </c>
      <c r="H1068" s="31">
        <v>0</v>
      </c>
      <c r="I1068" s="31">
        <v>0</v>
      </c>
      <c r="J1068" s="31">
        <v>0</v>
      </c>
      <c r="K1068" s="31">
        <v>0</v>
      </c>
      <c r="L1068" s="31">
        <v>0</v>
      </c>
      <c r="M1068" s="31">
        <v>2310</v>
      </c>
    </row>
    <row r="1069" spans="1:13" x14ac:dyDescent="0.25">
      <c r="A1069">
        <v>20060009</v>
      </c>
      <c r="B1069" t="s">
        <v>13</v>
      </c>
      <c r="C1069" t="s">
        <v>16448</v>
      </c>
      <c r="D1069" t="s">
        <v>16509</v>
      </c>
      <c r="E1069" t="s">
        <v>2837</v>
      </c>
      <c r="F1069" s="31">
        <v>20.84</v>
      </c>
      <c r="G1069" s="31">
        <v>751.92959999999994</v>
      </c>
      <c r="H1069" s="31">
        <v>0</v>
      </c>
      <c r="I1069" s="31">
        <v>0</v>
      </c>
      <c r="J1069" s="31">
        <v>0</v>
      </c>
      <c r="K1069" s="31">
        <v>0</v>
      </c>
      <c r="L1069" s="31">
        <v>0</v>
      </c>
      <c r="M1069" s="31">
        <v>752</v>
      </c>
    </row>
    <row r="1070" spans="1:13" x14ac:dyDescent="0.25">
      <c r="A1070">
        <v>20060009</v>
      </c>
      <c r="B1070" t="s">
        <v>35</v>
      </c>
      <c r="C1070" t="s">
        <v>10672</v>
      </c>
      <c r="D1070" t="s">
        <v>16510</v>
      </c>
      <c r="E1070" t="s">
        <v>1676</v>
      </c>
      <c r="F1070" s="31">
        <v>15.629999999999999</v>
      </c>
      <c r="G1070" s="31">
        <v>1076.5707</v>
      </c>
      <c r="H1070" s="31">
        <v>0</v>
      </c>
      <c r="I1070" s="31">
        <v>0</v>
      </c>
      <c r="J1070" s="31">
        <v>0</v>
      </c>
      <c r="K1070" s="31">
        <v>0</v>
      </c>
      <c r="L1070" s="31">
        <v>0</v>
      </c>
      <c r="M1070" s="31">
        <v>1077</v>
      </c>
    </row>
    <row r="1071" spans="1:13" x14ac:dyDescent="0.25">
      <c r="A1071">
        <v>20060009</v>
      </c>
      <c r="B1071" t="s">
        <v>1650</v>
      </c>
      <c r="C1071" t="s">
        <v>7916</v>
      </c>
      <c r="D1071" t="s">
        <v>16511</v>
      </c>
      <c r="E1071" t="s">
        <v>4452</v>
      </c>
      <c r="F1071" s="31">
        <v>19.059999999999999</v>
      </c>
      <c r="G1071" s="31">
        <v>647.29319999999996</v>
      </c>
      <c r="H1071" s="31">
        <v>0</v>
      </c>
      <c r="I1071" s="31">
        <v>0</v>
      </c>
      <c r="J1071" s="31">
        <v>0</v>
      </c>
      <c r="K1071" s="31">
        <v>0</v>
      </c>
      <c r="L1071" s="31">
        <v>0</v>
      </c>
      <c r="M1071" s="31">
        <v>647</v>
      </c>
    </row>
    <row r="1072" spans="1:13" x14ac:dyDescent="0.25">
      <c r="A1072">
        <v>20060009</v>
      </c>
      <c r="B1072" t="s">
        <v>15</v>
      </c>
      <c r="C1072" t="s">
        <v>16449</v>
      </c>
      <c r="D1072" t="s">
        <v>16512</v>
      </c>
      <c r="E1072" t="s">
        <v>4452</v>
      </c>
      <c r="F1072" s="31">
        <v>20.29</v>
      </c>
      <c r="G1072" s="31">
        <v>706.22320000000002</v>
      </c>
      <c r="H1072" s="31">
        <v>0</v>
      </c>
      <c r="I1072" s="31">
        <v>0</v>
      </c>
      <c r="J1072" s="31">
        <v>0</v>
      </c>
      <c r="K1072" s="31">
        <v>0</v>
      </c>
      <c r="L1072" s="31">
        <v>0</v>
      </c>
      <c r="M1072" s="31">
        <v>706</v>
      </c>
    </row>
    <row r="1073" spans="1:13" x14ac:dyDescent="0.25">
      <c r="A1073">
        <v>20060009</v>
      </c>
      <c r="B1073" t="s">
        <v>16</v>
      </c>
      <c r="C1073">
        <v>0</v>
      </c>
      <c r="D1073">
        <v>0</v>
      </c>
      <c r="E1073">
        <v>0</v>
      </c>
      <c r="F1073" s="31">
        <v>12.820000000000002</v>
      </c>
      <c r="G1073" s="31">
        <v>529.57920000000001</v>
      </c>
      <c r="H1073" s="31">
        <v>0</v>
      </c>
      <c r="I1073" s="31">
        <v>0</v>
      </c>
      <c r="J1073" s="31">
        <v>0</v>
      </c>
      <c r="K1073" s="31">
        <v>0</v>
      </c>
      <c r="L1073" s="31">
        <v>0</v>
      </c>
      <c r="M1073" s="31">
        <v>530</v>
      </c>
    </row>
    <row r="1074" spans="1:13" x14ac:dyDescent="0.25">
      <c r="A1074" t="s">
        <v>16734</v>
      </c>
      <c r="F1074" s="31">
        <v>524.48</v>
      </c>
      <c r="G1074" s="31">
        <v>20942.25</v>
      </c>
      <c r="H1074" s="31">
        <v>0</v>
      </c>
      <c r="I1074" s="31">
        <v>0</v>
      </c>
      <c r="J1074" s="31">
        <v>0</v>
      </c>
      <c r="K1074" s="31">
        <v>0</v>
      </c>
      <c r="L1074" s="31">
        <v>0</v>
      </c>
      <c r="M1074" s="31">
        <v>20943</v>
      </c>
    </row>
    <row r="1075" spans="1:13" x14ac:dyDescent="0.25">
      <c r="A1075">
        <v>20080027</v>
      </c>
      <c r="B1075" t="s">
        <v>1</v>
      </c>
      <c r="C1075" t="s">
        <v>11496</v>
      </c>
      <c r="D1075" t="s">
        <v>11549</v>
      </c>
      <c r="E1075" t="s">
        <v>7704</v>
      </c>
      <c r="F1075" s="31">
        <v>12.559999999999999</v>
      </c>
      <c r="G1075" s="31">
        <v>735.08760000000007</v>
      </c>
      <c r="H1075" s="31">
        <v>0</v>
      </c>
      <c r="I1075" s="31">
        <v>0</v>
      </c>
      <c r="J1075" s="31">
        <v>0</v>
      </c>
      <c r="K1075" s="31">
        <v>0</v>
      </c>
      <c r="L1075" s="31">
        <v>0</v>
      </c>
      <c r="M1075" s="31">
        <v>735</v>
      </c>
    </row>
    <row r="1076" spans="1:13" x14ac:dyDescent="0.25">
      <c r="A1076">
        <v>20080027</v>
      </c>
      <c r="B1076" t="s">
        <v>20</v>
      </c>
      <c r="C1076" t="s">
        <v>10556</v>
      </c>
      <c r="D1076" t="s">
        <v>10591</v>
      </c>
      <c r="E1076" t="s">
        <v>7705</v>
      </c>
      <c r="F1076" s="31">
        <v>22.259999999999998</v>
      </c>
      <c r="G1076" s="31">
        <v>1140.2531999999999</v>
      </c>
      <c r="H1076" s="31">
        <v>0</v>
      </c>
      <c r="I1076" s="31">
        <v>0</v>
      </c>
      <c r="J1076" s="31">
        <v>0</v>
      </c>
      <c r="K1076" s="31">
        <v>0</v>
      </c>
      <c r="L1076" s="31">
        <v>0</v>
      </c>
      <c r="M1076" s="31">
        <v>1140</v>
      </c>
    </row>
    <row r="1077" spans="1:13" x14ac:dyDescent="0.25">
      <c r="A1077">
        <v>20080027</v>
      </c>
      <c r="B1077" t="s">
        <v>21</v>
      </c>
      <c r="C1077" t="s">
        <v>10557</v>
      </c>
      <c r="D1077" t="s">
        <v>10592</v>
      </c>
      <c r="E1077" t="s">
        <v>7480</v>
      </c>
      <c r="F1077" s="31">
        <v>106.38</v>
      </c>
      <c r="G1077" s="31">
        <v>4118.0678000000007</v>
      </c>
      <c r="H1077" s="31">
        <v>0</v>
      </c>
      <c r="I1077" s="31">
        <v>0</v>
      </c>
      <c r="J1077" s="31">
        <v>0</v>
      </c>
      <c r="K1077" s="31">
        <v>0</v>
      </c>
      <c r="L1077" s="31">
        <v>0</v>
      </c>
      <c r="M1077" s="31">
        <v>4118</v>
      </c>
    </row>
    <row r="1078" spans="1:13" x14ac:dyDescent="0.25">
      <c r="A1078">
        <v>20080027</v>
      </c>
      <c r="B1078" t="s">
        <v>22</v>
      </c>
      <c r="C1078" t="s">
        <v>10828</v>
      </c>
      <c r="D1078" t="s">
        <v>10863</v>
      </c>
      <c r="E1078" t="s">
        <v>7440</v>
      </c>
      <c r="F1078" s="31">
        <v>4.88</v>
      </c>
      <c r="G1078" s="31">
        <v>196.65559999999999</v>
      </c>
      <c r="H1078" s="31">
        <v>0</v>
      </c>
      <c r="I1078" s="31">
        <v>0</v>
      </c>
      <c r="J1078" s="31">
        <v>0</v>
      </c>
      <c r="K1078" s="31">
        <v>0</v>
      </c>
      <c r="L1078" s="31">
        <v>0</v>
      </c>
      <c r="M1078" s="31">
        <v>197</v>
      </c>
    </row>
    <row r="1079" spans="1:13" x14ac:dyDescent="0.25">
      <c r="A1079">
        <v>20080027</v>
      </c>
      <c r="B1079" t="s">
        <v>40</v>
      </c>
      <c r="C1079" t="s">
        <v>7451</v>
      </c>
      <c r="D1079" t="s">
        <v>11162</v>
      </c>
      <c r="E1079" t="s">
        <v>5245</v>
      </c>
      <c r="F1079" s="31">
        <v>23.8</v>
      </c>
      <c r="G1079" s="31">
        <v>936.98799999999994</v>
      </c>
      <c r="H1079" s="31">
        <v>0</v>
      </c>
      <c r="I1079" s="31">
        <v>0</v>
      </c>
      <c r="J1079" s="31">
        <v>0</v>
      </c>
      <c r="K1079" s="31">
        <v>0</v>
      </c>
      <c r="L1079" s="31">
        <v>0</v>
      </c>
      <c r="M1079" s="31">
        <v>937</v>
      </c>
    </row>
    <row r="1080" spans="1:13" x14ac:dyDescent="0.25">
      <c r="A1080">
        <v>20080027</v>
      </c>
      <c r="B1080" t="s">
        <v>23</v>
      </c>
      <c r="C1080" t="s">
        <v>11129</v>
      </c>
      <c r="D1080" t="s">
        <v>11163</v>
      </c>
      <c r="E1080" t="s">
        <v>7440</v>
      </c>
      <c r="F1080" s="31">
        <v>66.08</v>
      </c>
      <c r="G1080" s="31">
        <v>3003.5808000000002</v>
      </c>
      <c r="H1080" s="31">
        <v>0</v>
      </c>
      <c r="I1080" s="31">
        <v>0</v>
      </c>
      <c r="J1080" s="31">
        <v>0</v>
      </c>
      <c r="K1080" s="31">
        <v>0</v>
      </c>
      <c r="L1080" s="31">
        <v>0</v>
      </c>
      <c r="M1080" s="31">
        <v>3004</v>
      </c>
    </row>
    <row r="1081" spans="1:13" x14ac:dyDescent="0.25">
      <c r="A1081">
        <v>20080027</v>
      </c>
      <c r="B1081" t="s">
        <v>25</v>
      </c>
      <c r="C1081" t="s">
        <v>5639</v>
      </c>
      <c r="D1081" t="s">
        <v>13330</v>
      </c>
      <c r="E1081" t="s">
        <v>7415</v>
      </c>
      <c r="F1081" s="31">
        <v>21.96</v>
      </c>
      <c r="G1081" s="31">
        <v>847.11900000000003</v>
      </c>
      <c r="H1081" s="31">
        <v>0</v>
      </c>
      <c r="I1081" s="31">
        <v>0</v>
      </c>
      <c r="J1081" s="31">
        <v>0</v>
      </c>
      <c r="K1081" s="31">
        <v>0</v>
      </c>
      <c r="L1081" s="31">
        <v>0</v>
      </c>
      <c r="M1081" s="31">
        <v>847</v>
      </c>
    </row>
    <row r="1082" spans="1:13" x14ac:dyDescent="0.25">
      <c r="A1082">
        <v>20080027</v>
      </c>
      <c r="B1082" t="s">
        <v>4</v>
      </c>
      <c r="C1082" t="s">
        <v>13612</v>
      </c>
      <c r="D1082" t="s">
        <v>13639</v>
      </c>
      <c r="E1082" t="s">
        <v>5245</v>
      </c>
      <c r="F1082" s="31">
        <v>50.059999999999995</v>
      </c>
      <c r="G1082" s="31">
        <v>1891.4546000000003</v>
      </c>
      <c r="H1082" s="31">
        <v>0</v>
      </c>
      <c r="I1082" s="31">
        <v>0</v>
      </c>
      <c r="J1082" s="31">
        <v>0</v>
      </c>
      <c r="K1082" s="31">
        <v>0</v>
      </c>
      <c r="L1082" s="31">
        <v>0</v>
      </c>
      <c r="M1082" s="31">
        <v>1891</v>
      </c>
    </row>
    <row r="1083" spans="1:13" x14ac:dyDescent="0.25">
      <c r="A1083">
        <v>20080027</v>
      </c>
      <c r="B1083" t="s">
        <v>37</v>
      </c>
      <c r="C1083" t="s">
        <v>14058</v>
      </c>
      <c r="D1083" t="s">
        <v>14098</v>
      </c>
      <c r="E1083" t="s">
        <v>7415</v>
      </c>
      <c r="F1083" s="31">
        <v>16.64</v>
      </c>
      <c r="G1083" s="31">
        <v>723.50079999999991</v>
      </c>
      <c r="H1083" s="31">
        <v>0</v>
      </c>
      <c r="I1083" s="31">
        <v>0</v>
      </c>
      <c r="J1083" s="31">
        <v>0</v>
      </c>
      <c r="K1083" s="31">
        <v>0</v>
      </c>
      <c r="L1083" s="31">
        <v>0</v>
      </c>
      <c r="M1083" s="31">
        <v>724</v>
      </c>
    </row>
    <row r="1084" spans="1:13" x14ac:dyDescent="0.25">
      <c r="A1084">
        <v>20080027</v>
      </c>
      <c r="B1084" t="s">
        <v>29</v>
      </c>
      <c r="C1084" t="s">
        <v>15922</v>
      </c>
      <c r="D1084" t="s">
        <v>15936</v>
      </c>
      <c r="E1084" t="s">
        <v>5245</v>
      </c>
      <c r="F1084" s="31">
        <v>34.14</v>
      </c>
      <c r="G1084" s="31">
        <v>1451.0306</v>
      </c>
      <c r="H1084" s="31">
        <v>0</v>
      </c>
      <c r="I1084" s="31">
        <v>0</v>
      </c>
      <c r="J1084" s="31">
        <v>0</v>
      </c>
      <c r="K1084" s="31">
        <v>0</v>
      </c>
      <c r="L1084" s="31">
        <v>0</v>
      </c>
      <c r="M1084" s="31">
        <v>1451</v>
      </c>
    </row>
    <row r="1085" spans="1:13" x14ac:dyDescent="0.25">
      <c r="A1085">
        <v>20080027</v>
      </c>
      <c r="B1085" t="s">
        <v>5</v>
      </c>
      <c r="C1085" t="s">
        <v>15523</v>
      </c>
      <c r="D1085" t="s">
        <v>15584</v>
      </c>
      <c r="E1085" t="s">
        <v>7440</v>
      </c>
      <c r="F1085" s="31">
        <v>67.94</v>
      </c>
      <c r="G1085" s="31">
        <v>3043.6964000000003</v>
      </c>
      <c r="H1085" s="31">
        <v>0</v>
      </c>
      <c r="I1085" s="31">
        <v>0</v>
      </c>
      <c r="J1085" s="31">
        <v>0</v>
      </c>
      <c r="K1085" s="31">
        <v>0</v>
      </c>
      <c r="L1085" s="31">
        <v>0</v>
      </c>
      <c r="M1085" s="31">
        <v>3044</v>
      </c>
    </row>
    <row r="1086" spans="1:13" x14ac:dyDescent="0.25">
      <c r="A1086">
        <v>20080027</v>
      </c>
      <c r="B1086" t="s">
        <v>39</v>
      </c>
      <c r="C1086" t="s">
        <v>10680</v>
      </c>
      <c r="D1086" t="s">
        <v>15876</v>
      </c>
      <c r="E1086" t="s">
        <v>7416</v>
      </c>
      <c r="F1086" s="31">
        <v>45.480000000000004</v>
      </c>
      <c r="G1086" s="31">
        <v>1750.4628</v>
      </c>
      <c r="H1086" s="31">
        <v>0</v>
      </c>
      <c r="I1086" s="31">
        <v>0</v>
      </c>
      <c r="J1086" s="31">
        <v>0</v>
      </c>
      <c r="K1086" s="31">
        <v>0</v>
      </c>
      <c r="L1086" s="31">
        <v>0</v>
      </c>
      <c r="M1086" s="31">
        <v>1750</v>
      </c>
    </row>
    <row r="1087" spans="1:13" x14ac:dyDescent="0.25">
      <c r="A1087" t="s">
        <v>16735</v>
      </c>
      <c r="F1087" s="31">
        <v>472.17999999999995</v>
      </c>
      <c r="G1087" s="31">
        <v>19837.897200000003</v>
      </c>
      <c r="H1087" s="31">
        <v>0</v>
      </c>
      <c r="I1087" s="31">
        <v>0</v>
      </c>
      <c r="J1087" s="31">
        <v>0</v>
      </c>
      <c r="K1087" s="31">
        <v>0</v>
      </c>
      <c r="L1087" s="31">
        <v>0</v>
      </c>
      <c r="M1087" s="31">
        <v>19838</v>
      </c>
    </row>
    <row r="1088" spans="1:13" x14ac:dyDescent="0.25">
      <c r="A1088">
        <v>20090001</v>
      </c>
      <c r="B1088" t="s">
        <v>17</v>
      </c>
      <c r="C1088" t="s">
        <v>10076</v>
      </c>
      <c r="D1088" t="s">
        <v>10079</v>
      </c>
      <c r="E1088" t="s">
        <v>10077</v>
      </c>
      <c r="F1088" s="31">
        <v>678.08000000000015</v>
      </c>
      <c r="G1088" s="31">
        <v>27038.305600000003</v>
      </c>
      <c r="H1088" s="31">
        <v>0</v>
      </c>
      <c r="I1088" s="31">
        <v>0</v>
      </c>
      <c r="J1088" s="31">
        <v>0</v>
      </c>
      <c r="K1088" s="31">
        <v>0</v>
      </c>
      <c r="L1088" s="31">
        <v>0</v>
      </c>
      <c r="M1088" s="31">
        <v>27038</v>
      </c>
    </row>
    <row r="1089" spans="1:13" x14ac:dyDescent="0.25">
      <c r="A1089">
        <v>20090001</v>
      </c>
      <c r="B1089" t="s">
        <v>0</v>
      </c>
      <c r="C1089" t="s">
        <v>10123</v>
      </c>
      <c r="D1089" t="s">
        <v>10169</v>
      </c>
      <c r="E1089" t="s">
        <v>4690</v>
      </c>
      <c r="F1089" s="31">
        <v>10.520000000000001</v>
      </c>
      <c r="G1089" s="31">
        <v>469.85159999999996</v>
      </c>
      <c r="H1089" s="31">
        <v>0</v>
      </c>
      <c r="I1089" s="31">
        <v>0</v>
      </c>
      <c r="J1089" s="31">
        <v>0</v>
      </c>
      <c r="K1089" s="31">
        <v>0</v>
      </c>
      <c r="L1089" s="31">
        <v>0</v>
      </c>
      <c r="M1089" s="31">
        <v>470</v>
      </c>
    </row>
    <row r="1090" spans="1:13" x14ac:dyDescent="0.25">
      <c r="A1090">
        <v>20090001</v>
      </c>
      <c r="B1090" t="s">
        <v>1</v>
      </c>
      <c r="C1090" t="s">
        <v>8522</v>
      </c>
      <c r="D1090" t="s">
        <v>10197</v>
      </c>
      <c r="E1090" t="s">
        <v>4690</v>
      </c>
      <c r="F1090" s="31">
        <v>16.079999999999998</v>
      </c>
      <c r="G1090" s="31">
        <v>719.2958000000001</v>
      </c>
      <c r="H1090" s="31">
        <v>0</v>
      </c>
      <c r="I1090" s="31">
        <v>0</v>
      </c>
      <c r="J1090" s="31">
        <v>0</v>
      </c>
      <c r="K1090" s="31">
        <v>0</v>
      </c>
      <c r="L1090" s="31">
        <v>0</v>
      </c>
      <c r="M1090" s="31">
        <v>719</v>
      </c>
    </row>
    <row r="1091" spans="1:13" x14ac:dyDescent="0.25">
      <c r="A1091">
        <v>20090001</v>
      </c>
      <c r="B1091" t="s">
        <v>19</v>
      </c>
      <c r="C1091" t="s">
        <v>11497</v>
      </c>
      <c r="D1091" t="s">
        <v>11551</v>
      </c>
      <c r="E1091" t="s">
        <v>4690</v>
      </c>
      <c r="F1091" s="31">
        <v>0.02</v>
      </c>
      <c r="G1091" s="31">
        <v>0.78300000000000003</v>
      </c>
      <c r="H1091" s="31">
        <v>0</v>
      </c>
      <c r="I1091" s="31">
        <v>0</v>
      </c>
      <c r="J1091" s="31">
        <v>0</v>
      </c>
      <c r="K1091" s="31">
        <v>0</v>
      </c>
      <c r="L1091" s="31">
        <v>0</v>
      </c>
      <c r="M1091" s="31">
        <v>1</v>
      </c>
    </row>
    <row r="1092" spans="1:13" x14ac:dyDescent="0.25">
      <c r="A1092">
        <v>20090001</v>
      </c>
      <c r="B1092" t="s">
        <v>21</v>
      </c>
      <c r="C1092" t="s">
        <v>15525</v>
      </c>
      <c r="D1092" t="s">
        <v>15587</v>
      </c>
      <c r="E1092" t="s">
        <v>15600</v>
      </c>
      <c r="F1092" s="31">
        <v>25.299999999999997</v>
      </c>
      <c r="G1092" s="31">
        <v>1013.2736</v>
      </c>
      <c r="H1092" s="31">
        <v>0</v>
      </c>
      <c r="I1092" s="31">
        <v>0</v>
      </c>
      <c r="J1092" s="31">
        <v>0</v>
      </c>
      <c r="K1092" s="31">
        <v>0</v>
      </c>
      <c r="L1092" s="31">
        <v>0</v>
      </c>
      <c r="M1092" s="31">
        <v>1013</v>
      </c>
    </row>
    <row r="1093" spans="1:13" x14ac:dyDescent="0.25">
      <c r="A1093" t="s">
        <v>16736</v>
      </c>
      <c r="F1093" s="31">
        <v>730.00000000000011</v>
      </c>
      <c r="G1093" s="31">
        <v>29241.509600000001</v>
      </c>
      <c r="H1093" s="31">
        <v>0</v>
      </c>
      <c r="I1093" s="31">
        <v>0</v>
      </c>
      <c r="J1093" s="31">
        <v>0</v>
      </c>
      <c r="K1093" s="31">
        <v>0</v>
      </c>
      <c r="L1093" s="31">
        <v>0</v>
      </c>
      <c r="M1093" s="31">
        <v>29241</v>
      </c>
    </row>
    <row r="1094" spans="1:13" x14ac:dyDescent="0.25">
      <c r="A1094">
        <v>20090004</v>
      </c>
      <c r="B1094" t="s">
        <v>0</v>
      </c>
      <c r="C1094" t="s">
        <v>9996</v>
      </c>
      <c r="D1094" t="s">
        <v>10025</v>
      </c>
      <c r="E1094" t="s">
        <v>268</v>
      </c>
      <c r="F1094" s="31">
        <v>41.860000000000007</v>
      </c>
      <c r="G1094" s="31">
        <v>1490.4881</v>
      </c>
      <c r="H1094" s="31">
        <v>0</v>
      </c>
      <c r="I1094" s="31">
        <v>0</v>
      </c>
      <c r="J1094" s="31">
        <v>0</v>
      </c>
      <c r="K1094" s="31">
        <v>0</v>
      </c>
      <c r="L1094" s="31">
        <v>0</v>
      </c>
      <c r="M1094" s="31">
        <v>1490</v>
      </c>
    </row>
    <row r="1095" spans="1:13" x14ac:dyDescent="0.25">
      <c r="A1095">
        <v>20090004</v>
      </c>
      <c r="B1095" t="s">
        <v>19</v>
      </c>
      <c r="C1095" t="s">
        <v>9904</v>
      </c>
      <c r="D1095" t="s">
        <v>9929</v>
      </c>
      <c r="E1095" t="s">
        <v>268</v>
      </c>
      <c r="F1095" s="31">
        <v>24.469999999999995</v>
      </c>
      <c r="G1095" s="31">
        <v>1145.4283</v>
      </c>
      <c r="H1095" s="31">
        <v>0</v>
      </c>
      <c r="I1095" s="31">
        <v>0</v>
      </c>
      <c r="J1095" s="31">
        <v>0</v>
      </c>
      <c r="K1095" s="31">
        <v>0</v>
      </c>
      <c r="L1095" s="31">
        <v>0</v>
      </c>
      <c r="M1095" s="31">
        <v>1145</v>
      </c>
    </row>
    <row r="1096" spans="1:13" x14ac:dyDescent="0.25">
      <c r="A1096">
        <v>20090004</v>
      </c>
      <c r="B1096" t="s">
        <v>20</v>
      </c>
      <c r="C1096" t="s">
        <v>11947</v>
      </c>
      <c r="D1096" t="s">
        <v>11974</v>
      </c>
      <c r="E1096" t="s">
        <v>11176</v>
      </c>
      <c r="F1096" s="31">
        <v>86.38</v>
      </c>
      <c r="G1096" s="31">
        <v>3624.2409000000002</v>
      </c>
      <c r="H1096" s="31">
        <v>0</v>
      </c>
      <c r="I1096" s="31">
        <v>0</v>
      </c>
      <c r="J1096" s="31">
        <v>0</v>
      </c>
      <c r="K1096" s="31">
        <v>0</v>
      </c>
      <c r="L1096" s="31">
        <v>0</v>
      </c>
      <c r="M1096" s="31">
        <v>3624</v>
      </c>
    </row>
    <row r="1097" spans="1:13" x14ac:dyDescent="0.25">
      <c r="A1097">
        <v>20090004</v>
      </c>
      <c r="B1097" t="s">
        <v>36</v>
      </c>
      <c r="C1097" t="s">
        <v>9997</v>
      </c>
      <c r="D1097" t="s">
        <v>10174</v>
      </c>
      <c r="E1097" t="s">
        <v>268</v>
      </c>
      <c r="F1097" s="31">
        <v>37.9</v>
      </c>
      <c r="G1097" s="31">
        <v>1407.3821</v>
      </c>
      <c r="H1097" s="31">
        <v>0</v>
      </c>
      <c r="I1097" s="31">
        <v>0</v>
      </c>
      <c r="J1097" s="31">
        <v>0</v>
      </c>
      <c r="K1097" s="31">
        <v>0</v>
      </c>
      <c r="L1097" s="31">
        <v>0</v>
      </c>
      <c r="M1097" s="31">
        <v>1407</v>
      </c>
    </row>
    <row r="1098" spans="1:13" x14ac:dyDescent="0.25">
      <c r="A1098">
        <v>20090004</v>
      </c>
      <c r="B1098" t="s">
        <v>22</v>
      </c>
      <c r="C1098" t="s">
        <v>155</v>
      </c>
      <c r="D1098" t="s">
        <v>10026</v>
      </c>
      <c r="E1098" t="s">
        <v>1380</v>
      </c>
      <c r="F1098" s="31">
        <v>20.88</v>
      </c>
      <c r="G1098" s="31">
        <v>985.53399999999988</v>
      </c>
      <c r="H1098" s="31">
        <v>0</v>
      </c>
      <c r="I1098" s="31">
        <v>0</v>
      </c>
      <c r="J1098" s="31">
        <v>0</v>
      </c>
      <c r="K1098" s="31">
        <v>0</v>
      </c>
      <c r="L1098" s="31">
        <v>0</v>
      </c>
      <c r="M1098" s="31">
        <v>986</v>
      </c>
    </row>
    <row r="1099" spans="1:13" x14ac:dyDescent="0.25">
      <c r="A1099">
        <v>20090004</v>
      </c>
      <c r="B1099" t="s">
        <v>40</v>
      </c>
      <c r="C1099" t="s">
        <v>10124</v>
      </c>
      <c r="D1099" t="s">
        <v>10170</v>
      </c>
      <c r="E1099" t="s">
        <v>268</v>
      </c>
      <c r="F1099" s="31">
        <v>29.049999999999997</v>
      </c>
      <c r="G1099" s="31">
        <v>1263.1233999999999</v>
      </c>
      <c r="H1099" s="31">
        <v>0</v>
      </c>
      <c r="I1099" s="31">
        <v>0</v>
      </c>
      <c r="J1099" s="31">
        <v>0</v>
      </c>
      <c r="K1099" s="31">
        <v>0</v>
      </c>
      <c r="L1099" s="31">
        <v>0</v>
      </c>
      <c r="M1099" s="31">
        <v>1263</v>
      </c>
    </row>
    <row r="1100" spans="1:13" x14ac:dyDescent="0.25">
      <c r="A1100">
        <v>20090004</v>
      </c>
      <c r="B1100" t="s">
        <v>25</v>
      </c>
      <c r="C1100" t="s">
        <v>10831</v>
      </c>
      <c r="D1100" t="s">
        <v>10868</v>
      </c>
      <c r="E1100" t="s">
        <v>5502</v>
      </c>
      <c r="F1100" s="31">
        <v>5.04</v>
      </c>
      <c r="G1100" s="31">
        <v>284.90210000000002</v>
      </c>
      <c r="H1100" s="31">
        <v>0</v>
      </c>
      <c r="I1100" s="31">
        <v>0</v>
      </c>
      <c r="J1100" s="31">
        <v>0</v>
      </c>
      <c r="K1100" s="31">
        <v>0</v>
      </c>
      <c r="L1100" s="31">
        <v>0</v>
      </c>
      <c r="M1100" s="31">
        <v>285</v>
      </c>
    </row>
    <row r="1101" spans="1:13" x14ac:dyDescent="0.25">
      <c r="A1101">
        <v>20090004</v>
      </c>
      <c r="B1101" t="s">
        <v>26</v>
      </c>
      <c r="C1101" t="s">
        <v>10832</v>
      </c>
      <c r="D1101" t="s">
        <v>10869</v>
      </c>
      <c r="E1101" t="s">
        <v>268</v>
      </c>
      <c r="F1101" s="31">
        <v>38.980000000000004</v>
      </c>
      <c r="G1101" s="31">
        <v>1542.1341</v>
      </c>
      <c r="H1101" s="31">
        <v>0</v>
      </c>
      <c r="I1101" s="31">
        <v>0</v>
      </c>
      <c r="J1101" s="31">
        <v>0</v>
      </c>
      <c r="K1101" s="31">
        <v>0</v>
      </c>
      <c r="L1101" s="31">
        <v>0</v>
      </c>
      <c r="M1101" s="31">
        <v>1542</v>
      </c>
    </row>
    <row r="1102" spans="1:13" x14ac:dyDescent="0.25">
      <c r="A1102">
        <v>20090004</v>
      </c>
      <c r="B1102" t="s">
        <v>28</v>
      </c>
      <c r="C1102" t="s">
        <v>10658</v>
      </c>
      <c r="D1102" t="s">
        <v>11169</v>
      </c>
      <c r="E1102" t="s">
        <v>11176</v>
      </c>
      <c r="F1102" s="31">
        <v>71.8</v>
      </c>
      <c r="G1102" s="31">
        <v>3554.5256999999997</v>
      </c>
      <c r="H1102" s="31">
        <v>0</v>
      </c>
      <c r="I1102" s="31">
        <v>0</v>
      </c>
      <c r="J1102" s="31">
        <v>0</v>
      </c>
      <c r="K1102" s="31">
        <v>0</v>
      </c>
      <c r="L1102" s="31">
        <v>0</v>
      </c>
      <c r="M1102" s="31">
        <v>3555</v>
      </c>
    </row>
    <row r="1103" spans="1:13" x14ac:dyDescent="0.25">
      <c r="A1103">
        <v>20090004</v>
      </c>
      <c r="B1103" t="s">
        <v>38</v>
      </c>
      <c r="C1103" t="s">
        <v>12537</v>
      </c>
      <c r="D1103" t="s">
        <v>12572</v>
      </c>
      <c r="E1103" t="s">
        <v>1380</v>
      </c>
      <c r="F1103" s="31">
        <v>67.250000000000014</v>
      </c>
      <c r="G1103" s="31">
        <v>2983.1677</v>
      </c>
      <c r="H1103" s="31">
        <v>0</v>
      </c>
      <c r="I1103" s="31">
        <v>0</v>
      </c>
      <c r="J1103" s="31">
        <v>0</v>
      </c>
      <c r="K1103" s="31">
        <v>0</v>
      </c>
      <c r="L1103" s="31">
        <v>0</v>
      </c>
      <c r="M1103" s="31">
        <v>2983</v>
      </c>
    </row>
    <row r="1104" spans="1:13" x14ac:dyDescent="0.25">
      <c r="A1104">
        <v>20090004</v>
      </c>
      <c r="B1104" t="s">
        <v>6</v>
      </c>
      <c r="C1104" t="s">
        <v>13071</v>
      </c>
      <c r="D1104" t="s">
        <v>13092</v>
      </c>
      <c r="E1104" t="s">
        <v>5502</v>
      </c>
      <c r="F1104" s="31">
        <v>17.05</v>
      </c>
      <c r="G1104" s="31">
        <v>791.62619999999993</v>
      </c>
      <c r="H1104" s="31">
        <v>0</v>
      </c>
      <c r="I1104" s="31">
        <v>0</v>
      </c>
      <c r="J1104" s="31">
        <v>0</v>
      </c>
      <c r="K1104" s="31">
        <v>0</v>
      </c>
      <c r="L1104" s="31">
        <v>0</v>
      </c>
      <c r="M1104" s="31">
        <v>792</v>
      </c>
    </row>
    <row r="1105" spans="1:13" x14ac:dyDescent="0.25">
      <c r="A1105">
        <v>20090004</v>
      </c>
      <c r="B1105" t="s">
        <v>32</v>
      </c>
      <c r="C1105" t="s">
        <v>12309</v>
      </c>
      <c r="D1105" t="s">
        <v>13645</v>
      </c>
      <c r="E1105" t="s">
        <v>5502</v>
      </c>
      <c r="F1105" s="31">
        <v>10.83</v>
      </c>
      <c r="G1105" s="31">
        <v>481.56290000000001</v>
      </c>
      <c r="H1105" s="31">
        <v>0</v>
      </c>
      <c r="I1105" s="31">
        <v>0</v>
      </c>
      <c r="J1105" s="31">
        <v>0</v>
      </c>
      <c r="K1105" s="31">
        <v>0</v>
      </c>
      <c r="L1105" s="31">
        <v>0</v>
      </c>
      <c r="M1105" s="31">
        <v>482</v>
      </c>
    </row>
    <row r="1106" spans="1:13" x14ac:dyDescent="0.25">
      <c r="A1106">
        <v>20090004</v>
      </c>
      <c r="B1106" t="s">
        <v>33</v>
      </c>
      <c r="C1106" t="s">
        <v>10619</v>
      </c>
      <c r="D1106" t="s">
        <v>13741</v>
      </c>
      <c r="E1106" t="s">
        <v>268</v>
      </c>
      <c r="F1106" s="31">
        <v>25.78</v>
      </c>
      <c r="G1106" s="31">
        <v>1126.5995999999998</v>
      </c>
      <c r="H1106" s="31">
        <v>0</v>
      </c>
      <c r="I1106" s="31">
        <v>0</v>
      </c>
      <c r="J1106" s="31">
        <v>0</v>
      </c>
      <c r="K1106" s="31">
        <v>0</v>
      </c>
      <c r="L1106" s="31">
        <v>0</v>
      </c>
      <c r="M1106" s="31">
        <v>1127</v>
      </c>
    </row>
    <row r="1107" spans="1:13" x14ac:dyDescent="0.25">
      <c r="A1107">
        <v>20090004</v>
      </c>
      <c r="B1107" t="s">
        <v>13</v>
      </c>
      <c r="C1107" t="s">
        <v>14452</v>
      </c>
      <c r="D1107" t="s">
        <v>14474</v>
      </c>
      <c r="E1107" t="s">
        <v>451</v>
      </c>
      <c r="F1107" s="31">
        <v>22.689999999999998</v>
      </c>
      <c r="G1107" s="31">
        <v>908.87720000000013</v>
      </c>
      <c r="H1107" s="31">
        <v>0</v>
      </c>
      <c r="I1107" s="31">
        <v>0</v>
      </c>
      <c r="J1107" s="31">
        <v>0</v>
      </c>
      <c r="K1107" s="31">
        <v>0</v>
      </c>
      <c r="L1107" s="31">
        <v>0</v>
      </c>
      <c r="M1107" s="31">
        <v>909</v>
      </c>
    </row>
    <row r="1108" spans="1:13" x14ac:dyDescent="0.25">
      <c r="A1108">
        <v>20090004</v>
      </c>
      <c r="B1108" t="s">
        <v>35</v>
      </c>
      <c r="C1108" t="s">
        <v>14315</v>
      </c>
      <c r="D1108" t="s">
        <v>14358</v>
      </c>
      <c r="E1108" t="s">
        <v>275</v>
      </c>
      <c r="F1108" s="31">
        <v>23.089999999999996</v>
      </c>
      <c r="G1108" s="31">
        <v>830.65150000000006</v>
      </c>
      <c r="H1108" s="31">
        <v>0</v>
      </c>
      <c r="I1108" s="31">
        <v>0</v>
      </c>
      <c r="J1108" s="31">
        <v>0</v>
      </c>
      <c r="K1108" s="31">
        <v>0</v>
      </c>
      <c r="L1108" s="31">
        <v>0</v>
      </c>
      <c r="M1108" s="31">
        <v>831</v>
      </c>
    </row>
    <row r="1109" spans="1:13" x14ac:dyDescent="0.25">
      <c r="A1109">
        <v>20090004</v>
      </c>
      <c r="B1109" t="s">
        <v>15</v>
      </c>
      <c r="C1109" t="s">
        <v>14731</v>
      </c>
      <c r="D1109" t="s">
        <v>14758</v>
      </c>
      <c r="E1109" t="s">
        <v>268</v>
      </c>
      <c r="F1109" s="31">
        <v>34.19</v>
      </c>
      <c r="G1109" s="31">
        <v>1549.1644000000001</v>
      </c>
      <c r="H1109" s="31">
        <v>0</v>
      </c>
      <c r="I1109" s="31">
        <v>0</v>
      </c>
      <c r="J1109" s="31">
        <v>0</v>
      </c>
      <c r="K1109" s="31">
        <v>0</v>
      </c>
      <c r="L1109" s="31">
        <v>0</v>
      </c>
      <c r="M1109" s="31">
        <v>1549</v>
      </c>
    </row>
    <row r="1110" spans="1:13" x14ac:dyDescent="0.25">
      <c r="A1110">
        <v>20090004</v>
      </c>
      <c r="B1110" t="s">
        <v>130</v>
      </c>
      <c r="C1110" t="s">
        <v>7454</v>
      </c>
      <c r="D1110" t="s">
        <v>16536</v>
      </c>
      <c r="E1110" t="s">
        <v>5502</v>
      </c>
      <c r="F1110" s="31">
        <v>0.81</v>
      </c>
      <c r="G1110" s="31">
        <v>30.213000000000001</v>
      </c>
      <c r="H1110" s="31">
        <v>0</v>
      </c>
      <c r="I1110" s="31">
        <v>0</v>
      </c>
      <c r="J1110" s="31">
        <v>0</v>
      </c>
      <c r="K1110" s="31">
        <v>0</v>
      </c>
      <c r="L1110" s="31">
        <v>0</v>
      </c>
      <c r="M1110" s="31">
        <v>30</v>
      </c>
    </row>
    <row r="1111" spans="1:13" x14ac:dyDescent="0.25">
      <c r="A1111" t="s">
        <v>16737</v>
      </c>
      <c r="F1111" s="31">
        <v>558.04999999999995</v>
      </c>
      <c r="G1111" s="31">
        <v>23999.621200000001</v>
      </c>
      <c r="H1111" s="31">
        <v>0</v>
      </c>
      <c r="I1111" s="31">
        <v>0</v>
      </c>
      <c r="J1111" s="31">
        <v>0</v>
      </c>
      <c r="K1111" s="31">
        <v>0</v>
      </c>
      <c r="L1111" s="31">
        <v>0</v>
      </c>
      <c r="M1111" s="31">
        <v>24000</v>
      </c>
    </row>
    <row r="1112" spans="1:13" x14ac:dyDescent="0.25">
      <c r="A1112">
        <v>20070018</v>
      </c>
      <c r="B1112" t="s">
        <v>17</v>
      </c>
      <c r="C1112" t="s">
        <v>9989</v>
      </c>
      <c r="D1112" t="s">
        <v>10016</v>
      </c>
      <c r="E1112" t="s">
        <v>1048</v>
      </c>
      <c r="F1112" s="31">
        <v>31.74</v>
      </c>
      <c r="G1112" s="31">
        <v>1128.9918</v>
      </c>
      <c r="H1112" s="31">
        <v>0</v>
      </c>
      <c r="I1112" s="31">
        <v>0</v>
      </c>
      <c r="J1112" s="31">
        <v>0</v>
      </c>
      <c r="K1112" s="31">
        <v>0</v>
      </c>
      <c r="L1112" s="31">
        <v>688.93000000000393</v>
      </c>
      <c r="M1112" s="31">
        <v>440</v>
      </c>
    </row>
    <row r="1113" spans="1:13" x14ac:dyDescent="0.25">
      <c r="A1113">
        <v>20070018</v>
      </c>
      <c r="B1113" t="s">
        <v>1</v>
      </c>
      <c r="C1113" t="s">
        <v>12051</v>
      </c>
      <c r="D1113" t="s">
        <v>12100</v>
      </c>
      <c r="E1113" t="s">
        <v>2021</v>
      </c>
      <c r="F1113" s="31">
        <v>603.80000000000007</v>
      </c>
      <c r="G1113" s="31">
        <v>24103.477599999998</v>
      </c>
      <c r="H1113" s="31">
        <v>0</v>
      </c>
      <c r="I1113" s="31">
        <v>0</v>
      </c>
      <c r="J1113" s="31">
        <v>0</v>
      </c>
      <c r="K1113" s="31">
        <v>0</v>
      </c>
      <c r="L1113" s="31">
        <v>0</v>
      </c>
      <c r="M1113" s="31">
        <v>24103</v>
      </c>
    </row>
    <row r="1114" spans="1:13" x14ac:dyDescent="0.25">
      <c r="A1114" t="s">
        <v>16738</v>
      </c>
      <c r="F1114" s="31">
        <v>635.54000000000008</v>
      </c>
      <c r="G1114" s="31">
        <v>25232.469399999998</v>
      </c>
      <c r="H1114" s="31">
        <v>0</v>
      </c>
      <c r="I1114" s="31">
        <v>0</v>
      </c>
      <c r="J1114" s="31">
        <v>0</v>
      </c>
      <c r="K1114" s="31">
        <v>0</v>
      </c>
      <c r="L1114" s="31">
        <v>688.93000000000393</v>
      </c>
      <c r="M1114" s="31">
        <v>24543</v>
      </c>
    </row>
    <row r="1115" spans="1:13" x14ac:dyDescent="0.25">
      <c r="A1115">
        <v>20080030</v>
      </c>
      <c r="B1115" t="s">
        <v>17</v>
      </c>
      <c r="C1115" t="s">
        <v>9991</v>
      </c>
      <c r="D1115" t="s">
        <v>10019</v>
      </c>
      <c r="E1115" t="s">
        <v>7417</v>
      </c>
      <c r="F1115" s="31">
        <v>399.36</v>
      </c>
      <c r="G1115" s="31">
        <v>15540.093800000001</v>
      </c>
      <c r="H1115" s="31">
        <v>0</v>
      </c>
      <c r="I1115" s="31">
        <v>0</v>
      </c>
      <c r="J1115" s="31">
        <v>0</v>
      </c>
      <c r="K1115" s="31">
        <v>0</v>
      </c>
      <c r="L1115" s="31">
        <v>0</v>
      </c>
      <c r="M1115" s="31">
        <v>15540</v>
      </c>
    </row>
    <row r="1116" spans="1:13" x14ac:dyDescent="0.25">
      <c r="A1116">
        <v>20080030</v>
      </c>
      <c r="B1116" t="s">
        <v>0</v>
      </c>
      <c r="C1116">
        <v>0</v>
      </c>
      <c r="D1116">
        <v>0</v>
      </c>
      <c r="E1116">
        <v>0</v>
      </c>
      <c r="F1116" s="31">
        <v>4.03</v>
      </c>
      <c r="G1116" s="31">
        <v>155.45050000000001</v>
      </c>
      <c r="H1116" s="31">
        <v>0</v>
      </c>
      <c r="I1116" s="31">
        <v>0</v>
      </c>
      <c r="J1116" s="31">
        <v>0</v>
      </c>
      <c r="K1116" s="31">
        <v>0</v>
      </c>
      <c r="L1116" s="31">
        <v>0</v>
      </c>
      <c r="M1116" s="31">
        <v>155</v>
      </c>
    </row>
    <row r="1117" spans="1:13" x14ac:dyDescent="0.25">
      <c r="A1117" t="s">
        <v>16739</v>
      </c>
      <c r="F1117" s="31">
        <v>403.39</v>
      </c>
      <c r="G1117" s="31">
        <v>15695.544300000001</v>
      </c>
      <c r="H1117" s="31">
        <v>0</v>
      </c>
      <c r="I1117" s="31">
        <v>0</v>
      </c>
      <c r="J1117" s="31">
        <v>0</v>
      </c>
      <c r="K1117" s="31">
        <v>0</v>
      </c>
      <c r="L1117" s="31">
        <v>0</v>
      </c>
      <c r="M1117" s="31">
        <v>15695</v>
      </c>
    </row>
    <row r="1118" spans="1:13" x14ac:dyDescent="0.25">
      <c r="A1118">
        <v>20010054</v>
      </c>
      <c r="B1118" t="s">
        <v>41</v>
      </c>
      <c r="C1118" t="s">
        <v>10540</v>
      </c>
      <c r="D1118" t="s">
        <v>10572</v>
      </c>
      <c r="E1118" t="s">
        <v>7573</v>
      </c>
      <c r="F1118" s="31">
        <v>34.050000000000004</v>
      </c>
      <c r="G1118" s="31">
        <v>1641.8669</v>
      </c>
      <c r="H1118" s="31">
        <v>0</v>
      </c>
      <c r="I1118" s="31">
        <v>0</v>
      </c>
      <c r="J1118" s="31">
        <v>0</v>
      </c>
      <c r="K1118" s="31">
        <v>0</v>
      </c>
      <c r="L1118" s="31">
        <v>0</v>
      </c>
      <c r="M1118" s="31">
        <v>1642</v>
      </c>
    </row>
    <row r="1119" spans="1:13" x14ac:dyDescent="0.25">
      <c r="A1119">
        <v>20010054</v>
      </c>
      <c r="B1119" t="s">
        <v>40</v>
      </c>
      <c r="C1119" t="s">
        <v>10947</v>
      </c>
      <c r="D1119" t="s">
        <v>12421</v>
      </c>
      <c r="E1119" t="s">
        <v>275</v>
      </c>
      <c r="F1119" s="31">
        <v>298.42000000000007</v>
      </c>
      <c r="G1119" s="31">
        <v>12337.011</v>
      </c>
      <c r="H1119" s="31">
        <v>0</v>
      </c>
      <c r="I1119" s="31">
        <v>0</v>
      </c>
      <c r="J1119" s="31">
        <v>0</v>
      </c>
      <c r="K1119" s="31">
        <v>0</v>
      </c>
      <c r="L1119" s="31">
        <v>0</v>
      </c>
      <c r="M1119" s="31">
        <v>12337</v>
      </c>
    </row>
    <row r="1120" spans="1:13" x14ac:dyDescent="0.25">
      <c r="A1120">
        <v>20010054</v>
      </c>
      <c r="B1120" t="s">
        <v>24</v>
      </c>
      <c r="C1120" t="s">
        <v>7882</v>
      </c>
      <c r="D1120" t="s">
        <v>13319</v>
      </c>
      <c r="E1120" t="s">
        <v>268</v>
      </c>
      <c r="F1120" s="31">
        <v>16.639999999999997</v>
      </c>
      <c r="G1120" s="31">
        <v>850.24770000000001</v>
      </c>
      <c r="H1120" s="31">
        <v>0</v>
      </c>
      <c r="I1120" s="31">
        <v>0</v>
      </c>
      <c r="J1120" s="31">
        <v>0</v>
      </c>
      <c r="K1120" s="31">
        <v>0</v>
      </c>
      <c r="L1120" s="31">
        <v>0</v>
      </c>
      <c r="M1120" s="31">
        <v>850</v>
      </c>
    </row>
    <row r="1121" spans="1:13" x14ac:dyDescent="0.25">
      <c r="A1121">
        <v>20010054</v>
      </c>
      <c r="B1121" t="s">
        <v>25</v>
      </c>
      <c r="C1121" t="s">
        <v>13397</v>
      </c>
      <c r="D1121" t="s">
        <v>13423</v>
      </c>
      <c r="E1121" t="s">
        <v>6239</v>
      </c>
      <c r="F1121" s="31">
        <v>11.239999999999998</v>
      </c>
      <c r="G1121" s="31">
        <v>462.94100000000003</v>
      </c>
      <c r="H1121" s="31">
        <v>0</v>
      </c>
      <c r="I1121" s="31">
        <v>0</v>
      </c>
      <c r="J1121" s="31">
        <v>0</v>
      </c>
      <c r="K1121" s="31">
        <v>0</v>
      </c>
      <c r="L1121" s="31">
        <v>0</v>
      </c>
      <c r="M1121" s="31">
        <v>463</v>
      </c>
    </row>
    <row r="1122" spans="1:13" x14ac:dyDescent="0.25">
      <c r="A1122">
        <v>20010054</v>
      </c>
      <c r="B1122" t="s">
        <v>3</v>
      </c>
      <c r="C1122" t="s">
        <v>14040</v>
      </c>
      <c r="D1122" t="s">
        <v>14071</v>
      </c>
      <c r="E1122" t="s">
        <v>273</v>
      </c>
      <c r="F1122" s="31">
        <v>27.1</v>
      </c>
      <c r="G1122" s="31">
        <v>1258.4301000000003</v>
      </c>
      <c r="H1122" s="31">
        <v>0</v>
      </c>
      <c r="I1122" s="31">
        <v>0</v>
      </c>
      <c r="J1122" s="31">
        <v>0</v>
      </c>
      <c r="K1122" s="31">
        <v>0</v>
      </c>
      <c r="L1122" s="31">
        <v>0</v>
      </c>
      <c r="M1122" s="31">
        <v>1258</v>
      </c>
    </row>
    <row r="1123" spans="1:13" x14ac:dyDescent="0.25">
      <c r="A1123">
        <v>20010054</v>
      </c>
      <c r="B1123" t="s">
        <v>28</v>
      </c>
      <c r="C1123" t="s">
        <v>14145</v>
      </c>
      <c r="D1123" t="s">
        <v>14159</v>
      </c>
      <c r="E1123" t="s">
        <v>275</v>
      </c>
      <c r="F1123" s="31">
        <v>64.97</v>
      </c>
      <c r="G1123" s="31">
        <v>2617.6228999999998</v>
      </c>
      <c r="H1123" s="31">
        <v>0</v>
      </c>
      <c r="I1123" s="31">
        <v>0</v>
      </c>
      <c r="J1123" s="31">
        <v>0</v>
      </c>
      <c r="K1123" s="31">
        <v>0</v>
      </c>
      <c r="L1123" s="31">
        <v>0</v>
      </c>
      <c r="M1123" s="31">
        <v>2618</v>
      </c>
    </row>
    <row r="1124" spans="1:13" x14ac:dyDescent="0.25">
      <c r="A1124">
        <v>20010054</v>
      </c>
      <c r="B1124" t="s">
        <v>29</v>
      </c>
      <c r="C1124" t="s">
        <v>15837</v>
      </c>
      <c r="D1124" t="s">
        <v>15855</v>
      </c>
      <c r="E1124" t="s">
        <v>275</v>
      </c>
      <c r="F1124" s="31">
        <v>9.25</v>
      </c>
      <c r="G1124" s="31">
        <v>332.69909999999999</v>
      </c>
      <c r="H1124" s="31">
        <v>0</v>
      </c>
      <c r="I1124" s="31">
        <v>0</v>
      </c>
      <c r="J1124" s="31">
        <v>0</v>
      </c>
      <c r="K1124" s="31">
        <v>0</v>
      </c>
      <c r="L1124" s="31">
        <v>0</v>
      </c>
      <c r="M1124" s="31">
        <v>333</v>
      </c>
    </row>
    <row r="1125" spans="1:13" x14ac:dyDescent="0.25">
      <c r="A1125">
        <v>20010054</v>
      </c>
      <c r="B1125" t="s">
        <v>5</v>
      </c>
      <c r="C1125" t="s">
        <v>15711</v>
      </c>
      <c r="D1125" t="s">
        <v>15722</v>
      </c>
      <c r="E1125" t="s">
        <v>429</v>
      </c>
      <c r="F1125" s="31">
        <v>53.720000000000006</v>
      </c>
      <c r="G1125" s="31">
        <v>2231.1515999999997</v>
      </c>
      <c r="H1125" s="31">
        <v>0</v>
      </c>
      <c r="I1125" s="31">
        <v>0</v>
      </c>
      <c r="J1125" s="31">
        <v>0</v>
      </c>
      <c r="K1125" s="31">
        <v>0</v>
      </c>
      <c r="L1125" s="31">
        <v>0</v>
      </c>
      <c r="M1125" s="31">
        <v>2231</v>
      </c>
    </row>
    <row r="1126" spans="1:13" x14ac:dyDescent="0.25">
      <c r="A1126">
        <v>20010054</v>
      </c>
      <c r="B1126" t="s">
        <v>30</v>
      </c>
      <c r="C1126" t="s">
        <v>15712</v>
      </c>
      <c r="D1126" t="s">
        <v>15723</v>
      </c>
      <c r="E1126" t="s">
        <v>460</v>
      </c>
      <c r="F1126" s="31">
        <v>48.91</v>
      </c>
      <c r="G1126" s="31">
        <v>2068.5436000000004</v>
      </c>
      <c r="H1126" s="31">
        <v>0</v>
      </c>
      <c r="I1126" s="31">
        <v>0</v>
      </c>
      <c r="J1126" s="31">
        <v>0</v>
      </c>
      <c r="K1126" s="31">
        <v>0</v>
      </c>
      <c r="L1126" s="31">
        <v>0</v>
      </c>
      <c r="M1126" s="31">
        <v>2069</v>
      </c>
    </row>
    <row r="1127" spans="1:13" x14ac:dyDescent="0.25">
      <c r="A1127">
        <v>20010054</v>
      </c>
      <c r="B1127" t="s">
        <v>31</v>
      </c>
      <c r="C1127" t="s">
        <v>14890</v>
      </c>
      <c r="D1127" t="s">
        <v>15724</v>
      </c>
      <c r="E1127" t="s">
        <v>275</v>
      </c>
      <c r="F1127" s="31">
        <v>25.54</v>
      </c>
      <c r="G1127" s="31">
        <v>1133.1054999999999</v>
      </c>
      <c r="H1127" s="31">
        <v>0</v>
      </c>
      <c r="I1127" s="31">
        <v>0</v>
      </c>
      <c r="J1127" s="31">
        <v>0</v>
      </c>
      <c r="K1127" s="31">
        <v>0</v>
      </c>
      <c r="L1127" s="31">
        <v>0</v>
      </c>
      <c r="M1127" s="31">
        <v>1133</v>
      </c>
    </row>
    <row r="1128" spans="1:13" x14ac:dyDescent="0.25">
      <c r="A1128">
        <v>20010054</v>
      </c>
      <c r="B1128" t="s">
        <v>7</v>
      </c>
      <c r="C1128" t="s">
        <v>372</v>
      </c>
      <c r="D1128" t="s">
        <v>16481</v>
      </c>
      <c r="E1128" t="s">
        <v>275</v>
      </c>
      <c r="F1128" s="31">
        <v>28.129999999999995</v>
      </c>
      <c r="G1128" s="31">
        <v>1251.6279999999999</v>
      </c>
      <c r="H1128" s="31">
        <v>0</v>
      </c>
      <c r="I1128" s="31">
        <v>0</v>
      </c>
      <c r="J1128" s="31">
        <v>0</v>
      </c>
      <c r="K1128" s="31">
        <v>0</v>
      </c>
      <c r="L1128" s="31">
        <v>0</v>
      </c>
      <c r="M1128" s="31">
        <v>1252</v>
      </c>
    </row>
    <row r="1129" spans="1:13" x14ac:dyDescent="0.25">
      <c r="A1129">
        <v>20010054</v>
      </c>
      <c r="B1129" t="s">
        <v>8</v>
      </c>
      <c r="C1129" t="s">
        <v>16030</v>
      </c>
      <c r="D1129" t="s">
        <v>16041</v>
      </c>
      <c r="E1129" t="s">
        <v>268</v>
      </c>
      <c r="F1129" s="31">
        <v>38.379999999999995</v>
      </c>
      <c r="G1129" s="31">
        <v>1481.4112999999998</v>
      </c>
      <c r="H1129" s="31">
        <v>0</v>
      </c>
      <c r="I1129" s="31">
        <v>0</v>
      </c>
      <c r="J1129" s="31">
        <v>0</v>
      </c>
      <c r="K1129" s="31">
        <v>0</v>
      </c>
      <c r="L1129" s="31">
        <v>0</v>
      </c>
      <c r="M1129" s="31">
        <v>1481</v>
      </c>
    </row>
    <row r="1130" spans="1:13" x14ac:dyDescent="0.25">
      <c r="A1130">
        <v>20010054</v>
      </c>
      <c r="B1130" t="s">
        <v>32</v>
      </c>
      <c r="C1130" t="s">
        <v>16031</v>
      </c>
      <c r="D1130" t="s">
        <v>16042</v>
      </c>
      <c r="E1130" t="s">
        <v>275</v>
      </c>
      <c r="F1130" s="31">
        <v>22.78</v>
      </c>
      <c r="G1130" s="31">
        <v>875.41290000000004</v>
      </c>
      <c r="H1130" s="31">
        <v>0</v>
      </c>
      <c r="I1130" s="31">
        <v>0</v>
      </c>
      <c r="J1130" s="31">
        <v>0</v>
      </c>
      <c r="K1130" s="31">
        <v>0</v>
      </c>
      <c r="L1130" s="31">
        <v>0</v>
      </c>
      <c r="M1130" s="31">
        <v>875</v>
      </c>
    </row>
    <row r="1131" spans="1:13" x14ac:dyDescent="0.25">
      <c r="A1131">
        <v>20010054</v>
      </c>
      <c r="B1131" t="s">
        <v>9</v>
      </c>
      <c r="C1131" t="s">
        <v>9690</v>
      </c>
      <c r="D1131" t="s">
        <v>16043</v>
      </c>
      <c r="E1131" t="s">
        <v>275</v>
      </c>
      <c r="F1131" s="31">
        <v>40.989999999999995</v>
      </c>
      <c r="G1131" s="31">
        <v>1738.6271000000004</v>
      </c>
      <c r="H1131" s="31">
        <v>0</v>
      </c>
      <c r="I1131" s="31">
        <v>0</v>
      </c>
      <c r="J1131" s="31">
        <v>0</v>
      </c>
      <c r="K1131" s="31">
        <v>0</v>
      </c>
      <c r="L1131" s="31">
        <v>0</v>
      </c>
      <c r="M1131" s="31">
        <v>1739</v>
      </c>
    </row>
    <row r="1132" spans="1:13" x14ac:dyDescent="0.25">
      <c r="A1132">
        <v>20010054</v>
      </c>
      <c r="B1132" t="s">
        <v>10</v>
      </c>
      <c r="C1132" t="s">
        <v>7743</v>
      </c>
      <c r="D1132" t="s">
        <v>16482</v>
      </c>
      <c r="E1132" t="s">
        <v>275</v>
      </c>
      <c r="F1132" s="31">
        <v>10.74</v>
      </c>
      <c r="G1132" s="31">
        <v>488.97749999999996</v>
      </c>
      <c r="H1132" s="31">
        <v>0</v>
      </c>
      <c r="I1132" s="31">
        <v>0</v>
      </c>
      <c r="J1132" s="31">
        <v>0</v>
      </c>
      <c r="K1132" s="31">
        <v>0</v>
      </c>
      <c r="L1132" s="31">
        <v>0</v>
      </c>
      <c r="M1132" s="31">
        <v>489</v>
      </c>
    </row>
    <row r="1133" spans="1:13" x14ac:dyDescent="0.25">
      <c r="A1133">
        <v>20010054</v>
      </c>
      <c r="B1133" t="s">
        <v>34</v>
      </c>
      <c r="C1133" t="s">
        <v>16429</v>
      </c>
      <c r="D1133" t="s">
        <v>16483</v>
      </c>
      <c r="E1133" t="s">
        <v>5502</v>
      </c>
      <c r="F1133" s="31">
        <v>23.24</v>
      </c>
      <c r="G1133" s="31">
        <v>1051.3038000000001</v>
      </c>
      <c r="H1133" s="31">
        <v>0</v>
      </c>
      <c r="I1133" s="31">
        <v>0</v>
      </c>
      <c r="J1133" s="31">
        <v>0</v>
      </c>
      <c r="K1133" s="31">
        <v>0</v>
      </c>
      <c r="L1133" s="31">
        <v>0</v>
      </c>
      <c r="M1133" s="31">
        <v>1051</v>
      </c>
    </row>
    <row r="1134" spans="1:13" x14ac:dyDescent="0.25">
      <c r="A1134" t="s">
        <v>16740</v>
      </c>
      <c r="F1134" s="31">
        <v>754.1</v>
      </c>
      <c r="G1134" s="31">
        <v>31820.980000000007</v>
      </c>
      <c r="H1134" s="31">
        <v>0</v>
      </c>
      <c r="I1134" s="31">
        <v>0</v>
      </c>
      <c r="J1134" s="31">
        <v>0</v>
      </c>
      <c r="K1134" s="31">
        <v>0</v>
      </c>
      <c r="L1134" s="31">
        <v>0</v>
      </c>
      <c r="M1134" s="31">
        <v>31821</v>
      </c>
    </row>
    <row r="1135" spans="1:13" x14ac:dyDescent="0.25">
      <c r="A1135">
        <v>20020020</v>
      </c>
      <c r="B1135" t="s">
        <v>1</v>
      </c>
      <c r="C1135" t="s">
        <v>182</v>
      </c>
      <c r="D1135" t="s">
        <v>10697</v>
      </c>
      <c r="E1135" t="s">
        <v>275</v>
      </c>
      <c r="F1135" s="31">
        <v>4.74</v>
      </c>
      <c r="G1135" s="31">
        <v>184.78280000000001</v>
      </c>
      <c r="H1135" s="31">
        <v>0</v>
      </c>
      <c r="I1135" s="31">
        <v>0</v>
      </c>
      <c r="J1135" s="31">
        <v>0</v>
      </c>
      <c r="K1135" s="31">
        <v>0</v>
      </c>
      <c r="L1135" s="31">
        <v>0</v>
      </c>
      <c r="M1135" s="31">
        <v>185</v>
      </c>
    </row>
    <row r="1136" spans="1:13" x14ac:dyDescent="0.25">
      <c r="A1136">
        <v>20020020</v>
      </c>
      <c r="B1136" t="s">
        <v>41</v>
      </c>
      <c r="C1136" t="s">
        <v>10656</v>
      </c>
      <c r="D1136" t="s">
        <v>10699</v>
      </c>
      <c r="E1136" t="s">
        <v>1284</v>
      </c>
      <c r="F1136" s="31">
        <v>38.1</v>
      </c>
      <c r="G1136" s="31">
        <v>1721.6958000000002</v>
      </c>
      <c r="H1136" s="31">
        <v>0</v>
      </c>
      <c r="I1136" s="31">
        <v>0</v>
      </c>
      <c r="J1136" s="31">
        <v>0</v>
      </c>
      <c r="K1136" s="31">
        <v>0</v>
      </c>
      <c r="L1136" s="31">
        <v>0</v>
      </c>
      <c r="M1136" s="31">
        <v>1722</v>
      </c>
    </row>
    <row r="1137" spans="1:13" x14ac:dyDescent="0.25">
      <c r="A1137">
        <v>20020020</v>
      </c>
      <c r="B1137" t="s">
        <v>21</v>
      </c>
      <c r="C1137" t="s">
        <v>8355</v>
      </c>
      <c r="D1137" t="s">
        <v>10701</v>
      </c>
      <c r="E1137" t="s">
        <v>275</v>
      </c>
      <c r="F1137" s="31">
        <v>23.36</v>
      </c>
      <c r="G1137" s="31">
        <v>1037.3455999999999</v>
      </c>
      <c r="H1137" s="31">
        <v>0</v>
      </c>
      <c r="I1137" s="31">
        <v>0</v>
      </c>
      <c r="J1137" s="31">
        <v>0</v>
      </c>
      <c r="K1137" s="31">
        <v>0</v>
      </c>
      <c r="L1137" s="31">
        <v>0</v>
      </c>
      <c r="M1137" s="31">
        <v>1037</v>
      </c>
    </row>
    <row r="1138" spans="1:13" x14ac:dyDescent="0.25">
      <c r="A1138">
        <v>20020020</v>
      </c>
      <c r="B1138" t="s">
        <v>22</v>
      </c>
      <c r="C1138" t="s">
        <v>10663</v>
      </c>
      <c r="D1138" t="s">
        <v>10702</v>
      </c>
      <c r="E1138" t="s">
        <v>275</v>
      </c>
      <c r="F1138" s="31">
        <v>67.699999999999989</v>
      </c>
      <c r="G1138" s="31">
        <v>2480.1848</v>
      </c>
      <c r="H1138" s="31">
        <v>0</v>
      </c>
      <c r="I1138" s="31">
        <v>0</v>
      </c>
      <c r="J1138" s="31">
        <v>0</v>
      </c>
      <c r="K1138" s="31">
        <v>0</v>
      </c>
      <c r="L1138" s="31">
        <v>0</v>
      </c>
      <c r="M1138" s="31">
        <v>2480</v>
      </c>
    </row>
    <row r="1139" spans="1:13" x14ac:dyDescent="0.25">
      <c r="A1139">
        <v>20020020</v>
      </c>
      <c r="B1139" t="s">
        <v>40</v>
      </c>
      <c r="C1139" t="s">
        <v>10951</v>
      </c>
      <c r="D1139" t="s">
        <v>10987</v>
      </c>
      <c r="E1139" t="s">
        <v>275</v>
      </c>
      <c r="F1139" s="31">
        <v>56.820000000000007</v>
      </c>
      <c r="G1139" s="31">
        <v>2376.4810000000002</v>
      </c>
      <c r="H1139" s="31">
        <v>0</v>
      </c>
      <c r="I1139" s="31">
        <v>0</v>
      </c>
      <c r="J1139" s="31">
        <v>0</v>
      </c>
      <c r="K1139" s="31">
        <v>0</v>
      </c>
      <c r="L1139" s="31">
        <v>0</v>
      </c>
      <c r="M1139" s="31">
        <v>2376</v>
      </c>
    </row>
    <row r="1140" spans="1:13" x14ac:dyDescent="0.25">
      <c r="A1140">
        <v>20020020</v>
      </c>
      <c r="B1140" t="s">
        <v>25</v>
      </c>
      <c r="C1140" t="s">
        <v>1035</v>
      </c>
      <c r="D1140" t="s">
        <v>10704</v>
      </c>
      <c r="E1140" t="s">
        <v>275</v>
      </c>
      <c r="F1140" s="31">
        <v>57.74</v>
      </c>
      <c r="G1140" s="31">
        <v>2207.8236000000002</v>
      </c>
      <c r="H1140" s="31">
        <v>0</v>
      </c>
      <c r="I1140" s="31">
        <v>0</v>
      </c>
      <c r="J1140" s="31">
        <v>0</v>
      </c>
      <c r="K1140" s="31">
        <v>0</v>
      </c>
      <c r="L1140" s="31">
        <v>0</v>
      </c>
      <c r="M1140" s="31">
        <v>2208</v>
      </c>
    </row>
    <row r="1141" spans="1:13" x14ac:dyDescent="0.25">
      <c r="A1141">
        <v>20020020</v>
      </c>
      <c r="B1141" t="s">
        <v>26</v>
      </c>
      <c r="C1141" t="s">
        <v>10665</v>
      </c>
      <c r="D1141" t="s">
        <v>10705</v>
      </c>
      <c r="E1141" t="s">
        <v>275</v>
      </c>
      <c r="F1141" s="31">
        <v>9.9400000000000013</v>
      </c>
      <c r="G1141" s="31">
        <v>410.66380000000004</v>
      </c>
      <c r="H1141" s="31">
        <v>0</v>
      </c>
      <c r="I1141" s="31">
        <v>0</v>
      </c>
      <c r="J1141" s="31">
        <v>0</v>
      </c>
      <c r="K1141" s="31">
        <v>0</v>
      </c>
      <c r="L1141" s="31">
        <v>0</v>
      </c>
      <c r="M1141" s="31">
        <v>411</v>
      </c>
    </row>
    <row r="1142" spans="1:13" x14ac:dyDescent="0.25">
      <c r="A1142">
        <v>20020020</v>
      </c>
      <c r="B1142" t="s">
        <v>27</v>
      </c>
      <c r="C1142" t="s">
        <v>937</v>
      </c>
      <c r="D1142" t="s">
        <v>10706</v>
      </c>
      <c r="E1142" t="s">
        <v>274</v>
      </c>
      <c r="F1142" s="31">
        <v>19.419999999999998</v>
      </c>
      <c r="G1142" s="31">
        <v>800.59600000000012</v>
      </c>
      <c r="H1142" s="31">
        <v>0</v>
      </c>
      <c r="I1142" s="31">
        <v>0</v>
      </c>
      <c r="J1142" s="31">
        <v>0</v>
      </c>
      <c r="K1142" s="31">
        <v>0</v>
      </c>
      <c r="L1142" s="31">
        <v>0</v>
      </c>
      <c r="M1142" s="31">
        <v>801</v>
      </c>
    </row>
    <row r="1143" spans="1:13" x14ac:dyDescent="0.25">
      <c r="A1143">
        <v>20020020</v>
      </c>
      <c r="B1143" t="s">
        <v>2</v>
      </c>
      <c r="C1143" t="s">
        <v>9725</v>
      </c>
      <c r="D1143" t="s">
        <v>10707</v>
      </c>
      <c r="E1143" t="s">
        <v>275</v>
      </c>
      <c r="F1143" s="31">
        <v>61.08</v>
      </c>
      <c r="G1143" s="31">
        <v>2451.3884000000003</v>
      </c>
      <c r="H1143" s="31">
        <v>0</v>
      </c>
      <c r="I1143" s="31">
        <v>0</v>
      </c>
      <c r="J1143" s="31">
        <v>0</v>
      </c>
      <c r="K1143" s="31">
        <v>0</v>
      </c>
      <c r="L1143" s="31">
        <v>0</v>
      </c>
      <c r="M1143" s="31">
        <v>2451</v>
      </c>
    </row>
    <row r="1144" spans="1:13" x14ac:dyDescent="0.25">
      <c r="A1144">
        <v>20020020</v>
      </c>
      <c r="B1144" t="s">
        <v>3</v>
      </c>
      <c r="C1144" t="s">
        <v>10666</v>
      </c>
      <c r="D1144" t="s">
        <v>10708</v>
      </c>
      <c r="E1144" t="s">
        <v>275</v>
      </c>
      <c r="F1144" s="31">
        <v>22.060000000000002</v>
      </c>
      <c r="G1144" s="31">
        <v>967.38760000000025</v>
      </c>
      <c r="H1144" s="31">
        <v>0</v>
      </c>
      <c r="I1144" s="31">
        <v>0</v>
      </c>
      <c r="J1144" s="31">
        <v>0</v>
      </c>
      <c r="K1144" s="31">
        <v>0</v>
      </c>
      <c r="L1144" s="31">
        <v>0</v>
      </c>
      <c r="M1144" s="31">
        <v>967</v>
      </c>
    </row>
    <row r="1145" spans="1:13" x14ac:dyDescent="0.25">
      <c r="A1145">
        <v>20020020</v>
      </c>
      <c r="B1145" t="s">
        <v>4</v>
      </c>
      <c r="C1145" t="s">
        <v>10667</v>
      </c>
      <c r="D1145" t="s">
        <v>10709</v>
      </c>
      <c r="E1145" t="s">
        <v>275</v>
      </c>
      <c r="F1145" s="31">
        <v>52.64</v>
      </c>
      <c r="G1145" s="31">
        <v>1903.1069999999997</v>
      </c>
      <c r="H1145" s="31">
        <v>0</v>
      </c>
      <c r="I1145" s="31">
        <v>0</v>
      </c>
      <c r="J1145" s="31">
        <v>0</v>
      </c>
      <c r="K1145" s="31">
        <v>0</v>
      </c>
      <c r="L1145" s="31">
        <v>0</v>
      </c>
      <c r="M1145" s="31">
        <v>1903</v>
      </c>
    </row>
    <row r="1146" spans="1:13" x14ac:dyDescent="0.25">
      <c r="A1146">
        <v>20020020</v>
      </c>
      <c r="B1146" t="s">
        <v>28</v>
      </c>
      <c r="C1146" t="s">
        <v>10952</v>
      </c>
      <c r="D1146" t="s">
        <v>10988</v>
      </c>
      <c r="E1146" t="s">
        <v>275</v>
      </c>
      <c r="F1146" s="31">
        <v>46.48</v>
      </c>
      <c r="G1146" s="31">
        <v>1720.0152</v>
      </c>
      <c r="H1146" s="31">
        <v>0</v>
      </c>
      <c r="I1146" s="31">
        <v>0</v>
      </c>
      <c r="J1146" s="31">
        <v>0</v>
      </c>
      <c r="K1146" s="31">
        <v>0</v>
      </c>
      <c r="L1146" s="31">
        <v>0</v>
      </c>
      <c r="M1146" s="31">
        <v>1720</v>
      </c>
    </row>
    <row r="1147" spans="1:13" x14ac:dyDescent="0.25">
      <c r="A1147">
        <v>20020020</v>
      </c>
      <c r="B1147" t="s">
        <v>37</v>
      </c>
      <c r="C1147" t="s">
        <v>5714</v>
      </c>
      <c r="D1147" t="s">
        <v>10847</v>
      </c>
      <c r="E1147" t="s">
        <v>275</v>
      </c>
      <c r="F1147" s="31">
        <v>68.739999999999995</v>
      </c>
      <c r="G1147" s="31">
        <v>3173.8113999999996</v>
      </c>
      <c r="H1147" s="31">
        <v>0</v>
      </c>
      <c r="I1147" s="31">
        <v>0</v>
      </c>
      <c r="J1147" s="31">
        <v>0</v>
      </c>
      <c r="K1147" s="31">
        <v>0</v>
      </c>
      <c r="L1147" s="31">
        <v>0</v>
      </c>
      <c r="M1147" s="31">
        <v>3174</v>
      </c>
    </row>
    <row r="1148" spans="1:13" x14ac:dyDescent="0.25">
      <c r="A1148">
        <v>20020020</v>
      </c>
      <c r="B1148" t="s">
        <v>38</v>
      </c>
      <c r="C1148" t="s">
        <v>434</v>
      </c>
      <c r="D1148" t="s">
        <v>10848</v>
      </c>
      <c r="E1148" t="s">
        <v>275</v>
      </c>
      <c r="F1148" s="31">
        <v>213.22</v>
      </c>
      <c r="G1148" s="31">
        <v>8795.5822000000007</v>
      </c>
      <c r="H1148" s="31">
        <v>0</v>
      </c>
      <c r="I1148" s="31">
        <v>0</v>
      </c>
      <c r="J1148" s="31">
        <v>0</v>
      </c>
      <c r="K1148" s="31">
        <v>0</v>
      </c>
      <c r="L1148" s="31">
        <v>0</v>
      </c>
      <c r="M1148" s="31">
        <v>8796</v>
      </c>
    </row>
    <row r="1149" spans="1:13" x14ac:dyDescent="0.25">
      <c r="A1149">
        <v>20020020</v>
      </c>
      <c r="B1149" t="s">
        <v>29</v>
      </c>
      <c r="C1149" t="s">
        <v>7211</v>
      </c>
      <c r="D1149" t="s">
        <v>10849</v>
      </c>
      <c r="E1149" t="s">
        <v>1032</v>
      </c>
      <c r="F1149" s="31">
        <v>44.58</v>
      </c>
      <c r="G1149" s="31">
        <v>1713.8353999999997</v>
      </c>
      <c r="H1149" s="31">
        <v>0</v>
      </c>
      <c r="I1149" s="31">
        <v>0</v>
      </c>
      <c r="J1149" s="31">
        <v>0</v>
      </c>
      <c r="K1149" s="31">
        <v>0</v>
      </c>
      <c r="L1149" s="31">
        <v>0</v>
      </c>
      <c r="M1149" s="31">
        <v>1714</v>
      </c>
    </row>
    <row r="1150" spans="1:13" x14ac:dyDescent="0.25">
      <c r="A1150">
        <v>20020020</v>
      </c>
      <c r="B1150" t="s">
        <v>5</v>
      </c>
      <c r="C1150" t="s">
        <v>445</v>
      </c>
      <c r="D1150" t="s">
        <v>10850</v>
      </c>
      <c r="E1150" t="s">
        <v>275</v>
      </c>
      <c r="F1150" s="31">
        <v>48.039999999999992</v>
      </c>
      <c r="G1150" s="31">
        <v>1752.7264</v>
      </c>
      <c r="H1150" s="31">
        <v>0</v>
      </c>
      <c r="I1150" s="31">
        <v>0</v>
      </c>
      <c r="J1150" s="31">
        <v>0</v>
      </c>
      <c r="K1150" s="31">
        <v>0</v>
      </c>
      <c r="L1150" s="31">
        <v>0</v>
      </c>
      <c r="M1150" s="31">
        <v>1753</v>
      </c>
    </row>
    <row r="1151" spans="1:13" x14ac:dyDescent="0.25">
      <c r="A1151">
        <v>20020020</v>
      </c>
      <c r="B1151" t="s">
        <v>39</v>
      </c>
      <c r="C1151" t="s">
        <v>7519</v>
      </c>
      <c r="D1151" t="s">
        <v>10851</v>
      </c>
      <c r="E1151" t="s">
        <v>6239</v>
      </c>
      <c r="F1151" s="31">
        <v>12.620000000000001</v>
      </c>
      <c r="G1151" s="31">
        <v>541.23180000000002</v>
      </c>
      <c r="H1151" s="31">
        <v>0</v>
      </c>
      <c r="I1151" s="31">
        <v>0</v>
      </c>
      <c r="J1151" s="31">
        <v>0</v>
      </c>
      <c r="K1151" s="31">
        <v>0</v>
      </c>
      <c r="L1151" s="31">
        <v>0</v>
      </c>
      <c r="M1151" s="31">
        <v>541</v>
      </c>
    </row>
    <row r="1152" spans="1:13" x14ac:dyDescent="0.25">
      <c r="A1152">
        <v>20020020</v>
      </c>
      <c r="B1152" t="s">
        <v>6</v>
      </c>
      <c r="C1152" t="s">
        <v>10821</v>
      </c>
      <c r="D1152" t="s">
        <v>10852</v>
      </c>
      <c r="E1152" t="s">
        <v>275</v>
      </c>
      <c r="F1152" s="31">
        <v>20.56</v>
      </c>
      <c r="G1152" s="31">
        <v>880.44800000000009</v>
      </c>
      <c r="H1152" s="31">
        <v>0</v>
      </c>
      <c r="I1152" s="31">
        <v>0</v>
      </c>
      <c r="J1152" s="31">
        <v>0</v>
      </c>
      <c r="K1152" s="31">
        <v>0</v>
      </c>
      <c r="L1152" s="31">
        <v>0</v>
      </c>
      <c r="M1152" s="31">
        <v>880</v>
      </c>
    </row>
    <row r="1153" spans="1:13" x14ac:dyDescent="0.25">
      <c r="A1153">
        <v>20020020</v>
      </c>
      <c r="B1153" t="s">
        <v>7</v>
      </c>
      <c r="C1153" t="s">
        <v>8044</v>
      </c>
      <c r="D1153" t="s">
        <v>10991</v>
      </c>
      <c r="E1153" t="s">
        <v>275</v>
      </c>
      <c r="F1153" s="31">
        <v>26.100000000000005</v>
      </c>
      <c r="G1153" s="31">
        <v>1251.5056</v>
      </c>
      <c r="H1153" s="31">
        <v>0</v>
      </c>
      <c r="I1153" s="31">
        <v>0</v>
      </c>
      <c r="J1153" s="31">
        <v>0</v>
      </c>
      <c r="K1153" s="31">
        <v>0</v>
      </c>
      <c r="L1153" s="31">
        <v>0</v>
      </c>
      <c r="M1153" s="31">
        <v>1252</v>
      </c>
    </row>
    <row r="1154" spans="1:13" x14ac:dyDescent="0.25">
      <c r="A1154">
        <v>20020020</v>
      </c>
      <c r="B1154" t="s">
        <v>8</v>
      </c>
      <c r="C1154" t="s">
        <v>9607</v>
      </c>
      <c r="D1154" t="s">
        <v>12080</v>
      </c>
      <c r="E1154" t="s">
        <v>275</v>
      </c>
      <c r="F1154" s="31">
        <v>15.939999999999998</v>
      </c>
      <c r="G1154" s="31">
        <v>654.09059999999999</v>
      </c>
      <c r="H1154" s="31">
        <v>0</v>
      </c>
      <c r="I1154" s="31">
        <v>0</v>
      </c>
      <c r="J1154" s="31">
        <v>0</v>
      </c>
      <c r="K1154" s="31">
        <v>0</v>
      </c>
      <c r="L1154" s="31">
        <v>0</v>
      </c>
      <c r="M1154" s="31">
        <v>654</v>
      </c>
    </row>
    <row r="1155" spans="1:13" x14ac:dyDescent="0.25">
      <c r="A1155">
        <v>20020020</v>
      </c>
      <c r="B1155" t="s">
        <v>32</v>
      </c>
      <c r="C1155" t="s">
        <v>12207</v>
      </c>
      <c r="D1155" t="s">
        <v>12232</v>
      </c>
      <c r="E1155" t="s">
        <v>1284</v>
      </c>
      <c r="F1155" s="31">
        <v>74.58</v>
      </c>
      <c r="G1155" s="31">
        <v>2940.7963999999997</v>
      </c>
      <c r="H1155" s="31">
        <v>0</v>
      </c>
      <c r="I1155" s="31">
        <v>0</v>
      </c>
      <c r="J1155" s="31">
        <v>0</v>
      </c>
      <c r="K1155" s="31">
        <v>0</v>
      </c>
      <c r="L1155" s="31">
        <v>0</v>
      </c>
      <c r="M1155" s="31">
        <v>2941</v>
      </c>
    </row>
    <row r="1156" spans="1:13" x14ac:dyDescent="0.25">
      <c r="A1156">
        <v>20020020</v>
      </c>
      <c r="B1156" t="s">
        <v>11</v>
      </c>
      <c r="C1156" t="s">
        <v>559</v>
      </c>
      <c r="D1156" t="s">
        <v>12650</v>
      </c>
      <c r="E1156" t="s">
        <v>274</v>
      </c>
      <c r="F1156" s="31">
        <v>9.9</v>
      </c>
      <c r="G1156" s="31">
        <v>417.70939999999996</v>
      </c>
      <c r="H1156" s="31">
        <v>0</v>
      </c>
      <c r="I1156" s="31">
        <v>0</v>
      </c>
      <c r="J1156" s="31">
        <v>0</v>
      </c>
      <c r="K1156" s="31">
        <v>0</v>
      </c>
      <c r="L1156" s="31">
        <v>0</v>
      </c>
      <c r="M1156" s="31">
        <v>418</v>
      </c>
    </row>
    <row r="1157" spans="1:13" x14ac:dyDescent="0.25">
      <c r="A1157">
        <v>20020020</v>
      </c>
      <c r="B1157" t="s">
        <v>12</v>
      </c>
      <c r="C1157" t="s">
        <v>13073</v>
      </c>
      <c r="D1157" t="s">
        <v>13094</v>
      </c>
      <c r="E1157" t="s">
        <v>275</v>
      </c>
      <c r="F1157" s="31">
        <v>34.94</v>
      </c>
      <c r="G1157" s="31">
        <v>1634.4184</v>
      </c>
      <c r="H1157" s="31">
        <v>0</v>
      </c>
      <c r="I1157" s="31">
        <v>0</v>
      </c>
      <c r="J1157" s="31">
        <v>0</v>
      </c>
      <c r="K1157" s="31">
        <v>0</v>
      </c>
      <c r="L1157" s="31">
        <v>0</v>
      </c>
      <c r="M1157" s="31">
        <v>1634</v>
      </c>
    </row>
    <row r="1158" spans="1:13" x14ac:dyDescent="0.25">
      <c r="A1158">
        <v>20020020</v>
      </c>
      <c r="B1158" t="s">
        <v>13</v>
      </c>
      <c r="C1158" t="s">
        <v>13172</v>
      </c>
      <c r="D1158" t="s">
        <v>13863</v>
      </c>
      <c r="E1158" t="s">
        <v>1284</v>
      </c>
      <c r="F1158" s="31">
        <v>20.499999999999996</v>
      </c>
      <c r="G1158" s="31">
        <v>828.65279999999984</v>
      </c>
      <c r="H1158" s="31">
        <v>0</v>
      </c>
      <c r="I1158" s="31">
        <v>0</v>
      </c>
      <c r="J1158" s="31">
        <v>0</v>
      </c>
      <c r="K1158" s="31">
        <v>0</v>
      </c>
      <c r="L1158" s="31">
        <v>0</v>
      </c>
      <c r="M1158" s="31">
        <v>829</v>
      </c>
    </row>
    <row r="1159" spans="1:13" x14ac:dyDescent="0.25">
      <c r="A1159">
        <v>20020020</v>
      </c>
      <c r="B1159" t="s">
        <v>35</v>
      </c>
      <c r="C1159" t="s">
        <v>14044</v>
      </c>
      <c r="D1159" t="s">
        <v>14078</v>
      </c>
      <c r="E1159" t="s">
        <v>275</v>
      </c>
      <c r="F1159" s="31">
        <v>33</v>
      </c>
      <c r="G1159" s="31">
        <v>1419.1701999999998</v>
      </c>
      <c r="H1159" s="31">
        <v>0</v>
      </c>
      <c r="I1159" s="31">
        <v>0</v>
      </c>
      <c r="J1159" s="31">
        <v>0</v>
      </c>
      <c r="K1159" s="31">
        <v>0</v>
      </c>
      <c r="L1159" s="31">
        <v>0</v>
      </c>
      <c r="M1159" s="31">
        <v>1419</v>
      </c>
    </row>
    <row r="1160" spans="1:13" x14ac:dyDescent="0.25">
      <c r="A1160">
        <v>20020020</v>
      </c>
      <c r="B1160" t="s">
        <v>14</v>
      </c>
      <c r="C1160" t="s">
        <v>14045</v>
      </c>
      <c r="D1160" t="s">
        <v>14079</v>
      </c>
      <c r="E1160" t="s">
        <v>275</v>
      </c>
      <c r="F1160" s="31">
        <v>42.000000000000007</v>
      </c>
      <c r="G1160" s="31">
        <v>1723.8777999999998</v>
      </c>
      <c r="H1160" s="31">
        <v>0</v>
      </c>
      <c r="I1160" s="31">
        <v>0</v>
      </c>
      <c r="J1160" s="31">
        <v>0</v>
      </c>
      <c r="K1160" s="31">
        <v>0</v>
      </c>
      <c r="L1160" s="31">
        <v>0</v>
      </c>
      <c r="M1160" s="31">
        <v>1724</v>
      </c>
    </row>
    <row r="1161" spans="1:13" x14ac:dyDescent="0.25">
      <c r="A1161">
        <v>20020020</v>
      </c>
      <c r="B1161" t="s">
        <v>1650</v>
      </c>
      <c r="C1161" t="s">
        <v>14299</v>
      </c>
      <c r="D1161" t="s">
        <v>14332</v>
      </c>
      <c r="E1161" t="s">
        <v>1691</v>
      </c>
      <c r="F1161" s="31">
        <v>14.9</v>
      </c>
      <c r="G1161" s="31">
        <v>669.31460000000015</v>
      </c>
      <c r="H1161" s="31">
        <v>0</v>
      </c>
      <c r="I1161" s="31">
        <v>0</v>
      </c>
      <c r="J1161" s="31">
        <v>0</v>
      </c>
      <c r="K1161" s="31">
        <v>0</v>
      </c>
      <c r="L1161" s="31">
        <v>0</v>
      </c>
      <c r="M1161" s="31">
        <v>669</v>
      </c>
    </row>
    <row r="1162" spans="1:13" x14ac:dyDescent="0.25">
      <c r="A1162">
        <v>20020020</v>
      </c>
      <c r="B1162" t="s">
        <v>15</v>
      </c>
      <c r="C1162" t="s">
        <v>14514</v>
      </c>
      <c r="D1162" t="s">
        <v>14536</v>
      </c>
      <c r="E1162" t="s">
        <v>1284</v>
      </c>
      <c r="F1162" s="31">
        <v>54.220000000000006</v>
      </c>
      <c r="G1162" s="31">
        <v>2115.8902000000003</v>
      </c>
      <c r="H1162" s="31">
        <v>0</v>
      </c>
      <c r="I1162" s="31">
        <v>0</v>
      </c>
      <c r="J1162" s="31">
        <v>0</v>
      </c>
      <c r="K1162" s="31">
        <v>0</v>
      </c>
      <c r="L1162" s="31">
        <v>0</v>
      </c>
      <c r="M1162" s="31">
        <v>2116</v>
      </c>
    </row>
    <row r="1163" spans="1:13" x14ac:dyDescent="0.25">
      <c r="A1163">
        <v>20020020</v>
      </c>
      <c r="B1163" t="s">
        <v>16</v>
      </c>
      <c r="C1163" t="s">
        <v>15157</v>
      </c>
      <c r="D1163" t="s">
        <v>15189</v>
      </c>
      <c r="E1163" t="s">
        <v>274</v>
      </c>
      <c r="F1163" s="31">
        <v>53.940000000000005</v>
      </c>
      <c r="G1163" s="31">
        <v>2215.7938000000004</v>
      </c>
      <c r="H1163" s="31">
        <v>0</v>
      </c>
      <c r="I1163" s="31">
        <v>0</v>
      </c>
      <c r="J1163" s="31">
        <v>0</v>
      </c>
      <c r="K1163" s="31">
        <v>0</v>
      </c>
      <c r="L1163" s="31">
        <v>0</v>
      </c>
      <c r="M1163" s="31">
        <v>2216</v>
      </c>
    </row>
    <row r="1164" spans="1:13" x14ac:dyDescent="0.25">
      <c r="A1164">
        <v>20020020</v>
      </c>
      <c r="B1164" t="s">
        <v>129</v>
      </c>
      <c r="C1164" t="s">
        <v>15499</v>
      </c>
      <c r="D1164" t="s">
        <v>15548</v>
      </c>
      <c r="E1164" t="s">
        <v>5245</v>
      </c>
      <c r="F1164" s="31">
        <v>5.2</v>
      </c>
      <c r="G1164" s="31">
        <v>224.12560000000002</v>
      </c>
      <c r="H1164" s="31">
        <v>0</v>
      </c>
      <c r="I1164" s="31">
        <v>0</v>
      </c>
      <c r="J1164" s="31">
        <v>0</v>
      </c>
      <c r="K1164" s="31">
        <v>0</v>
      </c>
      <c r="L1164" s="31">
        <v>0</v>
      </c>
      <c r="M1164" s="31">
        <v>224</v>
      </c>
    </row>
    <row r="1165" spans="1:13" x14ac:dyDescent="0.25">
      <c r="A1165">
        <v>20020020</v>
      </c>
      <c r="B1165" t="s">
        <v>423</v>
      </c>
      <c r="C1165" t="s">
        <v>13167</v>
      </c>
      <c r="D1165" t="s">
        <v>15549</v>
      </c>
      <c r="E1165" t="s">
        <v>275</v>
      </c>
      <c r="F1165" s="31">
        <v>43.339999999999996</v>
      </c>
      <c r="G1165" s="31">
        <v>1721.9787999999999</v>
      </c>
      <c r="H1165" s="31">
        <v>0</v>
      </c>
      <c r="I1165" s="31">
        <v>0</v>
      </c>
      <c r="J1165" s="31">
        <v>0</v>
      </c>
      <c r="K1165" s="31">
        <v>0</v>
      </c>
      <c r="L1165" s="31">
        <v>0</v>
      </c>
      <c r="M1165" s="31">
        <v>1722</v>
      </c>
    </row>
    <row r="1166" spans="1:13" x14ac:dyDescent="0.25">
      <c r="A1166">
        <v>20020020</v>
      </c>
      <c r="B1166" t="s">
        <v>424</v>
      </c>
      <c r="C1166" t="s">
        <v>15305</v>
      </c>
      <c r="D1166" t="s">
        <v>15346</v>
      </c>
      <c r="E1166" t="s">
        <v>1284</v>
      </c>
      <c r="F1166" s="31">
        <v>15.499999999999998</v>
      </c>
      <c r="G1166" s="31">
        <v>678.83519999999999</v>
      </c>
      <c r="H1166" s="31">
        <v>0</v>
      </c>
      <c r="I1166" s="31">
        <v>0</v>
      </c>
      <c r="J1166" s="31">
        <v>0</v>
      </c>
      <c r="K1166" s="31">
        <v>0</v>
      </c>
      <c r="L1166" s="31">
        <v>0</v>
      </c>
      <c r="M1166" s="31">
        <v>679</v>
      </c>
    </row>
    <row r="1167" spans="1:13" x14ac:dyDescent="0.25">
      <c r="A1167">
        <v>20020020</v>
      </c>
      <c r="B1167" t="s">
        <v>425</v>
      </c>
      <c r="C1167" t="s">
        <v>15306</v>
      </c>
      <c r="D1167" t="s">
        <v>15347</v>
      </c>
      <c r="E1167" t="s">
        <v>1284</v>
      </c>
      <c r="F1167" s="31">
        <v>7.1800000000000015</v>
      </c>
      <c r="G1167" s="31">
        <v>349.56579999999997</v>
      </c>
      <c r="H1167" s="31">
        <v>0</v>
      </c>
      <c r="I1167" s="31">
        <v>0</v>
      </c>
      <c r="J1167" s="31">
        <v>0</v>
      </c>
      <c r="K1167" s="31">
        <v>0</v>
      </c>
      <c r="L1167" s="31">
        <v>0</v>
      </c>
      <c r="M1167" s="31">
        <v>350</v>
      </c>
    </row>
    <row r="1168" spans="1:13" x14ac:dyDescent="0.25">
      <c r="A1168">
        <v>20020020</v>
      </c>
      <c r="B1168" t="s">
        <v>2068</v>
      </c>
      <c r="C1168" t="s">
        <v>15839</v>
      </c>
      <c r="D1168" t="s">
        <v>15859</v>
      </c>
      <c r="E1168" t="s">
        <v>5245</v>
      </c>
      <c r="F1168" s="31">
        <v>68.239999999999995</v>
      </c>
      <c r="G1168" s="31">
        <v>2683.7687999999998</v>
      </c>
      <c r="H1168" s="31">
        <v>0</v>
      </c>
      <c r="I1168" s="31">
        <v>0</v>
      </c>
      <c r="J1168" s="31">
        <v>0</v>
      </c>
      <c r="K1168" s="31">
        <v>0</v>
      </c>
      <c r="L1168" s="31">
        <v>0</v>
      </c>
      <c r="M1168" s="31">
        <v>2684</v>
      </c>
    </row>
    <row r="1169" spans="1:13" x14ac:dyDescent="0.25">
      <c r="A1169" t="s">
        <v>16741</v>
      </c>
      <c r="F1169" s="31">
        <v>1387.3200000000002</v>
      </c>
      <c r="G1169" s="31">
        <v>56648.600799999993</v>
      </c>
      <c r="H1169" s="31">
        <v>0</v>
      </c>
      <c r="I1169" s="31">
        <v>0</v>
      </c>
      <c r="J1169" s="31">
        <v>0</v>
      </c>
      <c r="K1169" s="31">
        <v>0</v>
      </c>
      <c r="L1169" s="31">
        <v>0</v>
      </c>
      <c r="M1169" s="31">
        <v>56650</v>
      </c>
    </row>
    <row r="1170" spans="1:13" x14ac:dyDescent="0.25">
      <c r="A1170">
        <v>20090008</v>
      </c>
      <c r="B1170" t="s">
        <v>1</v>
      </c>
      <c r="C1170" t="s">
        <v>15526</v>
      </c>
      <c r="D1170" t="s">
        <v>15589</v>
      </c>
      <c r="E1170" t="s">
        <v>4690</v>
      </c>
      <c r="F1170" s="31">
        <v>35.56</v>
      </c>
      <c r="G1170" s="31">
        <v>1381.5914</v>
      </c>
      <c r="H1170" s="31">
        <v>0</v>
      </c>
      <c r="I1170" s="31">
        <v>0</v>
      </c>
      <c r="J1170" s="31">
        <v>0</v>
      </c>
      <c r="K1170" s="31">
        <v>0</v>
      </c>
      <c r="L1170" s="31">
        <v>0</v>
      </c>
      <c r="M1170" s="31">
        <v>1382</v>
      </c>
    </row>
    <row r="1171" spans="1:13" x14ac:dyDescent="0.25">
      <c r="A1171">
        <v>20090008</v>
      </c>
      <c r="B1171" t="s">
        <v>18</v>
      </c>
      <c r="C1171" t="s">
        <v>5996</v>
      </c>
      <c r="D1171" t="s">
        <v>12664</v>
      </c>
      <c r="E1171" t="s">
        <v>1691</v>
      </c>
      <c r="F1171" s="31">
        <v>1180.3800000000001</v>
      </c>
      <c r="G1171" s="31">
        <v>53609.294599999987</v>
      </c>
      <c r="H1171" s="31">
        <v>0</v>
      </c>
      <c r="I1171" s="31">
        <v>635</v>
      </c>
      <c r="J1171" s="31">
        <v>0</v>
      </c>
      <c r="K1171" s="31">
        <v>0</v>
      </c>
      <c r="L1171" s="31">
        <v>0</v>
      </c>
      <c r="M1171" s="31">
        <v>52974</v>
      </c>
    </row>
    <row r="1172" spans="1:13" x14ac:dyDescent="0.25">
      <c r="A1172">
        <v>20090008</v>
      </c>
      <c r="B1172" t="s">
        <v>26</v>
      </c>
      <c r="C1172" t="s">
        <v>11132</v>
      </c>
      <c r="D1172" t="s">
        <v>11170</v>
      </c>
      <c r="E1172" t="s">
        <v>4690</v>
      </c>
      <c r="F1172" s="31">
        <v>43.65</v>
      </c>
      <c r="G1172" s="31">
        <v>1694.9882</v>
      </c>
      <c r="H1172" s="31">
        <v>0</v>
      </c>
      <c r="I1172" s="31">
        <v>0</v>
      </c>
      <c r="J1172" s="31">
        <v>0</v>
      </c>
      <c r="K1172" s="31">
        <v>0</v>
      </c>
      <c r="L1172" s="31">
        <v>0</v>
      </c>
      <c r="M1172" s="31">
        <v>1695</v>
      </c>
    </row>
    <row r="1173" spans="1:13" x14ac:dyDescent="0.25">
      <c r="A1173">
        <v>20090008</v>
      </c>
      <c r="B1173" t="s">
        <v>28</v>
      </c>
      <c r="C1173" t="s">
        <v>10972</v>
      </c>
      <c r="D1173" t="s">
        <v>11018</v>
      </c>
      <c r="E1173" t="s">
        <v>4690</v>
      </c>
      <c r="F1173" s="31">
        <v>45.349999999999994</v>
      </c>
      <c r="G1173" s="31">
        <v>2520.2570999999998</v>
      </c>
      <c r="H1173" s="31">
        <v>0</v>
      </c>
      <c r="I1173" s="31">
        <v>0</v>
      </c>
      <c r="J1173" s="31">
        <v>0</v>
      </c>
      <c r="K1173" s="31">
        <v>0</v>
      </c>
      <c r="L1173" s="31">
        <v>0</v>
      </c>
      <c r="M1173" s="31">
        <v>2520</v>
      </c>
    </row>
    <row r="1174" spans="1:13" x14ac:dyDescent="0.25">
      <c r="A1174">
        <v>20090008</v>
      </c>
      <c r="B1174" t="s">
        <v>30</v>
      </c>
      <c r="C1174" t="s">
        <v>13401</v>
      </c>
      <c r="D1174" t="s">
        <v>13426</v>
      </c>
      <c r="E1174" t="s">
        <v>4690</v>
      </c>
      <c r="F1174" s="31">
        <v>20.86</v>
      </c>
      <c r="G1174" s="31">
        <v>925.68020000000001</v>
      </c>
      <c r="H1174" s="31">
        <v>0</v>
      </c>
      <c r="I1174" s="31">
        <v>0</v>
      </c>
      <c r="J1174" s="31">
        <v>0</v>
      </c>
      <c r="K1174" s="31">
        <v>0</v>
      </c>
      <c r="L1174" s="31">
        <v>0</v>
      </c>
      <c r="M1174" s="31">
        <v>926</v>
      </c>
    </row>
    <row r="1175" spans="1:13" x14ac:dyDescent="0.25">
      <c r="A1175">
        <v>20090008</v>
      </c>
      <c r="B1175" t="s">
        <v>422</v>
      </c>
      <c r="C1175" t="s">
        <v>15773</v>
      </c>
      <c r="D1175" t="s">
        <v>15797</v>
      </c>
      <c r="E1175" t="s">
        <v>4690</v>
      </c>
      <c r="F1175" s="31">
        <v>32.35</v>
      </c>
      <c r="G1175" s="31">
        <v>1251.3508999999999</v>
      </c>
      <c r="H1175" s="31">
        <v>0</v>
      </c>
      <c r="I1175" s="31">
        <v>0</v>
      </c>
      <c r="J1175" s="31">
        <v>0</v>
      </c>
      <c r="K1175" s="31">
        <v>0</v>
      </c>
      <c r="L1175" s="31">
        <v>0</v>
      </c>
      <c r="M1175" s="31">
        <v>1251</v>
      </c>
    </row>
    <row r="1176" spans="1:13" x14ac:dyDescent="0.25">
      <c r="A1176" t="s">
        <v>16742</v>
      </c>
      <c r="F1176" s="31">
        <v>1358.1499999999999</v>
      </c>
      <c r="G1176" s="31">
        <v>61383.162399999987</v>
      </c>
      <c r="H1176" s="31">
        <v>0</v>
      </c>
      <c r="I1176" s="31">
        <v>635</v>
      </c>
      <c r="J1176" s="31">
        <v>0</v>
      </c>
      <c r="K1176" s="31">
        <v>0</v>
      </c>
      <c r="L1176" s="31">
        <v>0</v>
      </c>
      <c r="M1176" s="31">
        <v>60748</v>
      </c>
    </row>
    <row r="1177" spans="1:13" x14ac:dyDescent="0.25">
      <c r="A1177">
        <v>20040007</v>
      </c>
      <c r="B1177" t="s">
        <v>17</v>
      </c>
      <c r="C1177" t="s">
        <v>11244</v>
      </c>
      <c r="D1177" t="s">
        <v>11260</v>
      </c>
      <c r="E1177" t="s">
        <v>1691</v>
      </c>
      <c r="F1177" s="31">
        <v>6.8</v>
      </c>
      <c r="G1177" s="31">
        <v>331.024</v>
      </c>
      <c r="H1177" s="31">
        <v>0</v>
      </c>
      <c r="I1177" s="31">
        <v>0</v>
      </c>
      <c r="J1177" s="31">
        <v>0</v>
      </c>
      <c r="K1177" s="31">
        <v>0</v>
      </c>
      <c r="L1177" s="31">
        <v>0</v>
      </c>
      <c r="M1177" s="31">
        <v>331</v>
      </c>
    </row>
    <row r="1178" spans="1:13" x14ac:dyDescent="0.25">
      <c r="A1178">
        <v>20040007</v>
      </c>
      <c r="B1178" t="s">
        <v>0</v>
      </c>
      <c r="C1178" t="s">
        <v>5397</v>
      </c>
      <c r="D1178" t="s">
        <v>13428</v>
      </c>
      <c r="E1178" t="s">
        <v>275</v>
      </c>
      <c r="F1178" s="31">
        <v>120.37999999999998</v>
      </c>
      <c r="G1178" s="31">
        <v>5207.3967999999995</v>
      </c>
      <c r="H1178" s="31">
        <v>0</v>
      </c>
      <c r="I1178" s="31">
        <v>0</v>
      </c>
      <c r="J1178" s="31">
        <v>0</v>
      </c>
      <c r="K1178" s="31">
        <v>0</v>
      </c>
      <c r="L1178" s="31">
        <v>0</v>
      </c>
      <c r="M1178" s="31">
        <v>5207</v>
      </c>
    </row>
    <row r="1179" spans="1:13" x14ac:dyDescent="0.25">
      <c r="A1179">
        <v>20040007</v>
      </c>
      <c r="B1179" t="s">
        <v>1</v>
      </c>
      <c r="C1179" t="s">
        <v>11776</v>
      </c>
      <c r="D1179" t="s">
        <v>11815</v>
      </c>
      <c r="E1179" t="s">
        <v>275</v>
      </c>
      <c r="F1179" s="31">
        <v>61.71</v>
      </c>
      <c r="G1179" s="31">
        <v>2496.9281000000001</v>
      </c>
      <c r="H1179" s="31">
        <v>0</v>
      </c>
      <c r="I1179" s="31">
        <v>0</v>
      </c>
      <c r="J1179" s="31">
        <v>0</v>
      </c>
      <c r="K1179" s="31">
        <v>0</v>
      </c>
      <c r="L1179" s="31">
        <v>0</v>
      </c>
      <c r="M1179" s="31">
        <v>2497</v>
      </c>
    </row>
    <row r="1180" spans="1:13" x14ac:dyDescent="0.25">
      <c r="A1180">
        <v>20040007</v>
      </c>
      <c r="B1180" t="s">
        <v>18</v>
      </c>
      <c r="C1180" t="s">
        <v>7132</v>
      </c>
      <c r="D1180" t="s">
        <v>11960</v>
      </c>
      <c r="E1180" t="s">
        <v>1370</v>
      </c>
      <c r="F1180" s="31">
        <v>70.89</v>
      </c>
      <c r="G1180" s="31">
        <v>2550.9037000000003</v>
      </c>
      <c r="H1180" s="31">
        <v>0</v>
      </c>
      <c r="I1180" s="31">
        <v>0</v>
      </c>
      <c r="J1180" s="31">
        <v>0</v>
      </c>
      <c r="K1180" s="31">
        <v>0</v>
      </c>
      <c r="L1180" s="31">
        <v>0</v>
      </c>
      <c r="M1180" s="31">
        <v>2551</v>
      </c>
    </row>
    <row r="1181" spans="1:13" x14ac:dyDescent="0.25">
      <c r="A1181">
        <v>20040007</v>
      </c>
      <c r="B1181" t="s">
        <v>41</v>
      </c>
      <c r="C1181" t="s">
        <v>12407</v>
      </c>
      <c r="D1181" t="s">
        <v>12720</v>
      </c>
      <c r="E1181" t="s">
        <v>275</v>
      </c>
      <c r="F1181" s="31">
        <v>46.569999999999993</v>
      </c>
      <c r="G1181" s="31">
        <v>1784.0101</v>
      </c>
      <c r="H1181" s="31">
        <v>0</v>
      </c>
      <c r="I1181" s="31">
        <v>0</v>
      </c>
      <c r="J1181" s="31">
        <v>0</v>
      </c>
      <c r="K1181" s="31">
        <v>0</v>
      </c>
      <c r="L1181" s="31">
        <v>0</v>
      </c>
      <c r="M1181" s="31">
        <v>1784</v>
      </c>
    </row>
    <row r="1182" spans="1:13" x14ac:dyDescent="0.25">
      <c r="A1182">
        <v>20040007</v>
      </c>
      <c r="B1182" t="s">
        <v>40</v>
      </c>
      <c r="C1182" t="s">
        <v>12408</v>
      </c>
      <c r="D1182" t="s">
        <v>12721</v>
      </c>
      <c r="E1182" t="s">
        <v>275</v>
      </c>
      <c r="F1182" s="31">
        <v>5.99</v>
      </c>
      <c r="G1182" s="31">
        <v>352.9846</v>
      </c>
      <c r="H1182" s="31">
        <v>0</v>
      </c>
      <c r="I1182" s="31">
        <v>0</v>
      </c>
      <c r="J1182" s="31">
        <v>0</v>
      </c>
      <c r="K1182" s="31">
        <v>0</v>
      </c>
      <c r="L1182" s="31">
        <v>0</v>
      </c>
      <c r="M1182" s="31">
        <v>353</v>
      </c>
    </row>
    <row r="1183" spans="1:13" x14ac:dyDescent="0.25">
      <c r="A1183">
        <v>20040007</v>
      </c>
      <c r="B1183" t="s">
        <v>23</v>
      </c>
      <c r="C1183" t="s">
        <v>13402</v>
      </c>
      <c r="D1183" t="s">
        <v>13429</v>
      </c>
      <c r="E1183" t="s">
        <v>275</v>
      </c>
      <c r="F1183" s="31">
        <v>21.529999999999998</v>
      </c>
      <c r="G1183" s="31">
        <v>1122.5645</v>
      </c>
      <c r="H1183" s="31">
        <v>0</v>
      </c>
      <c r="I1183" s="31">
        <v>0</v>
      </c>
      <c r="J1183" s="31">
        <v>0</v>
      </c>
      <c r="K1183" s="31">
        <v>0</v>
      </c>
      <c r="L1183" s="31">
        <v>0</v>
      </c>
      <c r="M1183" s="31">
        <v>1123</v>
      </c>
    </row>
    <row r="1184" spans="1:13" x14ac:dyDescent="0.25">
      <c r="A1184">
        <v>20040007</v>
      </c>
      <c r="B1184" t="s">
        <v>24</v>
      </c>
      <c r="C1184" t="s">
        <v>10959</v>
      </c>
      <c r="D1184" t="s">
        <v>13549</v>
      </c>
      <c r="E1184" t="s">
        <v>1691</v>
      </c>
      <c r="F1184" s="31">
        <v>14.39</v>
      </c>
      <c r="G1184" s="31">
        <v>683.73439999999994</v>
      </c>
      <c r="H1184" s="31">
        <v>0</v>
      </c>
      <c r="I1184" s="31">
        <v>0</v>
      </c>
      <c r="J1184" s="31">
        <v>0</v>
      </c>
      <c r="K1184" s="31">
        <v>0</v>
      </c>
      <c r="L1184" s="31">
        <v>0</v>
      </c>
      <c r="M1184" s="31">
        <v>684</v>
      </c>
    </row>
    <row r="1185" spans="1:13" x14ac:dyDescent="0.25">
      <c r="A1185">
        <v>20040007</v>
      </c>
      <c r="B1185" t="s">
        <v>26</v>
      </c>
      <c r="C1185" t="s">
        <v>13519</v>
      </c>
      <c r="D1185" t="s">
        <v>13551</v>
      </c>
      <c r="E1185" t="s">
        <v>275</v>
      </c>
      <c r="F1185" s="31">
        <v>136.64000000000004</v>
      </c>
      <c r="G1185" s="31">
        <v>5265.5941000000003</v>
      </c>
      <c r="H1185" s="31">
        <v>0</v>
      </c>
      <c r="I1185" s="31">
        <v>0</v>
      </c>
      <c r="J1185" s="31">
        <v>0</v>
      </c>
      <c r="K1185" s="31">
        <v>0</v>
      </c>
      <c r="L1185" s="31">
        <v>0</v>
      </c>
      <c r="M1185" s="31">
        <v>5266</v>
      </c>
    </row>
    <row r="1186" spans="1:13" x14ac:dyDescent="0.25">
      <c r="A1186">
        <v>20040007</v>
      </c>
      <c r="B1186" t="s">
        <v>27</v>
      </c>
      <c r="C1186" t="s">
        <v>9989</v>
      </c>
      <c r="D1186" t="s">
        <v>14746</v>
      </c>
      <c r="E1186" t="s">
        <v>275</v>
      </c>
      <c r="F1186" s="31">
        <v>24.279999999999998</v>
      </c>
      <c r="G1186" s="31">
        <v>899.8193</v>
      </c>
      <c r="H1186" s="31">
        <v>0</v>
      </c>
      <c r="I1186" s="31">
        <v>0</v>
      </c>
      <c r="J1186" s="31">
        <v>0</v>
      </c>
      <c r="K1186" s="31">
        <v>0</v>
      </c>
      <c r="L1186" s="31">
        <v>0</v>
      </c>
      <c r="M1186" s="31">
        <v>900</v>
      </c>
    </row>
    <row r="1187" spans="1:13" x14ac:dyDescent="0.25">
      <c r="A1187">
        <v>20040007</v>
      </c>
      <c r="B1187" t="s">
        <v>2</v>
      </c>
      <c r="C1187" t="s">
        <v>14975</v>
      </c>
      <c r="D1187" t="s">
        <v>14991</v>
      </c>
      <c r="E1187" t="s">
        <v>275</v>
      </c>
      <c r="F1187" s="31">
        <v>26.93</v>
      </c>
      <c r="G1187" s="31">
        <v>1143.5538000000001</v>
      </c>
      <c r="H1187" s="31">
        <v>0</v>
      </c>
      <c r="I1187" s="31">
        <v>0</v>
      </c>
      <c r="J1187" s="31">
        <v>0</v>
      </c>
      <c r="K1187" s="31">
        <v>0</v>
      </c>
      <c r="L1187" s="31">
        <v>0</v>
      </c>
      <c r="M1187" s="31">
        <v>1144</v>
      </c>
    </row>
    <row r="1188" spans="1:13" x14ac:dyDescent="0.25">
      <c r="A1188">
        <v>20040007</v>
      </c>
      <c r="B1188" t="s">
        <v>3</v>
      </c>
      <c r="C1188" t="s">
        <v>15165</v>
      </c>
      <c r="D1188" t="s">
        <v>15203</v>
      </c>
      <c r="E1188" t="s">
        <v>275</v>
      </c>
      <c r="F1188" s="31">
        <v>46.24</v>
      </c>
      <c r="G1188" s="31">
        <v>1625.5763000000002</v>
      </c>
      <c r="H1188" s="31">
        <v>0</v>
      </c>
      <c r="I1188" s="31">
        <v>0</v>
      </c>
      <c r="J1188" s="31">
        <v>0</v>
      </c>
      <c r="K1188" s="31">
        <v>0</v>
      </c>
      <c r="L1188" s="31">
        <v>0</v>
      </c>
      <c r="M1188" s="31">
        <v>1626</v>
      </c>
    </row>
    <row r="1189" spans="1:13" x14ac:dyDescent="0.25">
      <c r="A1189">
        <v>20040007</v>
      </c>
      <c r="B1189" t="s">
        <v>4</v>
      </c>
      <c r="C1189" t="s">
        <v>15166</v>
      </c>
      <c r="D1189" t="s">
        <v>15204</v>
      </c>
      <c r="E1189" t="s">
        <v>1370</v>
      </c>
      <c r="F1189" s="31">
        <v>16.420000000000002</v>
      </c>
      <c r="G1189" s="31">
        <v>774.96809999999994</v>
      </c>
      <c r="H1189" s="31">
        <v>0</v>
      </c>
      <c r="I1189" s="31">
        <v>0</v>
      </c>
      <c r="J1189" s="31">
        <v>0</v>
      </c>
      <c r="K1189" s="31">
        <v>0</v>
      </c>
      <c r="L1189" s="31">
        <v>0</v>
      </c>
      <c r="M1189" s="31">
        <v>775</v>
      </c>
    </row>
    <row r="1190" spans="1:13" x14ac:dyDescent="0.25">
      <c r="A1190">
        <v>20040007</v>
      </c>
      <c r="B1190" t="s">
        <v>28</v>
      </c>
      <c r="C1190" t="s">
        <v>7133</v>
      </c>
      <c r="D1190" t="s">
        <v>15982</v>
      </c>
      <c r="E1190" t="s">
        <v>275</v>
      </c>
      <c r="F1190" s="31">
        <v>21.68</v>
      </c>
      <c r="G1190" s="31">
        <v>1217.0494000000003</v>
      </c>
      <c r="H1190" s="31">
        <v>0</v>
      </c>
      <c r="I1190" s="31">
        <v>0</v>
      </c>
      <c r="J1190" s="31">
        <v>0</v>
      </c>
      <c r="K1190" s="31">
        <v>0</v>
      </c>
      <c r="L1190" s="31">
        <v>0</v>
      </c>
      <c r="M1190" s="31">
        <v>1217</v>
      </c>
    </row>
    <row r="1191" spans="1:13" x14ac:dyDescent="0.25">
      <c r="A1191">
        <v>20040007</v>
      </c>
      <c r="B1191" t="s">
        <v>37</v>
      </c>
      <c r="C1191" t="s">
        <v>8778</v>
      </c>
      <c r="D1191" t="s">
        <v>15983</v>
      </c>
      <c r="E1191" t="s">
        <v>275</v>
      </c>
      <c r="F1191" s="31">
        <v>22.939999999999998</v>
      </c>
      <c r="G1191" s="31">
        <v>1012.6744</v>
      </c>
      <c r="H1191" s="31">
        <v>0</v>
      </c>
      <c r="I1191" s="31">
        <v>0</v>
      </c>
      <c r="J1191" s="31">
        <v>0</v>
      </c>
      <c r="K1191" s="31">
        <v>0</v>
      </c>
      <c r="L1191" s="31">
        <v>0</v>
      </c>
      <c r="M1191" s="31">
        <v>1013</v>
      </c>
    </row>
    <row r="1192" spans="1:13" x14ac:dyDescent="0.25">
      <c r="A1192">
        <v>20040007</v>
      </c>
      <c r="B1192" t="s">
        <v>29</v>
      </c>
      <c r="C1192" t="s">
        <v>15970</v>
      </c>
      <c r="D1192" t="s">
        <v>15985</v>
      </c>
      <c r="E1192" t="s">
        <v>4438</v>
      </c>
      <c r="F1192" s="31">
        <v>22.53</v>
      </c>
      <c r="G1192" s="31">
        <v>1009.3515</v>
      </c>
      <c r="H1192" s="31">
        <v>0</v>
      </c>
      <c r="I1192" s="31">
        <v>0</v>
      </c>
      <c r="J1192" s="31">
        <v>0</v>
      </c>
      <c r="K1192" s="31">
        <v>0</v>
      </c>
      <c r="L1192" s="31">
        <v>0</v>
      </c>
      <c r="M1192" s="31">
        <v>1009</v>
      </c>
    </row>
    <row r="1193" spans="1:13" x14ac:dyDescent="0.25">
      <c r="A1193">
        <v>20040007</v>
      </c>
      <c r="B1193" t="s">
        <v>5</v>
      </c>
      <c r="C1193" t="s">
        <v>7287</v>
      </c>
      <c r="D1193" t="s">
        <v>16240</v>
      </c>
      <c r="E1193" t="s">
        <v>4438</v>
      </c>
      <c r="F1193" s="31">
        <v>28.400000000000002</v>
      </c>
      <c r="G1193" s="31">
        <v>1880.4805000000001</v>
      </c>
      <c r="H1193" s="31">
        <v>0</v>
      </c>
      <c r="I1193" s="31">
        <v>0</v>
      </c>
      <c r="J1193" s="31">
        <v>0</v>
      </c>
      <c r="K1193" s="31">
        <v>0</v>
      </c>
      <c r="L1193" s="31">
        <v>0</v>
      </c>
      <c r="M1193" s="31">
        <v>1880</v>
      </c>
    </row>
    <row r="1194" spans="1:13" x14ac:dyDescent="0.25">
      <c r="A1194">
        <v>20040007</v>
      </c>
      <c r="B1194" t="s">
        <v>39</v>
      </c>
      <c r="C1194" t="s">
        <v>16216</v>
      </c>
      <c r="D1194" t="s">
        <v>16241</v>
      </c>
      <c r="E1194" t="s">
        <v>4438</v>
      </c>
      <c r="F1194" s="31">
        <v>61.120000000000005</v>
      </c>
      <c r="G1194" s="31">
        <v>2847.8449000000001</v>
      </c>
      <c r="H1194" s="31">
        <v>0</v>
      </c>
      <c r="I1194" s="31">
        <v>0</v>
      </c>
      <c r="J1194" s="31">
        <v>0</v>
      </c>
      <c r="K1194" s="31">
        <v>0</v>
      </c>
      <c r="L1194" s="31">
        <v>0</v>
      </c>
      <c r="M1194" s="31">
        <v>2848</v>
      </c>
    </row>
    <row r="1195" spans="1:13" x14ac:dyDescent="0.25">
      <c r="A1195">
        <v>20040007</v>
      </c>
      <c r="B1195" t="s">
        <v>6</v>
      </c>
      <c r="C1195" t="s">
        <v>741</v>
      </c>
      <c r="D1195" t="s">
        <v>16242</v>
      </c>
      <c r="E1195" t="s">
        <v>1691</v>
      </c>
      <c r="F1195" s="31">
        <v>31.679999999999996</v>
      </c>
      <c r="G1195" s="31">
        <v>1373.4995999999999</v>
      </c>
      <c r="H1195" s="31">
        <v>0</v>
      </c>
      <c r="I1195" s="31">
        <v>0</v>
      </c>
      <c r="J1195" s="31">
        <v>0</v>
      </c>
      <c r="K1195" s="31">
        <v>0</v>
      </c>
      <c r="L1195" s="31">
        <v>0</v>
      </c>
      <c r="M1195" s="31">
        <v>1373</v>
      </c>
    </row>
    <row r="1196" spans="1:13" x14ac:dyDescent="0.25">
      <c r="A1196" t="s">
        <v>16743</v>
      </c>
      <c r="F1196" s="31">
        <v>787.11999999999978</v>
      </c>
      <c r="G1196" s="31">
        <v>33579.958100000003</v>
      </c>
      <c r="H1196" s="31">
        <v>0</v>
      </c>
      <c r="I1196" s="31">
        <v>0</v>
      </c>
      <c r="J1196" s="31">
        <v>0</v>
      </c>
      <c r="K1196" s="31">
        <v>0</v>
      </c>
      <c r="L1196" s="31">
        <v>0</v>
      </c>
      <c r="M1196" s="31">
        <v>33581</v>
      </c>
    </row>
    <row r="1197" spans="1:13" x14ac:dyDescent="0.25">
      <c r="A1197">
        <v>20070019</v>
      </c>
      <c r="B1197" t="s">
        <v>17</v>
      </c>
      <c r="C1197" t="s">
        <v>7424</v>
      </c>
      <c r="D1197" t="s">
        <v>11264</v>
      </c>
      <c r="E1197" t="s">
        <v>1370</v>
      </c>
      <c r="F1197" s="31">
        <v>17.810000000000002</v>
      </c>
      <c r="G1197" s="31">
        <v>729.40940000000001</v>
      </c>
      <c r="H1197" s="31">
        <v>0</v>
      </c>
      <c r="I1197" s="31">
        <v>0</v>
      </c>
      <c r="J1197" s="31">
        <v>0</v>
      </c>
      <c r="K1197" s="31">
        <v>0</v>
      </c>
      <c r="L1197" s="31">
        <v>0</v>
      </c>
      <c r="M1197" s="31">
        <v>729</v>
      </c>
    </row>
    <row r="1198" spans="1:13" x14ac:dyDescent="0.25">
      <c r="A1198">
        <v>20070019</v>
      </c>
      <c r="B1198" t="s">
        <v>0</v>
      </c>
      <c r="C1198" t="s">
        <v>11247</v>
      </c>
      <c r="D1198" t="s">
        <v>11265</v>
      </c>
      <c r="E1198" t="s">
        <v>1370</v>
      </c>
      <c r="F1198" s="31">
        <v>87.939999999999984</v>
      </c>
      <c r="G1198" s="31">
        <v>3649.7289999999998</v>
      </c>
      <c r="H1198" s="31">
        <v>0</v>
      </c>
      <c r="I1198" s="31">
        <v>0</v>
      </c>
      <c r="J1198" s="31">
        <v>0</v>
      </c>
      <c r="K1198" s="31">
        <v>0</v>
      </c>
      <c r="L1198" s="31">
        <v>0</v>
      </c>
      <c r="M1198" s="31">
        <v>3650</v>
      </c>
    </row>
    <row r="1199" spans="1:13" x14ac:dyDescent="0.25">
      <c r="A1199">
        <v>20070019</v>
      </c>
      <c r="B1199" t="s">
        <v>1</v>
      </c>
      <c r="C1199" t="s">
        <v>11248</v>
      </c>
      <c r="D1199" t="s">
        <v>11266</v>
      </c>
      <c r="E1199" t="s">
        <v>1370</v>
      </c>
      <c r="F1199" s="31">
        <v>6.48</v>
      </c>
      <c r="G1199" s="31">
        <v>318.05880000000002</v>
      </c>
      <c r="H1199" s="31">
        <v>0</v>
      </c>
      <c r="I1199" s="31">
        <v>0</v>
      </c>
      <c r="J1199" s="31">
        <v>0</v>
      </c>
      <c r="K1199" s="31">
        <v>0</v>
      </c>
      <c r="L1199" s="31">
        <v>0</v>
      </c>
      <c r="M1199" s="31">
        <v>318</v>
      </c>
    </row>
    <row r="1200" spans="1:13" x14ac:dyDescent="0.25">
      <c r="A1200">
        <v>20070019</v>
      </c>
      <c r="B1200" t="s">
        <v>18</v>
      </c>
      <c r="C1200" t="s">
        <v>7574</v>
      </c>
      <c r="D1200" t="s">
        <v>11267</v>
      </c>
      <c r="E1200" t="s">
        <v>1370</v>
      </c>
      <c r="F1200" s="31">
        <v>30.839999999999996</v>
      </c>
      <c r="G1200" s="31">
        <v>1238.3220999999999</v>
      </c>
      <c r="H1200" s="31">
        <v>0</v>
      </c>
      <c r="I1200" s="31">
        <v>0</v>
      </c>
      <c r="J1200" s="31">
        <v>0</v>
      </c>
      <c r="K1200" s="31">
        <v>0</v>
      </c>
      <c r="L1200" s="31">
        <v>0</v>
      </c>
      <c r="M1200" s="31">
        <v>1238</v>
      </c>
    </row>
    <row r="1201" spans="1:13" x14ac:dyDescent="0.25">
      <c r="A1201">
        <v>20070019</v>
      </c>
      <c r="B1201" t="s">
        <v>19</v>
      </c>
      <c r="C1201" t="s">
        <v>11332</v>
      </c>
      <c r="D1201" t="s">
        <v>11364</v>
      </c>
      <c r="E1201" t="s">
        <v>7573</v>
      </c>
      <c r="F1201" s="31">
        <v>48.78</v>
      </c>
      <c r="G1201" s="31">
        <v>1971.7819</v>
      </c>
      <c r="H1201" s="31">
        <v>0</v>
      </c>
      <c r="I1201" s="31">
        <v>0</v>
      </c>
      <c r="J1201" s="31">
        <v>0</v>
      </c>
      <c r="K1201" s="31">
        <v>0</v>
      </c>
      <c r="L1201" s="31">
        <v>0</v>
      </c>
      <c r="M1201" s="31">
        <v>1972</v>
      </c>
    </row>
    <row r="1202" spans="1:13" x14ac:dyDescent="0.25">
      <c r="A1202">
        <v>20070019</v>
      </c>
      <c r="B1202" t="s">
        <v>36</v>
      </c>
      <c r="C1202" t="s">
        <v>10411</v>
      </c>
      <c r="D1202" t="s">
        <v>11366</v>
      </c>
      <c r="E1202" t="s">
        <v>11380</v>
      </c>
      <c r="F1202" s="31">
        <v>32.799999999999997</v>
      </c>
      <c r="G1202" s="31">
        <v>1611.9857</v>
      </c>
      <c r="H1202" s="31">
        <v>0</v>
      </c>
      <c r="I1202" s="31">
        <v>0</v>
      </c>
      <c r="J1202" s="31">
        <v>0</v>
      </c>
      <c r="K1202" s="31">
        <v>0</v>
      </c>
      <c r="L1202" s="31">
        <v>0</v>
      </c>
      <c r="M1202" s="31">
        <v>1612</v>
      </c>
    </row>
    <row r="1203" spans="1:13" x14ac:dyDescent="0.25">
      <c r="A1203">
        <v>20070019</v>
      </c>
      <c r="B1203" t="s">
        <v>21</v>
      </c>
      <c r="C1203" t="s">
        <v>12052</v>
      </c>
      <c r="D1203" t="s">
        <v>12101</v>
      </c>
      <c r="E1203" t="s">
        <v>1691</v>
      </c>
      <c r="F1203" s="31">
        <v>24.799999999999997</v>
      </c>
      <c r="G1203" s="31">
        <v>1022.5806</v>
      </c>
      <c r="H1203" s="31">
        <v>0</v>
      </c>
      <c r="I1203" s="31">
        <v>0</v>
      </c>
      <c r="J1203" s="31">
        <v>0</v>
      </c>
      <c r="K1203" s="31">
        <v>0</v>
      </c>
      <c r="L1203" s="31">
        <v>0</v>
      </c>
      <c r="M1203" s="31">
        <v>1023</v>
      </c>
    </row>
    <row r="1204" spans="1:13" x14ac:dyDescent="0.25">
      <c r="A1204">
        <v>20070019</v>
      </c>
      <c r="B1204" t="s">
        <v>2</v>
      </c>
      <c r="C1204" t="s">
        <v>14050</v>
      </c>
      <c r="D1204" t="s">
        <v>14089</v>
      </c>
      <c r="E1204" t="s">
        <v>1370</v>
      </c>
      <c r="F1204" s="31">
        <v>79.949999999999989</v>
      </c>
      <c r="G1204" s="31">
        <v>3057.8521999999998</v>
      </c>
      <c r="H1204" s="31">
        <v>0</v>
      </c>
      <c r="I1204" s="31">
        <v>0</v>
      </c>
      <c r="J1204" s="31">
        <v>0</v>
      </c>
      <c r="K1204" s="31">
        <v>0</v>
      </c>
      <c r="L1204" s="31">
        <v>0</v>
      </c>
      <c r="M1204" s="31">
        <v>3058</v>
      </c>
    </row>
    <row r="1205" spans="1:13" x14ac:dyDescent="0.25">
      <c r="A1205">
        <v>20070019</v>
      </c>
      <c r="B1205" t="s">
        <v>4</v>
      </c>
      <c r="C1205" t="s">
        <v>8628</v>
      </c>
      <c r="D1205" t="s">
        <v>16523</v>
      </c>
      <c r="E1205" t="s">
        <v>1370</v>
      </c>
      <c r="F1205" s="31">
        <v>14.180000000000001</v>
      </c>
      <c r="G1205" s="31">
        <v>466.9194</v>
      </c>
      <c r="H1205" s="31">
        <v>0</v>
      </c>
      <c r="I1205" s="31">
        <v>0</v>
      </c>
      <c r="J1205" s="31">
        <v>0</v>
      </c>
      <c r="K1205" s="31">
        <v>0</v>
      </c>
      <c r="L1205" s="31">
        <v>0</v>
      </c>
      <c r="M1205" s="31">
        <v>467</v>
      </c>
    </row>
    <row r="1206" spans="1:13" x14ac:dyDescent="0.25">
      <c r="A1206" t="s">
        <v>16744</v>
      </c>
      <c r="F1206" s="31">
        <v>343.58</v>
      </c>
      <c r="G1206" s="31">
        <v>14066.639099999999</v>
      </c>
      <c r="H1206" s="31">
        <v>0</v>
      </c>
      <c r="I1206" s="31">
        <v>0</v>
      </c>
      <c r="J1206" s="31">
        <v>0</v>
      </c>
      <c r="K1206" s="31">
        <v>0</v>
      </c>
      <c r="L1206" s="31">
        <v>0</v>
      </c>
      <c r="M1206" s="31">
        <v>14067</v>
      </c>
    </row>
    <row r="1207" spans="1:13" x14ac:dyDescent="0.25">
      <c r="A1207">
        <v>20020021</v>
      </c>
      <c r="B1207" t="s">
        <v>0</v>
      </c>
      <c r="C1207" t="s">
        <v>11774</v>
      </c>
      <c r="D1207" t="s">
        <v>11813</v>
      </c>
      <c r="E1207" t="s">
        <v>1380</v>
      </c>
      <c r="F1207" s="31">
        <v>10.71</v>
      </c>
      <c r="G1207" s="31">
        <v>720.35019999999997</v>
      </c>
      <c r="H1207" s="31">
        <v>0</v>
      </c>
      <c r="I1207" s="31">
        <v>0</v>
      </c>
      <c r="J1207" s="31">
        <v>0</v>
      </c>
      <c r="K1207" s="31">
        <v>0</v>
      </c>
      <c r="L1207" s="31">
        <v>0</v>
      </c>
      <c r="M1207" s="31">
        <v>720</v>
      </c>
    </row>
    <row r="1208" spans="1:13" x14ac:dyDescent="0.25">
      <c r="A1208">
        <v>20020021</v>
      </c>
      <c r="B1208" t="s">
        <v>1</v>
      </c>
      <c r="C1208" t="s">
        <v>5754</v>
      </c>
      <c r="D1208" t="s">
        <v>11683</v>
      </c>
      <c r="E1208" t="s">
        <v>1284</v>
      </c>
      <c r="F1208" s="31">
        <v>18.66</v>
      </c>
      <c r="G1208" s="31">
        <v>693.39239999999995</v>
      </c>
      <c r="H1208" s="31">
        <v>0</v>
      </c>
      <c r="I1208" s="31">
        <v>0</v>
      </c>
      <c r="J1208" s="31">
        <v>0</v>
      </c>
      <c r="K1208" s="31">
        <v>0</v>
      </c>
      <c r="L1208" s="31">
        <v>0</v>
      </c>
      <c r="M1208" s="31">
        <v>693</v>
      </c>
    </row>
    <row r="1209" spans="1:13" x14ac:dyDescent="0.25">
      <c r="A1209">
        <v>20020021</v>
      </c>
      <c r="B1209" t="s">
        <v>18</v>
      </c>
      <c r="C1209" t="s">
        <v>11473</v>
      </c>
      <c r="D1209" t="s">
        <v>11519</v>
      </c>
      <c r="E1209" t="s">
        <v>1284</v>
      </c>
      <c r="F1209" s="31">
        <v>16.489999999999998</v>
      </c>
      <c r="G1209" s="31">
        <v>680.78179999999998</v>
      </c>
      <c r="H1209" s="31">
        <v>0</v>
      </c>
      <c r="I1209" s="31">
        <v>0</v>
      </c>
      <c r="J1209" s="31">
        <v>0</v>
      </c>
      <c r="K1209" s="31">
        <v>0</v>
      </c>
      <c r="L1209" s="31">
        <v>0</v>
      </c>
      <c r="M1209" s="31">
        <v>681</v>
      </c>
    </row>
    <row r="1210" spans="1:13" x14ac:dyDescent="0.25">
      <c r="A1210">
        <v>20020021</v>
      </c>
      <c r="B1210" t="s">
        <v>19</v>
      </c>
      <c r="C1210" t="s">
        <v>11474</v>
      </c>
      <c r="D1210" t="s">
        <v>11520</v>
      </c>
      <c r="E1210" t="s">
        <v>1380</v>
      </c>
      <c r="F1210" s="31">
        <v>50.670000000000009</v>
      </c>
      <c r="G1210" s="31">
        <v>2080.8489999999997</v>
      </c>
      <c r="H1210" s="31">
        <v>0</v>
      </c>
      <c r="I1210" s="31">
        <v>0</v>
      </c>
      <c r="J1210" s="31">
        <v>0</v>
      </c>
      <c r="K1210" s="31">
        <v>0</v>
      </c>
      <c r="L1210" s="31">
        <v>0</v>
      </c>
      <c r="M1210" s="31">
        <v>2081</v>
      </c>
    </row>
    <row r="1211" spans="1:13" x14ac:dyDescent="0.25">
      <c r="A1211">
        <v>20020021</v>
      </c>
      <c r="B1211" t="s">
        <v>41</v>
      </c>
      <c r="C1211" t="s">
        <v>864</v>
      </c>
      <c r="D1211" t="s">
        <v>11684</v>
      </c>
      <c r="E1211" t="s">
        <v>1380</v>
      </c>
      <c r="F1211" s="31">
        <v>14.91</v>
      </c>
      <c r="G1211" s="31">
        <v>1085.604</v>
      </c>
      <c r="H1211" s="31">
        <v>0</v>
      </c>
      <c r="I1211" s="31">
        <v>0</v>
      </c>
      <c r="J1211" s="31">
        <v>0</v>
      </c>
      <c r="K1211" s="31">
        <v>0</v>
      </c>
      <c r="L1211" s="31">
        <v>0</v>
      </c>
      <c r="M1211" s="31">
        <v>1086</v>
      </c>
    </row>
    <row r="1212" spans="1:13" x14ac:dyDescent="0.25">
      <c r="A1212">
        <v>20020021</v>
      </c>
      <c r="B1212" t="s">
        <v>36</v>
      </c>
      <c r="C1212" t="s">
        <v>6353</v>
      </c>
      <c r="D1212" t="s">
        <v>11685</v>
      </c>
      <c r="E1212" t="s">
        <v>1380</v>
      </c>
      <c r="F1212" s="31">
        <v>21.05</v>
      </c>
      <c r="G1212" s="31">
        <v>677.33619999999996</v>
      </c>
      <c r="H1212" s="31">
        <v>0</v>
      </c>
      <c r="I1212" s="31">
        <v>0</v>
      </c>
      <c r="J1212" s="31">
        <v>0</v>
      </c>
      <c r="K1212" s="31">
        <v>0</v>
      </c>
      <c r="L1212" s="31">
        <v>0</v>
      </c>
      <c r="M1212" s="31">
        <v>677</v>
      </c>
    </row>
    <row r="1213" spans="1:13" x14ac:dyDescent="0.25">
      <c r="A1213">
        <v>20020021</v>
      </c>
      <c r="B1213" t="s">
        <v>27</v>
      </c>
      <c r="C1213" t="s">
        <v>12396</v>
      </c>
      <c r="D1213" t="s">
        <v>12427</v>
      </c>
      <c r="E1213" t="s">
        <v>4438</v>
      </c>
      <c r="F1213" s="31">
        <v>20.509999999999998</v>
      </c>
      <c r="G1213" s="31">
        <v>824.04540000000009</v>
      </c>
      <c r="H1213" s="31">
        <v>0</v>
      </c>
      <c r="I1213" s="31">
        <v>0</v>
      </c>
      <c r="J1213" s="31">
        <v>0</v>
      </c>
      <c r="K1213" s="31">
        <v>0</v>
      </c>
      <c r="L1213" s="31">
        <v>0</v>
      </c>
      <c r="M1213" s="31">
        <v>824</v>
      </c>
    </row>
    <row r="1214" spans="1:13" x14ac:dyDescent="0.25">
      <c r="A1214">
        <v>20020021</v>
      </c>
      <c r="B1214" t="s">
        <v>2</v>
      </c>
      <c r="C1214" t="s">
        <v>8580</v>
      </c>
      <c r="D1214" t="s">
        <v>12551</v>
      </c>
      <c r="E1214" t="s">
        <v>5502</v>
      </c>
      <c r="F1214" s="31">
        <v>29.82</v>
      </c>
      <c r="G1214" s="31">
        <v>2246.6264999999999</v>
      </c>
      <c r="H1214" s="31">
        <v>0</v>
      </c>
      <c r="I1214" s="31">
        <v>0</v>
      </c>
      <c r="J1214" s="31">
        <v>0</v>
      </c>
      <c r="K1214" s="31">
        <v>0</v>
      </c>
      <c r="L1214" s="31">
        <v>0</v>
      </c>
      <c r="M1214" s="31">
        <v>2247</v>
      </c>
    </row>
    <row r="1215" spans="1:13" x14ac:dyDescent="0.25">
      <c r="A1215">
        <v>20020021</v>
      </c>
      <c r="B1215" t="s">
        <v>3</v>
      </c>
      <c r="C1215" t="s">
        <v>12526</v>
      </c>
      <c r="D1215" t="s">
        <v>12552</v>
      </c>
      <c r="E1215" t="s">
        <v>1380</v>
      </c>
      <c r="F1215" s="31">
        <v>10.92</v>
      </c>
      <c r="G1215" s="31">
        <v>479.9402</v>
      </c>
      <c r="H1215" s="31">
        <v>0</v>
      </c>
      <c r="I1215" s="31">
        <v>0</v>
      </c>
      <c r="J1215" s="31">
        <v>0</v>
      </c>
      <c r="K1215" s="31">
        <v>0</v>
      </c>
      <c r="L1215" s="31">
        <v>0</v>
      </c>
      <c r="M1215" s="31">
        <v>480</v>
      </c>
    </row>
    <row r="1216" spans="1:13" x14ac:dyDescent="0.25">
      <c r="A1216">
        <v>20020021</v>
      </c>
      <c r="B1216" t="s">
        <v>28</v>
      </c>
      <c r="C1216" t="s">
        <v>13074</v>
      </c>
      <c r="D1216" t="s">
        <v>13095</v>
      </c>
      <c r="E1216" t="s">
        <v>1380</v>
      </c>
      <c r="F1216" s="31">
        <v>31.29</v>
      </c>
      <c r="G1216" s="31">
        <v>1004.9342</v>
      </c>
      <c r="H1216" s="31">
        <v>0</v>
      </c>
      <c r="I1216" s="31">
        <v>0</v>
      </c>
      <c r="J1216" s="31">
        <v>0</v>
      </c>
      <c r="K1216" s="31">
        <v>0</v>
      </c>
      <c r="L1216" s="31">
        <v>0</v>
      </c>
      <c r="M1216" s="31">
        <v>1005</v>
      </c>
    </row>
    <row r="1217" spans="1:13" x14ac:dyDescent="0.25">
      <c r="A1217">
        <v>20020021</v>
      </c>
      <c r="B1217" t="s">
        <v>29</v>
      </c>
      <c r="C1217" t="s">
        <v>455</v>
      </c>
      <c r="D1217" t="s">
        <v>14080</v>
      </c>
      <c r="E1217" t="s">
        <v>14103</v>
      </c>
      <c r="F1217" s="31">
        <v>78.27000000000001</v>
      </c>
      <c r="G1217" s="31">
        <v>3301.0037000000002</v>
      </c>
      <c r="H1217" s="31">
        <v>0</v>
      </c>
      <c r="I1217" s="31">
        <v>0</v>
      </c>
      <c r="J1217" s="31">
        <v>0</v>
      </c>
      <c r="K1217" s="31">
        <v>0</v>
      </c>
      <c r="L1217" s="31">
        <v>0</v>
      </c>
      <c r="M1217" s="31">
        <v>3301</v>
      </c>
    </row>
    <row r="1218" spans="1:13" x14ac:dyDescent="0.25">
      <c r="A1218">
        <v>20020021</v>
      </c>
      <c r="B1218" t="s">
        <v>5</v>
      </c>
      <c r="C1218" t="s">
        <v>7044</v>
      </c>
      <c r="D1218" t="s">
        <v>14333</v>
      </c>
      <c r="E1218" t="s">
        <v>1380</v>
      </c>
      <c r="F1218" s="31">
        <v>17.04</v>
      </c>
      <c r="G1218" s="31">
        <v>687.63319999999999</v>
      </c>
      <c r="H1218" s="31">
        <v>0</v>
      </c>
      <c r="I1218" s="31">
        <v>0</v>
      </c>
      <c r="J1218" s="31">
        <v>0</v>
      </c>
      <c r="K1218" s="31">
        <v>0</v>
      </c>
      <c r="L1218" s="31">
        <v>0</v>
      </c>
      <c r="M1218" s="31">
        <v>688</v>
      </c>
    </row>
    <row r="1219" spans="1:13" x14ac:dyDescent="0.25">
      <c r="A1219">
        <v>20020021</v>
      </c>
      <c r="B1219" t="s">
        <v>6</v>
      </c>
      <c r="C1219" t="s">
        <v>14718</v>
      </c>
      <c r="D1219" t="s">
        <v>14739</v>
      </c>
      <c r="E1219" t="s">
        <v>14760</v>
      </c>
      <c r="F1219" s="31">
        <v>27.36</v>
      </c>
      <c r="G1219" s="31">
        <v>1014.6030999999999</v>
      </c>
      <c r="H1219" s="31">
        <v>0</v>
      </c>
      <c r="I1219" s="31">
        <v>0</v>
      </c>
      <c r="J1219" s="31">
        <v>0</v>
      </c>
      <c r="K1219" s="31">
        <v>0</v>
      </c>
      <c r="L1219" s="31">
        <v>0</v>
      </c>
      <c r="M1219" s="31">
        <v>1015</v>
      </c>
    </row>
    <row r="1220" spans="1:13" x14ac:dyDescent="0.25">
      <c r="A1220">
        <v>20020021</v>
      </c>
      <c r="B1220" t="s">
        <v>31</v>
      </c>
      <c r="C1220" t="s">
        <v>15713</v>
      </c>
      <c r="D1220" t="s">
        <v>15728</v>
      </c>
      <c r="E1220" t="s">
        <v>1284</v>
      </c>
      <c r="F1220" s="31">
        <v>13.02</v>
      </c>
      <c r="G1220" s="31">
        <v>504.73779999999994</v>
      </c>
      <c r="H1220" s="31">
        <v>0</v>
      </c>
      <c r="I1220" s="31">
        <v>0</v>
      </c>
      <c r="J1220" s="31">
        <v>0</v>
      </c>
      <c r="K1220" s="31">
        <v>0</v>
      </c>
      <c r="L1220" s="31">
        <v>0</v>
      </c>
      <c r="M1220" s="31">
        <v>505</v>
      </c>
    </row>
    <row r="1221" spans="1:13" x14ac:dyDescent="0.25">
      <c r="A1221">
        <v>20020021</v>
      </c>
      <c r="B1221" t="s">
        <v>7</v>
      </c>
      <c r="C1221" t="s">
        <v>6621</v>
      </c>
      <c r="D1221" t="s">
        <v>15784</v>
      </c>
      <c r="E1221" t="s">
        <v>5502</v>
      </c>
      <c r="F1221" s="31">
        <v>7.05</v>
      </c>
      <c r="G1221" s="31">
        <v>295.66550000000001</v>
      </c>
      <c r="H1221" s="31">
        <v>0</v>
      </c>
      <c r="I1221" s="31">
        <v>0</v>
      </c>
      <c r="J1221" s="31">
        <v>0</v>
      </c>
      <c r="K1221" s="31">
        <v>0</v>
      </c>
      <c r="L1221" s="31">
        <v>0</v>
      </c>
      <c r="M1221" s="31">
        <v>296</v>
      </c>
    </row>
    <row r="1222" spans="1:13" x14ac:dyDescent="0.25">
      <c r="A1222">
        <v>20020021</v>
      </c>
      <c r="B1222" t="s">
        <v>422</v>
      </c>
      <c r="C1222" t="s">
        <v>15914</v>
      </c>
      <c r="D1222" t="s">
        <v>15926</v>
      </c>
      <c r="E1222" t="s">
        <v>1284</v>
      </c>
      <c r="F1222" s="31">
        <v>21.179999999999996</v>
      </c>
      <c r="G1222" s="31">
        <v>752.67640000000006</v>
      </c>
      <c r="H1222" s="31">
        <v>0</v>
      </c>
      <c r="I1222" s="31">
        <v>0</v>
      </c>
      <c r="J1222" s="31">
        <v>0</v>
      </c>
      <c r="K1222" s="31">
        <v>0</v>
      </c>
      <c r="L1222" s="31">
        <v>0</v>
      </c>
      <c r="M1222" s="31">
        <v>753</v>
      </c>
    </row>
    <row r="1223" spans="1:13" x14ac:dyDescent="0.25">
      <c r="A1223">
        <v>20020021</v>
      </c>
      <c r="B1223" t="s">
        <v>8</v>
      </c>
      <c r="C1223" t="s">
        <v>15915</v>
      </c>
      <c r="D1223" t="s">
        <v>15927</v>
      </c>
      <c r="E1223" t="s">
        <v>4438</v>
      </c>
      <c r="F1223" s="31">
        <v>20.100000000000001</v>
      </c>
      <c r="G1223" s="31">
        <v>674.9502</v>
      </c>
      <c r="H1223" s="31">
        <v>0</v>
      </c>
      <c r="I1223" s="31">
        <v>0</v>
      </c>
      <c r="J1223" s="31">
        <v>0</v>
      </c>
      <c r="K1223" s="31">
        <v>0</v>
      </c>
      <c r="L1223" s="31">
        <v>0</v>
      </c>
      <c r="M1223" s="31">
        <v>675</v>
      </c>
    </row>
    <row r="1224" spans="1:13" x14ac:dyDescent="0.25">
      <c r="A1224">
        <v>20020021</v>
      </c>
      <c r="B1224" t="s">
        <v>32</v>
      </c>
      <c r="C1224" t="s">
        <v>9046</v>
      </c>
      <c r="D1224" t="s">
        <v>16096</v>
      </c>
      <c r="E1224" t="s">
        <v>1380</v>
      </c>
      <c r="F1224" s="31">
        <v>29.169999999999995</v>
      </c>
      <c r="G1224" s="31">
        <v>1088.1249</v>
      </c>
      <c r="H1224" s="31">
        <v>0</v>
      </c>
      <c r="I1224" s="31">
        <v>0</v>
      </c>
      <c r="J1224" s="31">
        <v>0</v>
      </c>
      <c r="K1224" s="31">
        <v>0</v>
      </c>
      <c r="L1224" s="31">
        <v>0</v>
      </c>
      <c r="M1224" s="31">
        <v>1088</v>
      </c>
    </row>
    <row r="1225" spans="1:13" x14ac:dyDescent="0.25">
      <c r="A1225">
        <v>20020021</v>
      </c>
      <c r="B1225" t="s">
        <v>33</v>
      </c>
      <c r="C1225" t="s">
        <v>16149</v>
      </c>
      <c r="D1225" t="s">
        <v>16166</v>
      </c>
      <c r="E1225" t="s">
        <v>1380</v>
      </c>
      <c r="F1225" s="31">
        <v>13.49</v>
      </c>
      <c r="G1225" s="31">
        <v>471.47220000000004</v>
      </c>
      <c r="H1225" s="31">
        <v>0</v>
      </c>
      <c r="I1225" s="31">
        <v>0</v>
      </c>
      <c r="J1225" s="31">
        <v>0</v>
      </c>
      <c r="K1225" s="31">
        <v>0</v>
      </c>
      <c r="L1225" s="31">
        <v>0</v>
      </c>
      <c r="M1225" s="31">
        <v>471</v>
      </c>
    </row>
    <row r="1226" spans="1:13" x14ac:dyDescent="0.25">
      <c r="A1226">
        <v>20020021</v>
      </c>
      <c r="B1226" t="s">
        <v>9</v>
      </c>
      <c r="C1226" t="s">
        <v>5411</v>
      </c>
      <c r="D1226" t="s">
        <v>16491</v>
      </c>
      <c r="E1226" t="s">
        <v>1380</v>
      </c>
      <c r="F1226" s="31">
        <v>9.43</v>
      </c>
      <c r="G1226" s="31">
        <v>321.00749999999999</v>
      </c>
      <c r="H1226" s="31">
        <v>0</v>
      </c>
      <c r="I1226" s="31">
        <v>0</v>
      </c>
      <c r="J1226" s="31">
        <v>0</v>
      </c>
      <c r="K1226" s="31">
        <v>0</v>
      </c>
      <c r="L1226" s="31">
        <v>0</v>
      </c>
      <c r="M1226" s="31">
        <v>321</v>
      </c>
    </row>
    <row r="1227" spans="1:13" x14ac:dyDescent="0.25">
      <c r="A1227" t="s">
        <v>16745</v>
      </c>
      <c r="F1227" s="31">
        <v>461.14000000000004</v>
      </c>
      <c r="G1227" s="31">
        <v>19605.734399999998</v>
      </c>
      <c r="H1227" s="31">
        <v>0</v>
      </c>
      <c r="I1227" s="31">
        <v>0</v>
      </c>
      <c r="J1227" s="31">
        <v>0</v>
      </c>
      <c r="K1227" s="31">
        <v>0</v>
      </c>
      <c r="L1227" s="31">
        <v>0</v>
      </c>
      <c r="M1227" s="31">
        <v>19607</v>
      </c>
    </row>
    <row r="1228" spans="1:13" x14ac:dyDescent="0.25">
      <c r="A1228">
        <v>20070020</v>
      </c>
      <c r="B1228" t="s">
        <v>17</v>
      </c>
      <c r="C1228" t="s">
        <v>10673</v>
      </c>
      <c r="D1228" t="s">
        <v>11542</v>
      </c>
      <c r="E1228" t="s">
        <v>1048</v>
      </c>
      <c r="F1228" s="31">
        <v>164.26</v>
      </c>
      <c r="G1228" s="31">
        <v>8256.2962000000007</v>
      </c>
      <c r="H1228" s="31">
        <v>0</v>
      </c>
      <c r="I1228" s="31">
        <v>0</v>
      </c>
      <c r="J1228" s="31">
        <v>0</v>
      </c>
      <c r="K1228" s="31">
        <v>0</v>
      </c>
      <c r="L1228" s="31">
        <v>4377</v>
      </c>
      <c r="M1228" s="31">
        <v>3879</v>
      </c>
    </row>
    <row r="1229" spans="1:13" x14ac:dyDescent="0.25">
      <c r="A1229">
        <v>20070020</v>
      </c>
      <c r="B1229" t="s">
        <v>18</v>
      </c>
      <c r="C1229" t="s">
        <v>14226</v>
      </c>
      <c r="D1229" t="s">
        <v>14243</v>
      </c>
      <c r="E1229" t="s">
        <v>7370</v>
      </c>
      <c r="F1229" s="31">
        <v>918.39</v>
      </c>
      <c r="G1229" s="31">
        <v>36085.327000000005</v>
      </c>
      <c r="H1229" s="31">
        <v>0</v>
      </c>
      <c r="I1229" s="31">
        <v>0</v>
      </c>
      <c r="J1229" s="31">
        <v>0</v>
      </c>
      <c r="K1229" s="31">
        <v>0</v>
      </c>
      <c r="L1229" s="31">
        <v>0</v>
      </c>
      <c r="M1229" s="31">
        <v>36085</v>
      </c>
    </row>
    <row r="1230" spans="1:13" x14ac:dyDescent="0.25">
      <c r="A1230">
        <v>20070020</v>
      </c>
      <c r="B1230" t="s">
        <v>36</v>
      </c>
      <c r="C1230" t="s">
        <v>14378</v>
      </c>
      <c r="D1230" t="s">
        <v>15387</v>
      </c>
      <c r="E1230" t="s">
        <v>776</v>
      </c>
      <c r="F1230" s="31">
        <v>2.15</v>
      </c>
      <c r="G1230" s="31">
        <v>163.96600000000001</v>
      </c>
      <c r="H1230" s="31">
        <v>0</v>
      </c>
      <c r="I1230" s="31">
        <v>0</v>
      </c>
      <c r="J1230" s="31">
        <v>0</v>
      </c>
      <c r="K1230" s="31">
        <v>0</v>
      </c>
      <c r="L1230" s="31">
        <v>0</v>
      </c>
      <c r="M1230" s="31">
        <v>164</v>
      </c>
    </row>
    <row r="1231" spans="1:13" x14ac:dyDescent="0.25">
      <c r="A1231">
        <v>20070020</v>
      </c>
      <c r="B1231" t="s">
        <v>21</v>
      </c>
      <c r="C1231" t="s">
        <v>15174</v>
      </c>
      <c r="D1231" t="s">
        <v>15216</v>
      </c>
      <c r="E1231" t="s">
        <v>15229</v>
      </c>
      <c r="F1231" s="31">
        <v>24.559999999999995</v>
      </c>
      <c r="G1231" s="31">
        <v>1080.5690000000002</v>
      </c>
      <c r="H1231" s="31">
        <v>0</v>
      </c>
      <c r="I1231" s="31">
        <v>0</v>
      </c>
      <c r="J1231" s="31">
        <v>0</v>
      </c>
      <c r="K1231" s="31">
        <v>0</v>
      </c>
      <c r="L1231" s="31">
        <v>0</v>
      </c>
      <c r="M1231" s="31">
        <v>1081</v>
      </c>
    </row>
    <row r="1232" spans="1:13" x14ac:dyDescent="0.25">
      <c r="A1232" t="s">
        <v>16746</v>
      </c>
      <c r="F1232" s="31">
        <v>1109.3600000000001</v>
      </c>
      <c r="G1232" s="31">
        <v>45586.158200000005</v>
      </c>
      <c r="H1232" s="31">
        <v>0</v>
      </c>
      <c r="I1232" s="31">
        <v>0</v>
      </c>
      <c r="J1232" s="31">
        <v>0</v>
      </c>
      <c r="K1232" s="31">
        <v>0</v>
      </c>
      <c r="L1232" s="31">
        <v>4377</v>
      </c>
      <c r="M1232" s="31">
        <v>41209</v>
      </c>
    </row>
    <row r="1233" spans="1:13" x14ac:dyDescent="0.25">
      <c r="A1233">
        <v>20090013</v>
      </c>
      <c r="B1233" t="s">
        <v>17</v>
      </c>
      <c r="C1233" t="s">
        <v>11503</v>
      </c>
      <c r="D1233" t="s">
        <v>11559</v>
      </c>
      <c r="E1233" t="s">
        <v>275</v>
      </c>
      <c r="F1233" s="31">
        <v>515.58000000000004</v>
      </c>
      <c r="G1233" s="31">
        <v>21690.702999999998</v>
      </c>
      <c r="H1233" s="31">
        <v>0</v>
      </c>
      <c r="I1233" s="31">
        <v>0</v>
      </c>
      <c r="J1233" s="31">
        <v>0</v>
      </c>
      <c r="K1233" s="31">
        <v>0</v>
      </c>
      <c r="L1233" s="31">
        <v>450.50000000000364</v>
      </c>
      <c r="M1233" s="31">
        <v>21240</v>
      </c>
    </row>
    <row r="1234" spans="1:13" x14ac:dyDescent="0.25">
      <c r="A1234">
        <v>20090013</v>
      </c>
      <c r="B1234" t="s">
        <v>18</v>
      </c>
      <c r="C1234" t="s">
        <v>12761</v>
      </c>
      <c r="D1234" t="s">
        <v>12816</v>
      </c>
      <c r="E1234" t="s">
        <v>275</v>
      </c>
      <c r="F1234" s="31">
        <v>23.020000000000003</v>
      </c>
      <c r="G1234" s="31">
        <v>861.92239999999993</v>
      </c>
      <c r="H1234" s="31">
        <v>0</v>
      </c>
      <c r="I1234" s="31">
        <v>0</v>
      </c>
      <c r="J1234" s="31">
        <v>0</v>
      </c>
      <c r="K1234" s="31">
        <v>0</v>
      </c>
      <c r="L1234" s="31">
        <v>0</v>
      </c>
      <c r="M1234" s="31">
        <v>862</v>
      </c>
    </row>
    <row r="1235" spans="1:13" x14ac:dyDescent="0.25">
      <c r="A1235">
        <v>20090013</v>
      </c>
      <c r="B1235" t="s">
        <v>19</v>
      </c>
      <c r="C1235" t="s">
        <v>13403</v>
      </c>
      <c r="D1235" t="s">
        <v>13430</v>
      </c>
      <c r="E1235" t="s">
        <v>275</v>
      </c>
      <c r="F1235" s="31">
        <v>19.62</v>
      </c>
      <c r="G1235" s="31">
        <v>818.70500000000015</v>
      </c>
      <c r="H1235" s="31">
        <v>0</v>
      </c>
      <c r="I1235" s="31">
        <v>0</v>
      </c>
      <c r="J1235" s="31">
        <v>0</v>
      </c>
      <c r="K1235" s="31">
        <v>0</v>
      </c>
      <c r="L1235" s="31">
        <v>0</v>
      </c>
      <c r="M1235" s="31">
        <v>819</v>
      </c>
    </row>
    <row r="1236" spans="1:13" x14ac:dyDescent="0.25">
      <c r="A1236">
        <v>20090013</v>
      </c>
      <c r="B1236" t="s">
        <v>36</v>
      </c>
      <c r="C1236" t="s">
        <v>9826</v>
      </c>
      <c r="D1236" t="s">
        <v>13816</v>
      </c>
      <c r="E1236" t="s">
        <v>275</v>
      </c>
      <c r="F1236" s="31">
        <v>34.880000000000003</v>
      </c>
      <c r="G1236" s="31">
        <v>1476.8931999999998</v>
      </c>
      <c r="H1236" s="31">
        <v>0</v>
      </c>
      <c r="I1236" s="31">
        <v>0</v>
      </c>
      <c r="J1236" s="31">
        <v>0</v>
      </c>
      <c r="K1236" s="31">
        <v>0</v>
      </c>
      <c r="L1236" s="31">
        <v>0</v>
      </c>
      <c r="M1236" s="31">
        <v>1477</v>
      </c>
    </row>
    <row r="1237" spans="1:13" x14ac:dyDescent="0.25">
      <c r="A1237">
        <v>20090013</v>
      </c>
      <c r="B1237" t="s">
        <v>21</v>
      </c>
      <c r="C1237" t="s">
        <v>13802</v>
      </c>
      <c r="D1237" t="s">
        <v>13817</v>
      </c>
      <c r="E1237" t="s">
        <v>275</v>
      </c>
      <c r="F1237" s="31">
        <v>19.04</v>
      </c>
      <c r="G1237" s="31">
        <v>767.01779999999997</v>
      </c>
      <c r="H1237" s="31">
        <v>0</v>
      </c>
      <c r="I1237" s="31">
        <v>0</v>
      </c>
      <c r="J1237" s="31">
        <v>0</v>
      </c>
      <c r="K1237" s="31">
        <v>0</v>
      </c>
      <c r="L1237" s="31">
        <v>0</v>
      </c>
      <c r="M1237" s="31">
        <v>767</v>
      </c>
    </row>
    <row r="1238" spans="1:13" x14ac:dyDescent="0.25">
      <c r="A1238">
        <v>20090013</v>
      </c>
      <c r="B1238" t="s">
        <v>22</v>
      </c>
      <c r="C1238" t="s">
        <v>14059</v>
      </c>
      <c r="D1238" t="s">
        <v>14101</v>
      </c>
      <c r="E1238" t="s">
        <v>275</v>
      </c>
      <c r="F1238" s="31">
        <v>19.34</v>
      </c>
      <c r="G1238" s="31">
        <v>876.83760000000007</v>
      </c>
      <c r="H1238" s="31">
        <v>0</v>
      </c>
      <c r="I1238" s="31">
        <v>0</v>
      </c>
      <c r="J1238" s="31">
        <v>0</v>
      </c>
      <c r="K1238" s="31">
        <v>0</v>
      </c>
      <c r="L1238" s="31">
        <v>0</v>
      </c>
      <c r="M1238" s="31">
        <v>877</v>
      </c>
    </row>
    <row r="1239" spans="1:13" x14ac:dyDescent="0.25">
      <c r="A1239">
        <v>20090013</v>
      </c>
      <c r="B1239" t="s">
        <v>40</v>
      </c>
      <c r="C1239" t="s">
        <v>14060</v>
      </c>
      <c r="D1239" t="s">
        <v>14102</v>
      </c>
      <c r="E1239" t="s">
        <v>275</v>
      </c>
      <c r="F1239" s="31">
        <v>27.92</v>
      </c>
      <c r="G1239" s="31">
        <v>1151.8371999999999</v>
      </c>
      <c r="H1239" s="31">
        <v>0</v>
      </c>
      <c r="I1239" s="31">
        <v>0</v>
      </c>
      <c r="J1239" s="31">
        <v>0</v>
      </c>
      <c r="K1239" s="31">
        <v>0</v>
      </c>
      <c r="L1239" s="31">
        <v>0</v>
      </c>
      <c r="M1239" s="31">
        <v>1152</v>
      </c>
    </row>
    <row r="1240" spans="1:13" x14ac:dyDescent="0.25">
      <c r="A1240">
        <v>20090013</v>
      </c>
      <c r="B1240" t="s">
        <v>23</v>
      </c>
      <c r="C1240" t="s">
        <v>14317</v>
      </c>
      <c r="D1240" t="s">
        <v>14360</v>
      </c>
      <c r="E1240" t="s">
        <v>275</v>
      </c>
      <c r="F1240" s="31">
        <v>25.36</v>
      </c>
      <c r="G1240" s="31">
        <v>1015.9216</v>
      </c>
      <c r="H1240" s="31">
        <v>0</v>
      </c>
      <c r="I1240" s="31">
        <v>0</v>
      </c>
      <c r="J1240" s="31">
        <v>0</v>
      </c>
      <c r="K1240" s="31">
        <v>0</v>
      </c>
      <c r="L1240" s="31">
        <v>0</v>
      </c>
      <c r="M1240" s="31">
        <v>1016</v>
      </c>
    </row>
    <row r="1241" spans="1:13" x14ac:dyDescent="0.25">
      <c r="A1241">
        <v>20090013</v>
      </c>
      <c r="B1241" t="s">
        <v>24</v>
      </c>
      <c r="C1241" t="s">
        <v>15065</v>
      </c>
      <c r="D1241" t="s">
        <v>15096</v>
      </c>
      <c r="E1241" t="s">
        <v>4690</v>
      </c>
      <c r="F1241" s="31">
        <v>14.120000000000001</v>
      </c>
      <c r="G1241" s="31">
        <v>581.82240000000002</v>
      </c>
      <c r="H1241" s="31">
        <v>0</v>
      </c>
      <c r="I1241" s="31">
        <v>0</v>
      </c>
      <c r="J1241" s="31">
        <v>0</v>
      </c>
      <c r="K1241" s="31">
        <v>0</v>
      </c>
      <c r="L1241" s="31">
        <v>0</v>
      </c>
      <c r="M1241" s="31">
        <v>582</v>
      </c>
    </row>
    <row r="1242" spans="1:13" x14ac:dyDescent="0.25">
      <c r="A1242" t="s">
        <v>16747</v>
      </c>
      <c r="F1242" s="31">
        <v>698.88</v>
      </c>
      <c r="G1242" s="31">
        <v>29241.660200000002</v>
      </c>
      <c r="H1242" s="31">
        <v>0</v>
      </c>
      <c r="I1242" s="31">
        <v>0</v>
      </c>
      <c r="J1242" s="31">
        <v>0</v>
      </c>
      <c r="K1242" s="31">
        <v>0</v>
      </c>
      <c r="L1242" s="31">
        <v>450.50000000000364</v>
      </c>
      <c r="M1242" s="31">
        <v>28792</v>
      </c>
    </row>
    <row r="1243" spans="1:13" x14ac:dyDescent="0.25">
      <c r="A1243">
        <v>20090014</v>
      </c>
      <c r="B1243" t="s">
        <v>0</v>
      </c>
      <c r="C1243" t="s">
        <v>12068</v>
      </c>
      <c r="D1243" t="s">
        <v>12119</v>
      </c>
      <c r="E1243" t="s">
        <v>275</v>
      </c>
      <c r="F1243" s="31">
        <v>74.350000000000009</v>
      </c>
      <c r="G1243" s="31">
        <v>3096.2908999999995</v>
      </c>
      <c r="H1243" s="31">
        <v>0</v>
      </c>
      <c r="I1243" s="31">
        <v>0</v>
      </c>
      <c r="J1243" s="31">
        <v>0</v>
      </c>
      <c r="K1243" s="31">
        <v>0</v>
      </c>
      <c r="L1243" s="31">
        <v>0</v>
      </c>
      <c r="M1243" s="31">
        <v>3096</v>
      </c>
    </row>
    <row r="1244" spans="1:13" x14ac:dyDescent="0.25">
      <c r="A1244">
        <v>20090014</v>
      </c>
      <c r="B1244" t="s">
        <v>1</v>
      </c>
      <c r="C1244" t="s">
        <v>12069</v>
      </c>
      <c r="D1244" t="s">
        <v>12120</v>
      </c>
      <c r="E1244" t="s">
        <v>275</v>
      </c>
      <c r="F1244" s="31">
        <v>103.28</v>
      </c>
      <c r="G1244" s="31">
        <v>4061.8525</v>
      </c>
      <c r="H1244" s="31">
        <v>0</v>
      </c>
      <c r="I1244" s="31">
        <v>0</v>
      </c>
      <c r="J1244" s="31">
        <v>0</v>
      </c>
      <c r="K1244" s="31">
        <v>0</v>
      </c>
      <c r="L1244" s="31">
        <v>0</v>
      </c>
      <c r="M1244" s="31">
        <v>4062</v>
      </c>
    </row>
    <row r="1245" spans="1:13" x14ac:dyDescent="0.25">
      <c r="A1245">
        <v>20090014</v>
      </c>
      <c r="B1245" t="s">
        <v>18</v>
      </c>
      <c r="C1245" t="s">
        <v>14823</v>
      </c>
      <c r="D1245" t="s">
        <v>14844</v>
      </c>
      <c r="E1245" t="s">
        <v>275</v>
      </c>
      <c r="F1245" s="31">
        <v>13.47</v>
      </c>
      <c r="G1245" s="31">
        <v>641.02019999999993</v>
      </c>
      <c r="H1245" s="31">
        <v>0</v>
      </c>
      <c r="I1245" s="31">
        <v>0</v>
      </c>
      <c r="J1245" s="31">
        <v>0</v>
      </c>
      <c r="K1245" s="31">
        <v>0</v>
      </c>
      <c r="L1245" s="31">
        <v>0</v>
      </c>
      <c r="M1245" s="31">
        <v>641</v>
      </c>
    </row>
    <row r="1246" spans="1:13" x14ac:dyDescent="0.25">
      <c r="A1246">
        <v>20090014</v>
      </c>
      <c r="B1246" t="s">
        <v>22</v>
      </c>
      <c r="C1246" t="s">
        <v>11497</v>
      </c>
      <c r="D1246" t="s">
        <v>12818</v>
      </c>
      <c r="E1246" t="s">
        <v>275</v>
      </c>
      <c r="F1246" s="31">
        <v>287.56</v>
      </c>
      <c r="G1246" s="31">
        <v>11030.3073</v>
      </c>
      <c r="H1246" s="31">
        <v>0</v>
      </c>
      <c r="I1246" s="31">
        <v>0</v>
      </c>
      <c r="J1246" s="31">
        <v>0</v>
      </c>
      <c r="K1246" s="31">
        <v>0</v>
      </c>
      <c r="L1246" s="31">
        <v>0</v>
      </c>
      <c r="M1246" s="31">
        <v>11030</v>
      </c>
    </row>
    <row r="1247" spans="1:13" x14ac:dyDescent="0.25">
      <c r="A1247">
        <v>20090014</v>
      </c>
      <c r="B1247" t="s">
        <v>40</v>
      </c>
      <c r="C1247" t="s">
        <v>12763</v>
      </c>
      <c r="D1247" t="s">
        <v>12819</v>
      </c>
      <c r="E1247" t="s">
        <v>275</v>
      </c>
      <c r="F1247" s="31">
        <v>36.410000000000004</v>
      </c>
      <c r="G1247" s="31">
        <v>1699.9128999999998</v>
      </c>
      <c r="H1247" s="31">
        <v>0</v>
      </c>
      <c r="I1247" s="31">
        <v>0</v>
      </c>
      <c r="J1247" s="31">
        <v>0</v>
      </c>
      <c r="K1247" s="31">
        <v>0</v>
      </c>
      <c r="L1247" s="31">
        <v>0</v>
      </c>
      <c r="M1247" s="31">
        <v>1700</v>
      </c>
    </row>
    <row r="1248" spans="1:13" x14ac:dyDescent="0.25">
      <c r="A1248">
        <v>20090014</v>
      </c>
      <c r="B1248" t="s">
        <v>23</v>
      </c>
      <c r="C1248" t="s">
        <v>7723</v>
      </c>
      <c r="D1248" t="s">
        <v>12957</v>
      </c>
      <c r="E1248" t="s">
        <v>1370</v>
      </c>
      <c r="F1248" s="31">
        <v>55.059999999999995</v>
      </c>
      <c r="G1248" s="31">
        <v>2246.2242999999999</v>
      </c>
      <c r="H1248" s="31">
        <v>0</v>
      </c>
      <c r="I1248" s="31">
        <v>0</v>
      </c>
      <c r="J1248" s="31">
        <v>0</v>
      </c>
      <c r="K1248" s="31">
        <v>0</v>
      </c>
      <c r="L1248" s="31">
        <v>0</v>
      </c>
      <c r="M1248" s="31">
        <v>2246</v>
      </c>
    </row>
    <row r="1249" spans="1:13" x14ac:dyDescent="0.25">
      <c r="A1249">
        <v>20090014</v>
      </c>
      <c r="B1249" t="s">
        <v>25</v>
      </c>
      <c r="C1249" t="s">
        <v>8804</v>
      </c>
      <c r="D1249" t="s">
        <v>13205</v>
      </c>
      <c r="E1249" t="s">
        <v>1370</v>
      </c>
      <c r="F1249" s="31">
        <v>346.78000000000003</v>
      </c>
      <c r="G1249" s="31">
        <v>14771.627799999998</v>
      </c>
      <c r="H1249" s="31">
        <v>0</v>
      </c>
      <c r="I1249" s="31">
        <v>6350</v>
      </c>
      <c r="J1249" s="31">
        <v>0</v>
      </c>
      <c r="K1249" s="31">
        <v>0</v>
      </c>
      <c r="L1249" s="31">
        <v>0</v>
      </c>
      <c r="M1249" s="31">
        <v>8422</v>
      </c>
    </row>
    <row r="1250" spans="1:13" x14ac:dyDescent="0.25">
      <c r="A1250">
        <v>20090014</v>
      </c>
      <c r="B1250" t="s">
        <v>26</v>
      </c>
      <c r="C1250" t="s">
        <v>13166</v>
      </c>
      <c r="D1250" t="s">
        <v>13206</v>
      </c>
      <c r="E1250" t="s">
        <v>275</v>
      </c>
      <c r="F1250" s="31">
        <v>14.959999999999999</v>
      </c>
      <c r="G1250" s="31">
        <v>704.47389999999996</v>
      </c>
      <c r="H1250" s="31">
        <v>0</v>
      </c>
      <c r="I1250" s="31">
        <v>0</v>
      </c>
      <c r="J1250" s="31">
        <v>0</v>
      </c>
      <c r="K1250" s="31">
        <v>0</v>
      </c>
      <c r="L1250" s="31">
        <v>0</v>
      </c>
      <c r="M1250" s="31">
        <v>704</v>
      </c>
    </row>
    <row r="1251" spans="1:13" x14ac:dyDescent="0.25">
      <c r="A1251">
        <v>20090014</v>
      </c>
      <c r="B1251" t="s">
        <v>27</v>
      </c>
      <c r="C1251" t="s">
        <v>13167</v>
      </c>
      <c r="D1251" t="s">
        <v>13207</v>
      </c>
      <c r="E1251" t="s">
        <v>275</v>
      </c>
      <c r="F1251" s="31">
        <v>22.359999999999996</v>
      </c>
      <c r="G1251" s="31">
        <v>1209.6623000000002</v>
      </c>
      <c r="H1251" s="31">
        <v>0</v>
      </c>
      <c r="I1251" s="31">
        <v>0</v>
      </c>
      <c r="J1251" s="31">
        <v>0</v>
      </c>
      <c r="K1251" s="31">
        <v>0</v>
      </c>
      <c r="L1251" s="31">
        <v>0</v>
      </c>
      <c r="M1251" s="31">
        <v>1210</v>
      </c>
    </row>
    <row r="1252" spans="1:13" x14ac:dyDescent="0.25">
      <c r="A1252">
        <v>20090014</v>
      </c>
      <c r="B1252" t="s">
        <v>2</v>
      </c>
      <c r="C1252" t="s">
        <v>10100</v>
      </c>
      <c r="D1252" t="s">
        <v>13746</v>
      </c>
      <c r="E1252" t="s">
        <v>275</v>
      </c>
      <c r="F1252" s="31">
        <v>21.279999999999998</v>
      </c>
      <c r="G1252" s="31">
        <v>949.43860000000006</v>
      </c>
      <c r="H1252" s="31">
        <v>0</v>
      </c>
      <c r="I1252" s="31">
        <v>0</v>
      </c>
      <c r="J1252" s="31">
        <v>0</v>
      </c>
      <c r="K1252" s="31">
        <v>0</v>
      </c>
      <c r="L1252" s="31">
        <v>0</v>
      </c>
      <c r="M1252" s="31">
        <v>949</v>
      </c>
    </row>
    <row r="1253" spans="1:13" x14ac:dyDescent="0.25">
      <c r="A1253">
        <v>20090014</v>
      </c>
      <c r="B1253" t="s">
        <v>38</v>
      </c>
      <c r="C1253" t="s">
        <v>922</v>
      </c>
      <c r="D1253" t="s">
        <v>13558</v>
      </c>
      <c r="E1253" t="s">
        <v>275</v>
      </c>
      <c r="F1253" s="31">
        <v>59.39</v>
      </c>
      <c r="G1253" s="31">
        <v>2413.2109</v>
      </c>
      <c r="H1253" s="31">
        <v>0</v>
      </c>
      <c r="I1253" s="31">
        <v>0</v>
      </c>
      <c r="J1253" s="31">
        <v>0</v>
      </c>
      <c r="K1253" s="31">
        <v>0</v>
      </c>
      <c r="L1253" s="31">
        <v>0</v>
      </c>
      <c r="M1253" s="31">
        <v>2413</v>
      </c>
    </row>
    <row r="1254" spans="1:13" x14ac:dyDescent="0.25">
      <c r="A1254">
        <v>20090014</v>
      </c>
      <c r="B1254" t="s">
        <v>29</v>
      </c>
      <c r="C1254" t="s">
        <v>13618</v>
      </c>
      <c r="D1254" t="s">
        <v>13648</v>
      </c>
      <c r="E1254" t="s">
        <v>275</v>
      </c>
      <c r="F1254" s="31">
        <v>46.37</v>
      </c>
      <c r="G1254" s="31">
        <v>1974.3966000000005</v>
      </c>
      <c r="H1254" s="31">
        <v>0</v>
      </c>
      <c r="I1254" s="31">
        <v>0</v>
      </c>
      <c r="J1254" s="31">
        <v>0</v>
      </c>
      <c r="K1254" s="31">
        <v>0</v>
      </c>
      <c r="L1254" s="31">
        <v>0</v>
      </c>
      <c r="M1254" s="31">
        <v>1974</v>
      </c>
    </row>
    <row r="1255" spans="1:13" x14ac:dyDescent="0.25">
      <c r="A1255">
        <v>20090014</v>
      </c>
      <c r="B1255" t="s">
        <v>5</v>
      </c>
      <c r="C1255" t="s">
        <v>13619</v>
      </c>
      <c r="D1255" t="s">
        <v>13649</v>
      </c>
      <c r="E1255" t="s">
        <v>13651</v>
      </c>
      <c r="F1255" s="31">
        <v>20.490000000000002</v>
      </c>
      <c r="G1255" s="31">
        <v>842.49</v>
      </c>
      <c r="H1255" s="31">
        <v>0</v>
      </c>
      <c r="I1255" s="31">
        <v>0</v>
      </c>
      <c r="J1255" s="31">
        <v>0</v>
      </c>
      <c r="K1255" s="31">
        <v>0</v>
      </c>
      <c r="L1255" s="31">
        <v>0</v>
      </c>
      <c r="M1255" s="31">
        <v>842</v>
      </c>
    </row>
    <row r="1256" spans="1:13" x14ac:dyDescent="0.25">
      <c r="A1256">
        <v>20090014</v>
      </c>
      <c r="B1256" t="s">
        <v>39</v>
      </c>
      <c r="C1256" t="s">
        <v>13620</v>
      </c>
      <c r="D1256" t="s">
        <v>13650</v>
      </c>
      <c r="E1256" t="s">
        <v>275</v>
      </c>
      <c r="F1256" s="31">
        <v>19.279999999999998</v>
      </c>
      <c r="G1256" s="31">
        <v>861.72029999999995</v>
      </c>
      <c r="H1256" s="31">
        <v>0</v>
      </c>
      <c r="I1256" s="31">
        <v>0</v>
      </c>
      <c r="J1256" s="31">
        <v>0</v>
      </c>
      <c r="K1256" s="31">
        <v>0</v>
      </c>
      <c r="L1256" s="31">
        <v>0</v>
      </c>
      <c r="M1256" s="31">
        <v>862</v>
      </c>
    </row>
    <row r="1257" spans="1:13" x14ac:dyDescent="0.25">
      <c r="A1257">
        <v>20090014</v>
      </c>
      <c r="B1257" t="s">
        <v>6</v>
      </c>
      <c r="C1257" t="s">
        <v>13720</v>
      </c>
      <c r="D1257" t="s">
        <v>13747</v>
      </c>
      <c r="E1257" t="s">
        <v>275</v>
      </c>
      <c r="F1257" s="31">
        <v>96.77000000000001</v>
      </c>
      <c r="G1257" s="31">
        <v>4135.5607</v>
      </c>
      <c r="H1257" s="31">
        <v>0</v>
      </c>
      <c r="I1257" s="31">
        <v>0</v>
      </c>
      <c r="J1257" s="31">
        <v>0</v>
      </c>
      <c r="K1257" s="31">
        <v>0</v>
      </c>
      <c r="L1257" s="31">
        <v>0</v>
      </c>
      <c r="M1257" s="31">
        <v>4136</v>
      </c>
    </row>
    <row r="1258" spans="1:13" x14ac:dyDescent="0.25">
      <c r="A1258">
        <v>20090014</v>
      </c>
      <c r="B1258" t="s">
        <v>30</v>
      </c>
      <c r="C1258" t="s">
        <v>13721</v>
      </c>
      <c r="D1258" t="s">
        <v>13748</v>
      </c>
      <c r="E1258" t="s">
        <v>275</v>
      </c>
      <c r="F1258" s="31">
        <v>47.099999999999994</v>
      </c>
      <c r="G1258" s="31">
        <v>1833.9805000000001</v>
      </c>
      <c r="H1258" s="31">
        <v>0</v>
      </c>
      <c r="I1258" s="31">
        <v>0</v>
      </c>
      <c r="J1258" s="31">
        <v>0</v>
      </c>
      <c r="K1258" s="31">
        <v>0</v>
      </c>
      <c r="L1258" s="31">
        <v>0</v>
      </c>
      <c r="M1258" s="31">
        <v>1834</v>
      </c>
    </row>
    <row r="1259" spans="1:13" x14ac:dyDescent="0.25">
      <c r="A1259">
        <v>20090014</v>
      </c>
      <c r="B1259" t="s">
        <v>7</v>
      </c>
      <c r="C1259" t="s">
        <v>7299</v>
      </c>
      <c r="D1259" t="s">
        <v>14362</v>
      </c>
      <c r="E1259" t="s">
        <v>275</v>
      </c>
      <c r="F1259" s="31">
        <v>46.849999999999994</v>
      </c>
      <c r="G1259" s="31">
        <v>1892.0156999999999</v>
      </c>
      <c r="H1259" s="31">
        <v>0</v>
      </c>
      <c r="I1259" s="31">
        <v>0</v>
      </c>
      <c r="J1259" s="31">
        <v>0</v>
      </c>
      <c r="K1259" s="31">
        <v>0</v>
      </c>
      <c r="L1259" s="31">
        <v>0</v>
      </c>
      <c r="M1259" s="31">
        <v>1892</v>
      </c>
    </row>
    <row r="1260" spans="1:13" x14ac:dyDescent="0.25">
      <c r="A1260">
        <v>20090014</v>
      </c>
      <c r="B1260" t="s">
        <v>422</v>
      </c>
      <c r="C1260" t="s">
        <v>14319</v>
      </c>
      <c r="D1260" t="s">
        <v>14363</v>
      </c>
      <c r="E1260" t="s">
        <v>275</v>
      </c>
      <c r="F1260" s="31">
        <v>45.92</v>
      </c>
      <c r="G1260" s="31">
        <v>1810.3296999999998</v>
      </c>
      <c r="H1260" s="31">
        <v>0</v>
      </c>
      <c r="I1260" s="31">
        <v>0</v>
      </c>
      <c r="J1260" s="31">
        <v>0</v>
      </c>
      <c r="K1260" s="31">
        <v>0</v>
      </c>
      <c r="L1260" s="31">
        <v>0</v>
      </c>
      <c r="M1260" s="31">
        <v>1810</v>
      </c>
    </row>
    <row r="1261" spans="1:13" x14ac:dyDescent="0.25">
      <c r="A1261">
        <v>20090014</v>
      </c>
      <c r="B1261" t="s">
        <v>8</v>
      </c>
      <c r="C1261" t="s">
        <v>155</v>
      </c>
      <c r="D1261" t="s">
        <v>14915</v>
      </c>
      <c r="E1261" t="s">
        <v>275</v>
      </c>
      <c r="F1261" s="31">
        <v>12.48</v>
      </c>
      <c r="G1261" s="31">
        <v>531.86450000000002</v>
      </c>
      <c r="H1261" s="31">
        <v>0</v>
      </c>
      <c r="I1261" s="31">
        <v>0</v>
      </c>
      <c r="J1261" s="31">
        <v>0</v>
      </c>
      <c r="K1261" s="31">
        <v>0</v>
      </c>
      <c r="L1261" s="31">
        <v>0</v>
      </c>
      <c r="M1261" s="31">
        <v>532</v>
      </c>
    </row>
    <row r="1262" spans="1:13" x14ac:dyDescent="0.25">
      <c r="A1262">
        <v>20090014</v>
      </c>
      <c r="B1262" t="s">
        <v>32</v>
      </c>
      <c r="C1262" t="s">
        <v>14897</v>
      </c>
      <c r="D1262" t="s">
        <v>14916</v>
      </c>
      <c r="E1262" t="s">
        <v>1370</v>
      </c>
      <c r="F1262" s="31">
        <v>18.899999999999999</v>
      </c>
      <c r="G1262" s="31">
        <v>786.64880000000005</v>
      </c>
      <c r="H1262" s="31">
        <v>0</v>
      </c>
      <c r="I1262" s="31">
        <v>0</v>
      </c>
      <c r="J1262" s="31">
        <v>0</v>
      </c>
      <c r="K1262" s="31">
        <v>0</v>
      </c>
      <c r="L1262" s="31">
        <v>0</v>
      </c>
      <c r="M1262" s="31">
        <v>787</v>
      </c>
    </row>
    <row r="1263" spans="1:13" x14ac:dyDescent="0.25">
      <c r="A1263">
        <v>20090014</v>
      </c>
      <c r="B1263" t="s">
        <v>9</v>
      </c>
      <c r="C1263" t="s">
        <v>14899</v>
      </c>
      <c r="D1263" t="s">
        <v>14918</v>
      </c>
      <c r="E1263" t="s">
        <v>275</v>
      </c>
      <c r="F1263" s="31">
        <v>45.16</v>
      </c>
      <c r="G1263" s="31">
        <v>1758.1762000000001</v>
      </c>
      <c r="H1263" s="31">
        <v>0</v>
      </c>
      <c r="I1263" s="31">
        <v>0</v>
      </c>
      <c r="J1263" s="31">
        <v>0</v>
      </c>
      <c r="K1263" s="31">
        <v>0</v>
      </c>
      <c r="L1263" s="31">
        <v>0</v>
      </c>
      <c r="M1263" s="31">
        <v>1758</v>
      </c>
    </row>
    <row r="1264" spans="1:13" x14ac:dyDescent="0.25">
      <c r="A1264">
        <v>20090014</v>
      </c>
      <c r="B1264" t="s">
        <v>34</v>
      </c>
      <c r="C1264" t="s">
        <v>14901</v>
      </c>
      <c r="D1264" t="s">
        <v>14920</v>
      </c>
      <c r="E1264" t="s">
        <v>275</v>
      </c>
      <c r="F1264" s="31">
        <v>12.89</v>
      </c>
      <c r="G1264" s="31">
        <v>502.04140000000001</v>
      </c>
      <c r="H1264" s="31">
        <v>0</v>
      </c>
      <c r="I1264" s="31">
        <v>0</v>
      </c>
      <c r="J1264" s="31">
        <v>0</v>
      </c>
      <c r="K1264" s="31">
        <v>0</v>
      </c>
      <c r="L1264" s="31">
        <v>0</v>
      </c>
      <c r="M1264" s="31">
        <v>502</v>
      </c>
    </row>
    <row r="1265" spans="1:13" x14ac:dyDescent="0.25">
      <c r="A1265">
        <v>20090014</v>
      </c>
      <c r="B1265" t="s">
        <v>11</v>
      </c>
      <c r="C1265" t="s">
        <v>15180</v>
      </c>
      <c r="D1265" t="s">
        <v>12813</v>
      </c>
      <c r="E1265" t="s">
        <v>1370</v>
      </c>
      <c r="F1265" s="31">
        <v>73.929999999999993</v>
      </c>
      <c r="G1265" s="31">
        <v>3112.3856000000001</v>
      </c>
      <c r="H1265" s="31">
        <v>0</v>
      </c>
      <c r="I1265" s="31">
        <v>0</v>
      </c>
      <c r="J1265" s="31">
        <v>0</v>
      </c>
      <c r="K1265" s="31">
        <v>0</v>
      </c>
      <c r="L1265" s="31">
        <v>0</v>
      </c>
      <c r="M1265" s="31">
        <v>3112</v>
      </c>
    </row>
    <row r="1266" spans="1:13" x14ac:dyDescent="0.25">
      <c r="A1266">
        <v>20090014</v>
      </c>
      <c r="B1266" t="s">
        <v>12</v>
      </c>
      <c r="C1266" t="s">
        <v>15181</v>
      </c>
      <c r="D1266" t="s">
        <v>15226</v>
      </c>
      <c r="E1266" t="s">
        <v>1370</v>
      </c>
      <c r="F1266" s="31">
        <v>41.96</v>
      </c>
      <c r="G1266" s="31">
        <v>1885.5477999999998</v>
      </c>
      <c r="H1266" s="31">
        <v>0</v>
      </c>
      <c r="I1266" s="31">
        <v>0</v>
      </c>
      <c r="J1266" s="31">
        <v>0</v>
      </c>
      <c r="K1266" s="31">
        <v>0</v>
      </c>
      <c r="L1266" s="31">
        <v>0</v>
      </c>
      <c r="M1266" s="31">
        <v>1886</v>
      </c>
    </row>
    <row r="1267" spans="1:13" x14ac:dyDescent="0.25">
      <c r="A1267">
        <v>20090014</v>
      </c>
      <c r="B1267" t="s">
        <v>13</v>
      </c>
      <c r="C1267" t="s">
        <v>15182</v>
      </c>
      <c r="D1267" t="s">
        <v>15701</v>
      </c>
      <c r="E1267" t="s">
        <v>275</v>
      </c>
      <c r="F1267" s="31">
        <v>19.709999999999997</v>
      </c>
      <c r="G1267" s="31">
        <v>862.77379999999994</v>
      </c>
      <c r="H1267" s="31">
        <v>0</v>
      </c>
      <c r="I1267" s="31">
        <v>0</v>
      </c>
      <c r="J1267" s="31">
        <v>0</v>
      </c>
      <c r="K1267" s="31">
        <v>0</v>
      </c>
      <c r="L1267" s="31">
        <v>0</v>
      </c>
      <c r="M1267" s="31">
        <v>863</v>
      </c>
    </row>
    <row r="1268" spans="1:13" x14ac:dyDescent="0.25">
      <c r="A1268">
        <v>20090014</v>
      </c>
      <c r="B1268" t="s">
        <v>35</v>
      </c>
      <c r="C1268" t="s">
        <v>10609</v>
      </c>
      <c r="D1268" t="s">
        <v>15227</v>
      </c>
      <c r="E1268" t="s">
        <v>1370</v>
      </c>
      <c r="F1268" s="31">
        <v>33.65</v>
      </c>
      <c r="G1268" s="31">
        <v>1252.6675000000002</v>
      </c>
      <c r="H1268" s="31">
        <v>0</v>
      </c>
      <c r="I1268" s="31">
        <v>0</v>
      </c>
      <c r="J1268" s="31">
        <v>0</v>
      </c>
      <c r="K1268" s="31">
        <v>0</v>
      </c>
      <c r="L1268" s="31">
        <v>0</v>
      </c>
      <c r="M1268" s="31">
        <v>1253</v>
      </c>
    </row>
    <row r="1269" spans="1:13" x14ac:dyDescent="0.25">
      <c r="A1269">
        <v>20090014</v>
      </c>
      <c r="B1269" t="s">
        <v>14</v>
      </c>
      <c r="C1269" t="s">
        <v>8725</v>
      </c>
      <c r="D1269" t="s">
        <v>15228</v>
      </c>
      <c r="E1269" t="s">
        <v>275</v>
      </c>
      <c r="F1269" s="31">
        <v>27.9</v>
      </c>
      <c r="G1269" s="31">
        <v>1106.3959</v>
      </c>
      <c r="H1269" s="31">
        <v>0</v>
      </c>
      <c r="I1269" s="31">
        <v>0</v>
      </c>
      <c r="J1269" s="31">
        <v>0</v>
      </c>
      <c r="K1269" s="31">
        <v>0</v>
      </c>
      <c r="L1269" s="31">
        <v>0</v>
      </c>
      <c r="M1269" s="31">
        <v>1106</v>
      </c>
    </row>
    <row r="1270" spans="1:13" x14ac:dyDescent="0.25">
      <c r="A1270">
        <v>20090014</v>
      </c>
      <c r="B1270" t="s">
        <v>1650</v>
      </c>
      <c r="C1270" t="s">
        <v>10598</v>
      </c>
      <c r="D1270" t="s">
        <v>15591</v>
      </c>
      <c r="E1270" t="s">
        <v>1370</v>
      </c>
      <c r="F1270" s="31">
        <v>124.99000000000001</v>
      </c>
      <c r="G1270" s="31">
        <v>5378.1261999999997</v>
      </c>
      <c r="H1270" s="31">
        <v>0</v>
      </c>
      <c r="I1270" s="31">
        <v>0</v>
      </c>
      <c r="J1270" s="31">
        <v>0</v>
      </c>
      <c r="K1270" s="31">
        <v>0</v>
      </c>
      <c r="L1270" s="31">
        <v>0</v>
      </c>
      <c r="M1270" s="31">
        <v>5378</v>
      </c>
    </row>
    <row r="1271" spans="1:13" x14ac:dyDescent="0.25">
      <c r="A1271">
        <v>20090014</v>
      </c>
      <c r="B1271" t="s">
        <v>15</v>
      </c>
      <c r="C1271" t="s">
        <v>9992</v>
      </c>
      <c r="D1271" t="s">
        <v>15592</v>
      </c>
      <c r="E1271" t="s">
        <v>1370</v>
      </c>
      <c r="F1271" s="31">
        <v>31.6</v>
      </c>
      <c r="G1271" s="31">
        <v>1318.9631999999999</v>
      </c>
      <c r="H1271" s="31">
        <v>0</v>
      </c>
      <c r="I1271" s="31">
        <v>0</v>
      </c>
      <c r="J1271" s="31">
        <v>0</v>
      </c>
      <c r="K1271" s="31">
        <v>0</v>
      </c>
      <c r="L1271" s="31">
        <v>0</v>
      </c>
      <c r="M1271" s="31">
        <v>1319</v>
      </c>
    </row>
    <row r="1272" spans="1:13" x14ac:dyDescent="0.25">
      <c r="A1272">
        <v>20090014</v>
      </c>
      <c r="B1272" t="s">
        <v>16</v>
      </c>
      <c r="C1272" t="s">
        <v>8402</v>
      </c>
      <c r="D1272" t="s">
        <v>15593</v>
      </c>
      <c r="E1272" t="s">
        <v>1691</v>
      </c>
      <c r="F1272" s="31">
        <v>43.210000000000008</v>
      </c>
      <c r="G1272" s="31">
        <v>1662.4196999999997</v>
      </c>
      <c r="H1272" s="31">
        <v>0</v>
      </c>
      <c r="I1272" s="31">
        <v>0</v>
      </c>
      <c r="J1272" s="31">
        <v>0</v>
      </c>
      <c r="K1272" s="31">
        <v>0</v>
      </c>
      <c r="L1272" s="31">
        <v>0</v>
      </c>
      <c r="M1272" s="31">
        <v>1662</v>
      </c>
    </row>
    <row r="1273" spans="1:13" x14ac:dyDescent="0.25">
      <c r="A1273">
        <v>20090014</v>
      </c>
      <c r="B1273" t="s">
        <v>129</v>
      </c>
      <c r="C1273" t="s">
        <v>10895</v>
      </c>
      <c r="D1273" t="s">
        <v>15938</v>
      </c>
      <c r="E1273" t="s">
        <v>1370</v>
      </c>
      <c r="F1273" s="31">
        <v>66.510000000000005</v>
      </c>
      <c r="G1273" s="31">
        <v>2902.5793999999996</v>
      </c>
      <c r="H1273" s="31">
        <v>0</v>
      </c>
      <c r="I1273" s="31">
        <v>0</v>
      </c>
      <c r="J1273" s="31">
        <v>0</v>
      </c>
      <c r="K1273" s="31">
        <v>0</v>
      </c>
      <c r="L1273" s="31">
        <v>0</v>
      </c>
      <c r="M1273" s="31">
        <v>2903</v>
      </c>
    </row>
    <row r="1274" spans="1:13" x14ac:dyDescent="0.25">
      <c r="A1274">
        <v>20090014</v>
      </c>
      <c r="B1274" t="s">
        <v>423</v>
      </c>
      <c r="C1274" t="s">
        <v>11944</v>
      </c>
      <c r="D1274" t="s">
        <v>15939</v>
      </c>
      <c r="E1274" t="s">
        <v>275</v>
      </c>
      <c r="F1274" s="31">
        <v>24.590000000000003</v>
      </c>
      <c r="G1274" s="31">
        <v>1155.9803999999999</v>
      </c>
      <c r="H1274" s="31">
        <v>0</v>
      </c>
      <c r="I1274" s="31">
        <v>0</v>
      </c>
      <c r="J1274" s="31">
        <v>0</v>
      </c>
      <c r="K1274" s="31">
        <v>0</v>
      </c>
      <c r="L1274" s="31">
        <v>0</v>
      </c>
      <c r="M1274" s="31">
        <v>1156</v>
      </c>
    </row>
    <row r="1275" spans="1:13" x14ac:dyDescent="0.25">
      <c r="A1275">
        <v>20090014</v>
      </c>
      <c r="B1275" t="s">
        <v>424</v>
      </c>
      <c r="C1275" t="s">
        <v>16091</v>
      </c>
      <c r="D1275" t="s">
        <v>16108</v>
      </c>
      <c r="E1275" t="s">
        <v>275</v>
      </c>
      <c r="F1275" s="31">
        <v>29.490000000000002</v>
      </c>
      <c r="G1275" s="31">
        <v>1154.5237</v>
      </c>
      <c r="H1275" s="31">
        <v>0</v>
      </c>
      <c r="I1275" s="31">
        <v>0</v>
      </c>
      <c r="J1275" s="31">
        <v>0</v>
      </c>
      <c r="K1275" s="31">
        <v>0</v>
      </c>
      <c r="L1275" s="31">
        <v>0</v>
      </c>
      <c r="M1275" s="31">
        <v>1155</v>
      </c>
    </row>
    <row r="1276" spans="1:13" x14ac:dyDescent="0.25">
      <c r="A1276">
        <v>20090014</v>
      </c>
      <c r="B1276" t="s">
        <v>425</v>
      </c>
      <c r="C1276" t="s">
        <v>8646</v>
      </c>
      <c r="D1276" t="s">
        <v>16179</v>
      </c>
      <c r="E1276" t="s">
        <v>275</v>
      </c>
      <c r="F1276" s="31">
        <v>14.47</v>
      </c>
      <c r="G1276" s="31">
        <v>530.06269999999995</v>
      </c>
      <c r="H1276" s="31">
        <v>0</v>
      </c>
      <c r="I1276" s="31">
        <v>0</v>
      </c>
      <c r="J1276" s="31">
        <v>0</v>
      </c>
      <c r="K1276" s="31">
        <v>0</v>
      </c>
      <c r="L1276" s="31">
        <v>0</v>
      </c>
      <c r="M1276" s="31">
        <v>530</v>
      </c>
    </row>
    <row r="1277" spans="1:13" x14ac:dyDescent="0.25">
      <c r="A1277" t="s">
        <v>16748</v>
      </c>
      <c r="F1277" s="31">
        <v>1979.1200000000001</v>
      </c>
      <c r="G1277" s="31">
        <v>82075.671900000016</v>
      </c>
      <c r="H1277" s="31">
        <v>0</v>
      </c>
      <c r="I1277" s="31">
        <v>6350</v>
      </c>
      <c r="J1277" s="31">
        <v>0</v>
      </c>
      <c r="K1277" s="31">
        <v>0</v>
      </c>
      <c r="L1277" s="31">
        <v>0</v>
      </c>
      <c r="M1277" s="31">
        <v>75725</v>
      </c>
    </row>
    <row r="1278" spans="1:13" x14ac:dyDescent="0.25">
      <c r="A1278">
        <v>20080039</v>
      </c>
      <c r="B1278" t="s">
        <v>0</v>
      </c>
      <c r="C1278" t="s">
        <v>12053</v>
      </c>
      <c r="D1278" t="s">
        <v>12104</v>
      </c>
      <c r="E1278" t="s">
        <v>7819</v>
      </c>
      <c r="F1278" s="31">
        <v>18.89</v>
      </c>
      <c r="G1278" s="31">
        <v>1398.7683</v>
      </c>
      <c r="H1278" s="31">
        <v>0</v>
      </c>
      <c r="I1278" s="31">
        <v>0</v>
      </c>
      <c r="J1278" s="31">
        <v>0</v>
      </c>
      <c r="K1278" s="31">
        <v>0</v>
      </c>
      <c r="L1278" s="31">
        <v>0</v>
      </c>
      <c r="M1278" s="31">
        <v>1399</v>
      </c>
    </row>
    <row r="1279" spans="1:13" x14ac:dyDescent="0.25">
      <c r="A1279">
        <v>20080039</v>
      </c>
      <c r="B1279" t="s">
        <v>20</v>
      </c>
      <c r="C1279" t="s">
        <v>8457</v>
      </c>
      <c r="D1279" t="s">
        <v>11968</v>
      </c>
      <c r="E1279" t="s">
        <v>8122</v>
      </c>
      <c r="F1279" s="31">
        <v>105.35000000000002</v>
      </c>
      <c r="G1279" s="31">
        <v>4735.6607999999997</v>
      </c>
      <c r="H1279" s="31">
        <v>0</v>
      </c>
      <c r="I1279" s="31">
        <v>0</v>
      </c>
      <c r="J1279" s="31">
        <v>0</v>
      </c>
      <c r="K1279" s="31">
        <v>0</v>
      </c>
      <c r="L1279" s="31">
        <v>0</v>
      </c>
      <c r="M1279" s="31">
        <v>4736</v>
      </c>
    </row>
    <row r="1280" spans="1:13" x14ac:dyDescent="0.25">
      <c r="A1280">
        <v>20080039</v>
      </c>
      <c r="B1280" t="s">
        <v>21</v>
      </c>
      <c r="C1280" t="s">
        <v>12756</v>
      </c>
      <c r="D1280" t="s">
        <v>12809</v>
      </c>
      <c r="E1280" t="s">
        <v>6239</v>
      </c>
      <c r="F1280" s="31">
        <v>9.6199999999999992</v>
      </c>
      <c r="G1280" s="31">
        <v>630.5714999999999</v>
      </c>
      <c r="H1280" s="31">
        <v>0</v>
      </c>
      <c r="I1280" s="31">
        <v>0</v>
      </c>
      <c r="J1280" s="31">
        <v>0</v>
      </c>
      <c r="K1280" s="31">
        <v>0</v>
      </c>
      <c r="L1280" s="31">
        <v>0</v>
      </c>
      <c r="M1280" s="31">
        <v>631</v>
      </c>
    </row>
    <row r="1281" spans="1:13" x14ac:dyDescent="0.25">
      <c r="A1281">
        <v>20080039</v>
      </c>
      <c r="B1281" t="s">
        <v>26</v>
      </c>
      <c r="C1281" t="s">
        <v>12061</v>
      </c>
      <c r="D1281" t="s">
        <v>12112</v>
      </c>
      <c r="E1281" t="s">
        <v>8439</v>
      </c>
      <c r="F1281" s="31">
        <v>19.689999999999998</v>
      </c>
      <c r="G1281" s="31">
        <v>1024.3462999999999</v>
      </c>
      <c r="H1281" s="31">
        <v>0</v>
      </c>
      <c r="I1281" s="31">
        <v>0</v>
      </c>
      <c r="J1281" s="31">
        <v>0</v>
      </c>
      <c r="K1281" s="31">
        <v>0</v>
      </c>
      <c r="L1281" s="31">
        <v>0</v>
      </c>
      <c r="M1281" s="31">
        <v>1024</v>
      </c>
    </row>
    <row r="1282" spans="1:13" x14ac:dyDescent="0.25">
      <c r="A1282">
        <v>20080039</v>
      </c>
      <c r="B1282" t="s">
        <v>38</v>
      </c>
      <c r="C1282" t="s">
        <v>12064</v>
      </c>
      <c r="D1282" t="s">
        <v>12115</v>
      </c>
      <c r="E1282" t="s">
        <v>6239</v>
      </c>
      <c r="F1282" s="31">
        <v>309.12</v>
      </c>
      <c r="G1282" s="31">
        <v>12595.417699999998</v>
      </c>
      <c r="H1282" s="31">
        <v>0</v>
      </c>
      <c r="I1282" s="31">
        <v>0</v>
      </c>
      <c r="J1282" s="31">
        <v>0</v>
      </c>
      <c r="K1282" s="31">
        <v>0</v>
      </c>
      <c r="L1282" s="31">
        <v>0</v>
      </c>
      <c r="M1282" s="31">
        <v>12595</v>
      </c>
    </row>
    <row r="1283" spans="1:13" x14ac:dyDescent="0.25">
      <c r="A1283" t="s">
        <v>16749</v>
      </c>
      <c r="F1283" s="31">
        <v>462.67</v>
      </c>
      <c r="G1283" s="31">
        <v>20384.764599999999</v>
      </c>
      <c r="H1283" s="31">
        <v>0</v>
      </c>
      <c r="I1283" s="31">
        <v>0</v>
      </c>
      <c r="J1283" s="31">
        <v>0</v>
      </c>
      <c r="K1283" s="31">
        <v>0</v>
      </c>
      <c r="L1283" s="31">
        <v>0</v>
      </c>
      <c r="M1283" s="31">
        <v>20385</v>
      </c>
    </row>
    <row r="1284" spans="1:13" x14ac:dyDescent="0.25">
      <c r="A1284">
        <v>20090015</v>
      </c>
      <c r="B1284" t="s">
        <v>17</v>
      </c>
      <c r="C1284" t="s">
        <v>11793</v>
      </c>
      <c r="D1284" t="s">
        <v>11837</v>
      </c>
      <c r="E1284" t="s">
        <v>4690</v>
      </c>
      <c r="F1284" s="31">
        <v>12.21</v>
      </c>
      <c r="G1284" s="31">
        <v>479.65250000000003</v>
      </c>
      <c r="H1284" s="31">
        <v>0</v>
      </c>
      <c r="I1284" s="31">
        <v>0</v>
      </c>
      <c r="J1284" s="31">
        <v>0</v>
      </c>
      <c r="K1284" s="31">
        <v>0</v>
      </c>
      <c r="L1284" s="31">
        <v>0</v>
      </c>
      <c r="M1284" s="31">
        <v>480</v>
      </c>
    </row>
    <row r="1285" spans="1:13" x14ac:dyDescent="0.25">
      <c r="A1285">
        <v>20090015</v>
      </c>
      <c r="B1285" t="s">
        <v>21</v>
      </c>
      <c r="C1285" t="s">
        <v>7119</v>
      </c>
      <c r="D1285" t="s">
        <v>11844</v>
      </c>
      <c r="E1285" t="s">
        <v>4690</v>
      </c>
      <c r="F1285" s="31">
        <v>70.34</v>
      </c>
      <c r="G1285" s="31">
        <v>2636.4954000000002</v>
      </c>
      <c r="H1285" s="31">
        <v>0</v>
      </c>
      <c r="I1285" s="31">
        <v>0</v>
      </c>
      <c r="J1285" s="31">
        <v>0</v>
      </c>
      <c r="K1285" s="31">
        <v>0</v>
      </c>
      <c r="L1285" s="31">
        <v>0</v>
      </c>
      <c r="M1285" s="31">
        <v>2636</v>
      </c>
    </row>
    <row r="1286" spans="1:13" x14ac:dyDescent="0.25">
      <c r="A1286">
        <v>20090015</v>
      </c>
      <c r="B1286" t="s">
        <v>40</v>
      </c>
      <c r="C1286" t="s">
        <v>11798</v>
      </c>
      <c r="D1286" t="s">
        <v>11845</v>
      </c>
      <c r="E1286" t="s">
        <v>4690</v>
      </c>
      <c r="F1286" s="31">
        <v>69.540000000000006</v>
      </c>
      <c r="G1286" s="31">
        <v>2579.1996000000004</v>
      </c>
      <c r="H1286" s="31">
        <v>0</v>
      </c>
      <c r="I1286" s="31">
        <v>0</v>
      </c>
      <c r="J1286" s="31">
        <v>0</v>
      </c>
      <c r="K1286" s="31">
        <v>0</v>
      </c>
      <c r="L1286" s="31">
        <v>0</v>
      </c>
      <c r="M1286" s="31">
        <v>2579</v>
      </c>
    </row>
    <row r="1287" spans="1:13" x14ac:dyDescent="0.25">
      <c r="A1287">
        <v>20090015</v>
      </c>
      <c r="B1287" t="s">
        <v>23</v>
      </c>
      <c r="C1287" t="s">
        <v>13698</v>
      </c>
      <c r="D1287" t="s">
        <v>13699</v>
      </c>
      <c r="E1287" t="s">
        <v>275</v>
      </c>
      <c r="F1287" s="31">
        <v>29.009999999999998</v>
      </c>
      <c r="G1287" s="31">
        <v>1076.4603999999999</v>
      </c>
      <c r="H1287" s="31">
        <v>0</v>
      </c>
      <c r="I1287" s="31">
        <v>0</v>
      </c>
      <c r="J1287" s="31">
        <v>0</v>
      </c>
      <c r="K1287" s="31">
        <v>0</v>
      </c>
      <c r="L1287" s="31">
        <v>0</v>
      </c>
      <c r="M1287" s="31">
        <v>1076</v>
      </c>
    </row>
    <row r="1288" spans="1:13" x14ac:dyDescent="0.25">
      <c r="A1288">
        <v>20090015</v>
      </c>
      <c r="B1288" t="s">
        <v>24</v>
      </c>
      <c r="C1288" t="s">
        <v>8790</v>
      </c>
      <c r="D1288" t="s">
        <v>11846</v>
      </c>
      <c r="E1288" t="s">
        <v>1370</v>
      </c>
      <c r="F1288" s="31">
        <v>106.30999999999999</v>
      </c>
      <c r="G1288" s="31">
        <v>3992.7496000000001</v>
      </c>
      <c r="H1288" s="31">
        <v>0</v>
      </c>
      <c r="I1288" s="31">
        <v>0</v>
      </c>
      <c r="J1288" s="31">
        <v>0</v>
      </c>
      <c r="K1288" s="31">
        <v>0</v>
      </c>
      <c r="L1288" s="31">
        <v>0</v>
      </c>
      <c r="M1288" s="31">
        <v>3993</v>
      </c>
    </row>
    <row r="1289" spans="1:13" x14ac:dyDescent="0.25">
      <c r="A1289">
        <v>20090015</v>
      </c>
      <c r="B1289" t="s">
        <v>26</v>
      </c>
      <c r="C1289" t="s">
        <v>11799</v>
      </c>
      <c r="D1289" t="s">
        <v>11847</v>
      </c>
      <c r="E1289" t="s">
        <v>4690</v>
      </c>
      <c r="F1289" s="31">
        <v>45.519999999999996</v>
      </c>
      <c r="G1289" s="31">
        <v>1824.1546000000001</v>
      </c>
      <c r="H1289" s="31">
        <v>0</v>
      </c>
      <c r="I1289" s="31">
        <v>0</v>
      </c>
      <c r="J1289" s="31">
        <v>0</v>
      </c>
      <c r="K1289" s="31">
        <v>0</v>
      </c>
      <c r="L1289" s="31">
        <v>0</v>
      </c>
      <c r="M1289" s="31">
        <v>1824</v>
      </c>
    </row>
    <row r="1290" spans="1:13" x14ac:dyDescent="0.25">
      <c r="A1290">
        <v>20090015</v>
      </c>
      <c r="B1290" t="s">
        <v>27</v>
      </c>
      <c r="C1290" t="s">
        <v>12003</v>
      </c>
      <c r="D1290" t="s">
        <v>12820</v>
      </c>
      <c r="E1290" t="s">
        <v>4690</v>
      </c>
      <c r="F1290" s="31">
        <v>10.88</v>
      </c>
      <c r="G1290" s="31">
        <v>516.54149999999993</v>
      </c>
      <c r="H1290" s="31">
        <v>0</v>
      </c>
      <c r="I1290" s="31">
        <v>0</v>
      </c>
      <c r="J1290" s="31">
        <v>0</v>
      </c>
      <c r="K1290" s="31">
        <v>0</v>
      </c>
      <c r="L1290" s="31">
        <v>0</v>
      </c>
      <c r="M1290" s="31">
        <v>517</v>
      </c>
    </row>
    <row r="1291" spans="1:13" x14ac:dyDescent="0.25">
      <c r="A1291">
        <v>20090015</v>
      </c>
      <c r="B1291" t="s">
        <v>2</v>
      </c>
      <c r="C1291" t="s">
        <v>12072</v>
      </c>
      <c r="D1291" t="s">
        <v>12123</v>
      </c>
      <c r="E1291" t="s">
        <v>4690</v>
      </c>
      <c r="F1291" s="31">
        <v>10.77</v>
      </c>
      <c r="G1291" s="31">
        <v>508.69060000000002</v>
      </c>
      <c r="H1291" s="31">
        <v>0</v>
      </c>
      <c r="I1291" s="31">
        <v>0</v>
      </c>
      <c r="J1291" s="31">
        <v>0</v>
      </c>
      <c r="K1291" s="31">
        <v>0</v>
      </c>
      <c r="L1291" s="31">
        <v>0</v>
      </c>
      <c r="M1291" s="31">
        <v>509</v>
      </c>
    </row>
    <row r="1292" spans="1:13" x14ac:dyDescent="0.25">
      <c r="A1292">
        <v>20090015</v>
      </c>
      <c r="B1292" t="s">
        <v>28</v>
      </c>
      <c r="C1292" t="s">
        <v>10423</v>
      </c>
      <c r="D1292" t="s">
        <v>11849</v>
      </c>
      <c r="E1292" t="s">
        <v>4690</v>
      </c>
      <c r="F1292" s="31">
        <v>52.25</v>
      </c>
      <c r="G1292" s="31">
        <v>2203.3340000000003</v>
      </c>
      <c r="H1292" s="31">
        <v>0</v>
      </c>
      <c r="I1292" s="31">
        <v>0</v>
      </c>
      <c r="J1292" s="31">
        <v>0</v>
      </c>
      <c r="K1292" s="31">
        <v>0</v>
      </c>
      <c r="L1292" s="31">
        <v>0</v>
      </c>
      <c r="M1292" s="31">
        <v>2203</v>
      </c>
    </row>
    <row r="1293" spans="1:13" x14ac:dyDescent="0.25">
      <c r="A1293">
        <v>20090015</v>
      </c>
      <c r="B1293" t="s">
        <v>37</v>
      </c>
      <c r="C1293" t="s">
        <v>11800</v>
      </c>
      <c r="D1293" t="s">
        <v>11850</v>
      </c>
      <c r="E1293" t="s">
        <v>4690</v>
      </c>
      <c r="F1293" s="31">
        <v>24.01</v>
      </c>
      <c r="G1293" s="31">
        <v>1093.1985</v>
      </c>
      <c r="H1293" s="31">
        <v>0</v>
      </c>
      <c r="I1293" s="31">
        <v>0</v>
      </c>
      <c r="J1293" s="31">
        <v>0</v>
      </c>
      <c r="K1293" s="31">
        <v>0</v>
      </c>
      <c r="L1293" s="31">
        <v>0</v>
      </c>
      <c r="M1293" s="31">
        <v>1093</v>
      </c>
    </row>
    <row r="1294" spans="1:13" x14ac:dyDescent="0.25">
      <c r="A1294">
        <v>20090015</v>
      </c>
      <c r="B1294" t="s">
        <v>30</v>
      </c>
      <c r="C1294" t="s">
        <v>12767</v>
      </c>
      <c r="D1294" t="s">
        <v>12823</v>
      </c>
      <c r="E1294" t="s">
        <v>1370</v>
      </c>
      <c r="F1294" s="31">
        <v>44.419999999999995</v>
      </c>
      <c r="G1294" s="31">
        <v>1555.1456000000001</v>
      </c>
      <c r="H1294" s="31">
        <v>0</v>
      </c>
      <c r="I1294" s="31">
        <v>0</v>
      </c>
      <c r="J1294" s="31">
        <v>0</v>
      </c>
      <c r="K1294" s="31">
        <v>0</v>
      </c>
      <c r="L1294" s="31">
        <v>0</v>
      </c>
      <c r="M1294" s="31">
        <v>1555</v>
      </c>
    </row>
    <row r="1295" spans="1:13" x14ac:dyDescent="0.25">
      <c r="A1295">
        <v>20090015</v>
      </c>
      <c r="B1295" t="s">
        <v>422</v>
      </c>
      <c r="C1295" t="s">
        <v>13310</v>
      </c>
      <c r="D1295" t="s">
        <v>13340</v>
      </c>
      <c r="E1295" t="s">
        <v>4690</v>
      </c>
      <c r="F1295" s="31">
        <v>28.459999999999997</v>
      </c>
      <c r="G1295" s="31">
        <v>1647.3887999999997</v>
      </c>
      <c r="H1295" s="31">
        <v>0</v>
      </c>
      <c r="I1295" s="31">
        <v>0</v>
      </c>
      <c r="J1295" s="31">
        <v>0</v>
      </c>
      <c r="K1295" s="31">
        <v>0</v>
      </c>
      <c r="L1295" s="31">
        <v>0</v>
      </c>
      <c r="M1295" s="31">
        <v>1647</v>
      </c>
    </row>
    <row r="1296" spans="1:13" x14ac:dyDescent="0.25">
      <c r="A1296">
        <v>20090015</v>
      </c>
      <c r="B1296" t="s">
        <v>8</v>
      </c>
      <c r="C1296" t="s">
        <v>13311</v>
      </c>
      <c r="D1296" t="s">
        <v>13341</v>
      </c>
      <c r="E1296" t="s">
        <v>4690</v>
      </c>
      <c r="F1296" s="31">
        <v>64.14</v>
      </c>
      <c r="G1296" s="31">
        <v>2675.1311000000001</v>
      </c>
      <c r="H1296" s="31">
        <v>0</v>
      </c>
      <c r="I1296" s="31">
        <v>0</v>
      </c>
      <c r="J1296" s="31">
        <v>0</v>
      </c>
      <c r="K1296" s="31">
        <v>0</v>
      </c>
      <c r="L1296" s="31">
        <v>0</v>
      </c>
      <c r="M1296" s="31">
        <v>2675</v>
      </c>
    </row>
    <row r="1297" spans="1:13" x14ac:dyDescent="0.25">
      <c r="A1297">
        <v>20090015</v>
      </c>
      <c r="B1297" t="s">
        <v>32</v>
      </c>
      <c r="C1297" t="s">
        <v>13312</v>
      </c>
      <c r="D1297" t="s">
        <v>13342</v>
      </c>
      <c r="E1297" t="s">
        <v>4690</v>
      </c>
      <c r="F1297" s="31">
        <v>15.770000000000001</v>
      </c>
      <c r="G1297" s="31">
        <v>633.33399999999995</v>
      </c>
      <c r="H1297" s="31">
        <v>0</v>
      </c>
      <c r="I1297" s="31">
        <v>0</v>
      </c>
      <c r="J1297" s="31">
        <v>0</v>
      </c>
      <c r="K1297" s="31">
        <v>0</v>
      </c>
      <c r="L1297" s="31">
        <v>0</v>
      </c>
      <c r="M1297" s="31">
        <v>633</v>
      </c>
    </row>
    <row r="1298" spans="1:13" x14ac:dyDescent="0.25">
      <c r="A1298">
        <v>20090015</v>
      </c>
      <c r="B1298" t="s">
        <v>10</v>
      </c>
      <c r="C1298" t="s">
        <v>11323</v>
      </c>
      <c r="D1298" t="s">
        <v>13875</v>
      </c>
      <c r="E1298" t="s">
        <v>1691</v>
      </c>
      <c r="F1298" s="31">
        <v>75.16</v>
      </c>
      <c r="G1298" s="31">
        <v>2928.9279999999999</v>
      </c>
      <c r="H1298" s="31">
        <v>0</v>
      </c>
      <c r="I1298" s="31">
        <v>0</v>
      </c>
      <c r="J1298" s="31">
        <v>0</v>
      </c>
      <c r="K1298" s="31">
        <v>0</v>
      </c>
      <c r="L1298" s="31">
        <v>0</v>
      </c>
      <c r="M1298" s="31">
        <v>2929</v>
      </c>
    </row>
    <row r="1299" spans="1:13" x14ac:dyDescent="0.25">
      <c r="A1299">
        <v>20090015</v>
      </c>
      <c r="B1299" t="s">
        <v>34</v>
      </c>
      <c r="C1299" t="s">
        <v>12405</v>
      </c>
      <c r="D1299" t="s">
        <v>15594</v>
      </c>
      <c r="E1299" t="s">
        <v>4690</v>
      </c>
      <c r="F1299" s="31">
        <v>71.110000000000014</v>
      </c>
      <c r="G1299" s="31">
        <v>2817.5234999999998</v>
      </c>
      <c r="H1299" s="31">
        <v>0</v>
      </c>
      <c r="I1299" s="31">
        <v>0</v>
      </c>
      <c r="J1299" s="31">
        <v>0</v>
      </c>
      <c r="K1299" s="31">
        <v>0</v>
      </c>
      <c r="L1299" s="31">
        <v>0</v>
      </c>
      <c r="M1299" s="31">
        <v>2818</v>
      </c>
    </row>
    <row r="1300" spans="1:13" x14ac:dyDescent="0.25">
      <c r="A1300">
        <v>20090015</v>
      </c>
      <c r="B1300" t="s">
        <v>11</v>
      </c>
      <c r="C1300" t="s">
        <v>10263</v>
      </c>
      <c r="D1300" t="s">
        <v>10309</v>
      </c>
      <c r="E1300" t="s">
        <v>4690</v>
      </c>
      <c r="F1300" s="31">
        <v>103.49000000000002</v>
      </c>
      <c r="G1300" s="31">
        <v>4356.5744999999997</v>
      </c>
      <c r="H1300" s="31">
        <v>0</v>
      </c>
      <c r="I1300" s="31">
        <v>0</v>
      </c>
      <c r="J1300" s="31">
        <v>0</v>
      </c>
      <c r="K1300" s="31">
        <v>0</v>
      </c>
      <c r="L1300" s="31">
        <v>0</v>
      </c>
      <c r="M1300" s="31">
        <v>4357</v>
      </c>
    </row>
    <row r="1301" spans="1:13" x14ac:dyDescent="0.25">
      <c r="A1301" t="s">
        <v>16750</v>
      </c>
      <c r="F1301" s="31">
        <v>833.39</v>
      </c>
      <c r="G1301" s="31">
        <v>33524.502199999995</v>
      </c>
      <c r="H1301" s="31">
        <v>0</v>
      </c>
      <c r="I1301" s="31">
        <v>0</v>
      </c>
      <c r="J1301" s="31">
        <v>0</v>
      </c>
      <c r="K1301" s="31">
        <v>0</v>
      </c>
      <c r="L1301" s="31">
        <v>0</v>
      </c>
      <c r="M1301" s="31">
        <v>33524</v>
      </c>
    </row>
    <row r="1302" spans="1:13" x14ac:dyDescent="0.25">
      <c r="A1302">
        <v>20090017</v>
      </c>
      <c r="B1302" t="s">
        <v>17</v>
      </c>
      <c r="C1302" t="s">
        <v>12311</v>
      </c>
      <c r="D1302" t="s">
        <v>12337</v>
      </c>
      <c r="E1302" t="s">
        <v>12338</v>
      </c>
      <c r="F1302" s="31">
        <v>23.07</v>
      </c>
      <c r="G1302" s="31">
        <v>970.26329999999984</v>
      </c>
      <c r="H1302" s="31">
        <v>0</v>
      </c>
      <c r="I1302" s="31">
        <v>0</v>
      </c>
      <c r="J1302" s="31">
        <v>0</v>
      </c>
      <c r="K1302" s="31">
        <v>0</v>
      </c>
      <c r="L1302" s="31">
        <v>13.849999999998545</v>
      </c>
      <c r="M1302" s="31">
        <v>956</v>
      </c>
    </row>
    <row r="1303" spans="1:13" x14ac:dyDescent="0.25">
      <c r="A1303">
        <v>20090017</v>
      </c>
      <c r="B1303" t="s">
        <v>0</v>
      </c>
      <c r="C1303" t="s">
        <v>12358</v>
      </c>
      <c r="D1303" t="s">
        <v>12573</v>
      </c>
      <c r="E1303" t="s">
        <v>11381</v>
      </c>
      <c r="F1303" s="31">
        <v>882.19</v>
      </c>
      <c r="G1303" s="31">
        <v>37304.354899999998</v>
      </c>
      <c r="H1303" s="31">
        <v>0</v>
      </c>
      <c r="I1303" s="31">
        <v>0</v>
      </c>
      <c r="J1303" s="31">
        <v>0</v>
      </c>
      <c r="K1303" s="31">
        <v>0</v>
      </c>
      <c r="L1303" s="31">
        <v>0</v>
      </c>
      <c r="M1303" s="31">
        <v>37304</v>
      </c>
    </row>
    <row r="1304" spans="1:13" x14ac:dyDescent="0.25">
      <c r="A1304" t="s">
        <v>16751</v>
      </c>
      <c r="F1304" s="31">
        <v>905.2600000000001</v>
      </c>
      <c r="G1304" s="31">
        <v>38274.618199999997</v>
      </c>
      <c r="H1304" s="31">
        <v>0</v>
      </c>
      <c r="I1304" s="31">
        <v>0</v>
      </c>
      <c r="J1304" s="31">
        <v>0</v>
      </c>
      <c r="K1304" s="31">
        <v>0</v>
      </c>
      <c r="L1304" s="31">
        <v>13.849999999998545</v>
      </c>
      <c r="M1304" s="31">
        <v>38260</v>
      </c>
    </row>
    <row r="1305" spans="1:13" x14ac:dyDescent="0.25">
      <c r="A1305">
        <v>20090020</v>
      </c>
      <c r="B1305" t="s">
        <v>17</v>
      </c>
      <c r="C1305" t="s">
        <v>12313</v>
      </c>
      <c r="D1305" t="s">
        <v>12340</v>
      </c>
      <c r="E1305" t="s">
        <v>278</v>
      </c>
      <c r="F1305" s="31">
        <v>899.88000000000011</v>
      </c>
      <c r="G1305" s="31">
        <v>35161.7448</v>
      </c>
      <c r="H1305" s="31">
        <v>0</v>
      </c>
      <c r="I1305" s="31">
        <v>635</v>
      </c>
      <c r="J1305" s="31">
        <v>0</v>
      </c>
      <c r="K1305" s="31">
        <v>0</v>
      </c>
      <c r="L1305" s="31">
        <v>0</v>
      </c>
      <c r="M1305" s="31">
        <v>34527</v>
      </c>
    </row>
    <row r="1306" spans="1:13" x14ac:dyDescent="0.25">
      <c r="A1306">
        <v>20090020</v>
      </c>
      <c r="B1306" t="s">
        <v>18</v>
      </c>
      <c r="C1306" t="s">
        <v>14234</v>
      </c>
      <c r="D1306" t="s">
        <v>14255</v>
      </c>
      <c r="E1306" t="s">
        <v>275</v>
      </c>
      <c r="F1306" s="31">
        <v>150.03</v>
      </c>
      <c r="G1306" s="31">
        <v>5770.3890000000001</v>
      </c>
      <c r="H1306" s="31">
        <v>0</v>
      </c>
      <c r="I1306" s="31">
        <v>0</v>
      </c>
      <c r="J1306" s="31">
        <v>0</v>
      </c>
      <c r="K1306" s="31">
        <v>0</v>
      </c>
      <c r="L1306" s="31">
        <v>0</v>
      </c>
      <c r="M1306" s="31">
        <v>5770</v>
      </c>
    </row>
    <row r="1307" spans="1:13" x14ac:dyDescent="0.25">
      <c r="A1307" t="s">
        <v>16752</v>
      </c>
      <c r="F1307" s="31">
        <v>1049.9100000000001</v>
      </c>
      <c r="G1307" s="31">
        <v>40932.133800000003</v>
      </c>
      <c r="H1307" s="31">
        <v>0</v>
      </c>
      <c r="I1307" s="31">
        <v>635</v>
      </c>
      <c r="J1307" s="31">
        <v>0</v>
      </c>
      <c r="K1307" s="31">
        <v>0</v>
      </c>
      <c r="L1307" s="31">
        <v>0</v>
      </c>
      <c r="M1307" s="31">
        <v>40297</v>
      </c>
    </row>
    <row r="1308" spans="1:13" x14ac:dyDescent="0.25">
      <c r="A1308">
        <v>20010055</v>
      </c>
      <c r="B1308" t="s">
        <v>17</v>
      </c>
      <c r="C1308" t="s">
        <v>12042</v>
      </c>
      <c r="D1308" t="s">
        <v>12422</v>
      </c>
      <c r="E1308" t="s">
        <v>460</v>
      </c>
      <c r="F1308" s="31">
        <v>22.880000000000003</v>
      </c>
      <c r="G1308" s="31">
        <v>950.57599999999991</v>
      </c>
      <c r="H1308" s="31">
        <v>0</v>
      </c>
      <c r="I1308" s="31">
        <v>0</v>
      </c>
      <c r="J1308" s="31">
        <v>0</v>
      </c>
      <c r="K1308" s="31">
        <v>0</v>
      </c>
      <c r="L1308" s="31">
        <v>695.45999999999913</v>
      </c>
      <c r="M1308" s="31">
        <v>255</v>
      </c>
    </row>
    <row r="1309" spans="1:13" x14ac:dyDescent="0.25">
      <c r="A1309">
        <v>20010055</v>
      </c>
      <c r="B1309" t="s">
        <v>1</v>
      </c>
      <c r="C1309" t="s">
        <v>12521</v>
      </c>
      <c r="D1309" t="s">
        <v>12542</v>
      </c>
      <c r="E1309" t="s">
        <v>460</v>
      </c>
      <c r="F1309" s="31">
        <v>20.139999999999997</v>
      </c>
      <c r="G1309" s="31">
        <v>970.2681</v>
      </c>
      <c r="H1309" s="31">
        <v>0</v>
      </c>
      <c r="I1309" s="31">
        <v>0</v>
      </c>
      <c r="J1309" s="31">
        <v>0</v>
      </c>
      <c r="K1309" s="31">
        <v>0</v>
      </c>
      <c r="L1309" s="31">
        <v>0</v>
      </c>
      <c r="M1309" s="31">
        <v>970</v>
      </c>
    </row>
    <row r="1310" spans="1:13" x14ac:dyDescent="0.25">
      <c r="A1310">
        <v>20010055</v>
      </c>
      <c r="B1310" t="s">
        <v>18</v>
      </c>
      <c r="C1310" t="s">
        <v>12522</v>
      </c>
      <c r="D1310" t="s">
        <v>12543</v>
      </c>
      <c r="E1310" t="s">
        <v>456</v>
      </c>
      <c r="F1310" s="31">
        <v>10.259999999999998</v>
      </c>
      <c r="G1310" s="31">
        <v>752.83860000000004</v>
      </c>
      <c r="H1310" s="31">
        <v>0</v>
      </c>
      <c r="I1310" s="31">
        <v>0</v>
      </c>
      <c r="J1310" s="31">
        <v>0</v>
      </c>
      <c r="K1310" s="31">
        <v>0</v>
      </c>
      <c r="L1310" s="31">
        <v>0</v>
      </c>
      <c r="M1310" s="31">
        <v>753</v>
      </c>
    </row>
    <row r="1311" spans="1:13" x14ac:dyDescent="0.25">
      <c r="A1311">
        <v>20010055</v>
      </c>
      <c r="B1311" t="s">
        <v>20</v>
      </c>
      <c r="C1311" t="s">
        <v>13001</v>
      </c>
      <c r="D1311" t="s">
        <v>13016</v>
      </c>
      <c r="E1311" t="s">
        <v>13030</v>
      </c>
      <c r="F1311" s="31">
        <v>40.18</v>
      </c>
      <c r="G1311" s="31">
        <v>1614.4937</v>
      </c>
      <c r="H1311" s="31">
        <v>0</v>
      </c>
      <c r="I1311" s="31">
        <v>0</v>
      </c>
      <c r="J1311" s="31">
        <v>0</v>
      </c>
      <c r="K1311" s="31">
        <v>0</v>
      </c>
      <c r="L1311" s="31">
        <v>0</v>
      </c>
      <c r="M1311" s="31">
        <v>1614</v>
      </c>
    </row>
    <row r="1312" spans="1:13" x14ac:dyDescent="0.25">
      <c r="A1312">
        <v>20010055</v>
      </c>
      <c r="B1312" t="s">
        <v>36</v>
      </c>
      <c r="C1312" t="s">
        <v>13003</v>
      </c>
      <c r="D1312" t="s">
        <v>13018</v>
      </c>
      <c r="E1312" t="s">
        <v>275</v>
      </c>
      <c r="F1312" s="31">
        <v>184.60000000000002</v>
      </c>
      <c r="G1312" s="31">
        <v>6971.6106999999993</v>
      </c>
      <c r="H1312" s="31">
        <v>0</v>
      </c>
      <c r="I1312" s="31">
        <v>0</v>
      </c>
      <c r="J1312" s="31">
        <v>0</v>
      </c>
      <c r="K1312" s="31">
        <v>0</v>
      </c>
      <c r="L1312" s="31">
        <v>0</v>
      </c>
      <c r="M1312" s="31">
        <v>6972</v>
      </c>
    </row>
    <row r="1313" spans="1:13" x14ac:dyDescent="0.25">
      <c r="A1313">
        <v>20010055</v>
      </c>
      <c r="B1313" t="s">
        <v>21</v>
      </c>
      <c r="C1313" t="s">
        <v>13004</v>
      </c>
      <c r="D1313" t="s">
        <v>13019</v>
      </c>
      <c r="E1313" t="s">
        <v>275</v>
      </c>
      <c r="F1313" s="31">
        <v>73.339999999999989</v>
      </c>
      <c r="G1313" s="31">
        <v>3162.9291000000003</v>
      </c>
      <c r="H1313" s="31">
        <v>0</v>
      </c>
      <c r="I1313" s="31">
        <v>0</v>
      </c>
      <c r="J1313" s="31">
        <v>0</v>
      </c>
      <c r="K1313" s="31">
        <v>0</v>
      </c>
      <c r="L1313" s="31">
        <v>0</v>
      </c>
      <c r="M1313" s="31">
        <v>3163</v>
      </c>
    </row>
    <row r="1314" spans="1:13" x14ac:dyDescent="0.25">
      <c r="A1314">
        <v>20010055</v>
      </c>
      <c r="B1314" t="s">
        <v>40</v>
      </c>
      <c r="C1314" t="s">
        <v>13718</v>
      </c>
      <c r="D1314" t="s">
        <v>13744</v>
      </c>
      <c r="E1314" t="s">
        <v>275</v>
      </c>
      <c r="F1314" s="31">
        <v>81.290000000000006</v>
      </c>
      <c r="G1314" s="31">
        <v>3565.8691000000003</v>
      </c>
      <c r="H1314" s="31">
        <v>0</v>
      </c>
      <c r="I1314" s="31">
        <v>0</v>
      </c>
      <c r="J1314" s="31">
        <v>0</v>
      </c>
      <c r="K1314" s="31">
        <v>0</v>
      </c>
      <c r="L1314" s="31">
        <v>0</v>
      </c>
      <c r="M1314" s="31">
        <v>3566</v>
      </c>
    </row>
    <row r="1315" spans="1:13" x14ac:dyDescent="0.25">
      <c r="A1315">
        <v>20010055</v>
      </c>
      <c r="B1315" t="s">
        <v>24</v>
      </c>
      <c r="C1315" t="s">
        <v>12921</v>
      </c>
      <c r="D1315" t="s">
        <v>12941</v>
      </c>
      <c r="E1315" t="s">
        <v>429</v>
      </c>
      <c r="F1315" s="31">
        <v>6.12</v>
      </c>
      <c r="G1315" s="31">
        <v>372.15189999999996</v>
      </c>
      <c r="H1315" s="31">
        <v>0</v>
      </c>
      <c r="I1315" s="31">
        <v>0</v>
      </c>
      <c r="J1315" s="31">
        <v>0</v>
      </c>
      <c r="K1315" s="31">
        <v>0</v>
      </c>
      <c r="L1315" s="31">
        <v>0</v>
      </c>
      <c r="M1315" s="31">
        <v>372</v>
      </c>
    </row>
    <row r="1316" spans="1:13" x14ac:dyDescent="0.25">
      <c r="A1316">
        <v>20010055</v>
      </c>
      <c r="B1316" t="s">
        <v>3</v>
      </c>
      <c r="C1316" t="s">
        <v>13522</v>
      </c>
      <c r="D1316" t="s">
        <v>13554</v>
      </c>
      <c r="E1316" t="s">
        <v>275</v>
      </c>
      <c r="F1316" s="31">
        <v>22.47</v>
      </c>
      <c r="G1316" s="31">
        <v>971.45869999999991</v>
      </c>
      <c r="H1316" s="31">
        <v>0</v>
      </c>
      <c r="I1316" s="31">
        <v>0</v>
      </c>
      <c r="J1316" s="31">
        <v>0</v>
      </c>
      <c r="K1316" s="31">
        <v>0</v>
      </c>
      <c r="L1316" s="31">
        <v>0</v>
      </c>
      <c r="M1316" s="31">
        <v>971</v>
      </c>
    </row>
    <row r="1317" spans="1:13" x14ac:dyDescent="0.25">
      <c r="A1317">
        <v>20010055</v>
      </c>
      <c r="B1317" t="s">
        <v>28</v>
      </c>
      <c r="C1317" t="s">
        <v>14146</v>
      </c>
      <c r="D1317" t="s">
        <v>14161</v>
      </c>
      <c r="E1317" t="s">
        <v>460</v>
      </c>
      <c r="F1317" s="31">
        <v>4.01</v>
      </c>
      <c r="G1317" s="31">
        <v>166.49520000000001</v>
      </c>
      <c r="H1317" s="31">
        <v>0</v>
      </c>
      <c r="I1317" s="31">
        <v>0</v>
      </c>
      <c r="J1317" s="31">
        <v>0</v>
      </c>
      <c r="K1317" s="31">
        <v>0</v>
      </c>
      <c r="L1317" s="31">
        <v>0</v>
      </c>
      <c r="M1317" s="31">
        <v>166</v>
      </c>
    </row>
    <row r="1318" spans="1:13" x14ac:dyDescent="0.25">
      <c r="A1318">
        <v>20010055</v>
      </c>
      <c r="B1318" t="s">
        <v>37</v>
      </c>
      <c r="C1318" t="s">
        <v>8400</v>
      </c>
      <c r="D1318" t="s">
        <v>14460</v>
      </c>
      <c r="E1318" t="s">
        <v>460</v>
      </c>
      <c r="F1318" s="31">
        <v>32.739999999999995</v>
      </c>
      <c r="G1318" s="31">
        <v>1214.0139999999999</v>
      </c>
      <c r="H1318" s="31">
        <v>0</v>
      </c>
      <c r="I1318" s="31">
        <v>0</v>
      </c>
      <c r="J1318" s="31">
        <v>0</v>
      </c>
      <c r="K1318" s="31">
        <v>0</v>
      </c>
      <c r="L1318" s="31">
        <v>0</v>
      </c>
      <c r="M1318" s="31">
        <v>1214</v>
      </c>
    </row>
    <row r="1319" spans="1:13" x14ac:dyDescent="0.25">
      <c r="A1319">
        <v>20010055</v>
      </c>
      <c r="B1319" t="s">
        <v>38</v>
      </c>
      <c r="C1319" t="s">
        <v>14607</v>
      </c>
      <c r="D1319" t="s">
        <v>14631</v>
      </c>
      <c r="E1319" t="s">
        <v>272</v>
      </c>
      <c r="F1319" s="31">
        <v>5.8900000000000006</v>
      </c>
      <c r="G1319" s="31">
        <v>266.7088</v>
      </c>
      <c r="H1319" s="31">
        <v>0</v>
      </c>
      <c r="I1319" s="31">
        <v>0</v>
      </c>
      <c r="J1319" s="31">
        <v>0</v>
      </c>
      <c r="K1319" s="31">
        <v>0</v>
      </c>
      <c r="L1319" s="31">
        <v>0</v>
      </c>
      <c r="M1319" s="31">
        <v>267</v>
      </c>
    </row>
    <row r="1320" spans="1:13" x14ac:dyDescent="0.25">
      <c r="A1320">
        <v>20010055</v>
      </c>
      <c r="B1320" t="s">
        <v>29</v>
      </c>
      <c r="C1320" t="s">
        <v>14512</v>
      </c>
      <c r="D1320" t="s">
        <v>14531</v>
      </c>
      <c r="E1320" t="s">
        <v>460</v>
      </c>
      <c r="F1320" s="31">
        <v>8.49</v>
      </c>
      <c r="G1320" s="31">
        <v>405.7269</v>
      </c>
      <c r="H1320" s="31">
        <v>0</v>
      </c>
      <c r="I1320" s="31">
        <v>0</v>
      </c>
      <c r="J1320" s="31">
        <v>0</v>
      </c>
      <c r="K1320" s="31">
        <v>0</v>
      </c>
      <c r="L1320" s="31">
        <v>0</v>
      </c>
      <c r="M1320" s="31">
        <v>406</v>
      </c>
    </row>
    <row r="1321" spans="1:13" x14ac:dyDescent="0.25">
      <c r="A1321">
        <v>20010055</v>
      </c>
      <c r="B1321" t="s">
        <v>5</v>
      </c>
      <c r="C1321" t="s">
        <v>14513</v>
      </c>
      <c r="D1321" t="s">
        <v>14532</v>
      </c>
      <c r="E1321" t="s">
        <v>273</v>
      </c>
      <c r="F1321" s="31">
        <v>24.15</v>
      </c>
      <c r="G1321" s="31">
        <v>1135.4996000000001</v>
      </c>
      <c r="H1321" s="31">
        <v>0</v>
      </c>
      <c r="I1321" s="31">
        <v>0</v>
      </c>
      <c r="J1321" s="31">
        <v>0</v>
      </c>
      <c r="K1321" s="31">
        <v>0</v>
      </c>
      <c r="L1321" s="31">
        <v>0</v>
      </c>
      <c r="M1321" s="31">
        <v>1135</v>
      </c>
    </row>
    <row r="1322" spans="1:13" x14ac:dyDescent="0.25">
      <c r="A1322">
        <v>20010055</v>
      </c>
      <c r="B1322" t="s">
        <v>39</v>
      </c>
      <c r="C1322" t="s">
        <v>14608</v>
      </c>
      <c r="D1322" t="s">
        <v>14632</v>
      </c>
      <c r="E1322" t="s">
        <v>460</v>
      </c>
      <c r="F1322" s="31">
        <v>13.159999999999998</v>
      </c>
      <c r="G1322" s="31">
        <v>696.31189999999992</v>
      </c>
      <c r="H1322" s="31">
        <v>0</v>
      </c>
      <c r="I1322" s="31">
        <v>0</v>
      </c>
      <c r="J1322" s="31">
        <v>0</v>
      </c>
      <c r="K1322" s="31">
        <v>0</v>
      </c>
      <c r="L1322" s="31">
        <v>0</v>
      </c>
      <c r="M1322" s="31">
        <v>696</v>
      </c>
    </row>
    <row r="1323" spans="1:13" x14ac:dyDescent="0.25">
      <c r="A1323">
        <v>20010055</v>
      </c>
      <c r="B1323" t="s">
        <v>6</v>
      </c>
      <c r="C1323" t="s">
        <v>14971</v>
      </c>
      <c r="D1323" t="s">
        <v>14983</v>
      </c>
      <c r="E1323" t="s">
        <v>429</v>
      </c>
      <c r="F1323" s="31">
        <v>9.2800000000000011</v>
      </c>
      <c r="G1323" s="31">
        <v>425.71600000000001</v>
      </c>
      <c r="H1323" s="31">
        <v>0</v>
      </c>
      <c r="I1323" s="31">
        <v>0</v>
      </c>
      <c r="J1323" s="31">
        <v>0</v>
      </c>
      <c r="K1323" s="31">
        <v>0</v>
      </c>
      <c r="L1323" s="31">
        <v>0</v>
      </c>
      <c r="M1323" s="31">
        <v>426</v>
      </c>
    </row>
    <row r="1324" spans="1:13" x14ac:dyDescent="0.25">
      <c r="A1324">
        <v>20010055</v>
      </c>
      <c r="B1324" t="s">
        <v>30</v>
      </c>
      <c r="C1324" t="s">
        <v>16430</v>
      </c>
      <c r="D1324" t="s">
        <v>16484</v>
      </c>
      <c r="E1324" t="s">
        <v>273</v>
      </c>
      <c r="F1324" s="31">
        <v>11.989999999999998</v>
      </c>
      <c r="G1324" s="31">
        <v>461.59590000000003</v>
      </c>
      <c r="H1324" s="31">
        <v>0</v>
      </c>
      <c r="I1324" s="31">
        <v>0</v>
      </c>
      <c r="J1324" s="31">
        <v>0</v>
      </c>
      <c r="K1324" s="31">
        <v>0</v>
      </c>
      <c r="L1324" s="31">
        <v>0</v>
      </c>
      <c r="M1324" s="31">
        <v>462</v>
      </c>
    </row>
    <row r="1325" spans="1:13" x14ac:dyDescent="0.25">
      <c r="A1325">
        <v>20010055</v>
      </c>
      <c r="B1325" t="s">
        <v>31</v>
      </c>
      <c r="C1325" t="s">
        <v>9605</v>
      </c>
      <c r="D1325" t="s">
        <v>16485</v>
      </c>
      <c r="E1325" t="s">
        <v>5245</v>
      </c>
      <c r="F1325" s="31">
        <v>19.809999999999999</v>
      </c>
      <c r="G1325" s="31">
        <v>881.62920000000008</v>
      </c>
      <c r="H1325" s="31">
        <v>0</v>
      </c>
      <c r="I1325" s="31">
        <v>0</v>
      </c>
      <c r="J1325" s="31">
        <v>0</v>
      </c>
      <c r="K1325" s="31">
        <v>0</v>
      </c>
      <c r="L1325" s="31">
        <v>0</v>
      </c>
      <c r="M1325" s="31">
        <v>882</v>
      </c>
    </row>
    <row r="1326" spans="1:13" x14ac:dyDescent="0.25">
      <c r="A1326">
        <v>20010055</v>
      </c>
      <c r="B1326" t="s">
        <v>7</v>
      </c>
      <c r="C1326">
        <v>0</v>
      </c>
      <c r="D1326">
        <v>0</v>
      </c>
      <c r="E1326">
        <v>0</v>
      </c>
      <c r="F1326" s="31">
        <v>42.45</v>
      </c>
      <c r="G1326" s="31">
        <v>1740.5519999999999</v>
      </c>
      <c r="H1326" s="31">
        <v>0</v>
      </c>
      <c r="I1326" s="31">
        <v>1270</v>
      </c>
      <c r="J1326" s="31">
        <v>0</v>
      </c>
      <c r="K1326" s="31">
        <v>0</v>
      </c>
      <c r="L1326" s="31">
        <v>0</v>
      </c>
      <c r="M1326" s="31">
        <v>471</v>
      </c>
    </row>
    <row r="1327" spans="1:13" x14ac:dyDescent="0.25">
      <c r="A1327" t="s">
        <v>16753</v>
      </c>
      <c r="F1327" s="31">
        <v>633.24999999999989</v>
      </c>
      <c r="G1327" s="31">
        <v>26726.445400000001</v>
      </c>
      <c r="H1327" s="31">
        <v>0</v>
      </c>
      <c r="I1327" s="31">
        <v>1270</v>
      </c>
      <c r="J1327" s="31">
        <v>0</v>
      </c>
      <c r="K1327" s="31">
        <v>0</v>
      </c>
      <c r="L1327" s="31">
        <v>695.45999999999913</v>
      </c>
      <c r="M1327" s="31">
        <v>24761</v>
      </c>
    </row>
    <row r="1328" spans="1:13" x14ac:dyDescent="0.25">
      <c r="A1328">
        <v>20020023</v>
      </c>
      <c r="B1328" t="s">
        <v>18</v>
      </c>
      <c r="C1328" t="s">
        <v>10541</v>
      </c>
      <c r="D1328" t="s">
        <v>12430</v>
      </c>
      <c r="E1328" t="s">
        <v>1380</v>
      </c>
      <c r="F1328" s="31">
        <v>46.32</v>
      </c>
      <c r="G1328" s="31">
        <v>1822.4084000000003</v>
      </c>
      <c r="H1328" s="31">
        <v>0</v>
      </c>
      <c r="I1328" s="31">
        <v>0</v>
      </c>
      <c r="J1328" s="31">
        <v>0</v>
      </c>
      <c r="K1328" s="31">
        <v>0</v>
      </c>
      <c r="L1328" s="31">
        <v>0</v>
      </c>
      <c r="M1328" s="31">
        <v>1822</v>
      </c>
    </row>
    <row r="1329" spans="1:13" x14ac:dyDescent="0.25">
      <c r="A1329">
        <v>20020023</v>
      </c>
      <c r="B1329" t="s">
        <v>21</v>
      </c>
      <c r="C1329" t="s">
        <v>12399</v>
      </c>
      <c r="D1329" t="s">
        <v>12431</v>
      </c>
      <c r="E1329" t="s">
        <v>11030</v>
      </c>
      <c r="F1329" s="31">
        <v>34.75</v>
      </c>
      <c r="G1329" s="31">
        <v>1392.8081999999999</v>
      </c>
      <c r="H1329" s="31">
        <v>0</v>
      </c>
      <c r="I1329" s="31">
        <v>0</v>
      </c>
      <c r="J1329" s="31">
        <v>0</v>
      </c>
      <c r="K1329" s="31">
        <v>0</v>
      </c>
      <c r="L1329" s="31">
        <v>0</v>
      </c>
      <c r="M1329" s="31">
        <v>1393</v>
      </c>
    </row>
    <row r="1330" spans="1:13" x14ac:dyDescent="0.25">
      <c r="A1330">
        <v>20020023</v>
      </c>
      <c r="B1330" t="s">
        <v>25</v>
      </c>
      <c r="C1330" t="s">
        <v>13527</v>
      </c>
      <c r="D1330" t="s">
        <v>13560</v>
      </c>
      <c r="E1330" t="s">
        <v>5245</v>
      </c>
      <c r="F1330" s="31">
        <v>48.77000000000001</v>
      </c>
      <c r="G1330" s="31">
        <v>1935.3123000000001</v>
      </c>
      <c r="H1330" s="31">
        <v>0</v>
      </c>
      <c r="I1330" s="31">
        <v>0</v>
      </c>
      <c r="J1330" s="31">
        <v>0</v>
      </c>
      <c r="K1330" s="31">
        <v>0</v>
      </c>
      <c r="L1330" s="31">
        <v>0</v>
      </c>
      <c r="M1330" s="31">
        <v>1935</v>
      </c>
    </row>
    <row r="1331" spans="1:13" x14ac:dyDescent="0.25">
      <c r="A1331">
        <v>20020023</v>
      </c>
      <c r="B1331" t="s">
        <v>26</v>
      </c>
      <c r="C1331" t="s">
        <v>12528</v>
      </c>
      <c r="D1331" t="s">
        <v>12557</v>
      </c>
      <c r="E1331" t="s">
        <v>281</v>
      </c>
      <c r="F1331" s="31">
        <v>1.8399999999999999</v>
      </c>
      <c r="G1331" s="31">
        <v>72.704399999999993</v>
      </c>
      <c r="H1331" s="31">
        <v>0</v>
      </c>
      <c r="I1331" s="31">
        <v>0</v>
      </c>
      <c r="J1331" s="31">
        <v>0</v>
      </c>
      <c r="K1331" s="31">
        <v>0</v>
      </c>
      <c r="L1331" s="31">
        <v>0</v>
      </c>
      <c r="M1331" s="31">
        <v>73</v>
      </c>
    </row>
    <row r="1332" spans="1:13" x14ac:dyDescent="0.25">
      <c r="A1332">
        <v>20020023</v>
      </c>
      <c r="B1332" t="s">
        <v>37</v>
      </c>
      <c r="C1332" t="s">
        <v>12404</v>
      </c>
      <c r="D1332" t="s">
        <v>12437</v>
      </c>
      <c r="E1332" t="s">
        <v>5502</v>
      </c>
      <c r="F1332" s="31">
        <v>47.509999999999991</v>
      </c>
      <c r="G1332" s="31">
        <v>1930.0688</v>
      </c>
      <c r="H1332" s="31">
        <v>0</v>
      </c>
      <c r="I1332" s="31">
        <v>0</v>
      </c>
      <c r="J1332" s="31">
        <v>0</v>
      </c>
      <c r="K1332" s="31">
        <v>0</v>
      </c>
      <c r="L1332" s="31">
        <v>0</v>
      </c>
      <c r="M1332" s="31">
        <v>1930</v>
      </c>
    </row>
    <row r="1333" spans="1:13" x14ac:dyDescent="0.25">
      <c r="A1333">
        <v>20020023</v>
      </c>
      <c r="B1333" t="s">
        <v>29</v>
      </c>
      <c r="C1333" t="s">
        <v>12405</v>
      </c>
      <c r="D1333" t="s">
        <v>12438</v>
      </c>
      <c r="E1333" t="s">
        <v>1284</v>
      </c>
      <c r="F1333" s="31">
        <v>152.84</v>
      </c>
      <c r="G1333" s="31">
        <v>6398.3552000000009</v>
      </c>
      <c r="H1333" s="31">
        <v>0</v>
      </c>
      <c r="I1333" s="31">
        <v>0</v>
      </c>
      <c r="J1333" s="31">
        <v>0</v>
      </c>
      <c r="K1333" s="31">
        <v>0</v>
      </c>
      <c r="L1333" s="31">
        <v>0</v>
      </c>
      <c r="M1333" s="31">
        <v>6398</v>
      </c>
    </row>
    <row r="1334" spans="1:13" x14ac:dyDescent="0.25">
      <c r="A1334">
        <v>20020023</v>
      </c>
      <c r="B1334" t="s">
        <v>39</v>
      </c>
      <c r="C1334" t="s">
        <v>13301</v>
      </c>
      <c r="D1334" t="s">
        <v>13323</v>
      </c>
      <c r="E1334" t="s">
        <v>275</v>
      </c>
      <c r="F1334" s="31">
        <v>16.580000000000002</v>
      </c>
      <c r="G1334" s="31">
        <v>720.64780000000007</v>
      </c>
      <c r="H1334" s="31">
        <v>0</v>
      </c>
      <c r="I1334" s="31">
        <v>0</v>
      </c>
      <c r="J1334" s="31">
        <v>0</v>
      </c>
      <c r="K1334" s="31">
        <v>0</v>
      </c>
      <c r="L1334" s="31">
        <v>0</v>
      </c>
      <c r="M1334" s="31">
        <v>721</v>
      </c>
    </row>
    <row r="1335" spans="1:13" x14ac:dyDescent="0.25">
      <c r="A1335">
        <v>20020023</v>
      </c>
      <c r="B1335" t="s">
        <v>6</v>
      </c>
      <c r="C1335" t="s">
        <v>618</v>
      </c>
      <c r="D1335" t="s">
        <v>12719</v>
      </c>
      <c r="E1335" t="s">
        <v>1284</v>
      </c>
      <c r="F1335" s="31">
        <v>66.05</v>
      </c>
      <c r="G1335" s="31">
        <v>2702.1224000000002</v>
      </c>
      <c r="H1335" s="31">
        <v>0</v>
      </c>
      <c r="I1335" s="31">
        <v>0</v>
      </c>
      <c r="J1335" s="31">
        <v>0</v>
      </c>
      <c r="K1335" s="31">
        <v>0</v>
      </c>
      <c r="L1335" s="31">
        <v>0</v>
      </c>
      <c r="M1335" s="31">
        <v>2702</v>
      </c>
    </row>
    <row r="1336" spans="1:13" x14ac:dyDescent="0.25">
      <c r="A1336">
        <v>20020023</v>
      </c>
      <c r="B1336" t="s">
        <v>31</v>
      </c>
      <c r="C1336" t="s">
        <v>13076</v>
      </c>
      <c r="D1336" t="s">
        <v>13099</v>
      </c>
      <c r="E1336" t="s">
        <v>7961</v>
      </c>
      <c r="F1336" s="31">
        <v>5.28</v>
      </c>
      <c r="G1336" s="31">
        <v>223.9624</v>
      </c>
      <c r="H1336" s="31">
        <v>0</v>
      </c>
      <c r="I1336" s="31">
        <v>0</v>
      </c>
      <c r="J1336" s="31">
        <v>0</v>
      </c>
      <c r="K1336" s="31">
        <v>0</v>
      </c>
      <c r="L1336" s="31">
        <v>0</v>
      </c>
      <c r="M1336" s="31">
        <v>224</v>
      </c>
    </row>
    <row r="1337" spans="1:13" x14ac:dyDescent="0.25">
      <c r="A1337">
        <v>20020023</v>
      </c>
      <c r="B1337" t="s">
        <v>422</v>
      </c>
      <c r="C1337" t="s">
        <v>16436</v>
      </c>
      <c r="D1337" t="s">
        <v>16492</v>
      </c>
      <c r="E1337" t="s">
        <v>1284</v>
      </c>
      <c r="F1337" s="31">
        <v>21.270000000000003</v>
      </c>
      <c r="G1337" s="31">
        <v>847.93560000000002</v>
      </c>
      <c r="H1337" s="31">
        <v>0</v>
      </c>
      <c r="I1337" s="31">
        <v>0</v>
      </c>
      <c r="J1337" s="31">
        <v>0</v>
      </c>
      <c r="K1337" s="31">
        <v>0</v>
      </c>
      <c r="L1337" s="31">
        <v>0</v>
      </c>
      <c r="M1337" s="31">
        <v>848</v>
      </c>
    </row>
    <row r="1338" spans="1:13" x14ac:dyDescent="0.25">
      <c r="A1338">
        <v>20020023</v>
      </c>
      <c r="B1338" t="s">
        <v>9</v>
      </c>
      <c r="C1338" t="s">
        <v>7428</v>
      </c>
      <c r="D1338" t="s">
        <v>12653</v>
      </c>
      <c r="E1338" t="s">
        <v>1380</v>
      </c>
      <c r="F1338" s="31">
        <v>98</v>
      </c>
      <c r="G1338" s="31">
        <v>3913.1250000000005</v>
      </c>
      <c r="H1338" s="31">
        <v>0</v>
      </c>
      <c r="I1338" s="31">
        <v>0</v>
      </c>
      <c r="J1338" s="31">
        <v>0</v>
      </c>
      <c r="K1338" s="31">
        <v>0</v>
      </c>
      <c r="L1338" s="31">
        <v>0</v>
      </c>
      <c r="M1338" s="31">
        <v>3913</v>
      </c>
    </row>
    <row r="1339" spans="1:13" x14ac:dyDescent="0.25">
      <c r="A1339">
        <v>20020023</v>
      </c>
      <c r="B1339" t="s">
        <v>10</v>
      </c>
      <c r="C1339" t="s">
        <v>11878</v>
      </c>
      <c r="D1339" t="s">
        <v>12560</v>
      </c>
      <c r="E1339" t="s">
        <v>1380</v>
      </c>
      <c r="F1339" s="31">
        <v>78.02000000000001</v>
      </c>
      <c r="G1339" s="31">
        <v>3121.5685999999996</v>
      </c>
      <c r="H1339" s="31">
        <v>0</v>
      </c>
      <c r="I1339" s="31">
        <v>0</v>
      </c>
      <c r="J1339" s="31">
        <v>0</v>
      </c>
      <c r="K1339" s="31">
        <v>0</v>
      </c>
      <c r="L1339" s="31">
        <v>0</v>
      </c>
      <c r="M1339" s="31">
        <v>3122</v>
      </c>
    </row>
    <row r="1340" spans="1:13" x14ac:dyDescent="0.25">
      <c r="A1340">
        <v>20020023</v>
      </c>
      <c r="B1340" t="s">
        <v>34</v>
      </c>
      <c r="C1340" t="s">
        <v>11332</v>
      </c>
      <c r="D1340" t="s">
        <v>13100</v>
      </c>
      <c r="E1340" t="s">
        <v>1380</v>
      </c>
      <c r="F1340" s="31">
        <v>24.16</v>
      </c>
      <c r="G1340" s="31">
        <v>1055.8186000000001</v>
      </c>
      <c r="H1340" s="31">
        <v>0</v>
      </c>
      <c r="I1340" s="31">
        <v>0</v>
      </c>
      <c r="J1340" s="31">
        <v>0</v>
      </c>
      <c r="K1340" s="31">
        <v>0</v>
      </c>
      <c r="L1340" s="31">
        <v>0</v>
      </c>
      <c r="M1340" s="31">
        <v>1056</v>
      </c>
    </row>
    <row r="1341" spans="1:13" x14ac:dyDescent="0.25">
      <c r="A1341">
        <v>20020023</v>
      </c>
      <c r="B1341" t="s">
        <v>12</v>
      </c>
      <c r="C1341" t="s">
        <v>12530</v>
      </c>
      <c r="D1341" t="s">
        <v>12561</v>
      </c>
      <c r="E1341" t="s">
        <v>5245</v>
      </c>
      <c r="F1341" s="31">
        <v>20.939999999999998</v>
      </c>
      <c r="G1341" s="31">
        <v>866.33199999999999</v>
      </c>
      <c r="H1341" s="31">
        <v>0</v>
      </c>
      <c r="I1341" s="31">
        <v>0</v>
      </c>
      <c r="J1341" s="31">
        <v>0</v>
      </c>
      <c r="K1341" s="31">
        <v>0</v>
      </c>
      <c r="L1341" s="31">
        <v>0</v>
      </c>
      <c r="M1341" s="31">
        <v>866</v>
      </c>
    </row>
    <row r="1342" spans="1:13" x14ac:dyDescent="0.25">
      <c r="A1342">
        <v>20020023</v>
      </c>
      <c r="B1342" t="s">
        <v>15</v>
      </c>
      <c r="C1342" t="s">
        <v>15967</v>
      </c>
      <c r="D1342" t="s">
        <v>15979</v>
      </c>
      <c r="E1342" t="s">
        <v>1284</v>
      </c>
      <c r="F1342" s="31">
        <v>5.59</v>
      </c>
      <c r="G1342" s="31">
        <v>230.02430000000004</v>
      </c>
      <c r="H1342" s="31">
        <v>0</v>
      </c>
      <c r="I1342" s="31">
        <v>0</v>
      </c>
      <c r="J1342" s="31">
        <v>0</v>
      </c>
      <c r="K1342" s="31">
        <v>0</v>
      </c>
      <c r="L1342" s="31">
        <v>0</v>
      </c>
      <c r="M1342" s="31">
        <v>230</v>
      </c>
    </row>
    <row r="1343" spans="1:13" x14ac:dyDescent="0.25">
      <c r="A1343">
        <v>20020023</v>
      </c>
      <c r="B1343" t="s">
        <v>16</v>
      </c>
      <c r="C1343" t="s">
        <v>7602</v>
      </c>
      <c r="D1343" t="s">
        <v>15348</v>
      </c>
      <c r="E1343" t="s">
        <v>1284</v>
      </c>
      <c r="F1343" s="31">
        <v>35.300000000000004</v>
      </c>
      <c r="G1343" s="31">
        <v>1389.0926000000002</v>
      </c>
      <c r="H1343" s="31">
        <v>0</v>
      </c>
      <c r="I1343" s="31">
        <v>0</v>
      </c>
      <c r="J1343" s="31">
        <v>0</v>
      </c>
      <c r="K1343" s="31">
        <v>0</v>
      </c>
      <c r="L1343" s="31">
        <v>0</v>
      </c>
      <c r="M1343" s="31">
        <v>1389</v>
      </c>
    </row>
    <row r="1344" spans="1:13" x14ac:dyDescent="0.25">
      <c r="A1344">
        <v>20020023</v>
      </c>
      <c r="B1344" t="s">
        <v>423</v>
      </c>
      <c r="C1344" t="s">
        <v>15500</v>
      </c>
      <c r="D1344" t="s">
        <v>15550</v>
      </c>
      <c r="E1344" t="s">
        <v>1284</v>
      </c>
      <c r="F1344" s="31">
        <v>7.34</v>
      </c>
      <c r="G1344" s="31">
        <v>299.91300000000001</v>
      </c>
      <c r="H1344" s="31">
        <v>0</v>
      </c>
      <c r="I1344" s="31">
        <v>0</v>
      </c>
      <c r="J1344" s="31">
        <v>0</v>
      </c>
      <c r="K1344" s="31">
        <v>0</v>
      </c>
      <c r="L1344" s="31">
        <v>0</v>
      </c>
      <c r="M1344" s="31">
        <v>300</v>
      </c>
    </row>
    <row r="1345" spans="1:13" x14ac:dyDescent="0.25">
      <c r="A1345">
        <v>20020023</v>
      </c>
      <c r="B1345" t="s">
        <v>424</v>
      </c>
      <c r="C1345" t="s">
        <v>13951</v>
      </c>
      <c r="D1345" t="s">
        <v>15785</v>
      </c>
      <c r="E1345" t="s">
        <v>14103</v>
      </c>
      <c r="F1345" s="31">
        <v>37.389999999999993</v>
      </c>
      <c r="G1345" s="31">
        <v>1514.9888000000001</v>
      </c>
      <c r="H1345" s="31">
        <v>0</v>
      </c>
      <c r="I1345" s="31">
        <v>0</v>
      </c>
      <c r="J1345" s="31">
        <v>0</v>
      </c>
      <c r="K1345" s="31">
        <v>0</v>
      </c>
      <c r="L1345" s="31">
        <v>0</v>
      </c>
      <c r="M1345" s="31">
        <v>1515</v>
      </c>
    </row>
    <row r="1346" spans="1:13" x14ac:dyDescent="0.25">
      <c r="A1346" t="s">
        <v>16754</v>
      </c>
      <c r="F1346" s="31">
        <v>747.94999999999993</v>
      </c>
      <c r="G1346" s="31">
        <v>30437.188399999999</v>
      </c>
      <c r="H1346" s="31">
        <v>0</v>
      </c>
      <c r="I1346" s="31">
        <v>0</v>
      </c>
      <c r="J1346" s="31">
        <v>0</v>
      </c>
      <c r="K1346" s="31">
        <v>0</v>
      </c>
      <c r="L1346" s="31">
        <v>0</v>
      </c>
      <c r="M1346" s="31">
        <v>30437</v>
      </c>
    </row>
    <row r="1347" spans="1:13" x14ac:dyDescent="0.25">
      <c r="A1347">
        <v>20080041</v>
      </c>
      <c r="B1347" t="s">
        <v>17</v>
      </c>
      <c r="C1347" t="s">
        <v>7914</v>
      </c>
      <c r="D1347" t="s">
        <v>12448</v>
      </c>
      <c r="E1347" t="s">
        <v>7962</v>
      </c>
      <c r="F1347" s="31">
        <v>404.87</v>
      </c>
      <c r="G1347" s="31">
        <v>16726.403200000001</v>
      </c>
      <c r="H1347" s="31">
        <v>0</v>
      </c>
      <c r="I1347" s="31">
        <v>0</v>
      </c>
      <c r="J1347" s="31">
        <v>0</v>
      </c>
      <c r="K1347" s="31">
        <v>0</v>
      </c>
      <c r="L1347" s="31">
        <v>10994.48</v>
      </c>
      <c r="M1347" s="31">
        <v>5732</v>
      </c>
    </row>
    <row r="1348" spans="1:13" x14ac:dyDescent="0.25">
      <c r="A1348">
        <v>20080041</v>
      </c>
      <c r="B1348" t="s">
        <v>1</v>
      </c>
      <c r="C1348" t="s">
        <v>13168</v>
      </c>
      <c r="D1348" t="s">
        <v>13208</v>
      </c>
      <c r="E1348" t="s">
        <v>275</v>
      </c>
      <c r="F1348" s="31">
        <v>16.149999999999999</v>
      </c>
      <c r="G1348" s="31">
        <v>697.29419999999993</v>
      </c>
      <c r="H1348" s="31">
        <v>0</v>
      </c>
      <c r="I1348" s="31">
        <v>0</v>
      </c>
      <c r="J1348" s="31">
        <v>0</v>
      </c>
      <c r="K1348" s="31">
        <v>0</v>
      </c>
      <c r="L1348" s="31">
        <v>0</v>
      </c>
      <c r="M1348" s="31">
        <v>697</v>
      </c>
    </row>
    <row r="1349" spans="1:13" x14ac:dyDescent="0.25">
      <c r="A1349">
        <v>20080041</v>
      </c>
      <c r="B1349" t="s">
        <v>20</v>
      </c>
      <c r="C1349" t="s">
        <v>13170</v>
      </c>
      <c r="D1349" t="s">
        <v>13210</v>
      </c>
      <c r="E1349" t="s">
        <v>7962</v>
      </c>
      <c r="F1349" s="31">
        <v>32.58</v>
      </c>
      <c r="G1349" s="31">
        <v>1309.0303999999999</v>
      </c>
      <c r="H1349" s="31">
        <v>0</v>
      </c>
      <c r="I1349" s="31">
        <v>0</v>
      </c>
      <c r="J1349" s="31">
        <v>0</v>
      </c>
      <c r="K1349" s="31">
        <v>0</v>
      </c>
      <c r="L1349" s="31">
        <v>0</v>
      </c>
      <c r="M1349" s="31">
        <v>1309</v>
      </c>
    </row>
    <row r="1350" spans="1:13" x14ac:dyDescent="0.25">
      <c r="A1350">
        <v>20080041</v>
      </c>
      <c r="B1350" t="s">
        <v>36</v>
      </c>
      <c r="C1350" t="s">
        <v>16003</v>
      </c>
      <c r="D1350" t="s">
        <v>16106</v>
      </c>
      <c r="E1350" t="s">
        <v>7417</v>
      </c>
      <c r="F1350" s="31">
        <v>13.52</v>
      </c>
      <c r="G1350" s="31">
        <v>606.18589999999995</v>
      </c>
      <c r="H1350" s="31">
        <v>0</v>
      </c>
      <c r="I1350" s="31">
        <v>0</v>
      </c>
      <c r="J1350" s="31">
        <v>0</v>
      </c>
      <c r="K1350" s="31">
        <v>0</v>
      </c>
      <c r="L1350" s="31">
        <v>0</v>
      </c>
      <c r="M1350" s="31">
        <v>606</v>
      </c>
    </row>
    <row r="1351" spans="1:13" x14ac:dyDescent="0.25">
      <c r="A1351">
        <v>20080041</v>
      </c>
      <c r="B1351" t="s">
        <v>22</v>
      </c>
      <c r="C1351" t="s">
        <v>7541</v>
      </c>
      <c r="D1351" t="s">
        <v>16262</v>
      </c>
      <c r="E1351" t="s">
        <v>7962</v>
      </c>
      <c r="F1351" s="31">
        <v>31.07</v>
      </c>
      <c r="G1351" s="31">
        <v>1268.7058</v>
      </c>
      <c r="H1351" s="31">
        <v>0</v>
      </c>
      <c r="I1351" s="31">
        <v>0</v>
      </c>
      <c r="J1351" s="31">
        <v>0</v>
      </c>
      <c r="K1351" s="31">
        <v>0</v>
      </c>
      <c r="L1351" s="31">
        <v>0</v>
      </c>
      <c r="M1351" s="31">
        <v>1269</v>
      </c>
    </row>
    <row r="1352" spans="1:13" x14ac:dyDescent="0.25">
      <c r="A1352">
        <v>20080041</v>
      </c>
      <c r="B1352" t="s">
        <v>40</v>
      </c>
      <c r="C1352" t="s">
        <v>13171</v>
      </c>
      <c r="D1352" t="s">
        <v>13211</v>
      </c>
      <c r="E1352" t="s">
        <v>5245</v>
      </c>
      <c r="F1352" s="31">
        <v>6.57</v>
      </c>
      <c r="G1352" s="31">
        <v>255.8526</v>
      </c>
      <c r="H1352" s="31">
        <v>0</v>
      </c>
      <c r="I1352" s="31">
        <v>0</v>
      </c>
      <c r="J1352" s="31">
        <v>0</v>
      </c>
      <c r="K1352" s="31">
        <v>0</v>
      </c>
      <c r="L1352" s="31">
        <v>0</v>
      </c>
      <c r="M1352" s="31">
        <v>256</v>
      </c>
    </row>
    <row r="1353" spans="1:13" x14ac:dyDescent="0.25">
      <c r="A1353">
        <v>20080041</v>
      </c>
      <c r="B1353" t="s">
        <v>23</v>
      </c>
      <c r="C1353" t="s">
        <v>16226</v>
      </c>
      <c r="D1353" t="s">
        <v>16263</v>
      </c>
      <c r="E1353" t="s">
        <v>7962</v>
      </c>
      <c r="F1353" s="31">
        <v>30.610000000000007</v>
      </c>
      <c r="G1353" s="31">
        <v>1229.3505</v>
      </c>
      <c r="H1353" s="31">
        <v>0</v>
      </c>
      <c r="I1353" s="31">
        <v>0</v>
      </c>
      <c r="J1353" s="31">
        <v>0</v>
      </c>
      <c r="K1353" s="31">
        <v>0</v>
      </c>
      <c r="L1353" s="31">
        <v>0</v>
      </c>
      <c r="M1353" s="31">
        <v>1229</v>
      </c>
    </row>
    <row r="1354" spans="1:13" x14ac:dyDescent="0.25">
      <c r="A1354">
        <v>20080041</v>
      </c>
      <c r="B1354" t="s">
        <v>24</v>
      </c>
      <c r="C1354" t="s">
        <v>16227</v>
      </c>
      <c r="D1354" t="s">
        <v>16264</v>
      </c>
      <c r="E1354" t="s">
        <v>275</v>
      </c>
      <c r="F1354" s="31">
        <v>26.27</v>
      </c>
      <c r="G1354" s="31">
        <v>1092.2593000000002</v>
      </c>
      <c r="H1354" s="31">
        <v>0</v>
      </c>
      <c r="I1354" s="31">
        <v>0</v>
      </c>
      <c r="J1354" s="31">
        <v>0</v>
      </c>
      <c r="K1354" s="31">
        <v>0</v>
      </c>
      <c r="L1354" s="31">
        <v>0</v>
      </c>
      <c r="M1354" s="31">
        <v>1092</v>
      </c>
    </row>
    <row r="1355" spans="1:13" x14ac:dyDescent="0.25">
      <c r="A1355">
        <v>20080041</v>
      </c>
      <c r="B1355" t="s">
        <v>25</v>
      </c>
      <c r="C1355" t="s">
        <v>16228</v>
      </c>
      <c r="D1355" t="s">
        <v>16265</v>
      </c>
      <c r="E1355" t="s">
        <v>275</v>
      </c>
      <c r="F1355" s="31">
        <v>31.039999999999996</v>
      </c>
      <c r="G1355" s="31">
        <v>1209.6264999999999</v>
      </c>
      <c r="H1355" s="31">
        <v>0</v>
      </c>
      <c r="I1355" s="31">
        <v>0</v>
      </c>
      <c r="J1355" s="31">
        <v>0</v>
      </c>
      <c r="K1355" s="31">
        <v>0</v>
      </c>
      <c r="L1355" s="31">
        <v>0</v>
      </c>
      <c r="M1355" s="31">
        <v>1210</v>
      </c>
    </row>
    <row r="1356" spans="1:13" x14ac:dyDescent="0.25">
      <c r="A1356">
        <v>20080041</v>
      </c>
      <c r="B1356" t="s">
        <v>26</v>
      </c>
      <c r="C1356" t="s">
        <v>16229</v>
      </c>
      <c r="D1356" t="s">
        <v>16266</v>
      </c>
      <c r="E1356" t="s">
        <v>7962</v>
      </c>
      <c r="F1356" s="31">
        <v>39.20000000000001</v>
      </c>
      <c r="G1356" s="31">
        <v>1368.4082999999998</v>
      </c>
      <c r="H1356" s="31">
        <v>0</v>
      </c>
      <c r="I1356" s="31">
        <v>0</v>
      </c>
      <c r="J1356" s="31">
        <v>0</v>
      </c>
      <c r="K1356" s="31">
        <v>0</v>
      </c>
      <c r="L1356" s="31">
        <v>0</v>
      </c>
      <c r="M1356" s="31">
        <v>1368</v>
      </c>
    </row>
    <row r="1357" spans="1:13" x14ac:dyDescent="0.25">
      <c r="A1357">
        <v>20080041</v>
      </c>
      <c r="B1357" t="s">
        <v>27</v>
      </c>
      <c r="C1357" t="s">
        <v>9500</v>
      </c>
      <c r="D1357" t="s">
        <v>16267</v>
      </c>
      <c r="E1357" t="s">
        <v>7962</v>
      </c>
      <c r="F1357" s="31">
        <v>15.489999999999998</v>
      </c>
      <c r="G1357" s="31">
        <v>589.88929999999993</v>
      </c>
      <c r="H1357" s="31">
        <v>0</v>
      </c>
      <c r="I1357" s="31">
        <v>0</v>
      </c>
      <c r="J1357" s="31">
        <v>0</v>
      </c>
      <c r="K1357" s="31">
        <v>0</v>
      </c>
      <c r="L1357" s="31">
        <v>0</v>
      </c>
      <c r="M1357" s="31">
        <v>590</v>
      </c>
    </row>
    <row r="1358" spans="1:13" x14ac:dyDescent="0.25">
      <c r="A1358">
        <v>20080041</v>
      </c>
      <c r="B1358" t="s">
        <v>2</v>
      </c>
      <c r="C1358" t="s">
        <v>16461</v>
      </c>
      <c r="D1358" t="s">
        <v>16534</v>
      </c>
      <c r="E1358" t="s">
        <v>7962</v>
      </c>
      <c r="F1358" s="31">
        <v>15.15</v>
      </c>
      <c r="G1358" s="31">
        <v>583.36720000000003</v>
      </c>
      <c r="H1358" s="31">
        <v>0</v>
      </c>
      <c r="I1358" s="31">
        <v>0</v>
      </c>
      <c r="J1358" s="31">
        <v>0</v>
      </c>
      <c r="K1358" s="31">
        <v>0</v>
      </c>
      <c r="L1358" s="31">
        <v>0</v>
      </c>
      <c r="M1358" s="31">
        <v>583</v>
      </c>
    </row>
    <row r="1359" spans="1:13" x14ac:dyDescent="0.25">
      <c r="A1359">
        <v>20080041</v>
      </c>
      <c r="B1359" t="s">
        <v>3</v>
      </c>
      <c r="C1359" t="s">
        <v>16462</v>
      </c>
      <c r="D1359" t="s">
        <v>16535</v>
      </c>
      <c r="E1359" t="s">
        <v>7962</v>
      </c>
      <c r="F1359" s="31">
        <v>6.6100000000000012</v>
      </c>
      <c r="G1359" s="31">
        <v>287.79340000000002</v>
      </c>
      <c r="H1359" s="31">
        <v>0</v>
      </c>
      <c r="I1359" s="31">
        <v>0</v>
      </c>
      <c r="J1359" s="31">
        <v>0</v>
      </c>
      <c r="K1359" s="31">
        <v>0</v>
      </c>
      <c r="L1359" s="31">
        <v>0</v>
      </c>
      <c r="M1359" s="31">
        <v>288</v>
      </c>
    </row>
    <row r="1360" spans="1:13" x14ac:dyDescent="0.25">
      <c r="A1360" t="s">
        <v>16755</v>
      </c>
      <c r="F1360" s="31">
        <v>669.12999999999988</v>
      </c>
      <c r="G1360" s="31">
        <v>27224.166599999997</v>
      </c>
      <c r="H1360" s="31">
        <v>0</v>
      </c>
      <c r="I1360" s="31">
        <v>0</v>
      </c>
      <c r="J1360" s="31">
        <v>0</v>
      </c>
      <c r="K1360" s="31">
        <v>0</v>
      </c>
      <c r="L1360" s="31">
        <v>10994.48</v>
      </c>
      <c r="M1360" s="31">
        <v>16229</v>
      </c>
    </row>
    <row r="1361" spans="1:13" x14ac:dyDescent="0.25">
      <c r="A1361">
        <v>20060017</v>
      </c>
      <c r="B1361" t="s">
        <v>17</v>
      </c>
      <c r="C1361" t="s">
        <v>12680</v>
      </c>
      <c r="D1361" t="s">
        <v>12785</v>
      </c>
      <c r="E1361" t="s">
        <v>6927</v>
      </c>
      <c r="F1361" s="31">
        <v>43.95</v>
      </c>
      <c r="G1361" s="31">
        <v>2159.1836999999996</v>
      </c>
      <c r="H1361" s="31">
        <v>0</v>
      </c>
      <c r="I1361" s="31">
        <v>0</v>
      </c>
      <c r="J1361" s="31">
        <v>0</v>
      </c>
      <c r="K1361" s="31">
        <v>0</v>
      </c>
      <c r="L1361" s="31">
        <v>605.13000000000466</v>
      </c>
      <c r="M1361" s="31">
        <v>1554</v>
      </c>
    </row>
    <row r="1362" spans="1:13" x14ac:dyDescent="0.25">
      <c r="A1362">
        <v>20060017</v>
      </c>
      <c r="B1362" t="s">
        <v>1</v>
      </c>
      <c r="C1362" t="s">
        <v>5212</v>
      </c>
      <c r="D1362" t="s">
        <v>5259</v>
      </c>
      <c r="E1362" t="s">
        <v>1676</v>
      </c>
      <c r="F1362" s="31">
        <v>114.89999999999999</v>
      </c>
      <c r="G1362" s="31">
        <v>4380.6543000000001</v>
      </c>
      <c r="H1362" s="31">
        <v>0</v>
      </c>
      <c r="I1362" s="31">
        <v>0</v>
      </c>
      <c r="J1362" s="31">
        <v>0</v>
      </c>
      <c r="K1362" s="31">
        <v>0</v>
      </c>
      <c r="L1362" s="31">
        <v>0</v>
      </c>
      <c r="M1362" s="31">
        <v>4381</v>
      </c>
    </row>
    <row r="1363" spans="1:13" x14ac:dyDescent="0.25">
      <c r="A1363">
        <v>20060017</v>
      </c>
      <c r="B1363" t="s">
        <v>18</v>
      </c>
      <c r="C1363" t="s">
        <v>9246</v>
      </c>
      <c r="D1363" t="s">
        <v>12658</v>
      </c>
      <c r="E1363" t="s">
        <v>1676</v>
      </c>
      <c r="F1363" s="31">
        <v>53.49</v>
      </c>
      <c r="G1363" s="31">
        <v>2029.4300000000003</v>
      </c>
      <c r="H1363" s="31">
        <v>0</v>
      </c>
      <c r="I1363" s="31">
        <v>0</v>
      </c>
      <c r="J1363" s="31">
        <v>0</v>
      </c>
      <c r="K1363" s="31">
        <v>0</v>
      </c>
      <c r="L1363" s="31">
        <v>0</v>
      </c>
      <c r="M1363" s="31">
        <v>2029</v>
      </c>
    </row>
    <row r="1364" spans="1:13" x14ac:dyDescent="0.25">
      <c r="A1364">
        <v>20060017</v>
      </c>
      <c r="B1364" t="s">
        <v>19</v>
      </c>
      <c r="C1364" t="s">
        <v>12637</v>
      </c>
      <c r="D1364" t="s">
        <v>12659</v>
      </c>
      <c r="E1364" t="s">
        <v>5250</v>
      </c>
      <c r="F1364" s="31">
        <v>41.73</v>
      </c>
      <c r="G1364" s="31">
        <v>2094.2040000000002</v>
      </c>
      <c r="H1364" s="31">
        <v>0</v>
      </c>
      <c r="I1364" s="31">
        <v>0</v>
      </c>
      <c r="J1364" s="31">
        <v>0</v>
      </c>
      <c r="K1364" s="31">
        <v>0</v>
      </c>
      <c r="L1364" s="31">
        <v>0</v>
      </c>
      <c r="M1364" s="31">
        <v>2094</v>
      </c>
    </row>
    <row r="1365" spans="1:13" x14ac:dyDescent="0.25">
      <c r="A1365">
        <v>20060017</v>
      </c>
      <c r="B1365" t="s">
        <v>20</v>
      </c>
      <c r="C1365" t="s">
        <v>13606</v>
      </c>
      <c r="D1365" t="s">
        <v>7673</v>
      </c>
      <c r="E1365" t="s">
        <v>1676</v>
      </c>
      <c r="F1365" s="31">
        <v>103.6</v>
      </c>
      <c r="G1365" s="31">
        <v>4271.4162999999999</v>
      </c>
      <c r="H1365" s="31">
        <v>0</v>
      </c>
      <c r="I1365" s="31">
        <v>0</v>
      </c>
      <c r="J1365" s="31">
        <v>0</v>
      </c>
      <c r="K1365" s="31">
        <v>0</v>
      </c>
      <c r="L1365" s="31">
        <v>0</v>
      </c>
      <c r="M1365" s="31">
        <v>4271</v>
      </c>
    </row>
    <row r="1366" spans="1:13" x14ac:dyDescent="0.25">
      <c r="A1366">
        <v>20060017</v>
      </c>
      <c r="B1366" t="s">
        <v>21</v>
      </c>
      <c r="C1366" t="s">
        <v>1035</v>
      </c>
      <c r="D1366" t="s">
        <v>12661</v>
      </c>
      <c r="E1366" t="s">
        <v>4452</v>
      </c>
      <c r="F1366" s="31">
        <v>35.71</v>
      </c>
      <c r="G1366" s="31">
        <v>1648.3447000000001</v>
      </c>
      <c r="H1366" s="31">
        <v>0</v>
      </c>
      <c r="I1366" s="31">
        <v>0</v>
      </c>
      <c r="J1366" s="31">
        <v>0</v>
      </c>
      <c r="K1366" s="31">
        <v>0</v>
      </c>
      <c r="L1366" s="31">
        <v>0</v>
      </c>
      <c r="M1366" s="31">
        <v>1648</v>
      </c>
    </row>
    <row r="1367" spans="1:13" x14ac:dyDescent="0.25">
      <c r="A1367">
        <v>20060017</v>
      </c>
      <c r="B1367" t="s">
        <v>40</v>
      </c>
      <c r="C1367" t="s">
        <v>12738</v>
      </c>
      <c r="D1367" t="s">
        <v>12787</v>
      </c>
      <c r="E1367" t="s">
        <v>4452</v>
      </c>
      <c r="F1367" s="31">
        <v>20.740000000000002</v>
      </c>
      <c r="G1367" s="31">
        <v>1346.6660999999999</v>
      </c>
      <c r="H1367" s="31">
        <v>0</v>
      </c>
      <c r="I1367" s="31">
        <v>0</v>
      </c>
      <c r="J1367" s="31">
        <v>0</v>
      </c>
      <c r="K1367" s="31">
        <v>0</v>
      </c>
      <c r="L1367" s="31">
        <v>0</v>
      </c>
      <c r="M1367" s="31">
        <v>1347</v>
      </c>
    </row>
    <row r="1368" spans="1:13" x14ac:dyDescent="0.25">
      <c r="A1368">
        <v>20060017</v>
      </c>
      <c r="B1368" t="s">
        <v>23</v>
      </c>
      <c r="C1368" t="s">
        <v>13722</v>
      </c>
      <c r="D1368" t="s">
        <v>13749</v>
      </c>
      <c r="E1368" t="s">
        <v>1676</v>
      </c>
      <c r="F1368" s="31">
        <v>9.8000000000000007</v>
      </c>
      <c r="G1368" s="31">
        <v>662.56400000000008</v>
      </c>
      <c r="H1368" s="31">
        <v>0</v>
      </c>
      <c r="I1368" s="31">
        <v>0</v>
      </c>
      <c r="J1368" s="31">
        <v>0</v>
      </c>
      <c r="K1368" s="31">
        <v>0</v>
      </c>
      <c r="L1368" s="31">
        <v>0</v>
      </c>
      <c r="M1368" s="31">
        <v>663</v>
      </c>
    </row>
    <row r="1369" spans="1:13" x14ac:dyDescent="0.25">
      <c r="A1369">
        <v>20060017</v>
      </c>
      <c r="B1369" t="s">
        <v>24</v>
      </c>
      <c r="C1369" t="s">
        <v>12927</v>
      </c>
      <c r="D1369" t="s">
        <v>12949</v>
      </c>
      <c r="E1369" t="s">
        <v>1676</v>
      </c>
      <c r="F1369" s="31">
        <v>6.8</v>
      </c>
      <c r="G1369" s="31">
        <v>284.83240000000001</v>
      </c>
      <c r="H1369" s="31">
        <v>0</v>
      </c>
      <c r="I1369" s="31">
        <v>0</v>
      </c>
      <c r="J1369" s="31">
        <v>0</v>
      </c>
      <c r="K1369" s="31">
        <v>0</v>
      </c>
      <c r="L1369" s="31">
        <v>0</v>
      </c>
      <c r="M1369" s="31">
        <v>285</v>
      </c>
    </row>
    <row r="1370" spans="1:13" x14ac:dyDescent="0.25">
      <c r="A1370">
        <v>20060017</v>
      </c>
      <c r="B1370" t="s">
        <v>3</v>
      </c>
      <c r="C1370" t="s">
        <v>559</v>
      </c>
      <c r="D1370" t="s">
        <v>7675</v>
      </c>
      <c r="E1370" t="s">
        <v>275</v>
      </c>
      <c r="F1370" s="31">
        <v>31.510000000000005</v>
      </c>
      <c r="G1370" s="31">
        <v>1425.6446999999998</v>
      </c>
      <c r="H1370" s="31">
        <v>0</v>
      </c>
      <c r="I1370" s="31">
        <v>0</v>
      </c>
      <c r="J1370" s="31">
        <v>0</v>
      </c>
      <c r="K1370" s="31">
        <v>0</v>
      </c>
      <c r="L1370" s="31">
        <v>0</v>
      </c>
      <c r="M1370" s="31">
        <v>1426</v>
      </c>
    </row>
    <row r="1371" spans="1:13" x14ac:dyDescent="0.25">
      <c r="A1371">
        <v>20060017</v>
      </c>
      <c r="B1371" t="s">
        <v>4</v>
      </c>
      <c r="C1371" t="s">
        <v>5723</v>
      </c>
      <c r="D1371" t="s">
        <v>8849</v>
      </c>
      <c r="E1371" t="s">
        <v>5252</v>
      </c>
      <c r="F1371" s="31">
        <v>60.850000000000009</v>
      </c>
      <c r="G1371" s="31">
        <v>2256.6574000000001</v>
      </c>
      <c r="H1371" s="31">
        <v>0</v>
      </c>
      <c r="I1371" s="31">
        <v>0</v>
      </c>
      <c r="J1371" s="31">
        <v>0</v>
      </c>
      <c r="K1371" s="31">
        <v>0</v>
      </c>
      <c r="L1371" s="31">
        <v>0</v>
      </c>
      <c r="M1371" s="31">
        <v>2257</v>
      </c>
    </row>
    <row r="1372" spans="1:13" x14ac:dyDescent="0.25">
      <c r="A1372">
        <v>20060017</v>
      </c>
      <c r="B1372" t="s">
        <v>28</v>
      </c>
      <c r="C1372" t="s">
        <v>7127</v>
      </c>
      <c r="D1372" t="s">
        <v>13325</v>
      </c>
      <c r="E1372" t="s">
        <v>1676</v>
      </c>
      <c r="F1372" s="31">
        <v>14.329999999999998</v>
      </c>
      <c r="G1372" s="31">
        <v>632.37169999999992</v>
      </c>
      <c r="H1372" s="31">
        <v>0</v>
      </c>
      <c r="I1372" s="31">
        <v>0</v>
      </c>
      <c r="J1372" s="31">
        <v>0</v>
      </c>
      <c r="K1372" s="31">
        <v>0</v>
      </c>
      <c r="L1372" s="31">
        <v>0</v>
      </c>
      <c r="M1372" s="31">
        <v>632</v>
      </c>
    </row>
    <row r="1373" spans="1:13" x14ac:dyDescent="0.25">
      <c r="A1373">
        <v>20060017</v>
      </c>
      <c r="B1373" t="s">
        <v>37</v>
      </c>
      <c r="C1373" t="s">
        <v>810</v>
      </c>
      <c r="D1373" t="s">
        <v>14169</v>
      </c>
      <c r="E1373" t="s">
        <v>1676</v>
      </c>
      <c r="F1373" s="31">
        <v>50.05</v>
      </c>
      <c r="G1373" s="31">
        <v>1909.2420000000002</v>
      </c>
      <c r="H1373" s="31">
        <v>0</v>
      </c>
      <c r="I1373" s="31">
        <v>0</v>
      </c>
      <c r="J1373" s="31">
        <v>0</v>
      </c>
      <c r="K1373" s="31">
        <v>0</v>
      </c>
      <c r="L1373" s="31">
        <v>0</v>
      </c>
      <c r="M1373" s="31">
        <v>1909</v>
      </c>
    </row>
    <row r="1374" spans="1:13" x14ac:dyDescent="0.25">
      <c r="A1374">
        <v>20060017</v>
      </c>
      <c r="B1374" t="s">
        <v>38</v>
      </c>
      <c r="C1374" t="s">
        <v>12961</v>
      </c>
      <c r="D1374" t="s">
        <v>14170</v>
      </c>
      <c r="E1374" t="s">
        <v>5250</v>
      </c>
      <c r="F1374" s="31">
        <v>10.55</v>
      </c>
      <c r="G1374" s="31">
        <v>448.25700000000001</v>
      </c>
      <c r="H1374" s="31">
        <v>0</v>
      </c>
      <c r="I1374" s="31">
        <v>0</v>
      </c>
      <c r="J1374" s="31">
        <v>0</v>
      </c>
      <c r="K1374" s="31">
        <v>0</v>
      </c>
      <c r="L1374" s="31">
        <v>0</v>
      </c>
      <c r="M1374" s="31">
        <v>448</v>
      </c>
    </row>
    <row r="1375" spans="1:13" x14ac:dyDescent="0.25">
      <c r="A1375">
        <v>20060017</v>
      </c>
      <c r="B1375" t="s">
        <v>39</v>
      </c>
      <c r="C1375" t="s">
        <v>7046</v>
      </c>
      <c r="D1375" t="s">
        <v>14465</v>
      </c>
      <c r="E1375" t="s">
        <v>1676</v>
      </c>
      <c r="F1375" s="31">
        <v>14.809999999999999</v>
      </c>
      <c r="G1375" s="31">
        <v>696.33079999999995</v>
      </c>
      <c r="H1375" s="31">
        <v>0</v>
      </c>
      <c r="I1375" s="31">
        <v>0</v>
      </c>
      <c r="J1375" s="31">
        <v>0</v>
      </c>
      <c r="K1375" s="31">
        <v>0</v>
      </c>
      <c r="L1375" s="31">
        <v>0</v>
      </c>
      <c r="M1375" s="31">
        <v>696</v>
      </c>
    </row>
    <row r="1376" spans="1:13" x14ac:dyDescent="0.25">
      <c r="A1376">
        <v>20060017</v>
      </c>
      <c r="B1376" t="s">
        <v>6</v>
      </c>
      <c r="C1376" t="s">
        <v>15517</v>
      </c>
      <c r="D1376" t="s">
        <v>15577</v>
      </c>
      <c r="E1376" t="s">
        <v>1676</v>
      </c>
      <c r="F1376" s="31">
        <v>19.64</v>
      </c>
      <c r="G1376" s="31">
        <v>913.32180000000005</v>
      </c>
      <c r="H1376" s="31">
        <v>0</v>
      </c>
      <c r="I1376" s="31">
        <v>0</v>
      </c>
      <c r="J1376" s="31">
        <v>0</v>
      </c>
      <c r="K1376" s="31">
        <v>0</v>
      </c>
      <c r="L1376" s="31">
        <v>0</v>
      </c>
      <c r="M1376" s="31">
        <v>913</v>
      </c>
    </row>
    <row r="1377" spans="1:13" x14ac:dyDescent="0.25">
      <c r="A1377">
        <v>20060017</v>
      </c>
      <c r="B1377" t="s">
        <v>30</v>
      </c>
      <c r="C1377" t="s">
        <v>15333</v>
      </c>
      <c r="D1377" t="s">
        <v>15874</v>
      </c>
      <c r="E1377" t="s">
        <v>5252</v>
      </c>
      <c r="F1377" s="31">
        <v>25.550000000000004</v>
      </c>
      <c r="G1377" s="31">
        <v>868.12179999999989</v>
      </c>
      <c r="H1377" s="31">
        <v>0</v>
      </c>
      <c r="I1377" s="31">
        <v>0</v>
      </c>
      <c r="J1377" s="31">
        <v>0</v>
      </c>
      <c r="K1377" s="31">
        <v>0</v>
      </c>
      <c r="L1377" s="31">
        <v>0</v>
      </c>
      <c r="M1377" s="31">
        <v>868</v>
      </c>
    </row>
    <row r="1378" spans="1:13" x14ac:dyDescent="0.25">
      <c r="A1378">
        <v>20060017</v>
      </c>
      <c r="B1378" t="s">
        <v>31</v>
      </c>
      <c r="C1378" t="s">
        <v>6613</v>
      </c>
      <c r="D1378" t="s">
        <v>6643</v>
      </c>
      <c r="E1378" t="s">
        <v>1676</v>
      </c>
      <c r="F1378" s="31">
        <v>23.9</v>
      </c>
      <c r="G1378" s="31">
        <v>1195.7796000000001</v>
      </c>
      <c r="H1378" s="31">
        <v>0</v>
      </c>
      <c r="I1378" s="31">
        <v>0</v>
      </c>
      <c r="J1378" s="31">
        <v>0</v>
      </c>
      <c r="K1378" s="31">
        <v>0</v>
      </c>
      <c r="L1378" s="31">
        <v>0</v>
      </c>
      <c r="M1378" s="31">
        <v>1196</v>
      </c>
    </row>
    <row r="1379" spans="1:13" x14ac:dyDescent="0.25">
      <c r="A1379">
        <v>20060017</v>
      </c>
      <c r="B1379" t="s">
        <v>7</v>
      </c>
      <c r="C1379" t="s">
        <v>16221</v>
      </c>
      <c r="D1379" t="s">
        <v>16250</v>
      </c>
      <c r="E1379" t="s">
        <v>1676</v>
      </c>
      <c r="F1379" s="31">
        <v>43.319999999999993</v>
      </c>
      <c r="G1379" s="31">
        <v>2447.5652</v>
      </c>
      <c r="H1379" s="31">
        <v>0</v>
      </c>
      <c r="I1379" s="31">
        <v>0</v>
      </c>
      <c r="J1379" s="31">
        <v>0</v>
      </c>
      <c r="K1379" s="31">
        <v>0</v>
      </c>
      <c r="L1379" s="31">
        <v>0</v>
      </c>
      <c r="M1379" s="31">
        <v>2448</v>
      </c>
    </row>
    <row r="1380" spans="1:13" x14ac:dyDescent="0.25">
      <c r="A1380">
        <v>20060017</v>
      </c>
      <c r="B1380" t="s">
        <v>422</v>
      </c>
      <c r="C1380" t="s">
        <v>16222</v>
      </c>
      <c r="D1380" t="s">
        <v>16251</v>
      </c>
      <c r="E1380" t="s">
        <v>1676</v>
      </c>
      <c r="F1380" s="31">
        <v>22.83</v>
      </c>
      <c r="G1380" s="31">
        <v>1114.1442000000002</v>
      </c>
      <c r="H1380" s="31">
        <v>0</v>
      </c>
      <c r="I1380" s="31">
        <v>0</v>
      </c>
      <c r="J1380" s="31">
        <v>0</v>
      </c>
      <c r="K1380" s="31">
        <v>0</v>
      </c>
      <c r="L1380" s="31">
        <v>0</v>
      </c>
      <c r="M1380" s="31">
        <v>1114</v>
      </c>
    </row>
    <row r="1381" spans="1:13" x14ac:dyDescent="0.25">
      <c r="A1381">
        <v>20060017</v>
      </c>
      <c r="B1381" t="s">
        <v>8</v>
      </c>
      <c r="C1381" t="s">
        <v>7723</v>
      </c>
      <c r="D1381" t="s">
        <v>16513</v>
      </c>
      <c r="E1381" t="s">
        <v>6016</v>
      </c>
      <c r="F1381" s="31">
        <v>12.79</v>
      </c>
      <c r="G1381" s="31">
        <v>461.31569999999999</v>
      </c>
      <c r="H1381" s="31">
        <v>0</v>
      </c>
      <c r="I1381" s="31">
        <v>0</v>
      </c>
      <c r="J1381" s="31">
        <v>0</v>
      </c>
      <c r="K1381" s="31">
        <v>0</v>
      </c>
      <c r="L1381" s="31">
        <v>0</v>
      </c>
      <c r="M1381" s="31">
        <v>461</v>
      </c>
    </row>
    <row r="1382" spans="1:13" x14ac:dyDescent="0.25">
      <c r="A1382">
        <v>20060017</v>
      </c>
      <c r="B1382" t="s">
        <v>32</v>
      </c>
      <c r="C1382" t="s">
        <v>16450</v>
      </c>
      <c r="D1382" t="s">
        <v>16514</v>
      </c>
      <c r="E1382" t="s">
        <v>5252</v>
      </c>
      <c r="F1382" s="31">
        <v>17.830000000000002</v>
      </c>
      <c r="G1382" s="31">
        <v>840.37540000000013</v>
      </c>
      <c r="H1382" s="31">
        <v>0</v>
      </c>
      <c r="I1382" s="31">
        <v>0</v>
      </c>
      <c r="J1382" s="31">
        <v>0</v>
      </c>
      <c r="K1382" s="31">
        <v>0</v>
      </c>
      <c r="L1382" s="31">
        <v>0</v>
      </c>
      <c r="M1382" s="31">
        <v>840</v>
      </c>
    </row>
    <row r="1383" spans="1:13" x14ac:dyDescent="0.25">
      <c r="A1383" t="s">
        <v>16756</v>
      </c>
      <c r="F1383" s="31">
        <v>778.67999999999984</v>
      </c>
      <c r="G1383" s="31">
        <v>34086.4228</v>
      </c>
      <c r="H1383" s="31">
        <v>0</v>
      </c>
      <c r="I1383" s="31">
        <v>0</v>
      </c>
      <c r="J1383" s="31">
        <v>0</v>
      </c>
      <c r="K1383" s="31">
        <v>0</v>
      </c>
      <c r="L1383" s="31">
        <v>605.13000000000466</v>
      </c>
      <c r="M1383" s="31">
        <v>33480</v>
      </c>
    </row>
    <row r="1384" spans="1:13" x14ac:dyDescent="0.25">
      <c r="A1384">
        <v>20080043</v>
      </c>
      <c r="B1384" t="s">
        <v>17</v>
      </c>
      <c r="C1384" t="s">
        <v>12757</v>
      </c>
      <c r="D1384" t="s">
        <v>12810</v>
      </c>
      <c r="E1384" t="s">
        <v>8122</v>
      </c>
      <c r="F1384" s="31">
        <v>271.95</v>
      </c>
      <c r="G1384" s="31">
        <v>11051.156500000001</v>
      </c>
      <c r="H1384" s="31">
        <v>0</v>
      </c>
      <c r="I1384" s="31">
        <v>0</v>
      </c>
      <c r="J1384" s="31">
        <v>0</v>
      </c>
      <c r="K1384" s="31">
        <v>0</v>
      </c>
      <c r="L1384" s="31">
        <v>0</v>
      </c>
      <c r="M1384" s="31">
        <v>11051</v>
      </c>
    </row>
    <row r="1385" spans="1:13" x14ac:dyDescent="0.25">
      <c r="A1385">
        <v>20080043</v>
      </c>
      <c r="B1385" t="s">
        <v>0</v>
      </c>
      <c r="C1385" t="s">
        <v>5459</v>
      </c>
      <c r="D1385" t="s">
        <v>13433</v>
      </c>
      <c r="E1385" t="s">
        <v>5245</v>
      </c>
      <c r="F1385" s="31">
        <v>25.549999999999997</v>
      </c>
      <c r="G1385" s="31">
        <v>1002.1660999999999</v>
      </c>
      <c r="H1385" s="31">
        <v>0</v>
      </c>
      <c r="I1385" s="31">
        <v>0</v>
      </c>
      <c r="J1385" s="31">
        <v>0</v>
      </c>
      <c r="K1385" s="31">
        <v>0</v>
      </c>
      <c r="L1385" s="31">
        <v>0</v>
      </c>
      <c r="M1385" s="31">
        <v>1002</v>
      </c>
    </row>
    <row r="1386" spans="1:13" x14ac:dyDescent="0.25">
      <c r="A1386">
        <v>20080043</v>
      </c>
      <c r="B1386" t="s">
        <v>1</v>
      </c>
      <c r="C1386" t="s">
        <v>13405</v>
      </c>
      <c r="D1386" t="s">
        <v>13434</v>
      </c>
      <c r="E1386" t="s">
        <v>8439</v>
      </c>
      <c r="F1386" s="31">
        <v>112.85</v>
      </c>
      <c r="G1386" s="31">
        <v>4427.2352000000001</v>
      </c>
      <c r="H1386" s="31">
        <v>0</v>
      </c>
      <c r="I1386" s="31">
        <v>0</v>
      </c>
      <c r="J1386" s="31">
        <v>0</v>
      </c>
      <c r="K1386" s="31">
        <v>0</v>
      </c>
      <c r="L1386" s="31">
        <v>0</v>
      </c>
      <c r="M1386" s="31">
        <v>4427</v>
      </c>
    </row>
    <row r="1387" spans="1:13" x14ac:dyDescent="0.25">
      <c r="A1387">
        <v>20080043</v>
      </c>
      <c r="B1387" t="s">
        <v>41</v>
      </c>
      <c r="C1387" t="s">
        <v>13407</v>
      </c>
      <c r="D1387" t="s">
        <v>13437</v>
      </c>
      <c r="E1387" t="s">
        <v>7819</v>
      </c>
      <c r="F1387" s="31">
        <v>22.4</v>
      </c>
      <c r="G1387" s="31">
        <v>796.73550000000012</v>
      </c>
      <c r="H1387" s="31">
        <v>0</v>
      </c>
      <c r="I1387" s="31">
        <v>0</v>
      </c>
      <c r="J1387" s="31">
        <v>0</v>
      </c>
      <c r="K1387" s="31">
        <v>0</v>
      </c>
      <c r="L1387" s="31">
        <v>0</v>
      </c>
      <c r="M1387" s="31">
        <v>797</v>
      </c>
    </row>
    <row r="1388" spans="1:13" x14ac:dyDescent="0.25">
      <c r="A1388">
        <v>20080043</v>
      </c>
      <c r="B1388" t="s">
        <v>22</v>
      </c>
      <c r="C1388" t="s">
        <v>9393</v>
      </c>
      <c r="D1388" t="s">
        <v>15937</v>
      </c>
      <c r="E1388" t="s">
        <v>5245</v>
      </c>
      <c r="F1388" s="31">
        <v>7.2199999999999989</v>
      </c>
      <c r="G1388" s="31">
        <v>496.21920000000006</v>
      </c>
      <c r="H1388" s="31">
        <v>0</v>
      </c>
      <c r="I1388" s="31">
        <v>0</v>
      </c>
      <c r="J1388" s="31">
        <v>0</v>
      </c>
      <c r="K1388" s="31">
        <v>0</v>
      </c>
      <c r="L1388" s="31">
        <v>0</v>
      </c>
      <c r="M1388" s="31">
        <v>496</v>
      </c>
    </row>
    <row r="1389" spans="1:13" x14ac:dyDescent="0.25">
      <c r="A1389">
        <v>20080043</v>
      </c>
      <c r="B1389" t="s">
        <v>40</v>
      </c>
      <c r="C1389" t="s">
        <v>16038</v>
      </c>
      <c r="D1389" t="s">
        <v>16057</v>
      </c>
      <c r="E1389" t="s">
        <v>7819</v>
      </c>
      <c r="F1389" s="31">
        <v>81.13</v>
      </c>
      <c r="G1389" s="31">
        <v>4373.5934999999999</v>
      </c>
      <c r="H1389" s="31">
        <v>0</v>
      </c>
      <c r="I1389" s="31">
        <v>0</v>
      </c>
      <c r="J1389" s="31">
        <v>0</v>
      </c>
      <c r="K1389" s="31">
        <v>0</v>
      </c>
      <c r="L1389" s="31">
        <v>0</v>
      </c>
      <c r="M1389" s="31">
        <v>4374</v>
      </c>
    </row>
    <row r="1390" spans="1:13" x14ac:dyDescent="0.25">
      <c r="A1390" t="s">
        <v>16757</v>
      </c>
      <c r="F1390" s="31">
        <v>521.1</v>
      </c>
      <c r="G1390" s="31">
        <v>22147.106</v>
      </c>
      <c r="H1390" s="31">
        <v>0</v>
      </c>
      <c r="I1390" s="31">
        <v>0</v>
      </c>
      <c r="J1390" s="31">
        <v>0</v>
      </c>
      <c r="K1390" s="31">
        <v>0</v>
      </c>
      <c r="L1390" s="31">
        <v>0</v>
      </c>
      <c r="M1390" s="31">
        <v>22147</v>
      </c>
    </row>
    <row r="1391" spans="1:13" x14ac:dyDescent="0.25">
      <c r="A1391">
        <v>20010059</v>
      </c>
      <c r="B1391" t="s">
        <v>17</v>
      </c>
      <c r="C1391" t="s">
        <v>13176</v>
      </c>
      <c r="D1391" t="s">
        <v>13219</v>
      </c>
      <c r="E1391" t="s">
        <v>429</v>
      </c>
      <c r="F1391" s="31">
        <v>109.68</v>
      </c>
      <c r="G1391" s="31">
        <v>4432.7944999999991</v>
      </c>
      <c r="H1391" s="31">
        <v>0</v>
      </c>
      <c r="I1391" s="31">
        <v>0</v>
      </c>
      <c r="J1391" s="31">
        <v>0</v>
      </c>
      <c r="K1391" s="31">
        <v>0</v>
      </c>
      <c r="L1391" s="31">
        <v>337.90000000000055</v>
      </c>
      <c r="M1391" s="31">
        <v>4095</v>
      </c>
    </row>
    <row r="1392" spans="1:13" x14ac:dyDescent="0.25">
      <c r="A1392">
        <v>20010059</v>
      </c>
      <c r="B1392" t="s">
        <v>0</v>
      </c>
      <c r="C1392" t="s">
        <v>13298</v>
      </c>
      <c r="D1392" t="s">
        <v>13320</v>
      </c>
      <c r="E1392" t="s">
        <v>467</v>
      </c>
      <c r="F1392" s="31">
        <v>20.929999999999996</v>
      </c>
      <c r="G1392" s="31">
        <v>963.77099999999996</v>
      </c>
      <c r="H1392" s="31">
        <v>0</v>
      </c>
      <c r="I1392" s="31">
        <v>0</v>
      </c>
      <c r="J1392" s="31">
        <v>0</v>
      </c>
      <c r="K1392" s="31">
        <v>0</v>
      </c>
      <c r="L1392" s="31">
        <v>0</v>
      </c>
      <c r="M1392" s="31">
        <v>964</v>
      </c>
    </row>
    <row r="1393" spans="1:13" x14ac:dyDescent="0.25">
      <c r="A1393" t="s">
        <v>16758</v>
      </c>
      <c r="F1393" s="31">
        <v>130.61000000000001</v>
      </c>
      <c r="G1393" s="31">
        <v>5396.5654999999988</v>
      </c>
      <c r="H1393" s="31">
        <v>0</v>
      </c>
      <c r="I1393" s="31">
        <v>0</v>
      </c>
      <c r="J1393" s="31">
        <v>0</v>
      </c>
      <c r="K1393" s="31">
        <v>0</v>
      </c>
      <c r="L1393" s="31">
        <v>337.90000000000055</v>
      </c>
      <c r="M1393" s="31">
        <v>5059</v>
      </c>
    </row>
    <row r="1394" spans="1:13" x14ac:dyDescent="0.25">
      <c r="A1394">
        <v>20070023</v>
      </c>
      <c r="B1394" t="s">
        <v>18</v>
      </c>
      <c r="C1394" t="s">
        <v>12922</v>
      </c>
      <c r="D1394" t="s">
        <v>13562</v>
      </c>
      <c r="E1394" t="s">
        <v>1048</v>
      </c>
      <c r="F1394" s="31">
        <v>21.68</v>
      </c>
      <c r="G1394" s="31">
        <v>890.63439999999991</v>
      </c>
      <c r="H1394" s="31">
        <v>0</v>
      </c>
      <c r="I1394" s="31">
        <v>0</v>
      </c>
      <c r="J1394" s="31">
        <v>0</v>
      </c>
      <c r="K1394" s="31">
        <v>0</v>
      </c>
      <c r="L1394" s="31">
        <v>0</v>
      </c>
      <c r="M1394" s="31">
        <v>891</v>
      </c>
    </row>
    <row r="1395" spans="1:13" x14ac:dyDescent="0.25">
      <c r="A1395">
        <v>20070023</v>
      </c>
      <c r="B1395" t="s">
        <v>19</v>
      </c>
      <c r="C1395" t="s">
        <v>670</v>
      </c>
      <c r="D1395" t="s">
        <v>14090</v>
      </c>
      <c r="E1395" t="s">
        <v>2021</v>
      </c>
      <c r="F1395" s="31">
        <v>227.82</v>
      </c>
      <c r="G1395" s="31">
        <v>9661.7215999999989</v>
      </c>
      <c r="H1395" s="31">
        <v>0</v>
      </c>
      <c r="I1395" s="31">
        <v>0</v>
      </c>
      <c r="J1395" s="31">
        <v>0</v>
      </c>
      <c r="K1395" s="31">
        <v>0</v>
      </c>
      <c r="L1395" s="31">
        <v>0</v>
      </c>
      <c r="M1395" s="31">
        <v>9662</v>
      </c>
    </row>
    <row r="1396" spans="1:13" x14ac:dyDescent="0.25">
      <c r="A1396">
        <v>20070023</v>
      </c>
      <c r="B1396" t="s">
        <v>40</v>
      </c>
      <c r="C1396" t="s">
        <v>5754</v>
      </c>
      <c r="D1396" t="s">
        <v>14246</v>
      </c>
      <c r="E1396" t="s">
        <v>1048</v>
      </c>
      <c r="F1396" s="31">
        <v>40.879999999999995</v>
      </c>
      <c r="G1396" s="31">
        <v>1725.4780000000001</v>
      </c>
      <c r="H1396" s="31">
        <v>0</v>
      </c>
      <c r="I1396" s="31">
        <v>0</v>
      </c>
      <c r="J1396" s="31">
        <v>0</v>
      </c>
      <c r="K1396" s="31">
        <v>0</v>
      </c>
      <c r="L1396" s="31">
        <v>0</v>
      </c>
      <c r="M1396" s="31">
        <v>1725</v>
      </c>
    </row>
    <row r="1397" spans="1:13" x14ac:dyDescent="0.25">
      <c r="A1397" t="s">
        <v>16759</v>
      </c>
      <c r="F1397" s="31">
        <v>290.38</v>
      </c>
      <c r="G1397" s="31">
        <v>12277.833999999999</v>
      </c>
      <c r="H1397" s="31">
        <v>0</v>
      </c>
      <c r="I1397" s="31">
        <v>0</v>
      </c>
      <c r="J1397" s="31">
        <v>0</v>
      </c>
      <c r="K1397" s="31">
        <v>0</v>
      </c>
      <c r="L1397" s="31">
        <v>0</v>
      </c>
      <c r="M1397" s="31">
        <v>12278</v>
      </c>
    </row>
    <row r="1398" spans="1:13" x14ac:dyDescent="0.25">
      <c r="A1398">
        <v>20090023</v>
      </c>
      <c r="B1398" t="s">
        <v>17</v>
      </c>
      <c r="C1398" t="s">
        <v>13288</v>
      </c>
      <c r="D1398" t="s">
        <v>13289</v>
      </c>
      <c r="E1398" t="s">
        <v>11380</v>
      </c>
      <c r="F1398" s="31">
        <v>531.65</v>
      </c>
      <c r="G1398" s="31">
        <v>23544.096699999998</v>
      </c>
      <c r="H1398" s="31">
        <v>0</v>
      </c>
      <c r="I1398" s="31">
        <v>0</v>
      </c>
      <c r="J1398" s="31">
        <v>0</v>
      </c>
      <c r="K1398" s="31">
        <v>0</v>
      </c>
      <c r="L1398" s="31">
        <v>0</v>
      </c>
      <c r="M1398" s="31">
        <v>23544</v>
      </c>
    </row>
    <row r="1399" spans="1:13" x14ac:dyDescent="0.25">
      <c r="A1399">
        <v>20090023</v>
      </c>
      <c r="B1399" t="s">
        <v>0</v>
      </c>
      <c r="C1399" t="s">
        <v>13724</v>
      </c>
      <c r="D1399" t="s">
        <v>13752</v>
      </c>
      <c r="E1399" t="s">
        <v>11381</v>
      </c>
      <c r="F1399" s="31">
        <v>7.17</v>
      </c>
      <c r="G1399" s="31">
        <v>342.71639999999996</v>
      </c>
      <c r="H1399" s="31">
        <v>0</v>
      </c>
      <c r="I1399" s="31">
        <v>0</v>
      </c>
      <c r="J1399" s="31">
        <v>0</v>
      </c>
      <c r="K1399" s="31">
        <v>0</v>
      </c>
      <c r="L1399" s="31">
        <v>0</v>
      </c>
      <c r="M1399" s="31">
        <v>343</v>
      </c>
    </row>
    <row r="1400" spans="1:13" x14ac:dyDescent="0.25">
      <c r="A1400">
        <v>20090023</v>
      </c>
      <c r="B1400" t="s">
        <v>1</v>
      </c>
      <c r="C1400" t="s">
        <v>16463</v>
      </c>
      <c r="D1400" t="s">
        <v>16537</v>
      </c>
      <c r="E1400" t="s">
        <v>4690</v>
      </c>
      <c r="F1400" s="31">
        <v>4.38</v>
      </c>
      <c r="G1400" s="31">
        <v>195.76569999999998</v>
      </c>
      <c r="H1400" s="31">
        <v>0</v>
      </c>
      <c r="I1400" s="31">
        <v>0</v>
      </c>
      <c r="J1400" s="31">
        <v>0</v>
      </c>
      <c r="K1400" s="31">
        <v>0</v>
      </c>
      <c r="L1400" s="31">
        <v>0</v>
      </c>
      <c r="M1400" s="31">
        <v>196</v>
      </c>
    </row>
    <row r="1401" spans="1:13" x14ac:dyDescent="0.25">
      <c r="A1401">
        <v>20090023</v>
      </c>
      <c r="B1401" t="s">
        <v>18</v>
      </c>
      <c r="C1401" t="s">
        <v>16464</v>
      </c>
      <c r="D1401" t="s">
        <v>16538</v>
      </c>
      <c r="E1401" t="s">
        <v>11030</v>
      </c>
      <c r="F1401" s="31">
        <v>19.95</v>
      </c>
      <c r="G1401" s="31">
        <v>807.03729999999996</v>
      </c>
      <c r="H1401" s="31">
        <v>0</v>
      </c>
      <c r="I1401" s="31">
        <v>0</v>
      </c>
      <c r="J1401" s="31">
        <v>0</v>
      </c>
      <c r="K1401" s="31">
        <v>0</v>
      </c>
      <c r="L1401" s="31">
        <v>0</v>
      </c>
      <c r="M1401" s="31">
        <v>807</v>
      </c>
    </row>
    <row r="1402" spans="1:13" x14ac:dyDescent="0.25">
      <c r="A1402">
        <v>20090023</v>
      </c>
      <c r="B1402" t="s">
        <v>19</v>
      </c>
      <c r="C1402" t="s">
        <v>9242</v>
      </c>
      <c r="D1402" t="s">
        <v>16539</v>
      </c>
      <c r="E1402" t="s">
        <v>11030</v>
      </c>
      <c r="F1402" s="31">
        <v>12.04</v>
      </c>
      <c r="G1402" s="31">
        <v>561.49040000000002</v>
      </c>
      <c r="H1402" s="31">
        <v>0</v>
      </c>
      <c r="I1402" s="31">
        <v>0</v>
      </c>
      <c r="J1402" s="31">
        <v>0</v>
      </c>
      <c r="K1402" s="31">
        <v>0</v>
      </c>
      <c r="L1402" s="31">
        <v>0</v>
      </c>
      <c r="M1402" s="31">
        <v>561</v>
      </c>
    </row>
    <row r="1403" spans="1:13" x14ac:dyDescent="0.25">
      <c r="A1403">
        <v>20090023</v>
      </c>
      <c r="B1403" t="s">
        <v>20</v>
      </c>
      <c r="C1403" t="s">
        <v>5213</v>
      </c>
      <c r="D1403" t="s">
        <v>16540</v>
      </c>
      <c r="E1403" t="s">
        <v>11030</v>
      </c>
      <c r="F1403" s="31">
        <v>6.2799999999999994</v>
      </c>
      <c r="G1403" s="31">
        <v>335.89369999999997</v>
      </c>
      <c r="H1403" s="31">
        <v>0</v>
      </c>
      <c r="I1403" s="31">
        <v>0</v>
      </c>
      <c r="J1403" s="31">
        <v>0</v>
      </c>
      <c r="K1403" s="31">
        <v>0</v>
      </c>
      <c r="L1403" s="31">
        <v>0</v>
      </c>
      <c r="M1403" s="31">
        <v>336</v>
      </c>
    </row>
    <row r="1404" spans="1:13" x14ac:dyDescent="0.25">
      <c r="A1404">
        <v>20090023</v>
      </c>
      <c r="B1404" t="s">
        <v>41</v>
      </c>
      <c r="C1404" t="s">
        <v>16465</v>
      </c>
      <c r="D1404" t="s">
        <v>16541</v>
      </c>
      <c r="E1404" t="s">
        <v>16559</v>
      </c>
      <c r="F1404" s="31">
        <v>14.05</v>
      </c>
      <c r="G1404" s="31">
        <v>636.61860000000001</v>
      </c>
      <c r="H1404" s="31">
        <v>0</v>
      </c>
      <c r="I1404" s="31">
        <v>0</v>
      </c>
      <c r="J1404" s="31">
        <v>0</v>
      </c>
      <c r="K1404" s="31">
        <v>0</v>
      </c>
      <c r="L1404" s="31">
        <v>0</v>
      </c>
      <c r="M1404" s="31">
        <v>637</v>
      </c>
    </row>
    <row r="1405" spans="1:13" x14ac:dyDescent="0.25">
      <c r="A1405">
        <v>20090023</v>
      </c>
      <c r="B1405" t="s">
        <v>36</v>
      </c>
      <c r="C1405" t="s">
        <v>680</v>
      </c>
      <c r="D1405" t="s">
        <v>16542</v>
      </c>
      <c r="E1405" t="s">
        <v>11380</v>
      </c>
      <c r="F1405" s="31">
        <v>18.37</v>
      </c>
      <c r="G1405" s="31">
        <v>803.55439999999999</v>
      </c>
      <c r="H1405" s="31">
        <v>0</v>
      </c>
      <c r="I1405" s="31">
        <v>0</v>
      </c>
      <c r="J1405" s="31">
        <v>0</v>
      </c>
      <c r="K1405" s="31">
        <v>0</v>
      </c>
      <c r="L1405" s="31">
        <v>0</v>
      </c>
      <c r="M1405" s="31">
        <v>804</v>
      </c>
    </row>
    <row r="1406" spans="1:13" x14ac:dyDescent="0.25">
      <c r="A1406">
        <v>20090023</v>
      </c>
      <c r="B1406" t="s">
        <v>21</v>
      </c>
      <c r="C1406" t="s">
        <v>5211</v>
      </c>
      <c r="D1406" t="s">
        <v>16543</v>
      </c>
      <c r="E1406" t="s">
        <v>11030</v>
      </c>
      <c r="F1406" s="31">
        <v>5.5600000000000005</v>
      </c>
      <c r="G1406" s="31">
        <v>213.73820000000001</v>
      </c>
      <c r="H1406" s="31">
        <v>0</v>
      </c>
      <c r="I1406" s="31">
        <v>0</v>
      </c>
      <c r="J1406" s="31">
        <v>0</v>
      </c>
      <c r="K1406" s="31">
        <v>0</v>
      </c>
      <c r="L1406" s="31">
        <v>0</v>
      </c>
      <c r="M1406" s="31">
        <v>214</v>
      </c>
    </row>
    <row r="1407" spans="1:13" x14ac:dyDescent="0.25">
      <c r="A1407">
        <v>20090023</v>
      </c>
      <c r="B1407" t="s">
        <v>22</v>
      </c>
      <c r="C1407" t="s">
        <v>16466</v>
      </c>
      <c r="D1407" t="s">
        <v>16544</v>
      </c>
      <c r="E1407" t="s">
        <v>12338</v>
      </c>
      <c r="F1407" s="31">
        <v>19.240000000000002</v>
      </c>
      <c r="G1407" s="31">
        <v>692.51220000000001</v>
      </c>
      <c r="H1407" s="31">
        <v>0</v>
      </c>
      <c r="I1407" s="31">
        <v>0</v>
      </c>
      <c r="J1407" s="31">
        <v>0</v>
      </c>
      <c r="K1407" s="31">
        <v>0</v>
      </c>
      <c r="L1407" s="31">
        <v>0</v>
      </c>
      <c r="M1407" s="31">
        <v>693</v>
      </c>
    </row>
    <row r="1408" spans="1:13" x14ac:dyDescent="0.25">
      <c r="A1408">
        <v>20090023</v>
      </c>
      <c r="B1408" t="s">
        <v>40</v>
      </c>
      <c r="C1408" t="s">
        <v>16467</v>
      </c>
      <c r="D1408" t="s">
        <v>16545</v>
      </c>
      <c r="E1408" t="s">
        <v>12338</v>
      </c>
      <c r="F1408" s="31">
        <v>7.669999999999999</v>
      </c>
      <c r="G1408" s="31">
        <v>365.5043</v>
      </c>
      <c r="H1408" s="31">
        <v>0</v>
      </c>
      <c r="I1408" s="31">
        <v>0</v>
      </c>
      <c r="J1408" s="31">
        <v>0</v>
      </c>
      <c r="K1408" s="31">
        <v>0</v>
      </c>
      <c r="L1408" s="31">
        <v>0</v>
      </c>
      <c r="M1408" s="31">
        <v>366</v>
      </c>
    </row>
    <row r="1409" spans="1:13" x14ac:dyDescent="0.25">
      <c r="A1409">
        <v>20090023</v>
      </c>
      <c r="B1409" t="s">
        <v>23</v>
      </c>
      <c r="C1409" t="s">
        <v>16468</v>
      </c>
      <c r="D1409" t="s">
        <v>16546</v>
      </c>
      <c r="E1409" t="s">
        <v>275</v>
      </c>
      <c r="F1409" s="31">
        <v>23.240000000000002</v>
      </c>
      <c r="G1409" s="31">
        <v>880.98490000000015</v>
      </c>
      <c r="H1409" s="31">
        <v>0</v>
      </c>
      <c r="I1409" s="31">
        <v>0</v>
      </c>
      <c r="J1409" s="31">
        <v>0</v>
      </c>
      <c r="K1409" s="31">
        <v>0</v>
      </c>
      <c r="L1409" s="31">
        <v>0</v>
      </c>
      <c r="M1409" s="31">
        <v>881</v>
      </c>
    </row>
    <row r="1410" spans="1:13" x14ac:dyDescent="0.25">
      <c r="A1410">
        <v>20090023</v>
      </c>
      <c r="B1410" t="s">
        <v>24</v>
      </c>
      <c r="C1410" t="s">
        <v>5707</v>
      </c>
      <c r="D1410" t="s">
        <v>16547</v>
      </c>
      <c r="E1410" t="s">
        <v>11381</v>
      </c>
      <c r="F1410" s="31">
        <v>12.41</v>
      </c>
      <c r="G1410" s="31">
        <v>535.50450000000001</v>
      </c>
      <c r="H1410" s="31">
        <v>0</v>
      </c>
      <c r="I1410" s="31">
        <v>0</v>
      </c>
      <c r="J1410" s="31">
        <v>0</v>
      </c>
      <c r="K1410" s="31">
        <v>0</v>
      </c>
      <c r="L1410" s="31">
        <v>0</v>
      </c>
      <c r="M1410" s="31">
        <v>536</v>
      </c>
    </row>
    <row r="1411" spans="1:13" x14ac:dyDescent="0.25">
      <c r="A1411">
        <v>20090023</v>
      </c>
      <c r="B1411" t="s">
        <v>26</v>
      </c>
      <c r="C1411" t="s">
        <v>610</v>
      </c>
      <c r="D1411" t="s">
        <v>16548</v>
      </c>
      <c r="E1411" t="s">
        <v>11030</v>
      </c>
      <c r="F1411" s="31">
        <v>16.46</v>
      </c>
      <c r="G1411" s="31">
        <v>706.78949999999998</v>
      </c>
      <c r="H1411" s="31">
        <v>0</v>
      </c>
      <c r="I1411" s="31">
        <v>0</v>
      </c>
      <c r="J1411" s="31">
        <v>0</v>
      </c>
      <c r="K1411" s="31">
        <v>0</v>
      </c>
      <c r="L1411" s="31">
        <v>0</v>
      </c>
      <c r="M1411" s="31">
        <v>707</v>
      </c>
    </row>
    <row r="1412" spans="1:13" x14ac:dyDescent="0.25">
      <c r="A1412">
        <v>20090023</v>
      </c>
      <c r="B1412" t="s">
        <v>27</v>
      </c>
      <c r="C1412" t="s">
        <v>6881</v>
      </c>
      <c r="D1412" t="s">
        <v>16549</v>
      </c>
      <c r="E1412" t="s">
        <v>11030</v>
      </c>
      <c r="F1412" s="31">
        <v>15.83</v>
      </c>
      <c r="G1412" s="31">
        <v>729.25830000000008</v>
      </c>
      <c r="H1412" s="31">
        <v>0</v>
      </c>
      <c r="I1412" s="31">
        <v>0</v>
      </c>
      <c r="J1412" s="31">
        <v>0</v>
      </c>
      <c r="K1412" s="31">
        <v>0</v>
      </c>
      <c r="L1412" s="31">
        <v>0</v>
      </c>
      <c r="M1412" s="31">
        <v>729</v>
      </c>
    </row>
    <row r="1413" spans="1:13" x14ac:dyDescent="0.25">
      <c r="A1413">
        <v>20090023</v>
      </c>
      <c r="B1413" t="s">
        <v>2</v>
      </c>
      <c r="C1413" t="s">
        <v>16469</v>
      </c>
      <c r="D1413" t="s">
        <v>16550</v>
      </c>
      <c r="E1413" t="s">
        <v>11030</v>
      </c>
      <c r="F1413" s="31">
        <v>12.629999999999999</v>
      </c>
      <c r="G1413" s="31">
        <v>721.9011999999999</v>
      </c>
      <c r="H1413" s="31">
        <v>0</v>
      </c>
      <c r="I1413" s="31">
        <v>0</v>
      </c>
      <c r="J1413" s="31">
        <v>0</v>
      </c>
      <c r="K1413" s="31">
        <v>0</v>
      </c>
      <c r="L1413" s="31">
        <v>0</v>
      </c>
      <c r="M1413" s="31">
        <v>722</v>
      </c>
    </row>
    <row r="1414" spans="1:13" x14ac:dyDescent="0.25">
      <c r="A1414">
        <v>20090023</v>
      </c>
      <c r="B1414" t="s">
        <v>3</v>
      </c>
      <c r="C1414" t="s">
        <v>477</v>
      </c>
      <c r="D1414" t="s">
        <v>16551</v>
      </c>
      <c r="E1414" t="s">
        <v>11030</v>
      </c>
      <c r="F1414" s="31">
        <v>5.9600000000000009</v>
      </c>
      <c r="G1414" s="31">
        <v>306.17570000000001</v>
      </c>
      <c r="H1414" s="31">
        <v>0</v>
      </c>
      <c r="I1414" s="31">
        <v>0</v>
      </c>
      <c r="J1414" s="31">
        <v>0</v>
      </c>
      <c r="K1414" s="31">
        <v>0</v>
      </c>
      <c r="L1414" s="31">
        <v>0</v>
      </c>
      <c r="M1414" s="31">
        <v>306</v>
      </c>
    </row>
    <row r="1415" spans="1:13" x14ac:dyDescent="0.25">
      <c r="A1415">
        <v>20090023</v>
      </c>
      <c r="B1415" t="s">
        <v>4</v>
      </c>
      <c r="C1415" t="s">
        <v>15843</v>
      </c>
      <c r="D1415" t="s">
        <v>16552</v>
      </c>
      <c r="E1415" t="s">
        <v>5245</v>
      </c>
      <c r="F1415" s="31">
        <v>8.98</v>
      </c>
      <c r="G1415" s="31">
        <v>506.14270000000005</v>
      </c>
      <c r="H1415" s="31">
        <v>0</v>
      </c>
      <c r="I1415" s="31">
        <v>0</v>
      </c>
      <c r="J1415" s="31">
        <v>0</v>
      </c>
      <c r="K1415" s="31">
        <v>0</v>
      </c>
      <c r="L1415" s="31">
        <v>0</v>
      </c>
      <c r="M1415" s="31">
        <v>506</v>
      </c>
    </row>
    <row r="1416" spans="1:13" x14ac:dyDescent="0.25">
      <c r="A1416">
        <v>20090023</v>
      </c>
      <c r="B1416" t="s">
        <v>38</v>
      </c>
      <c r="C1416" t="s">
        <v>16470</v>
      </c>
      <c r="D1416" t="s">
        <v>16553</v>
      </c>
      <c r="E1416" t="s">
        <v>11380</v>
      </c>
      <c r="F1416" s="31">
        <v>5.75</v>
      </c>
      <c r="G1416" s="31">
        <v>281.72029999999995</v>
      </c>
      <c r="H1416" s="31">
        <v>0</v>
      </c>
      <c r="I1416" s="31">
        <v>0</v>
      </c>
      <c r="J1416" s="31">
        <v>0</v>
      </c>
      <c r="K1416" s="31">
        <v>0</v>
      </c>
      <c r="L1416" s="31">
        <v>0</v>
      </c>
      <c r="M1416" s="31">
        <v>282</v>
      </c>
    </row>
    <row r="1417" spans="1:13" x14ac:dyDescent="0.25">
      <c r="A1417">
        <v>20090023</v>
      </c>
      <c r="B1417" t="s">
        <v>29</v>
      </c>
      <c r="C1417" t="s">
        <v>16471</v>
      </c>
      <c r="D1417" t="s">
        <v>16554</v>
      </c>
      <c r="E1417" t="s">
        <v>11030</v>
      </c>
      <c r="F1417" s="31">
        <v>9.86</v>
      </c>
      <c r="G1417" s="31">
        <v>459.09919999999994</v>
      </c>
      <c r="H1417" s="31">
        <v>0</v>
      </c>
      <c r="I1417" s="31">
        <v>0</v>
      </c>
      <c r="J1417" s="31">
        <v>0</v>
      </c>
      <c r="K1417" s="31">
        <v>0</v>
      </c>
      <c r="L1417" s="31">
        <v>0</v>
      </c>
      <c r="M1417" s="31">
        <v>459</v>
      </c>
    </row>
    <row r="1418" spans="1:13" x14ac:dyDescent="0.25">
      <c r="A1418">
        <v>20090023</v>
      </c>
      <c r="B1418" t="s">
        <v>5</v>
      </c>
      <c r="C1418" t="s">
        <v>16469</v>
      </c>
      <c r="D1418" t="s">
        <v>16555</v>
      </c>
      <c r="E1418" t="s">
        <v>11030</v>
      </c>
      <c r="F1418" s="31">
        <v>7.29</v>
      </c>
      <c r="G1418" s="31">
        <v>311.1549</v>
      </c>
      <c r="H1418" s="31">
        <v>0</v>
      </c>
      <c r="I1418" s="31">
        <v>0</v>
      </c>
      <c r="J1418" s="31">
        <v>0</v>
      </c>
      <c r="K1418" s="31">
        <v>0</v>
      </c>
      <c r="L1418" s="31">
        <v>0</v>
      </c>
      <c r="M1418" s="31">
        <v>311</v>
      </c>
    </row>
    <row r="1419" spans="1:13" x14ac:dyDescent="0.25">
      <c r="A1419">
        <v>20090023</v>
      </c>
      <c r="B1419" t="s">
        <v>39</v>
      </c>
      <c r="C1419" t="s">
        <v>7112</v>
      </c>
      <c r="D1419" t="s">
        <v>16556</v>
      </c>
      <c r="E1419" t="s">
        <v>11030</v>
      </c>
      <c r="F1419" s="31">
        <v>11.799999999999999</v>
      </c>
      <c r="G1419" s="31">
        <v>445.13980000000004</v>
      </c>
      <c r="H1419" s="31">
        <v>0</v>
      </c>
      <c r="I1419" s="31">
        <v>0</v>
      </c>
      <c r="J1419" s="31">
        <v>0</v>
      </c>
      <c r="K1419" s="31">
        <v>0</v>
      </c>
      <c r="L1419" s="31">
        <v>0</v>
      </c>
      <c r="M1419" s="31">
        <v>445</v>
      </c>
    </row>
    <row r="1420" spans="1:13" x14ac:dyDescent="0.25">
      <c r="A1420" t="s">
        <v>16760</v>
      </c>
      <c r="F1420" s="31">
        <v>776.56999999999982</v>
      </c>
      <c r="G1420" s="31">
        <v>34382.798899999994</v>
      </c>
      <c r="H1420" s="31">
        <v>0</v>
      </c>
      <c r="I1420" s="31">
        <v>0</v>
      </c>
      <c r="J1420" s="31">
        <v>0</v>
      </c>
      <c r="K1420" s="31">
        <v>0</v>
      </c>
      <c r="L1420" s="31">
        <v>0</v>
      </c>
      <c r="M1420" s="31">
        <v>34385</v>
      </c>
    </row>
    <row r="1421" spans="1:13" x14ac:dyDescent="0.25">
      <c r="A1421">
        <v>20060019</v>
      </c>
      <c r="B1421" t="s">
        <v>17</v>
      </c>
      <c r="C1421" t="s">
        <v>7721</v>
      </c>
      <c r="D1421" t="s">
        <v>8420</v>
      </c>
      <c r="E1421" t="s">
        <v>5807</v>
      </c>
      <c r="F1421" s="31">
        <v>680.58</v>
      </c>
      <c r="G1421" s="31">
        <v>25959.422400000003</v>
      </c>
      <c r="H1421" s="31">
        <v>0</v>
      </c>
      <c r="I1421" s="31">
        <v>0</v>
      </c>
      <c r="J1421" s="31">
        <v>0</v>
      </c>
      <c r="K1421" s="31">
        <v>0</v>
      </c>
      <c r="L1421" s="31">
        <v>0</v>
      </c>
      <c r="M1421" s="31">
        <v>25959</v>
      </c>
    </row>
    <row r="1422" spans="1:13" x14ac:dyDescent="0.25">
      <c r="A1422">
        <v>20060019</v>
      </c>
      <c r="B1422" t="s">
        <v>1</v>
      </c>
      <c r="C1422" t="s">
        <v>7089</v>
      </c>
      <c r="D1422" t="s">
        <v>14545</v>
      </c>
      <c r="E1422" t="s">
        <v>5807</v>
      </c>
      <c r="F1422" s="31">
        <v>86.800000000000011</v>
      </c>
      <c r="G1422" s="31">
        <v>3832.0370999999996</v>
      </c>
      <c r="H1422" s="31">
        <v>0</v>
      </c>
      <c r="I1422" s="31">
        <v>0</v>
      </c>
      <c r="J1422" s="31">
        <v>0</v>
      </c>
      <c r="K1422" s="31">
        <v>0</v>
      </c>
      <c r="L1422" s="31">
        <v>0</v>
      </c>
      <c r="M1422" s="31">
        <v>3832</v>
      </c>
    </row>
    <row r="1423" spans="1:13" x14ac:dyDescent="0.25">
      <c r="A1423">
        <v>20060019</v>
      </c>
      <c r="B1423" t="s">
        <v>18</v>
      </c>
      <c r="C1423" t="s">
        <v>15172</v>
      </c>
      <c r="D1423" t="s">
        <v>15213</v>
      </c>
      <c r="E1423" t="s">
        <v>5807</v>
      </c>
      <c r="F1423" s="31">
        <v>344.23</v>
      </c>
      <c r="G1423" s="31">
        <v>13853.2472</v>
      </c>
      <c r="H1423" s="31">
        <v>0</v>
      </c>
      <c r="I1423" s="31">
        <v>0</v>
      </c>
      <c r="J1423" s="31">
        <v>0</v>
      </c>
      <c r="K1423" s="31">
        <v>0</v>
      </c>
      <c r="L1423" s="31">
        <v>0</v>
      </c>
      <c r="M1423" s="31">
        <v>13853</v>
      </c>
    </row>
    <row r="1424" spans="1:13" x14ac:dyDescent="0.25">
      <c r="A1424">
        <v>20060019</v>
      </c>
      <c r="B1424" t="s">
        <v>20</v>
      </c>
      <c r="C1424" t="s">
        <v>15518</v>
      </c>
      <c r="D1424" t="s">
        <v>15578</v>
      </c>
      <c r="E1424" t="s">
        <v>5807</v>
      </c>
      <c r="F1424" s="31">
        <v>187.37</v>
      </c>
      <c r="G1424" s="31">
        <v>8070.0809000000017</v>
      </c>
      <c r="H1424" s="31">
        <v>0</v>
      </c>
      <c r="I1424" s="31">
        <v>0</v>
      </c>
      <c r="J1424" s="31">
        <v>0</v>
      </c>
      <c r="K1424" s="31">
        <v>0</v>
      </c>
      <c r="L1424" s="31">
        <v>0</v>
      </c>
      <c r="M1424" s="31">
        <v>8070</v>
      </c>
    </row>
    <row r="1425" spans="1:13" x14ac:dyDescent="0.25">
      <c r="A1425">
        <v>20060019</v>
      </c>
      <c r="B1425" t="s">
        <v>41</v>
      </c>
      <c r="C1425" t="s">
        <v>13717</v>
      </c>
      <c r="D1425" t="s">
        <v>16515</v>
      </c>
      <c r="E1425" t="s">
        <v>7030</v>
      </c>
      <c r="F1425" s="31">
        <v>64.42</v>
      </c>
      <c r="G1425" s="31">
        <v>2803.7121999999999</v>
      </c>
      <c r="H1425" s="31">
        <v>0</v>
      </c>
      <c r="I1425" s="31">
        <v>0</v>
      </c>
      <c r="J1425" s="31">
        <v>0</v>
      </c>
      <c r="K1425" s="31">
        <v>0</v>
      </c>
      <c r="L1425" s="31">
        <v>0</v>
      </c>
      <c r="M1425" s="31">
        <v>2804</v>
      </c>
    </row>
    <row r="1426" spans="1:13" x14ac:dyDescent="0.25">
      <c r="A1426" t="s">
        <v>16761</v>
      </c>
      <c r="F1426" s="31">
        <v>1363.4</v>
      </c>
      <c r="G1426" s="31">
        <v>54518.499800000005</v>
      </c>
      <c r="H1426" s="31">
        <v>0</v>
      </c>
      <c r="I1426" s="31">
        <v>0</v>
      </c>
      <c r="J1426" s="31">
        <v>0</v>
      </c>
      <c r="K1426" s="31">
        <v>0</v>
      </c>
      <c r="L1426" s="31">
        <v>0</v>
      </c>
      <c r="M1426" s="31">
        <v>54518</v>
      </c>
    </row>
    <row r="1427" spans="1:13" x14ac:dyDescent="0.25">
      <c r="A1427">
        <v>20060022</v>
      </c>
      <c r="B1427" t="s">
        <v>0</v>
      </c>
      <c r="C1427" t="s">
        <v>13910</v>
      </c>
      <c r="D1427" t="s">
        <v>13921</v>
      </c>
      <c r="E1427" t="s">
        <v>13593</v>
      </c>
      <c r="F1427" s="31">
        <v>663.74</v>
      </c>
      <c r="G1427" s="31">
        <v>24589.2287</v>
      </c>
      <c r="H1427" s="31">
        <v>0</v>
      </c>
      <c r="I1427" s="31">
        <v>0</v>
      </c>
      <c r="J1427" s="31">
        <v>0</v>
      </c>
      <c r="K1427" s="31">
        <v>0</v>
      </c>
      <c r="L1427" s="31">
        <v>0</v>
      </c>
      <c r="M1427" s="31">
        <v>24589</v>
      </c>
    </row>
    <row r="1428" spans="1:13" x14ac:dyDescent="0.25">
      <c r="A1428">
        <v>20060022</v>
      </c>
      <c r="B1428" t="s">
        <v>18</v>
      </c>
      <c r="C1428" t="s">
        <v>13960</v>
      </c>
      <c r="D1428" t="s">
        <v>13982</v>
      </c>
      <c r="E1428" t="s">
        <v>13986</v>
      </c>
      <c r="F1428" s="31">
        <v>133.10000000000002</v>
      </c>
      <c r="G1428" s="31">
        <v>4931.3663000000006</v>
      </c>
      <c r="H1428" s="31">
        <v>0</v>
      </c>
      <c r="I1428" s="31">
        <v>0</v>
      </c>
      <c r="J1428" s="31">
        <v>0</v>
      </c>
      <c r="K1428" s="31">
        <v>0</v>
      </c>
      <c r="L1428" s="31">
        <v>0</v>
      </c>
      <c r="M1428" s="31">
        <v>4931</v>
      </c>
    </row>
    <row r="1429" spans="1:13" x14ac:dyDescent="0.25">
      <c r="A1429" t="s">
        <v>16762</v>
      </c>
      <c r="F1429" s="31">
        <v>796.84</v>
      </c>
      <c r="G1429" s="31">
        <v>29520.595000000001</v>
      </c>
      <c r="H1429" s="31">
        <v>0</v>
      </c>
      <c r="I1429" s="31">
        <v>0</v>
      </c>
      <c r="J1429" s="31">
        <v>0</v>
      </c>
      <c r="K1429" s="31">
        <v>0</v>
      </c>
      <c r="L1429" s="31">
        <v>0</v>
      </c>
      <c r="M1429" s="31">
        <v>29520</v>
      </c>
    </row>
    <row r="1430" spans="1:13" x14ac:dyDescent="0.25">
      <c r="A1430">
        <v>20060018</v>
      </c>
      <c r="B1430" t="s">
        <v>17</v>
      </c>
      <c r="C1430" t="s">
        <v>7739</v>
      </c>
      <c r="D1430" t="s">
        <v>7781</v>
      </c>
      <c r="E1430" t="s">
        <v>5266</v>
      </c>
      <c r="F1430" s="31">
        <v>100.61999999999999</v>
      </c>
      <c r="G1430" s="31">
        <v>4134.5658000000003</v>
      </c>
      <c r="H1430" s="31">
        <v>0</v>
      </c>
      <c r="I1430" s="31">
        <v>0</v>
      </c>
      <c r="J1430" s="31">
        <v>0</v>
      </c>
      <c r="K1430" s="31">
        <v>0</v>
      </c>
      <c r="L1430" s="31">
        <v>0</v>
      </c>
      <c r="M1430" s="31">
        <v>4135</v>
      </c>
    </row>
    <row r="1431" spans="1:13" x14ac:dyDescent="0.25">
      <c r="A1431" t="s">
        <v>16763</v>
      </c>
      <c r="F1431" s="31">
        <v>100.61999999999999</v>
      </c>
      <c r="G1431" s="31">
        <v>4134.5658000000003</v>
      </c>
      <c r="H1431" s="31">
        <v>0</v>
      </c>
      <c r="I1431" s="31">
        <v>0</v>
      </c>
      <c r="J1431" s="31">
        <v>0</v>
      </c>
      <c r="K1431" s="31">
        <v>0</v>
      </c>
      <c r="L1431" s="31">
        <v>0</v>
      </c>
      <c r="M1431" s="31">
        <v>4135</v>
      </c>
    </row>
    <row r="1432" spans="1:13" x14ac:dyDescent="0.25">
      <c r="A1432">
        <v>20010061</v>
      </c>
      <c r="B1432" t="s">
        <v>17</v>
      </c>
      <c r="C1432" t="s">
        <v>11934</v>
      </c>
      <c r="D1432" t="s">
        <v>11951</v>
      </c>
      <c r="E1432" t="s">
        <v>264</v>
      </c>
      <c r="F1432" s="31">
        <v>181.35999999999999</v>
      </c>
      <c r="G1432" s="31">
        <v>7352.4434000000001</v>
      </c>
      <c r="H1432" s="31">
        <v>0</v>
      </c>
      <c r="I1432" s="31">
        <v>0</v>
      </c>
      <c r="J1432" s="31">
        <v>0</v>
      </c>
      <c r="K1432" s="31">
        <v>0</v>
      </c>
      <c r="L1432" s="31">
        <v>138.47999999999956</v>
      </c>
      <c r="M1432" s="31">
        <v>7214</v>
      </c>
    </row>
    <row r="1433" spans="1:13" x14ac:dyDescent="0.25">
      <c r="A1433">
        <v>20010061</v>
      </c>
      <c r="B1433" t="s">
        <v>0</v>
      </c>
      <c r="C1433" t="s">
        <v>12723</v>
      </c>
      <c r="D1433" t="s">
        <v>12769</v>
      </c>
      <c r="E1433" t="s">
        <v>275</v>
      </c>
      <c r="F1433" s="31">
        <v>67.08</v>
      </c>
      <c r="G1433" s="31">
        <v>2686.7922000000003</v>
      </c>
      <c r="H1433" s="31">
        <v>0</v>
      </c>
      <c r="I1433" s="31">
        <v>0</v>
      </c>
      <c r="J1433" s="31">
        <v>0</v>
      </c>
      <c r="K1433" s="31">
        <v>0</v>
      </c>
      <c r="L1433" s="31">
        <v>0</v>
      </c>
      <c r="M1433" s="31">
        <v>2687</v>
      </c>
    </row>
    <row r="1434" spans="1:13" x14ac:dyDescent="0.25">
      <c r="A1434">
        <v>20010061</v>
      </c>
      <c r="B1434" t="s">
        <v>1</v>
      </c>
      <c r="C1434" t="s">
        <v>14716</v>
      </c>
      <c r="D1434" t="s">
        <v>12768</v>
      </c>
      <c r="E1434" t="s">
        <v>275</v>
      </c>
      <c r="F1434" s="31">
        <v>146.39000000000004</v>
      </c>
      <c r="G1434" s="31">
        <v>6242.4148000000014</v>
      </c>
      <c r="H1434" s="31">
        <v>0</v>
      </c>
      <c r="I1434" s="31">
        <v>0</v>
      </c>
      <c r="J1434" s="31">
        <v>0</v>
      </c>
      <c r="K1434" s="31">
        <v>0</v>
      </c>
      <c r="L1434" s="31">
        <v>0</v>
      </c>
      <c r="M1434" s="31">
        <v>6242</v>
      </c>
    </row>
    <row r="1435" spans="1:13" x14ac:dyDescent="0.25">
      <c r="A1435">
        <v>20010061</v>
      </c>
      <c r="B1435" t="s">
        <v>19</v>
      </c>
      <c r="C1435" t="s">
        <v>14972</v>
      </c>
      <c r="D1435" t="s">
        <v>14984</v>
      </c>
      <c r="E1435" t="s">
        <v>265</v>
      </c>
      <c r="F1435" s="31">
        <v>43.809999999999988</v>
      </c>
      <c r="G1435" s="31">
        <v>1717.1722</v>
      </c>
      <c r="H1435" s="31">
        <v>0</v>
      </c>
      <c r="I1435" s="31">
        <v>0</v>
      </c>
      <c r="J1435" s="31">
        <v>0</v>
      </c>
      <c r="K1435" s="31">
        <v>0</v>
      </c>
      <c r="L1435" s="31">
        <v>0</v>
      </c>
      <c r="M1435" s="31">
        <v>1717</v>
      </c>
    </row>
    <row r="1436" spans="1:13" x14ac:dyDescent="0.25">
      <c r="A1436">
        <v>20010061</v>
      </c>
      <c r="B1436" t="s">
        <v>36</v>
      </c>
      <c r="C1436" t="s">
        <v>15913</v>
      </c>
      <c r="D1436" t="s">
        <v>15924</v>
      </c>
      <c r="E1436" t="s">
        <v>265</v>
      </c>
      <c r="F1436" s="31">
        <v>83.570000000000007</v>
      </c>
      <c r="G1436" s="31">
        <v>3218.5834999999997</v>
      </c>
      <c r="H1436" s="31">
        <v>0</v>
      </c>
      <c r="I1436" s="31">
        <v>0</v>
      </c>
      <c r="J1436" s="31">
        <v>0</v>
      </c>
      <c r="K1436" s="31">
        <v>0</v>
      </c>
      <c r="L1436" s="31">
        <v>0</v>
      </c>
      <c r="M1436" s="31">
        <v>3219</v>
      </c>
    </row>
    <row r="1437" spans="1:13" x14ac:dyDescent="0.25">
      <c r="A1437" t="s">
        <v>16764</v>
      </c>
      <c r="F1437" s="31">
        <v>522.21</v>
      </c>
      <c r="G1437" s="31">
        <v>21217.406100000004</v>
      </c>
      <c r="H1437" s="31">
        <v>0</v>
      </c>
      <c r="I1437" s="31">
        <v>0</v>
      </c>
      <c r="J1437" s="31">
        <v>0</v>
      </c>
      <c r="K1437" s="31">
        <v>0</v>
      </c>
      <c r="L1437" s="31">
        <v>138.47999999999956</v>
      </c>
      <c r="M1437" s="31">
        <v>21079</v>
      </c>
    </row>
    <row r="1438" spans="1:13" x14ac:dyDescent="0.25">
      <c r="A1438">
        <v>20010062</v>
      </c>
      <c r="B1438" t="s">
        <v>0</v>
      </c>
      <c r="C1438" t="s">
        <v>14041</v>
      </c>
      <c r="D1438" t="s">
        <v>14072</v>
      </c>
      <c r="E1438" t="s">
        <v>272</v>
      </c>
      <c r="F1438" s="31">
        <v>6.2200000000000006</v>
      </c>
      <c r="G1438" s="31">
        <v>281.77350000000001</v>
      </c>
      <c r="H1438" s="31">
        <v>0</v>
      </c>
      <c r="I1438" s="31">
        <v>0</v>
      </c>
      <c r="J1438" s="31">
        <v>0</v>
      </c>
      <c r="K1438" s="31">
        <v>0</v>
      </c>
      <c r="L1438" s="31">
        <v>0</v>
      </c>
      <c r="M1438" s="31">
        <v>282</v>
      </c>
    </row>
    <row r="1439" spans="1:13" x14ac:dyDescent="0.25">
      <c r="A1439">
        <v>20010062</v>
      </c>
      <c r="B1439" t="s">
        <v>1</v>
      </c>
      <c r="C1439" t="s">
        <v>14042</v>
      </c>
      <c r="D1439" t="s">
        <v>14073</v>
      </c>
      <c r="E1439" t="s">
        <v>3546</v>
      </c>
      <c r="F1439" s="31">
        <v>37.760000000000005</v>
      </c>
      <c r="G1439" s="31">
        <v>1570.1655000000001</v>
      </c>
      <c r="H1439" s="31">
        <v>0</v>
      </c>
      <c r="I1439" s="31">
        <v>0</v>
      </c>
      <c r="J1439" s="31">
        <v>0</v>
      </c>
      <c r="K1439" s="31">
        <v>0</v>
      </c>
      <c r="L1439" s="31">
        <v>0</v>
      </c>
      <c r="M1439" s="31">
        <v>1570</v>
      </c>
    </row>
    <row r="1440" spans="1:13" x14ac:dyDescent="0.25">
      <c r="A1440">
        <v>20010062</v>
      </c>
      <c r="B1440" t="s">
        <v>40</v>
      </c>
      <c r="C1440" t="s">
        <v>14717</v>
      </c>
      <c r="D1440" t="s">
        <v>14738</v>
      </c>
      <c r="E1440" t="s">
        <v>272</v>
      </c>
      <c r="F1440" s="31">
        <v>59.260000000000005</v>
      </c>
      <c r="G1440" s="31">
        <v>2126.9153999999999</v>
      </c>
      <c r="H1440" s="31">
        <v>0</v>
      </c>
      <c r="I1440" s="31">
        <v>0</v>
      </c>
      <c r="J1440" s="31">
        <v>0</v>
      </c>
      <c r="K1440" s="31">
        <v>0</v>
      </c>
      <c r="L1440" s="31">
        <v>0</v>
      </c>
      <c r="M1440" s="31">
        <v>2127</v>
      </c>
    </row>
    <row r="1441" spans="1:13" x14ac:dyDescent="0.25">
      <c r="A1441">
        <v>20010062</v>
      </c>
      <c r="B1441" t="s">
        <v>26</v>
      </c>
      <c r="C1441" t="s">
        <v>15301</v>
      </c>
      <c r="D1441" t="s">
        <v>15339</v>
      </c>
      <c r="E1441" t="s">
        <v>3834</v>
      </c>
      <c r="F1441" s="31">
        <v>22.119999999999997</v>
      </c>
      <c r="G1441" s="31">
        <v>836.01799999999992</v>
      </c>
      <c r="H1441" s="31">
        <v>0</v>
      </c>
      <c r="I1441" s="31">
        <v>0</v>
      </c>
      <c r="J1441" s="31">
        <v>0</v>
      </c>
      <c r="K1441" s="31">
        <v>0</v>
      </c>
      <c r="L1441" s="31">
        <v>0</v>
      </c>
      <c r="M1441" s="31">
        <v>836</v>
      </c>
    </row>
    <row r="1442" spans="1:13" x14ac:dyDescent="0.25">
      <c r="A1442">
        <v>20010062</v>
      </c>
      <c r="B1442" t="s">
        <v>4</v>
      </c>
      <c r="C1442" t="s">
        <v>16084</v>
      </c>
      <c r="D1442" t="s">
        <v>16093</v>
      </c>
      <c r="E1442" t="s">
        <v>271</v>
      </c>
      <c r="F1442" s="31">
        <v>28.8</v>
      </c>
      <c r="G1442" s="31">
        <v>1027.5652</v>
      </c>
      <c r="H1442" s="31">
        <v>0</v>
      </c>
      <c r="I1442" s="31">
        <v>0</v>
      </c>
      <c r="J1442" s="31">
        <v>0</v>
      </c>
      <c r="K1442" s="31">
        <v>0</v>
      </c>
      <c r="L1442" s="31">
        <v>0</v>
      </c>
      <c r="M1442" s="31">
        <v>1028</v>
      </c>
    </row>
    <row r="1443" spans="1:13" x14ac:dyDescent="0.25">
      <c r="A1443">
        <v>20010062</v>
      </c>
      <c r="B1443" t="s">
        <v>28</v>
      </c>
      <c r="C1443" t="s">
        <v>16212</v>
      </c>
      <c r="D1443" t="s">
        <v>16231</v>
      </c>
      <c r="E1443" t="s">
        <v>15229</v>
      </c>
      <c r="F1443" s="31">
        <v>20.080000000000002</v>
      </c>
      <c r="G1443" s="31">
        <v>884.39929999999993</v>
      </c>
      <c r="H1443" s="31">
        <v>0</v>
      </c>
      <c r="I1443" s="31">
        <v>0</v>
      </c>
      <c r="J1443" s="31">
        <v>0</v>
      </c>
      <c r="K1443" s="31">
        <v>0</v>
      </c>
      <c r="L1443" s="31">
        <v>0</v>
      </c>
      <c r="M1443" s="31">
        <v>884</v>
      </c>
    </row>
    <row r="1444" spans="1:13" x14ac:dyDescent="0.25">
      <c r="A1444" t="s">
        <v>16765</v>
      </c>
      <c r="F1444" s="31">
        <v>174.24000000000004</v>
      </c>
      <c r="G1444" s="31">
        <v>6726.8369000000002</v>
      </c>
      <c r="H1444" s="31">
        <v>0</v>
      </c>
      <c r="I1444" s="31">
        <v>0</v>
      </c>
      <c r="J1444" s="31">
        <v>0</v>
      </c>
      <c r="K1444" s="31">
        <v>0</v>
      </c>
      <c r="L1444" s="31">
        <v>0</v>
      </c>
      <c r="M1444" s="31">
        <v>6727</v>
      </c>
    </row>
    <row r="1445" spans="1:13" x14ac:dyDescent="0.25">
      <c r="A1445">
        <v>20070024</v>
      </c>
      <c r="B1445" t="s">
        <v>17</v>
      </c>
      <c r="C1445" t="s">
        <v>14053</v>
      </c>
      <c r="D1445" t="s">
        <v>14093</v>
      </c>
      <c r="E1445" t="s">
        <v>5545</v>
      </c>
      <c r="F1445" s="31">
        <v>139.24999999999997</v>
      </c>
      <c r="G1445" s="31">
        <v>6004.5812000000005</v>
      </c>
      <c r="H1445" s="31">
        <v>0</v>
      </c>
      <c r="I1445" s="31">
        <v>0</v>
      </c>
      <c r="J1445" s="31">
        <v>0</v>
      </c>
      <c r="K1445" s="31">
        <v>0</v>
      </c>
      <c r="L1445" s="31">
        <v>428.77000000000407</v>
      </c>
      <c r="M1445" s="31">
        <v>5576</v>
      </c>
    </row>
    <row r="1446" spans="1:13" x14ac:dyDescent="0.25">
      <c r="A1446">
        <v>20070024</v>
      </c>
      <c r="B1446" t="s">
        <v>0</v>
      </c>
      <c r="C1446" t="s">
        <v>14229</v>
      </c>
      <c r="D1446" t="s">
        <v>14247</v>
      </c>
      <c r="E1446" t="s">
        <v>14257</v>
      </c>
      <c r="F1446" s="31">
        <v>1.33</v>
      </c>
      <c r="G1446" s="31">
        <v>82.460000000000008</v>
      </c>
      <c r="H1446" s="31">
        <v>0</v>
      </c>
      <c r="I1446" s="31">
        <v>0</v>
      </c>
      <c r="J1446" s="31">
        <v>0</v>
      </c>
      <c r="K1446" s="31">
        <v>0</v>
      </c>
      <c r="L1446" s="31">
        <v>0</v>
      </c>
      <c r="M1446" s="31">
        <v>82</v>
      </c>
    </row>
    <row r="1447" spans="1:13" x14ac:dyDescent="0.25">
      <c r="A1447">
        <v>20070024</v>
      </c>
      <c r="B1447" t="s">
        <v>1</v>
      </c>
      <c r="C1447" t="s">
        <v>610</v>
      </c>
      <c r="D1447" t="s">
        <v>14248</v>
      </c>
      <c r="E1447" t="s">
        <v>275</v>
      </c>
      <c r="F1447" s="31">
        <v>19.02</v>
      </c>
      <c r="G1447" s="31">
        <v>817.52629999999999</v>
      </c>
      <c r="H1447" s="31">
        <v>0</v>
      </c>
      <c r="I1447" s="31">
        <v>0</v>
      </c>
      <c r="J1447" s="31">
        <v>0</v>
      </c>
      <c r="K1447" s="31">
        <v>0</v>
      </c>
      <c r="L1447" s="31">
        <v>0</v>
      </c>
      <c r="M1447" s="31">
        <v>818</v>
      </c>
    </row>
    <row r="1448" spans="1:13" x14ac:dyDescent="0.25">
      <c r="A1448">
        <v>20070024</v>
      </c>
      <c r="B1448" t="s">
        <v>20</v>
      </c>
      <c r="C1448" t="s">
        <v>14302</v>
      </c>
      <c r="D1448" t="s">
        <v>14337</v>
      </c>
      <c r="E1448" t="s">
        <v>5545</v>
      </c>
      <c r="F1448" s="31">
        <v>46.32</v>
      </c>
      <c r="G1448" s="31">
        <v>1837.0761000000002</v>
      </c>
      <c r="H1448" s="31">
        <v>0</v>
      </c>
      <c r="I1448" s="31">
        <v>0</v>
      </c>
      <c r="J1448" s="31">
        <v>0</v>
      </c>
      <c r="K1448" s="31">
        <v>0</v>
      </c>
      <c r="L1448" s="31">
        <v>0</v>
      </c>
      <c r="M1448" s="31">
        <v>1837</v>
      </c>
    </row>
    <row r="1449" spans="1:13" x14ac:dyDescent="0.25">
      <c r="A1449">
        <v>20070024</v>
      </c>
      <c r="B1449" t="s">
        <v>41</v>
      </c>
      <c r="C1449" t="s">
        <v>14303</v>
      </c>
      <c r="D1449" t="s">
        <v>14338</v>
      </c>
      <c r="E1449" t="s">
        <v>14257</v>
      </c>
      <c r="F1449" s="31">
        <v>25.39</v>
      </c>
      <c r="G1449" s="31">
        <v>907.56400000000008</v>
      </c>
      <c r="H1449" s="31">
        <v>0</v>
      </c>
      <c r="I1449" s="31">
        <v>0</v>
      </c>
      <c r="J1449" s="31">
        <v>0</v>
      </c>
      <c r="K1449" s="31">
        <v>0</v>
      </c>
      <c r="L1449" s="31">
        <v>0</v>
      </c>
      <c r="M1449" s="31">
        <v>908</v>
      </c>
    </row>
    <row r="1450" spans="1:13" x14ac:dyDescent="0.25">
      <c r="A1450">
        <v>20070024</v>
      </c>
      <c r="B1450" t="s">
        <v>21</v>
      </c>
      <c r="C1450" t="s">
        <v>14447</v>
      </c>
      <c r="D1450" t="s">
        <v>14466</v>
      </c>
      <c r="E1450" t="s">
        <v>14257</v>
      </c>
      <c r="F1450" s="31">
        <v>16.95</v>
      </c>
      <c r="G1450" s="31">
        <v>672.14139999999998</v>
      </c>
      <c r="H1450" s="31">
        <v>0</v>
      </c>
      <c r="I1450" s="31">
        <v>0</v>
      </c>
      <c r="J1450" s="31">
        <v>0</v>
      </c>
      <c r="K1450" s="31">
        <v>0</v>
      </c>
      <c r="L1450" s="31">
        <v>0</v>
      </c>
      <c r="M1450" s="31">
        <v>672</v>
      </c>
    </row>
    <row r="1451" spans="1:13" x14ac:dyDescent="0.25">
      <c r="A1451">
        <v>20070024</v>
      </c>
      <c r="B1451" t="s">
        <v>23</v>
      </c>
      <c r="C1451" t="s">
        <v>445</v>
      </c>
      <c r="D1451" t="s">
        <v>14645</v>
      </c>
      <c r="E1451" t="s">
        <v>5545</v>
      </c>
      <c r="F1451" s="31">
        <v>10.51</v>
      </c>
      <c r="G1451" s="31">
        <v>451.38479999999998</v>
      </c>
      <c r="H1451" s="31">
        <v>0</v>
      </c>
      <c r="I1451" s="31">
        <v>0</v>
      </c>
      <c r="J1451" s="31">
        <v>0</v>
      </c>
      <c r="K1451" s="31">
        <v>0</v>
      </c>
      <c r="L1451" s="31">
        <v>0</v>
      </c>
      <c r="M1451" s="31">
        <v>451</v>
      </c>
    </row>
    <row r="1452" spans="1:13" x14ac:dyDescent="0.25">
      <c r="A1452">
        <v>20070024</v>
      </c>
      <c r="B1452" t="s">
        <v>25</v>
      </c>
      <c r="C1452" t="s">
        <v>11496</v>
      </c>
      <c r="D1452" t="s">
        <v>14646</v>
      </c>
      <c r="E1452" t="s">
        <v>14258</v>
      </c>
      <c r="F1452" s="31">
        <v>35.6</v>
      </c>
      <c r="G1452" s="31">
        <v>1443.6383000000003</v>
      </c>
      <c r="H1452" s="31">
        <v>0</v>
      </c>
      <c r="I1452" s="31">
        <v>0</v>
      </c>
      <c r="J1452" s="31">
        <v>0</v>
      </c>
      <c r="K1452" s="31">
        <v>0</v>
      </c>
      <c r="L1452" s="31">
        <v>0</v>
      </c>
      <c r="M1452" s="31">
        <v>1444</v>
      </c>
    </row>
    <row r="1453" spans="1:13" x14ac:dyDescent="0.25">
      <c r="A1453">
        <v>20070024</v>
      </c>
      <c r="B1453" t="s">
        <v>26</v>
      </c>
      <c r="C1453" t="s">
        <v>14618</v>
      </c>
      <c r="D1453" t="s">
        <v>14647</v>
      </c>
      <c r="E1453" t="s">
        <v>14257</v>
      </c>
      <c r="F1453" s="31">
        <v>61.269999999999989</v>
      </c>
      <c r="G1453" s="31">
        <v>2962.5443999999998</v>
      </c>
      <c r="H1453" s="31">
        <v>0</v>
      </c>
      <c r="I1453" s="31">
        <v>0</v>
      </c>
      <c r="J1453" s="31">
        <v>0</v>
      </c>
      <c r="K1453" s="31">
        <v>0</v>
      </c>
      <c r="L1453" s="31">
        <v>0</v>
      </c>
      <c r="M1453" s="31">
        <v>2963</v>
      </c>
    </row>
    <row r="1454" spans="1:13" x14ac:dyDescent="0.25">
      <c r="A1454">
        <v>20070024</v>
      </c>
      <c r="B1454" t="s">
        <v>27</v>
      </c>
      <c r="C1454" t="s">
        <v>610</v>
      </c>
      <c r="D1454" t="s">
        <v>14750</v>
      </c>
      <c r="E1454" t="s">
        <v>275</v>
      </c>
      <c r="F1454" s="31">
        <v>9.5100000000000016</v>
      </c>
      <c r="G1454" s="31">
        <v>426.24800000000005</v>
      </c>
      <c r="H1454" s="31">
        <v>0</v>
      </c>
      <c r="I1454" s="31">
        <v>0</v>
      </c>
      <c r="J1454" s="31">
        <v>0</v>
      </c>
      <c r="K1454" s="31">
        <v>0</v>
      </c>
      <c r="L1454" s="31">
        <v>0</v>
      </c>
      <c r="M1454" s="31">
        <v>426</v>
      </c>
    </row>
    <row r="1455" spans="1:13" x14ac:dyDescent="0.25">
      <c r="A1455">
        <v>20070024</v>
      </c>
      <c r="B1455" t="s">
        <v>28</v>
      </c>
      <c r="C1455" t="s">
        <v>5397</v>
      </c>
      <c r="D1455" t="s">
        <v>14752</v>
      </c>
      <c r="E1455" t="s">
        <v>5545</v>
      </c>
      <c r="F1455" s="31">
        <v>16.61</v>
      </c>
      <c r="G1455" s="31">
        <v>699.14940000000001</v>
      </c>
      <c r="H1455" s="31">
        <v>0</v>
      </c>
      <c r="I1455" s="31">
        <v>0</v>
      </c>
      <c r="J1455" s="31">
        <v>0</v>
      </c>
      <c r="K1455" s="31">
        <v>0</v>
      </c>
      <c r="L1455" s="31">
        <v>0</v>
      </c>
      <c r="M1455" s="31">
        <v>699</v>
      </c>
    </row>
    <row r="1456" spans="1:13" x14ac:dyDescent="0.25">
      <c r="A1456">
        <v>20070024</v>
      </c>
      <c r="B1456" t="s">
        <v>37</v>
      </c>
      <c r="C1456" t="s">
        <v>6780</v>
      </c>
      <c r="D1456" t="s">
        <v>14835</v>
      </c>
      <c r="E1456" t="s">
        <v>5545</v>
      </c>
      <c r="F1456" s="31">
        <v>12.46</v>
      </c>
      <c r="G1456" s="31">
        <v>439.0127</v>
      </c>
      <c r="H1456" s="31">
        <v>0</v>
      </c>
      <c r="I1456" s="31">
        <v>0</v>
      </c>
      <c r="J1456" s="31">
        <v>0</v>
      </c>
      <c r="K1456" s="31">
        <v>0</v>
      </c>
      <c r="L1456" s="31">
        <v>0</v>
      </c>
      <c r="M1456" s="31">
        <v>439</v>
      </c>
    </row>
    <row r="1457" spans="1:13" x14ac:dyDescent="0.25">
      <c r="A1457">
        <v>20070024</v>
      </c>
      <c r="B1457" t="s">
        <v>30</v>
      </c>
      <c r="C1457" t="s">
        <v>14817</v>
      </c>
      <c r="D1457" t="s">
        <v>14838</v>
      </c>
      <c r="E1457" t="s">
        <v>14846</v>
      </c>
      <c r="F1457" s="31">
        <v>37</v>
      </c>
      <c r="G1457" s="31">
        <v>1802.1347999999998</v>
      </c>
      <c r="H1457" s="31">
        <v>0</v>
      </c>
      <c r="I1457" s="31">
        <v>0</v>
      </c>
      <c r="J1457" s="31">
        <v>0</v>
      </c>
      <c r="K1457" s="31">
        <v>0</v>
      </c>
      <c r="L1457" s="31">
        <v>0</v>
      </c>
      <c r="M1457" s="31">
        <v>1802</v>
      </c>
    </row>
    <row r="1458" spans="1:13" x14ac:dyDescent="0.25">
      <c r="A1458">
        <v>20070024</v>
      </c>
      <c r="B1458" t="s">
        <v>422</v>
      </c>
      <c r="C1458" t="s">
        <v>15519</v>
      </c>
      <c r="D1458" t="s">
        <v>15579</v>
      </c>
      <c r="E1458" t="s">
        <v>10390</v>
      </c>
      <c r="F1458" s="31">
        <v>36.79</v>
      </c>
      <c r="G1458" s="31">
        <v>1726.9152000000001</v>
      </c>
      <c r="H1458" s="31">
        <v>0</v>
      </c>
      <c r="I1458" s="31">
        <v>0</v>
      </c>
      <c r="J1458" s="31">
        <v>0</v>
      </c>
      <c r="K1458" s="31">
        <v>0</v>
      </c>
      <c r="L1458" s="31">
        <v>0</v>
      </c>
      <c r="M1458" s="31">
        <v>1727</v>
      </c>
    </row>
    <row r="1459" spans="1:13" x14ac:dyDescent="0.25">
      <c r="A1459">
        <v>20070024</v>
      </c>
      <c r="B1459" t="s">
        <v>8</v>
      </c>
      <c r="C1459" t="s">
        <v>14892</v>
      </c>
      <c r="D1459" t="s">
        <v>14910</v>
      </c>
      <c r="E1459" t="s">
        <v>5545</v>
      </c>
      <c r="F1459" s="31">
        <v>9.94</v>
      </c>
      <c r="G1459" s="31">
        <v>420.31</v>
      </c>
      <c r="H1459" s="31">
        <v>0</v>
      </c>
      <c r="I1459" s="31">
        <v>0</v>
      </c>
      <c r="J1459" s="31">
        <v>0</v>
      </c>
      <c r="K1459" s="31">
        <v>0</v>
      </c>
      <c r="L1459" s="31">
        <v>0</v>
      </c>
      <c r="M1459" s="31">
        <v>420</v>
      </c>
    </row>
    <row r="1460" spans="1:13" x14ac:dyDescent="0.25">
      <c r="A1460">
        <v>20070024</v>
      </c>
      <c r="B1460" t="s">
        <v>32</v>
      </c>
      <c r="C1460" t="s">
        <v>5413</v>
      </c>
      <c r="D1460" t="s">
        <v>15580</v>
      </c>
      <c r="E1460" t="s">
        <v>15598</v>
      </c>
      <c r="F1460" s="31">
        <v>21.490000000000002</v>
      </c>
      <c r="G1460" s="31">
        <v>897.38670000000002</v>
      </c>
      <c r="H1460" s="31">
        <v>0</v>
      </c>
      <c r="I1460" s="31">
        <v>0</v>
      </c>
      <c r="J1460" s="31">
        <v>0</v>
      </c>
      <c r="K1460" s="31">
        <v>0</v>
      </c>
      <c r="L1460" s="31">
        <v>0</v>
      </c>
      <c r="M1460" s="31">
        <v>897</v>
      </c>
    </row>
    <row r="1461" spans="1:13" x14ac:dyDescent="0.25">
      <c r="A1461">
        <v>20070024</v>
      </c>
      <c r="B1461" t="s">
        <v>10</v>
      </c>
      <c r="C1461" t="s">
        <v>8044</v>
      </c>
      <c r="D1461" t="s">
        <v>14997</v>
      </c>
      <c r="E1461" t="s">
        <v>5545</v>
      </c>
      <c r="F1461" s="31">
        <v>31.849999999999998</v>
      </c>
      <c r="G1461" s="31">
        <v>2173.8260000000005</v>
      </c>
      <c r="H1461" s="31">
        <v>0</v>
      </c>
      <c r="I1461" s="31">
        <v>0</v>
      </c>
      <c r="J1461" s="31">
        <v>0</v>
      </c>
      <c r="K1461" s="31">
        <v>0</v>
      </c>
      <c r="L1461" s="31">
        <v>0</v>
      </c>
      <c r="M1461" s="31">
        <v>2174</v>
      </c>
    </row>
    <row r="1462" spans="1:13" x14ac:dyDescent="0.25">
      <c r="A1462">
        <v>20070024</v>
      </c>
      <c r="B1462" t="s">
        <v>34</v>
      </c>
      <c r="C1462" t="s">
        <v>962</v>
      </c>
      <c r="D1462" t="s">
        <v>14998</v>
      </c>
      <c r="E1462" t="s">
        <v>5545</v>
      </c>
      <c r="F1462" s="31">
        <v>2.88</v>
      </c>
      <c r="G1462" s="31">
        <v>120.4725</v>
      </c>
      <c r="H1462" s="31">
        <v>0</v>
      </c>
      <c r="I1462" s="31">
        <v>0</v>
      </c>
      <c r="J1462" s="31">
        <v>0</v>
      </c>
      <c r="K1462" s="31">
        <v>0</v>
      </c>
      <c r="L1462" s="31">
        <v>0</v>
      </c>
      <c r="M1462" s="31">
        <v>120</v>
      </c>
    </row>
    <row r="1463" spans="1:13" x14ac:dyDescent="0.25">
      <c r="A1463">
        <v>20070024</v>
      </c>
      <c r="B1463" t="s">
        <v>11</v>
      </c>
      <c r="C1463" t="s">
        <v>14977</v>
      </c>
      <c r="D1463" t="s">
        <v>14999</v>
      </c>
      <c r="E1463" t="s">
        <v>275</v>
      </c>
      <c r="F1463" s="31">
        <v>17.73</v>
      </c>
      <c r="G1463" s="31">
        <v>762.98</v>
      </c>
      <c r="H1463" s="31">
        <v>0</v>
      </c>
      <c r="I1463" s="31">
        <v>0</v>
      </c>
      <c r="J1463" s="31">
        <v>0</v>
      </c>
      <c r="K1463" s="31">
        <v>0</v>
      </c>
      <c r="L1463" s="31">
        <v>0</v>
      </c>
      <c r="M1463" s="31">
        <v>763</v>
      </c>
    </row>
    <row r="1464" spans="1:13" x14ac:dyDescent="0.25">
      <c r="A1464">
        <v>20070024</v>
      </c>
      <c r="B1464" t="s">
        <v>13</v>
      </c>
      <c r="C1464" t="s">
        <v>14978</v>
      </c>
      <c r="D1464" t="s">
        <v>15000</v>
      </c>
      <c r="E1464" t="s">
        <v>275</v>
      </c>
      <c r="F1464" s="31">
        <v>8.92</v>
      </c>
      <c r="G1464" s="31">
        <v>411.36670000000004</v>
      </c>
      <c r="H1464" s="31">
        <v>0</v>
      </c>
      <c r="I1464" s="31">
        <v>0</v>
      </c>
      <c r="J1464" s="31">
        <v>0</v>
      </c>
      <c r="K1464" s="31">
        <v>0</v>
      </c>
      <c r="L1464" s="31">
        <v>0</v>
      </c>
      <c r="M1464" s="31">
        <v>411</v>
      </c>
    </row>
    <row r="1465" spans="1:13" x14ac:dyDescent="0.25">
      <c r="A1465">
        <v>20070024</v>
      </c>
      <c r="B1465" t="s">
        <v>14</v>
      </c>
      <c r="C1465" t="s">
        <v>13613</v>
      </c>
      <c r="D1465" t="s">
        <v>15093</v>
      </c>
      <c r="E1465" t="s">
        <v>5545</v>
      </c>
      <c r="F1465" s="31">
        <v>22.31</v>
      </c>
      <c r="G1465" s="31">
        <v>974.56190000000015</v>
      </c>
      <c r="H1465" s="31">
        <v>0</v>
      </c>
      <c r="I1465" s="31">
        <v>0</v>
      </c>
      <c r="J1465" s="31">
        <v>0</v>
      </c>
      <c r="K1465" s="31">
        <v>0</v>
      </c>
      <c r="L1465" s="31">
        <v>0</v>
      </c>
      <c r="M1465" s="31">
        <v>975</v>
      </c>
    </row>
    <row r="1466" spans="1:13" x14ac:dyDescent="0.25">
      <c r="A1466">
        <v>20070024</v>
      </c>
      <c r="B1466" t="s">
        <v>16</v>
      </c>
      <c r="C1466" t="s">
        <v>15772</v>
      </c>
      <c r="D1466" t="s">
        <v>15792</v>
      </c>
      <c r="E1466" t="s">
        <v>5545</v>
      </c>
      <c r="F1466" s="31">
        <v>21.189999999999998</v>
      </c>
      <c r="G1466" s="31">
        <v>1038.3219999999999</v>
      </c>
      <c r="H1466" s="31">
        <v>0</v>
      </c>
      <c r="I1466" s="31">
        <v>0</v>
      </c>
      <c r="J1466" s="31">
        <v>0</v>
      </c>
      <c r="K1466" s="31">
        <v>0</v>
      </c>
      <c r="L1466" s="31">
        <v>0</v>
      </c>
      <c r="M1466" s="31">
        <v>1038</v>
      </c>
    </row>
    <row r="1467" spans="1:13" x14ac:dyDescent="0.25">
      <c r="A1467">
        <v>20070024</v>
      </c>
      <c r="B1467" t="s">
        <v>423</v>
      </c>
      <c r="C1467" t="s">
        <v>9246</v>
      </c>
      <c r="D1467" t="s">
        <v>15793</v>
      </c>
      <c r="E1467" t="s">
        <v>14257</v>
      </c>
      <c r="F1467" s="31">
        <v>9.9600000000000009</v>
      </c>
      <c r="G1467" s="31">
        <v>418.93099999999998</v>
      </c>
      <c r="H1467" s="31">
        <v>0</v>
      </c>
      <c r="I1467" s="31">
        <v>0</v>
      </c>
      <c r="J1467" s="31">
        <v>0</v>
      </c>
      <c r="K1467" s="31">
        <v>0</v>
      </c>
      <c r="L1467" s="31">
        <v>0</v>
      </c>
      <c r="M1467" s="31">
        <v>419</v>
      </c>
    </row>
    <row r="1468" spans="1:13" x14ac:dyDescent="0.25">
      <c r="A1468">
        <v>20070024</v>
      </c>
      <c r="B1468" t="s">
        <v>424</v>
      </c>
      <c r="C1468" t="s">
        <v>8451</v>
      </c>
      <c r="D1468" t="s">
        <v>15794</v>
      </c>
      <c r="E1468" t="s">
        <v>12252</v>
      </c>
      <c r="F1468" s="31">
        <v>38.81</v>
      </c>
      <c r="G1468" s="31">
        <v>1633.2541000000003</v>
      </c>
      <c r="H1468" s="31">
        <v>0</v>
      </c>
      <c r="I1468" s="31">
        <v>0</v>
      </c>
      <c r="J1468" s="31">
        <v>0</v>
      </c>
      <c r="K1468" s="31">
        <v>0</v>
      </c>
      <c r="L1468" s="31">
        <v>0</v>
      </c>
      <c r="M1468" s="31">
        <v>1633</v>
      </c>
    </row>
    <row r="1469" spans="1:13" x14ac:dyDescent="0.25">
      <c r="A1469">
        <v>20070024</v>
      </c>
      <c r="B1469" t="s">
        <v>425</v>
      </c>
      <c r="C1469" t="s">
        <v>15919</v>
      </c>
      <c r="D1469" t="s">
        <v>15933</v>
      </c>
      <c r="E1469" t="s">
        <v>14257</v>
      </c>
      <c r="F1469" s="31">
        <v>15.84</v>
      </c>
      <c r="G1469" s="31">
        <v>803.61410000000001</v>
      </c>
      <c r="H1469" s="31">
        <v>0</v>
      </c>
      <c r="I1469" s="31">
        <v>0</v>
      </c>
      <c r="J1469" s="31">
        <v>0</v>
      </c>
      <c r="K1469" s="31">
        <v>0</v>
      </c>
      <c r="L1469" s="31">
        <v>0</v>
      </c>
      <c r="M1469" s="31">
        <v>804</v>
      </c>
    </row>
    <row r="1470" spans="1:13" x14ac:dyDescent="0.25">
      <c r="A1470">
        <v>20070024</v>
      </c>
      <c r="B1470" t="s">
        <v>426</v>
      </c>
      <c r="C1470" t="s">
        <v>16154</v>
      </c>
      <c r="D1470" t="s">
        <v>16172</v>
      </c>
      <c r="E1470" t="s">
        <v>5245</v>
      </c>
      <c r="F1470" s="31">
        <v>28.11</v>
      </c>
      <c r="G1470" s="31">
        <v>1484.6002000000001</v>
      </c>
      <c r="H1470" s="31">
        <v>0</v>
      </c>
      <c r="I1470" s="31">
        <v>0</v>
      </c>
      <c r="J1470" s="31">
        <v>0</v>
      </c>
      <c r="K1470" s="31">
        <v>0</v>
      </c>
      <c r="L1470" s="31">
        <v>0</v>
      </c>
      <c r="M1470" s="31">
        <v>1485</v>
      </c>
    </row>
    <row r="1471" spans="1:13" x14ac:dyDescent="0.25">
      <c r="A1471">
        <v>20070024</v>
      </c>
      <c r="B1471" t="s">
        <v>131</v>
      </c>
      <c r="C1471" t="s">
        <v>16155</v>
      </c>
      <c r="D1471" t="s">
        <v>16173</v>
      </c>
      <c r="E1471" t="s">
        <v>14257</v>
      </c>
      <c r="F1471" s="31">
        <v>19.260000000000002</v>
      </c>
      <c r="G1471" s="31">
        <v>806.97140000000002</v>
      </c>
      <c r="H1471" s="31">
        <v>0</v>
      </c>
      <c r="I1471" s="31">
        <v>0</v>
      </c>
      <c r="J1471" s="31">
        <v>0</v>
      </c>
      <c r="K1471" s="31">
        <v>0</v>
      </c>
      <c r="L1471" s="31">
        <v>0</v>
      </c>
      <c r="M1471" s="31">
        <v>807</v>
      </c>
    </row>
    <row r="1472" spans="1:13" x14ac:dyDescent="0.25">
      <c r="A1472">
        <v>20070024</v>
      </c>
      <c r="B1472" t="s">
        <v>760</v>
      </c>
      <c r="C1472" t="s">
        <v>16156</v>
      </c>
      <c r="D1472" t="s">
        <v>16174</v>
      </c>
      <c r="E1472" t="s">
        <v>14257</v>
      </c>
      <c r="F1472" s="31">
        <v>26.06</v>
      </c>
      <c r="G1472" s="31">
        <v>1071.6213</v>
      </c>
      <c r="H1472" s="31">
        <v>0</v>
      </c>
      <c r="I1472" s="31">
        <v>0</v>
      </c>
      <c r="J1472" s="31">
        <v>0</v>
      </c>
      <c r="K1472" s="31">
        <v>0</v>
      </c>
      <c r="L1472" s="31">
        <v>0</v>
      </c>
      <c r="M1472" s="31">
        <v>1072</v>
      </c>
    </row>
    <row r="1473" spans="1:13" x14ac:dyDescent="0.25">
      <c r="A1473">
        <v>20070024</v>
      </c>
      <c r="B1473" t="s">
        <v>427</v>
      </c>
      <c r="C1473" t="s">
        <v>559</v>
      </c>
      <c r="D1473" t="s">
        <v>16100</v>
      </c>
      <c r="E1473" t="s">
        <v>15230</v>
      </c>
      <c r="F1473" s="31">
        <v>3.83</v>
      </c>
      <c r="G1473" s="31">
        <v>147.85640000000001</v>
      </c>
      <c r="H1473" s="31">
        <v>0</v>
      </c>
      <c r="I1473" s="31">
        <v>0</v>
      </c>
      <c r="J1473" s="31">
        <v>0</v>
      </c>
      <c r="K1473" s="31">
        <v>0</v>
      </c>
      <c r="L1473" s="31">
        <v>0</v>
      </c>
      <c r="M1473" s="31">
        <v>148</v>
      </c>
    </row>
    <row r="1474" spans="1:13" x14ac:dyDescent="0.25">
      <c r="A1474">
        <v>20070024</v>
      </c>
      <c r="B1474" t="s">
        <v>761</v>
      </c>
      <c r="C1474" t="s">
        <v>16453</v>
      </c>
      <c r="D1474" t="s">
        <v>16524</v>
      </c>
      <c r="E1474" t="s">
        <v>5545</v>
      </c>
      <c r="F1474" s="31">
        <v>1.96</v>
      </c>
      <c r="G1474" s="31">
        <v>98.352800000000002</v>
      </c>
      <c r="H1474" s="31">
        <v>0</v>
      </c>
      <c r="I1474" s="31">
        <v>0</v>
      </c>
      <c r="J1474" s="31">
        <v>0</v>
      </c>
      <c r="K1474" s="31">
        <v>0</v>
      </c>
      <c r="L1474" s="31">
        <v>0</v>
      </c>
      <c r="M1474" s="31">
        <v>98</v>
      </c>
    </row>
    <row r="1475" spans="1:13" x14ac:dyDescent="0.25">
      <c r="A1475">
        <v>20070024</v>
      </c>
      <c r="B1475" t="s">
        <v>763</v>
      </c>
      <c r="C1475" t="s">
        <v>6495</v>
      </c>
      <c r="D1475" t="s">
        <v>16525</v>
      </c>
      <c r="E1475" t="s">
        <v>15599</v>
      </c>
      <c r="F1475" s="31">
        <v>6.35</v>
      </c>
      <c r="G1475" s="31">
        <v>228.36349999999999</v>
      </c>
      <c r="H1475" s="31">
        <v>0</v>
      </c>
      <c r="I1475" s="31">
        <v>0</v>
      </c>
      <c r="J1475" s="31">
        <v>0</v>
      </c>
      <c r="K1475" s="31">
        <v>0</v>
      </c>
      <c r="L1475" s="31">
        <v>0</v>
      </c>
      <c r="M1475" s="31">
        <v>228</v>
      </c>
    </row>
    <row r="1476" spans="1:13" x14ac:dyDescent="0.25">
      <c r="A1476">
        <v>20070024</v>
      </c>
      <c r="B1476" t="s">
        <v>957</v>
      </c>
      <c r="C1476" t="s">
        <v>16454</v>
      </c>
      <c r="D1476" t="s">
        <v>16526</v>
      </c>
      <c r="E1476" t="s">
        <v>16558</v>
      </c>
      <c r="F1476" s="31">
        <v>8.7100000000000009</v>
      </c>
      <c r="G1476" s="31">
        <v>431.81369999999998</v>
      </c>
      <c r="H1476" s="31">
        <v>0</v>
      </c>
      <c r="I1476" s="31">
        <v>0</v>
      </c>
      <c r="J1476" s="31">
        <v>0</v>
      </c>
      <c r="K1476" s="31">
        <v>0</v>
      </c>
      <c r="L1476" s="31">
        <v>0</v>
      </c>
      <c r="M1476" s="31">
        <v>432</v>
      </c>
    </row>
    <row r="1477" spans="1:13" x14ac:dyDescent="0.25">
      <c r="A1477">
        <v>20070024</v>
      </c>
      <c r="B1477" t="s">
        <v>1061</v>
      </c>
      <c r="C1477" t="s">
        <v>16155</v>
      </c>
      <c r="D1477" t="s">
        <v>16173</v>
      </c>
      <c r="E1477" t="s">
        <v>14370</v>
      </c>
      <c r="F1477" s="31">
        <v>11.64</v>
      </c>
      <c r="G1477" s="31">
        <v>511.67369999999994</v>
      </c>
      <c r="H1477" s="31">
        <v>0</v>
      </c>
      <c r="I1477" s="31">
        <v>0</v>
      </c>
      <c r="J1477" s="31">
        <v>0</v>
      </c>
      <c r="K1477" s="31">
        <v>0</v>
      </c>
      <c r="L1477" s="31">
        <v>0</v>
      </c>
      <c r="M1477" s="31">
        <v>512</v>
      </c>
    </row>
    <row r="1478" spans="1:13" x14ac:dyDescent="0.25">
      <c r="A1478" t="s">
        <v>16766</v>
      </c>
      <c r="F1478" s="31">
        <v>774.85</v>
      </c>
      <c r="G1478" s="31">
        <v>34708.654600000002</v>
      </c>
      <c r="H1478" s="31">
        <v>0</v>
      </c>
      <c r="I1478" s="31">
        <v>0</v>
      </c>
      <c r="J1478" s="31">
        <v>0</v>
      </c>
      <c r="K1478" s="31">
        <v>0</v>
      </c>
      <c r="L1478" s="31">
        <v>428.77000000000407</v>
      </c>
      <c r="M1478" s="31">
        <v>34280</v>
      </c>
    </row>
    <row r="1479" spans="1:13" x14ac:dyDescent="0.25">
      <c r="A1479">
        <v>20070026</v>
      </c>
      <c r="B1479" t="s">
        <v>17</v>
      </c>
      <c r="C1479" t="s">
        <v>14230</v>
      </c>
      <c r="D1479" t="s">
        <v>14250</v>
      </c>
      <c r="E1479" t="s">
        <v>14258</v>
      </c>
      <c r="F1479" s="31">
        <v>67.990000000000009</v>
      </c>
      <c r="G1479" s="31">
        <v>3064.4632999999999</v>
      </c>
      <c r="H1479" s="31">
        <v>0</v>
      </c>
      <c r="I1479" s="31">
        <v>0</v>
      </c>
      <c r="J1479" s="31">
        <v>0</v>
      </c>
      <c r="K1479" s="31">
        <v>0</v>
      </c>
      <c r="L1479" s="31">
        <v>0</v>
      </c>
      <c r="M1479" s="31">
        <v>3064</v>
      </c>
    </row>
    <row r="1480" spans="1:13" x14ac:dyDescent="0.25">
      <c r="A1480">
        <v>20070026</v>
      </c>
      <c r="B1480" t="s">
        <v>0</v>
      </c>
      <c r="C1480" t="s">
        <v>14306</v>
      </c>
      <c r="D1480" t="s">
        <v>14341</v>
      </c>
      <c r="E1480" t="s">
        <v>14370</v>
      </c>
      <c r="F1480" s="31">
        <v>31.81</v>
      </c>
      <c r="G1480" s="31">
        <v>1521.2260000000001</v>
      </c>
      <c r="H1480" s="31">
        <v>0</v>
      </c>
      <c r="I1480" s="31">
        <v>0</v>
      </c>
      <c r="J1480" s="31">
        <v>0</v>
      </c>
      <c r="K1480" s="31">
        <v>0</v>
      </c>
      <c r="L1480" s="31">
        <v>0</v>
      </c>
      <c r="M1480" s="31">
        <v>1521</v>
      </c>
    </row>
    <row r="1481" spans="1:13" x14ac:dyDescent="0.25">
      <c r="A1481">
        <v>20070026</v>
      </c>
      <c r="B1481" t="s">
        <v>1</v>
      </c>
      <c r="C1481" t="s">
        <v>14307</v>
      </c>
      <c r="D1481" t="s">
        <v>14342</v>
      </c>
      <c r="E1481" t="s">
        <v>14370</v>
      </c>
      <c r="F1481" s="31">
        <v>23.72</v>
      </c>
      <c r="G1481" s="31">
        <v>1060.6763000000001</v>
      </c>
      <c r="H1481" s="31">
        <v>0</v>
      </c>
      <c r="I1481" s="31">
        <v>0</v>
      </c>
      <c r="J1481" s="31">
        <v>0</v>
      </c>
      <c r="K1481" s="31">
        <v>0</v>
      </c>
      <c r="L1481" s="31">
        <v>0</v>
      </c>
      <c r="M1481" s="31">
        <v>1061</v>
      </c>
    </row>
    <row r="1482" spans="1:13" x14ac:dyDescent="0.25">
      <c r="A1482">
        <v>20070026</v>
      </c>
      <c r="B1482" t="s">
        <v>18</v>
      </c>
      <c r="C1482" t="s">
        <v>14448</v>
      </c>
      <c r="D1482" t="s">
        <v>14467</v>
      </c>
      <c r="E1482" t="s">
        <v>14370</v>
      </c>
      <c r="F1482" s="31">
        <v>64.089999999999989</v>
      </c>
      <c r="G1482" s="31">
        <v>2698.0983999999999</v>
      </c>
      <c r="H1482" s="31">
        <v>0</v>
      </c>
      <c r="I1482" s="31">
        <v>0</v>
      </c>
      <c r="J1482" s="31">
        <v>0</v>
      </c>
      <c r="K1482" s="31">
        <v>0</v>
      </c>
      <c r="L1482" s="31">
        <v>0</v>
      </c>
      <c r="M1482" s="31">
        <v>2698</v>
      </c>
    </row>
    <row r="1483" spans="1:13" x14ac:dyDescent="0.25">
      <c r="A1483">
        <v>20070026</v>
      </c>
      <c r="B1483" t="s">
        <v>19</v>
      </c>
      <c r="C1483" t="s">
        <v>14308</v>
      </c>
      <c r="D1483" t="s">
        <v>14343</v>
      </c>
      <c r="E1483" t="s">
        <v>275</v>
      </c>
      <c r="F1483" s="31">
        <v>16.580000000000002</v>
      </c>
      <c r="G1483" s="31">
        <v>618.55880000000002</v>
      </c>
      <c r="H1483" s="31">
        <v>0</v>
      </c>
      <c r="I1483" s="31">
        <v>0</v>
      </c>
      <c r="J1483" s="31">
        <v>0</v>
      </c>
      <c r="K1483" s="31">
        <v>0</v>
      </c>
      <c r="L1483" s="31">
        <v>0</v>
      </c>
      <c r="M1483" s="31">
        <v>619</v>
      </c>
    </row>
    <row r="1484" spans="1:13" x14ac:dyDescent="0.25">
      <c r="A1484">
        <v>20070026</v>
      </c>
      <c r="B1484" t="s">
        <v>20</v>
      </c>
      <c r="C1484" t="s">
        <v>7088</v>
      </c>
      <c r="D1484" t="s">
        <v>14344</v>
      </c>
      <c r="E1484" t="s">
        <v>14370</v>
      </c>
      <c r="F1484" s="31">
        <v>28.84</v>
      </c>
      <c r="G1484" s="31">
        <v>1210.8498999999999</v>
      </c>
      <c r="H1484" s="31">
        <v>0</v>
      </c>
      <c r="I1484" s="31">
        <v>0</v>
      </c>
      <c r="J1484" s="31">
        <v>0</v>
      </c>
      <c r="K1484" s="31">
        <v>0</v>
      </c>
      <c r="L1484" s="31">
        <v>0</v>
      </c>
      <c r="M1484" s="31">
        <v>1211</v>
      </c>
    </row>
    <row r="1485" spans="1:13" x14ac:dyDescent="0.25">
      <c r="A1485">
        <v>20070026</v>
      </c>
      <c r="B1485" t="s">
        <v>41</v>
      </c>
      <c r="C1485" t="s">
        <v>6609</v>
      </c>
      <c r="D1485" t="s">
        <v>14345</v>
      </c>
      <c r="E1485" t="s">
        <v>14371</v>
      </c>
      <c r="F1485" s="31">
        <v>15.57</v>
      </c>
      <c r="G1485" s="31">
        <v>686.96899999999994</v>
      </c>
      <c r="H1485" s="31">
        <v>0</v>
      </c>
      <c r="I1485" s="31">
        <v>0</v>
      </c>
      <c r="J1485" s="31">
        <v>0</v>
      </c>
      <c r="K1485" s="31">
        <v>0</v>
      </c>
      <c r="L1485" s="31">
        <v>0</v>
      </c>
      <c r="M1485" s="31">
        <v>687</v>
      </c>
    </row>
    <row r="1486" spans="1:13" x14ac:dyDescent="0.25">
      <c r="A1486">
        <v>20070026</v>
      </c>
      <c r="B1486" t="s">
        <v>36</v>
      </c>
      <c r="C1486" t="s">
        <v>14309</v>
      </c>
      <c r="D1486" t="s">
        <v>14346</v>
      </c>
      <c r="E1486" t="s">
        <v>275</v>
      </c>
      <c r="F1486" s="31">
        <v>11.079999999999998</v>
      </c>
      <c r="G1486" s="31">
        <v>519.75019999999995</v>
      </c>
      <c r="H1486" s="31">
        <v>0</v>
      </c>
      <c r="I1486" s="31">
        <v>0</v>
      </c>
      <c r="J1486" s="31">
        <v>0</v>
      </c>
      <c r="K1486" s="31">
        <v>0</v>
      </c>
      <c r="L1486" s="31">
        <v>0</v>
      </c>
      <c r="M1486" s="31">
        <v>520</v>
      </c>
    </row>
    <row r="1487" spans="1:13" x14ac:dyDescent="0.25">
      <c r="A1487">
        <v>20070026</v>
      </c>
      <c r="B1487" t="s">
        <v>21</v>
      </c>
      <c r="C1487" t="s">
        <v>989</v>
      </c>
      <c r="D1487" t="s">
        <v>14347</v>
      </c>
      <c r="E1487" t="s">
        <v>14370</v>
      </c>
      <c r="F1487" s="31">
        <v>32.17</v>
      </c>
      <c r="G1487" s="31">
        <v>1544.3424000000002</v>
      </c>
      <c r="H1487" s="31">
        <v>0</v>
      </c>
      <c r="I1487" s="31">
        <v>0</v>
      </c>
      <c r="J1487" s="31">
        <v>0</v>
      </c>
      <c r="K1487" s="31">
        <v>0</v>
      </c>
      <c r="L1487" s="31">
        <v>0</v>
      </c>
      <c r="M1487" s="31">
        <v>1544</v>
      </c>
    </row>
    <row r="1488" spans="1:13" x14ac:dyDescent="0.25">
      <c r="A1488">
        <v>20070026</v>
      </c>
      <c r="B1488" t="s">
        <v>22</v>
      </c>
      <c r="C1488" t="s">
        <v>13405</v>
      </c>
      <c r="D1488" t="s">
        <v>14348</v>
      </c>
      <c r="E1488" t="s">
        <v>5795</v>
      </c>
      <c r="F1488" s="31">
        <v>37.51</v>
      </c>
      <c r="G1488" s="31">
        <v>1522.0091000000002</v>
      </c>
      <c r="H1488" s="31">
        <v>0</v>
      </c>
      <c r="I1488" s="31">
        <v>0</v>
      </c>
      <c r="J1488" s="31">
        <v>0</v>
      </c>
      <c r="K1488" s="31">
        <v>0</v>
      </c>
      <c r="L1488" s="31">
        <v>0</v>
      </c>
      <c r="M1488" s="31">
        <v>1522</v>
      </c>
    </row>
    <row r="1489" spans="1:13" x14ac:dyDescent="0.25">
      <c r="A1489">
        <v>20070026</v>
      </c>
      <c r="B1489" t="s">
        <v>40</v>
      </c>
      <c r="C1489" t="s">
        <v>14310</v>
      </c>
      <c r="D1489" t="s">
        <v>14349</v>
      </c>
      <c r="E1489" t="s">
        <v>14370</v>
      </c>
      <c r="F1489" s="31">
        <v>38.930000000000007</v>
      </c>
      <c r="G1489" s="31">
        <v>1747.1505999999999</v>
      </c>
      <c r="H1489" s="31">
        <v>0</v>
      </c>
      <c r="I1489" s="31">
        <v>0</v>
      </c>
      <c r="J1489" s="31">
        <v>0</v>
      </c>
      <c r="K1489" s="31">
        <v>0</v>
      </c>
      <c r="L1489" s="31">
        <v>0</v>
      </c>
      <c r="M1489" s="31">
        <v>1747</v>
      </c>
    </row>
    <row r="1490" spans="1:13" x14ac:dyDescent="0.25">
      <c r="A1490">
        <v>20070026</v>
      </c>
      <c r="B1490" t="s">
        <v>23</v>
      </c>
      <c r="C1490" t="s">
        <v>14311</v>
      </c>
      <c r="D1490" t="s">
        <v>14350</v>
      </c>
      <c r="E1490" t="s">
        <v>14370</v>
      </c>
      <c r="F1490" s="31">
        <v>52.190000000000005</v>
      </c>
      <c r="G1490" s="31">
        <v>2265.4456</v>
      </c>
      <c r="H1490" s="31">
        <v>0</v>
      </c>
      <c r="I1490" s="31">
        <v>0</v>
      </c>
      <c r="J1490" s="31">
        <v>0</v>
      </c>
      <c r="K1490" s="31">
        <v>0</v>
      </c>
      <c r="L1490" s="31">
        <v>0</v>
      </c>
      <c r="M1490" s="31">
        <v>2265</v>
      </c>
    </row>
    <row r="1491" spans="1:13" x14ac:dyDescent="0.25">
      <c r="A1491">
        <v>20070026</v>
      </c>
      <c r="B1491" t="s">
        <v>24</v>
      </c>
      <c r="C1491" t="s">
        <v>5399</v>
      </c>
      <c r="D1491" t="s">
        <v>14351</v>
      </c>
      <c r="E1491" t="s">
        <v>14371</v>
      </c>
      <c r="F1491" s="31">
        <v>30.369999999999997</v>
      </c>
      <c r="G1491" s="31">
        <v>1265.3946000000001</v>
      </c>
      <c r="H1491" s="31">
        <v>0</v>
      </c>
      <c r="I1491" s="31">
        <v>0</v>
      </c>
      <c r="J1491" s="31">
        <v>0</v>
      </c>
      <c r="K1491" s="31">
        <v>0</v>
      </c>
      <c r="L1491" s="31">
        <v>0</v>
      </c>
      <c r="M1491" s="31">
        <v>1265</v>
      </c>
    </row>
    <row r="1492" spans="1:13" x14ac:dyDescent="0.25">
      <c r="A1492">
        <v>20070026</v>
      </c>
      <c r="B1492" t="s">
        <v>26</v>
      </c>
      <c r="C1492" t="s">
        <v>14313</v>
      </c>
      <c r="D1492" t="s">
        <v>14353</v>
      </c>
      <c r="E1492" t="s">
        <v>14372</v>
      </c>
      <c r="F1492" s="31">
        <v>65.31</v>
      </c>
      <c r="G1492" s="31">
        <v>2962.2333000000008</v>
      </c>
      <c r="H1492" s="31">
        <v>0</v>
      </c>
      <c r="I1492" s="31">
        <v>0</v>
      </c>
      <c r="J1492" s="31">
        <v>0</v>
      </c>
      <c r="K1492" s="31">
        <v>0</v>
      </c>
      <c r="L1492" s="31">
        <v>0</v>
      </c>
      <c r="M1492" s="31">
        <v>2962</v>
      </c>
    </row>
    <row r="1493" spans="1:13" x14ac:dyDescent="0.25">
      <c r="A1493">
        <v>20070026</v>
      </c>
      <c r="B1493" t="s">
        <v>27</v>
      </c>
      <c r="C1493" t="s">
        <v>10959</v>
      </c>
      <c r="D1493" t="s">
        <v>14468</v>
      </c>
      <c r="E1493" t="s">
        <v>14370</v>
      </c>
      <c r="F1493" s="31">
        <v>15.31</v>
      </c>
      <c r="G1493" s="31">
        <v>601.25409999999999</v>
      </c>
      <c r="H1493" s="31">
        <v>0</v>
      </c>
      <c r="I1493" s="31">
        <v>0</v>
      </c>
      <c r="J1493" s="31">
        <v>0</v>
      </c>
      <c r="K1493" s="31">
        <v>0</v>
      </c>
      <c r="L1493" s="31">
        <v>0</v>
      </c>
      <c r="M1493" s="31">
        <v>601</v>
      </c>
    </row>
    <row r="1494" spans="1:13" x14ac:dyDescent="0.25">
      <c r="A1494">
        <v>20070026</v>
      </c>
      <c r="B1494" t="s">
        <v>3</v>
      </c>
      <c r="C1494" t="s">
        <v>9412</v>
      </c>
      <c r="D1494" t="s">
        <v>14650</v>
      </c>
      <c r="E1494" t="s">
        <v>14371</v>
      </c>
      <c r="F1494" s="31">
        <v>16.11</v>
      </c>
      <c r="G1494" s="31">
        <v>752.8723</v>
      </c>
      <c r="H1494" s="31">
        <v>0</v>
      </c>
      <c r="I1494" s="31">
        <v>0</v>
      </c>
      <c r="J1494" s="31">
        <v>0</v>
      </c>
      <c r="K1494" s="31">
        <v>0</v>
      </c>
      <c r="L1494" s="31">
        <v>0</v>
      </c>
      <c r="M1494" s="31">
        <v>753</v>
      </c>
    </row>
    <row r="1495" spans="1:13" x14ac:dyDescent="0.25">
      <c r="A1495">
        <v>20070026</v>
      </c>
      <c r="B1495" t="s">
        <v>4</v>
      </c>
      <c r="C1495" t="s">
        <v>5716</v>
      </c>
      <c r="D1495" t="s">
        <v>14651</v>
      </c>
      <c r="E1495" t="s">
        <v>275</v>
      </c>
      <c r="F1495" s="31">
        <v>26.779999999999994</v>
      </c>
      <c r="G1495" s="31">
        <v>1198.4085</v>
      </c>
      <c r="H1495" s="31">
        <v>0</v>
      </c>
      <c r="I1495" s="31">
        <v>0</v>
      </c>
      <c r="J1495" s="31">
        <v>0</v>
      </c>
      <c r="K1495" s="31">
        <v>0</v>
      </c>
      <c r="L1495" s="31">
        <v>0</v>
      </c>
      <c r="M1495" s="31">
        <v>1198</v>
      </c>
    </row>
    <row r="1496" spans="1:13" x14ac:dyDescent="0.25">
      <c r="A1496">
        <v>20070026</v>
      </c>
      <c r="B1496" t="s">
        <v>28</v>
      </c>
      <c r="C1496" t="s">
        <v>14621</v>
      </c>
      <c r="D1496" t="s">
        <v>14652</v>
      </c>
      <c r="E1496" t="s">
        <v>14258</v>
      </c>
      <c r="F1496" s="31">
        <v>39.11999999999999</v>
      </c>
      <c r="G1496" s="31">
        <v>1739.3734999999999</v>
      </c>
      <c r="H1496" s="31">
        <v>0</v>
      </c>
      <c r="I1496" s="31">
        <v>0</v>
      </c>
      <c r="J1496" s="31">
        <v>0</v>
      </c>
      <c r="K1496" s="31">
        <v>0</v>
      </c>
      <c r="L1496" s="31">
        <v>0</v>
      </c>
      <c r="M1496" s="31">
        <v>1739</v>
      </c>
    </row>
    <row r="1497" spans="1:13" x14ac:dyDescent="0.25">
      <c r="A1497">
        <v>20070026</v>
      </c>
      <c r="B1497" t="s">
        <v>37</v>
      </c>
      <c r="C1497" t="s">
        <v>14820</v>
      </c>
      <c r="D1497" t="s">
        <v>14841</v>
      </c>
      <c r="E1497" t="s">
        <v>14371</v>
      </c>
      <c r="F1497" s="31">
        <v>7.55</v>
      </c>
      <c r="G1497" s="31">
        <v>331.34039999999999</v>
      </c>
      <c r="H1497" s="31">
        <v>0</v>
      </c>
      <c r="I1497" s="31">
        <v>0</v>
      </c>
      <c r="J1497" s="31">
        <v>0</v>
      </c>
      <c r="K1497" s="31">
        <v>0</v>
      </c>
      <c r="L1497" s="31">
        <v>0</v>
      </c>
      <c r="M1497" s="31">
        <v>331</v>
      </c>
    </row>
    <row r="1498" spans="1:13" x14ac:dyDescent="0.25">
      <c r="A1498">
        <v>20070026</v>
      </c>
      <c r="B1498" t="s">
        <v>38</v>
      </c>
      <c r="C1498" t="s">
        <v>14821</v>
      </c>
      <c r="D1498" t="s">
        <v>14842</v>
      </c>
      <c r="E1498" t="s">
        <v>275</v>
      </c>
      <c r="F1498" s="31">
        <v>11.579999999999998</v>
      </c>
      <c r="G1498" s="31">
        <v>501.87720000000002</v>
      </c>
      <c r="H1498" s="31">
        <v>0</v>
      </c>
      <c r="I1498" s="31">
        <v>0</v>
      </c>
      <c r="J1498" s="31">
        <v>0</v>
      </c>
      <c r="K1498" s="31">
        <v>0</v>
      </c>
      <c r="L1498" s="31">
        <v>0</v>
      </c>
      <c r="M1498" s="31">
        <v>502</v>
      </c>
    </row>
    <row r="1499" spans="1:13" x14ac:dyDescent="0.25">
      <c r="A1499">
        <v>20070026</v>
      </c>
      <c r="B1499" t="s">
        <v>29</v>
      </c>
      <c r="C1499" t="s">
        <v>7519</v>
      </c>
      <c r="D1499" t="s">
        <v>15388</v>
      </c>
      <c r="E1499" t="s">
        <v>14258</v>
      </c>
      <c r="F1499" s="31">
        <v>27.689999999999998</v>
      </c>
      <c r="G1499" s="31">
        <v>1400.1355999999998</v>
      </c>
      <c r="H1499" s="31">
        <v>0</v>
      </c>
      <c r="I1499" s="31">
        <v>0</v>
      </c>
      <c r="J1499" s="31">
        <v>0</v>
      </c>
      <c r="K1499" s="31">
        <v>0</v>
      </c>
      <c r="L1499" s="31">
        <v>0</v>
      </c>
      <c r="M1499" s="31">
        <v>1400</v>
      </c>
    </row>
    <row r="1500" spans="1:13" x14ac:dyDescent="0.25">
      <c r="A1500">
        <v>20070026</v>
      </c>
      <c r="B1500" t="s">
        <v>5</v>
      </c>
      <c r="C1500" t="s">
        <v>15332</v>
      </c>
      <c r="D1500" t="s">
        <v>15389</v>
      </c>
      <c r="E1500" t="s">
        <v>275</v>
      </c>
      <c r="F1500" s="31">
        <v>10.64</v>
      </c>
      <c r="G1500" s="31">
        <v>385.79640000000001</v>
      </c>
      <c r="H1500" s="31">
        <v>0</v>
      </c>
      <c r="I1500" s="31">
        <v>0</v>
      </c>
      <c r="J1500" s="31">
        <v>0</v>
      </c>
      <c r="K1500" s="31">
        <v>0</v>
      </c>
      <c r="L1500" s="31">
        <v>0</v>
      </c>
      <c r="M1500" s="31">
        <v>386</v>
      </c>
    </row>
    <row r="1501" spans="1:13" x14ac:dyDescent="0.25">
      <c r="A1501">
        <v>20070026</v>
      </c>
      <c r="B1501" t="s">
        <v>39</v>
      </c>
      <c r="C1501" t="s">
        <v>13009</v>
      </c>
      <c r="D1501" t="s">
        <v>15390</v>
      </c>
      <c r="E1501" t="s">
        <v>14371</v>
      </c>
      <c r="F1501" s="31">
        <v>4.3100000000000005</v>
      </c>
      <c r="G1501" s="31">
        <v>196.15900000000002</v>
      </c>
      <c r="H1501" s="31">
        <v>0</v>
      </c>
      <c r="I1501" s="31">
        <v>0</v>
      </c>
      <c r="J1501" s="31">
        <v>0</v>
      </c>
      <c r="K1501" s="31">
        <v>0</v>
      </c>
      <c r="L1501" s="31">
        <v>0</v>
      </c>
      <c r="M1501" s="31">
        <v>196</v>
      </c>
    </row>
    <row r="1502" spans="1:13" x14ac:dyDescent="0.25">
      <c r="A1502">
        <v>20070026</v>
      </c>
      <c r="B1502" t="s">
        <v>30</v>
      </c>
      <c r="C1502" t="s">
        <v>8800</v>
      </c>
      <c r="D1502" t="s">
        <v>15795</v>
      </c>
      <c r="E1502" t="s">
        <v>14371</v>
      </c>
      <c r="F1502" s="31">
        <v>14.79</v>
      </c>
      <c r="G1502" s="31">
        <v>655.13049999999998</v>
      </c>
      <c r="H1502" s="31">
        <v>0</v>
      </c>
      <c r="I1502" s="31">
        <v>0</v>
      </c>
      <c r="J1502" s="31">
        <v>0</v>
      </c>
      <c r="K1502" s="31">
        <v>0</v>
      </c>
      <c r="L1502" s="31">
        <v>0</v>
      </c>
      <c r="M1502" s="31">
        <v>655</v>
      </c>
    </row>
    <row r="1503" spans="1:13" x14ac:dyDescent="0.25">
      <c r="A1503">
        <v>20070026</v>
      </c>
      <c r="B1503" t="s">
        <v>7</v>
      </c>
      <c r="C1503" t="s">
        <v>15973</v>
      </c>
      <c r="D1503" t="s">
        <v>15992</v>
      </c>
      <c r="E1503" t="s">
        <v>14258</v>
      </c>
      <c r="F1503" s="31">
        <v>33.49</v>
      </c>
      <c r="G1503" s="31">
        <v>1344.5810999999999</v>
      </c>
      <c r="H1503" s="31">
        <v>0</v>
      </c>
      <c r="I1503" s="31">
        <v>0</v>
      </c>
      <c r="J1503" s="31">
        <v>0</v>
      </c>
      <c r="K1503" s="31">
        <v>0</v>
      </c>
      <c r="L1503" s="31">
        <v>0</v>
      </c>
      <c r="M1503" s="31">
        <v>1345</v>
      </c>
    </row>
    <row r="1504" spans="1:13" x14ac:dyDescent="0.25">
      <c r="A1504">
        <v>20070026</v>
      </c>
      <c r="B1504" t="s">
        <v>8</v>
      </c>
      <c r="C1504" t="s">
        <v>7769</v>
      </c>
      <c r="D1504" t="s">
        <v>16054</v>
      </c>
      <c r="E1504" t="s">
        <v>14370</v>
      </c>
      <c r="F1504" s="31">
        <v>13.490000000000002</v>
      </c>
      <c r="G1504" s="31">
        <v>579.63940000000002</v>
      </c>
      <c r="H1504" s="31">
        <v>0</v>
      </c>
      <c r="I1504" s="31">
        <v>0</v>
      </c>
      <c r="J1504" s="31">
        <v>0</v>
      </c>
      <c r="K1504" s="31">
        <v>0</v>
      </c>
      <c r="L1504" s="31">
        <v>0</v>
      </c>
      <c r="M1504" s="31">
        <v>580</v>
      </c>
    </row>
    <row r="1505" spans="1:13" x14ac:dyDescent="0.25">
      <c r="A1505">
        <v>20070026</v>
      </c>
      <c r="B1505" t="s">
        <v>32</v>
      </c>
      <c r="C1505" t="s">
        <v>8799</v>
      </c>
      <c r="D1505" t="s">
        <v>15994</v>
      </c>
      <c r="E1505" t="s">
        <v>14372</v>
      </c>
      <c r="F1505" s="31">
        <v>14.069999999999999</v>
      </c>
      <c r="G1505" s="31">
        <v>612.49499999999989</v>
      </c>
      <c r="H1505" s="31">
        <v>0</v>
      </c>
      <c r="I1505" s="31">
        <v>0</v>
      </c>
      <c r="J1505" s="31">
        <v>0</v>
      </c>
      <c r="K1505" s="31">
        <v>0</v>
      </c>
      <c r="L1505" s="31">
        <v>0</v>
      </c>
      <c r="M1505" s="31">
        <v>612</v>
      </c>
    </row>
    <row r="1506" spans="1:13" x14ac:dyDescent="0.25">
      <c r="A1506">
        <v>20070026</v>
      </c>
      <c r="B1506" t="s">
        <v>33</v>
      </c>
      <c r="C1506" t="s">
        <v>16157</v>
      </c>
      <c r="D1506" t="s">
        <v>16175</v>
      </c>
      <c r="E1506" t="s">
        <v>275</v>
      </c>
      <c r="F1506" s="31">
        <v>31.29</v>
      </c>
      <c r="G1506" s="31">
        <v>1624.8879999999999</v>
      </c>
      <c r="H1506" s="31">
        <v>0</v>
      </c>
      <c r="I1506" s="31">
        <v>0</v>
      </c>
      <c r="J1506" s="31">
        <v>0</v>
      </c>
      <c r="K1506" s="31">
        <v>0</v>
      </c>
      <c r="L1506" s="31">
        <v>0</v>
      </c>
      <c r="M1506" s="31">
        <v>1625</v>
      </c>
    </row>
    <row r="1507" spans="1:13" x14ac:dyDescent="0.25">
      <c r="A1507">
        <v>20070026</v>
      </c>
      <c r="B1507" t="s">
        <v>9</v>
      </c>
      <c r="C1507" t="s">
        <v>16455</v>
      </c>
      <c r="D1507" t="s">
        <v>16527</v>
      </c>
      <c r="E1507" t="s">
        <v>14371</v>
      </c>
      <c r="F1507" s="31">
        <v>29.769999999999996</v>
      </c>
      <c r="G1507" s="31">
        <v>1206.5420000000001</v>
      </c>
      <c r="H1507" s="31">
        <v>0</v>
      </c>
      <c r="I1507" s="31">
        <v>0</v>
      </c>
      <c r="J1507" s="31">
        <v>0</v>
      </c>
      <c r="K1507" s="31">
        <v>0</v>
      </c>
      <c r="L1507" s="31">
        <v>0</v>
      </c>
      <c r="M1507" s="31">
        <v>1207</v>
      </c>
    </row>
    <row r="1508" spans="1:13" x14ac:dyDescent="0.25">
      <c r="A1508">
        <v>20070026</v>
      </c>
      <c r="B1508" t="s">
        <v>10</v>
      </c>
      <c r="C1508" t="s">
        <v>5421</v>
      </c>
      <c r="D1508" t="s">
        <v>16528</v>
      </c>
      <c r="E1508" t="s">
        <v>14258</v>
      </c>
      <c r="F1508" s="31">
        <v>20.55</v>
      </c>
      <c r="G1508" s="31">
        <v>869.62340000000006</v>
      </c>
      <c r="H1508" s="31">
        <v>0</v>
      </c>
      <c r="I1508" s="31">
        <v>0</v>
      </c>
      <c r="J1508" s="31">
        <v>0</v>
      </c>
      <c r="K1508" s="31">
        <v>0</v>
      </c>
      <c r="L1508" s="31">
        <v>0</v>
      </c>
      <c r="M1508" s="31">
        <v>870</v>
      </c>
    </row>
    <row r="1509" spans="1:13" x14ac:dyDescent="0.25">
      <c r="A1509" t="s">
        <v>16767</v>
      </c>
      <c r="F1509" s="31">
        <v>832.69999999999982</v>
      </c>
      <c r="G1509" s="31">
        <v>36687.283899999995</v>
      </c>
      <c r="H1509" s="31">
        <v>0</v>
      </c>
      <c r="I1509" s="31">
        <v>0</v>
      </c>
      <c r="J1509" s="31">
        <v>0</v>
      </c>
      <c r="K1509" s="31">
        <v>0</v>
      </c>
      <c r="L1509" s="31">
        <v>0</v>
      </c>
      <c r="M1509" s="31">
        <v>36686</v>
      </c>
    </row>
    <row r="1510" spans="1:13" x14ac:dyDescent="0.25">
      <c r="A1510">
        <v>20070025</v>
      </c>
      <c r="B1510" t="s">
        <v>17</v>
      </c>
      <c r="C1510" t="s">
        <v>9259</v>
      </c>
      <c r="D1510" t="s">
        <v>9295</v>
      </c>
      <c r="E1510" t="s">
        <v>9308</v>
      </c>
      <c r="F1510" s="31">
        <v>148.95000000000002</v>
      </c>
      <c r="G1510" s="31">
        <v>6497.1303999999991</v>
      </c>
      <c r="H1510" s="31">
        <v>0</v>
      </c>
      <c r="I1510" s="31">
        <v>0</v>
      </c>
      <c r="J1510" s="31">
        <v>0</v>
      </c>
      <c r="K1510" s="31">
        <v>0</v>
      </c>
      <c r="L1510" s="31">
        <v>1182.7300000000032</v>
      </c>
      <c r="M1510" s="31">
        <v>5314</v>
      </c>
    </row>
    <row r="1511" spans="1:13" x14ac:dyDescent="0.25">
      <c r="A1511">
        <v>20070025</v>
      </c>
      <c r="B1511" t="s">
        <v>0</v>
      </c>
      <c r="C1511" t="s">
        <v>739</v>
      </c>
      <c r="D1511" t="s">
        <v>16101</v>
      </c>
      <c r="E1511" t="s">
        <v>9308</v>
      </c>
      <c r="F1511" s="31">
        <v>166.89</v>
      </c>
      <c r="G1511" s="31">
        <v>6969.4602000000004</v>
      </c>
      <c r="H1511" s="31">
        <v>0</v>
      </c>
      <c r="I1511" s="31">
        <v>0</v>
      </c>
      <c r="J1511" s="31">
        <v>0</v>
      </c>
      <c r="K1511" s="31">
        <v>0</v>
      </c>
      <c r="L1511" s="31">
        <v>0</v>
      </c>
      <c r="M1511" s="31">
        <v>6969</v>
      </c>
    </row>
    <row r="1512" spans="1:13" x14ac:dyDescent="0.25">
      <c r="A1512">
        <v>20070025</v>
      </c>
      <c r="B1512" t="s">
        <v>1</v>
      </c>
      <c r="C1512" t="s">
        <v>16087</v>
      </c>
      <c r="D1512" t="s">
        <v>16102</v>
      </c>
      <c r="E1512" t="s">
        <v>9308</v>
      </c>
      <c r="F1512" s="31">
        <v>150.01999999999998</v>
      </c>
      <c r="G1512" s="31">
        <v>5916.2694999999994</v>
      </c>
      <c r="H1512" s="31">
        <v>0</v>
      </c>
      <c r="I1512" s="31">
        <v>0</v>
      </c>
      <c r="J1512" s="31">
        <v>0</v>
      </c>
      <c r="K1512" s="31">
        <v>0</v>
      </c>
      <c r="L1512" s="31">
        <v>0</v>
      </c>
      <c r="M1512" s="31">
        <v>5916</v>
      </c>
    </row>
    <row r="1513" spans="1:13" x14ac:dyDescent="0.25">
      <c r="A1513" t="s">
        <v>16768</v>
      </c>
      <c r="F1513" s="31">
        <v>465.86</v>
      </c>
      <c r="G1513" s="31">
        <v>19382.860099999998</v>
      </c>
      <c r="H1513" s="31">
        <v>0</v>
      </c>
      <c r="I1513" s="31">
        <v>0</v>
      </c>
      <c r="J1513" s="31">
        <v>0</v>
      </c>
      <c r="K1513" s="31">
        <v>0</v>
      </c>
      <c r="L1513" s="31">
        <v>1182.7300000000032</v>
      </c>
      <c r="M1513" s="31">
        <v>18199</v>
      </c>
    </row>
    <row r="1514" spans="1:13" x14ac:dyDescent="0.25">
      <c r="A1514">
        <v>20080050</v>
      </c>
      <c r="B1514" t="s">
        <v>0</v>
      </c>
      <c r="C1514" t="s">
        <v>14527</v>
      </c>
      <c r="D1514" t="s">
        <v>14554</v>
      </c>
      <c r="E1514" t="s">
        <v>7439</v>
      </c>
      <c r="F1514" s="31">
        <v>91.45</v>
      </c>
      <c r="G1514" s="31">
        <v>3679.0388000000007</v>
      </c>
      <c r="H1514" s="31">
        <v>0</v>
      </c>
      <c r="I1514" s="31">
        <v>0</v>
      </c>
      <c r="J1514" s="31">
        <v>0</v>
      </c>
      <c r="K1514" s="31">
        <v>0</v>
      </c>
      <c r="L1514" s="31">
        <v>0</v>
      </c>
      <c r="M1514" s="31">
        <v>3679</v>
      </c>
    </row>
    <row r="1515" spans="1:13" x14ac:dyDescent="0.25">
      <c r="A1515">
        <v>20080050</v>
      </c>
      <c r="B1515" t="s">
        <v>1</v>
      </c>
      <c r="C1515" t="s">
        <v>6711</v>
      </c>
      <c r="D1515" t="s">
        <v>14472</v>
      </c>
      <c r="E1515" t="s">
        <v>7439</v>
      </c>
      <c r="F1515" s="31">
        <v>29.39</v>
      </c>
      <c r="G1515" s="31">
        <v>1053.7436</v>
      </c>
      <c r="H1515" s="31">
        <v>0</v>
      </c>
      <c r="I1515" s="31">
        <v>0</v>
      </c>
      <c r="J1515" s="31">
        <v>0</v>
      </c>
      <c r="K1515" s="31">
        <v>0</v>
      </c>
      <c r="L1515" s="31">
        <v>0</v>
      </c>
      <c r="M1515" s="31">
        <v>1054</v>
      </c>
    </row>
    <row r="1516" spans="1:13" x14ac:dyDescent="0.25">
      <c r="A1516">
        <v>20080050</v>
      </c>
      <c r="B1516" t="s">
        <v>20</v>
      </c>
      <c r="C1516" t="s">
        <v>14624</v>
      </c>
      <c r="D1516" t="s">
        <v>14657</v>
      </c>
      <c r="E1516" t="s">
        <v>7415</v>
      </c>
      <c r="F1516" s="31">
        <v>41.94</v>
      </c>
      <c r="G1516" s="31">
        <v>1572.2405000000001</v>
      </c>
      <c r="H1516" s="31">
        <v>0</v>
      </c>
      <c r="I1516" s="31">
        <v>0</v>
      </c>
      <c r="J1516" s="31">
        <v>0</v>
      </c>
      <c r="K1516" s="31">
        <v>0</v>
      </c>
      <c r="L1516" s="31">
        <v>0</v>
      </c>
      <c r="M1516" s="31">
        <v>1572</v>
      </c>
    </row>
    <row r="1517" spans="1:13" x14ac:dyDescent="0.25">
      <c r="A1517">
        <v>20080050</v>
      </c>
      <c r="B1517" t="s">
        <v>41</v>
      </c>
      <c r="C1517" t="s">
        <v>16090</v>
      </c>
      <c r="D1517" t="s">
        <v>16107</v>
      </c>
      <c r="E1517" t="s">
        <v>7417</v>
      </c>
      <c r="F1517" s="31">
        <v>5.26</v>
      </c>
      <c r="G1517" s="31">
        <v>176.95260000000002</v>
      </c>
      <c r="H1517" s="31">
        <v>0</v>
      </c>
      <c r="I1517" s="31">
        <v>0</v>
      </c>
      <c r="J1517" s="31">
        <v>0</v>
      </c>
      <c r="K1517" s="31">
        <v>0</v>
      </c>
      <c r="L1517" s="31">
        <v>0</v>
      </c>
      <c r="M1517" s="31">
        <v>177</v>
      </c>
    </row>
    <row r="1518" spans="1:13" x14ac:dyDescent="0.25">
      <c r="A1518">
        <v>20080050</v>
      </c>
      <c r="B1518" t="s">
        <v>36</v>
      </c>
      <c r="C1518" t="s">
        <v>6156</v>
      </c>
      <c r="D1518" t="s">
        <v>15586</v>
      </c>
      <c r="E1518" t="s">
        <v>7417</v>
      </c>
      <c r="F1518" s="31">
        <v>15.179999999999998</v>
      </c>
      <c r="G1518" s="31">
        <v>682.42740000000003</v>
      </c>
      <c r="H1518" s="31">
        <v>0</v>
      </c>
      <c r="I1518" s="31">
        <v>0</v>
      </c>
      <c r="J1518" s="31">
        <v>0</v>
      </c>
      <c r="K1518" s="31">
        <v>0</v>
      </c>
      <c r="L1518" s="31">
        <v>0</v>
      </c>
      <c r="M1518" s="31">
        <v>682</v>
      </c>
    </row>
    <row r="1519" spans="1:13" x14ac:dyDescent="0.25">
      <c r="A1519">
        <v>20080050</v>
      </c>
      <c r="B1519" t="s">
        <v>21</v>
      </c>
      <c r="C1519" t="s">
        <v>16160</v>
      </c>
      <c r="D1519" t="s">
        <v>16178</v>
      </c>
      <c r="E1519" t="s">
        <v>7962</v>
      </c>
      <c r="F1519" s="31">
        <v>17.399999999999999</v>
      </c>
      <c r="G1519" s="31">
        <v>702.11950000000013</v>
      </c>
      <c r="H1519" s="31">
        <v>0</v>
      </c>
      <c r="I1519" s="31">
        <v>0</v>
      </c>
      <c r="J1519" s="31">
        <v>0</v>
      </c>
      <c r="K1519" s="31">
        <v>0</v>
      </c>
      <c r="L1519" s="31">
        <v>0</v>
      </c>
      <c r="M1519" s="31">
        <v>702</v>
      </c>
    </row>
    <row r="1520" spans="1:13" x14ac:dyDescent="0.25">
      <c r="A1520" t="s">
        <v>16769</v>
      </c>
      <c r="F1520" s="31">
        <v>200.62</v>
      </c>
      <c r="G1520" s="31">
        <v>7866.5224000000007</v>
      </c>
      <c r="H1520" s="31">
        <v>0</v>
      </c>
      <c r="I1520" s="31">
        <v>0</v>
      </c>
      <c r="J1520" s="31">
        <v>0</v>
      </c>
      <c r="K1520" s="31">
        <v>0</v>
      </c>
      <c r="L1520" s="31">
        <v>0</v>
      </c>
      <c r="M1520" s="31">
        <v>7866</v>
      </c>
    </row>
    <row r="1521" spans="1:13" x14ac:dyDescent="0.25">
      <c r="A1521">
        <v>20020025</v>
      </c>
      <c r="B1521" t="s">
        <v>17</v>
      </c>
      <c r="C1521" t="s">
        <v>14516</v>
      </c>
      <c r="D1521" t="s">
        <v>14538</v>
      </c>
      <c r="E1521" t="s">
        <v>276</v>
      </c>
      <c r="F1521" s="31">
        <v>1.39</v>
      </c>
      <c r="G1521" s="31">
        <v>51.958199999999998</v>
      </c>
      <c r="H1521" s="31">
        <v>0</v>
      </c>
      <c r="I1521" s="31">
        <v>0</v>
      </c>
      <c r="J1521" s="31">
        <v>0</v>
      </c>
      <c r="K1521" s="31">
        <v>0</v>
      </c>
      <c r="L1521" s="31">
        <v>0</v>
      </c>
      <c r="M1521" s="31">
        <v>52</v>
      </c>
    </row>
    <row r="1522" spans="1:13" x14ac:dyDescent="0.25">
      <c r="A1522">
        <v>20020025</v>
      </c>
      <c r="B1522" t="s">
        <v>0</v>
      </c>
      <c r="C1522" t="s">
        <v>6892</v>
      </c>
      <c r="D1522" t="s">
        <v>14539</v>
      </c>
      <c r="E1522" t="s">
        <v>1187</v>
      </c>
      <c r="F1522" s="31">
        <v>162.18</v>
      </c>
      <c r="G1522" s="31">
        <v>6660.5590000000002</v>
      </c>
      <c r="H1522" s="31">
        <v>0</v>
      </c>
      <c r="I1522" s="31">
        <v>0</v>
      </c>
      <c r="J1522" s="31">
        <v>0</v>
      </c>
      <c r="K1522" s="31">
        <v>0</v>
      </c>
      <c r="L1522" s="31">
        <v>0</v>
      </c>
      <c r="M1522" s="31">
        <v>6661</v>
      </c>
    </row>
    <row r="1523" spans="1:13" x14ac:dyDescent="0.25">
      <c r="A1523">
        <v>20020025</v>
      </c>
      <c r="B1523" t="s">
        <v>20</v>
      </c>
      <c r="C1523" t="s">
        <v>14610</v>
      </c>
      <c r="D1523" t="s">
        <v>14635</v>
      </c>
      <c r="E1523" t="s">
        <v>276</v>
      </c>
      <c r="F1523" s="31">
        <v>15.18</v>
      </c>
      <c r="G1523" s="31">
        <v>643.68050000000005</v>
      </c>
      <c r="H1523" s="31">
        <v>0</v>
      </c>
      <c r="I1523" s="31">
        <v>0</v>
      </c>
      <c r="J1523" s="31">
        <v>0</v>
      </c>
      <c r="K1523" s="31">
        <v>0</v>
      </c>
      <c r="L1523" s="31">
        <v>0</v>
      </c>
      <c r="M1523" s="31">
        <v>644</v>
      </c>
    </row>
    <row r="1524" spans="1:13" x14ac:dyDescent="0.25">
      <c r="A1524">
        <v>20020025</v>
      </c>
      <c r="B1524" t="s">
        <v>36</v>
      </c>
      <c r="C1524" t="s">
        <v>6839</v>
      </c>
      <c r="D1524" t="s">
        <v>14740</v>
      </c>
      <c r="E1524" t="s">
        <v>1187</v>
      </c>
      <c r="F1524" s="31">
        <v>1.99</v>
      </c>
      <c r="G1524" s="31">
        <v>93.370800000000003</v>
      </c>
      <c r="H1524" s="31">
        <v>0</v>
      </c>
      <c r="I1524" s="31">
        <v>0</v>
      </c>
      <c r="J1524" s="31">
        <v>0</v>
      </c>
      <c r="K1524" s="31">
        <v>0</v>
      </c>
      <c r="L1524" s="31">
        <v>0</v>
      </c>
      <c r="M1524" s="31">
        <v>93</v>
      </c>
    </row>
    <row r="1525" spans="1:13" x14ac:dyDescent="0.25">
      <c r="A1525">
        <v>20020025</v>
      </c>
      <c r="B1525" t="s">
        <v>25</v>
      </c>
      <c r="C1525" t="s">
        <v>14721</v>
      </c>
      <c r="D1525" t="s">
        <v>14744</v>
      </c>
      <c r="E1525" t="s">
        <v>276</v>
      </c>
      <c r="F1525" s="31">
        <v>56.830000000000013</v>
      </c>
      <c r="G1525" s="31">
        <v>2219.9922999999999</v>
      </c>
      <c r="H1525" s="31">
        <v>0</v>
      </c>
      <c r="I1525" s="31">
        <v>0</v>
      </c>
      <c r="J1525" s="31">
        <v>0</v>
      </c>
      <c r="K1525" s="31">
        <v>0</v>
      </c>
      <c r="L1525" s="31">
        <v>0</v>
      </c>
      <c r="M1525" s="31">
        <v>2220</v>
      </c>
    </row>
    <row r="1526" spans="1:13" x14ac:dyDescent="0.25">
      <c r="A1526">
        <v>20020025</v>
      </c>
      <c r="B1526" t="s">
        <v>26</v>
      </c>
      <c r="C1526" t="s">
        <v>14811</v>
      </c>
      <c r="D1526" t="s">
        <v>14830</v>
      </c>
      <c r="E1526" t="s">
        <v>14845</v>
      </c>
      <c r="F1526" s="31">
        <v>62.400000000000006</v>
      </c>
      <c r="G1526" s="31">
        <v>2405.8351000000002</v>
      </c>
      <c r="H1526" s="31">
        <v>0</v>
      </c>
      <c r="I1526" s="31">
        <v>0</v>
      </c>
      <c r="J1526" s="31">
        <v>0</v>
      </c>
      <c r="K1526" s="31">
        <v>0</v>
      </c>
      <c r="L1526" s="31">
        <v>0</v>
      </c>
      <c r="M1526" s="31">
        <v>2406</v>
      </c>
    </row>
    <row r="1527" spans="1:13" x14ac:dyDescent="0.25">
      <c r="A1527">
        <v>20020025</v>
      </c>
      <c r="B1527" t="s">
        <v>27</v>
      </c>
      <c r="C1527" t="s">
        <v>7454</v>
      </c>
      <c r="D1527" t="s">
        <v>14989</v>
      </c>
      <c r="E1527" t="s">
        <v>15003</v>
      </c>
      <c r="F1527" s="31">
        <v>61.940000000000005</v>
      </c>
      <c r="G1527" s="31">
        <v>2581.1035000000002</v>
      </c>
      <c r="H1527" s="31">
        <v>0</v>
      </c>
      <c r="I1527" s="31">
        <v>0</v>
      </c>
      <c r="J1527" s="31">
        <v>0</v>
      </c>
      <c r="K1527" s="31">
        <v>0</v>
      </c>
      <c r="L1527" s="31">
        <v>0</v>
      </c>
      <c r="M1527" s="31">
        <v>2581</v>
      </c>
    </row>
    <row r="1528" spans="1:13" x14ac:dyDescent="0.25">
      <c r="A1528">
        <v>20020025</v>
      </c>
      <c r="B1528" t="s">
        <v>37</v>
      </c>
      <c r="C1528" t="s">
        <v>7769</v>
      </c>
      <c r="D1528" t="s">
        <v>14909</v>
      </c>
      <c r="E1528" t="s">
        <v>276</v>
      </c>
      <c r="F1528" s="31">
        <v>19.580000000000002</v>
      </c>
      <c r="G1528" s="31">
        <v>732.04920000000004</v>
      </c>
      <c r="H1528" s="31">
        <v>0</v>
      </c>
      <c r="I1528" s="31">
        <v>0</v>
      </c>
      <c r="J1528" s="31">
        <v>0</v>
      </c>
      <c r="K1528" s="31">
        <v>0</v>
      </c>
      <c r="L1528" s="31">
        <v>0</v>
      </c>
      <c r="M1528" s="31">
        <v>732</v>
      </c>
    </row>
    <row r="1529" spans="1:13" x14ac:dyDescent="0.25">
      <c r="A1529">
        <v>20020025</v>
      </c>
      <c r="B1529" t="s">
        <v>38</v>
      </c>
      <c r="C1529" t="s">
        <v>15714</v>
      </c>
      <c r="D1529" t="s">
        <v>15729</v>
      </c>
      <c r="E1529" t="s">
        <v>1032</v>
      </c>
      <c r="F1529" s="31">
        <v>38.020000000000003</v>
      </c>
      <c r="G1529" s="31">
        <v>1757.8780999999999</v>
      </c>
      <c r="H1529" s="31">
        <v>0</v>
      </c>
      <c r="I1529" s="31">
        <v>0</v>
      </c>
      <c r="J1529" s="31">
        <v>0</v>
      </c>
      <c r="K1529" s="31">
        <v>0</v>
      </c>
      <c r="L1529" s="31">
        <v>0</v>
      </c>
      <c r="M1529" s="31">
        <v>1758</v>
      </c>
    </row>
    <row r="1530" spans="1:13" x14ac:dyDescent="0.25">
      <c r="A1530" t="s">
        <v>16770</v>
      </c>
      <c r="F1530" s="31">
        <v>419.51</v>
      </c>
      <c r="G1530" s="31">
        <v>17146.4267</v>
      </c>
      <c r="H1530" s="31">
        <v>0</v>
      </c>
      <c r="I1530" s="31">
        <v>0</v>
      </c>
      <c r="J1530" s="31">
        <v>0</v>
      </c>
      <c r="K1530" s="31">
        <v>0</v>
      </c>
      <c r="L1530" s="31">
        <v>0</v>
      </c>
      <c r="M1530" s="31">
        <v>17147</v>
      </c>
    </row>
    <row r="1531" spans="1:13" x14ac:dyDescent="0.25">
      <c r="A1531">
        <v>20020026</v>
      </c>
      <c r="B1531" t="s">
        <v>0</v>
      </c>
      <c r="C1531" t="s">
        <v>15052</v>
      </c>
      <c r="D1531" t="s">
        <v>15075</v>
      </c>
      <c r="E1531" t="s">
        <v>280</v>
      </c>
      <c r="F1531" s="31">
        <v>62.969999999999992</v>
      </c>
      <c r="G1531" s="31">
        <v>2528.3053999999997</v>
      </c>
      <c r="H1531" s="31">
        <v>0</v>
      </c>
      <c r="I1531" s="31">
        <v>0</v>
      </c>
      <c r="J1531" s="31">
        <v>0</v>
      </c>
      <c r="K1531" s="31">
        <v>0</v>
      </c>
      <c r="L1531" s="31">
        <v>0</v>
      </c>
      <c r="M1531" s="31">
        <v>2528</v>
      </c>
    </row>
    <row r="1532" spans="1:13" x14ac:dyDescent="0.25">
      <c r="A1532">
        <v>20020026</v>
      </c>
      <c r="B1532" t="s">
        <v>1</v>
      </c>
      <c r="C1532" t="s">
        <v>15053</v>
      </c>
      <c r="D1532" t="s">
        <v>15076</v>
      </c>
      <c r="E1532" t="s">
        <v>276</v>
      </c>
      <c r="F1532" s="31">
        <v>167.76</v>
      </c>
      <c r="G1532" s="31">
        <v>7061.6880999999994</v>
      </c>
      <c r="H1532" s="31">
        <v>0</v>
      </c>
      <c r="I1532" s="31">
        <v>0</v>
      </c>
      <c r="J1532" s="31">
        <v>0</v>
      </c>
      <c r="K1532" s="31">
        <v>0</v>
      </c>
      <c r="L1532" s="31">
        <v>0</v>
      </c>
      <c r="M1532" s="31">
        <v>7062</v>
      </c>
    </row>
    <row r="1533" spans="1:13" x14ac:dyDescent="0.25">
      <c r="A1533">
        <v>20020026</v>
      </c>
      <c r="B1533" t="s">
        <v>18</v>
      </c>
      <c r="C1533" t="s">
        <v>7582</v>
      </c>
      <c r="D1533" t="s">
        <v>15077</v>
      </c>
      <c r="E1533" t="s">
        <v>5155</v>
      </c>
      <c r="F1533" s="31">
        <v>1125.9099999999999</v>
      </c>
      <c r="G1533" s="31">
        <v>46149.350999999995</v>
      </c>
      <c r="H1533" s="31">
        <v>0</v>
      </c>
      <c r="I1533" s="31">
        <v>0</v>
      </c>
      <c r="J1533" s="31">
        <v>0</v>
      </c>
      <c r="K1533" s="31">
        <v>0</v>
      </c>
      <c r="L1533" s="31">
        <v>0</v>
      </c>
      <c r="M1533" s="31">
        <v>46149</v>
      </c>
    </row>
    <row r="1534" spans="1:13" x14ac:dyDescent="0.25">
      <c r="A1534">
        <v>20020026</v>
      </c>
      <c r="B1534" t="s">
        <v>19</v>
      </c>
      <c r="C1534" t="s">
        <v>15054</v>
      </c>
      <c r="D1534" t="s">
        <v>15078</v>
      </c>
      <c r="E1534" t="s">
        <v>1187</v>
      </c>
      <c r="F1534" s="31">
        <v>45.11</v>
      </c>
      <c r="G1534" s="31">
        <v>1828.4141000000002</v>
      </c>
      <c r="H1534" s="31">
        <v>0</v>
      </c>
      <c r="I1534" s="31">
        <v>0</v>
      </c>
      <c r="J1534" s="31">
        <v>0</v>
      </c>
      <c r="K1534" s="31">
        <v>0</v>
      </c>
      <c r="L1534" s="31">
        <v>0</v>
      </c>
      <c r="M1534" s="31">
        <v>1828</v>
      </c>
    </row>
    <row r="1535" spans="1:13" x14ac:dyDescent="0.25">
      <c r="A1535">
        <v>20020026</v>
      </c>
      <c r="B1535" t="s">
        <v>20</v>
      </c>
      <c r="C1535" t="s">
        <v>15055</v>
      </c>
      <c r="D1535" t="s">
        <v>15079</v>
      </c>
      <c r="E1535" t="s">
        <v>276</v>
      </c>
      <c r="F1535" s="31">
        <v>1.8000000000000003</v>
      </c>
      <c r="G1535" s="31">
        <v>83.998199999999997</v>
      </c>
      <c r="H1535" s="31">
        <v>0</v>
      </c>
      <c r="I1535" s="31">
        <v>0</v>
      </c>
      <c r="J1535" s="31">
        <v>0</v>
      </c>
      <c r="K1535" s="31">
        <v>0</v>
      </c>
      <c r="L1535" s="31">
        <v>0</v>
      </c>
      <c r="M1535" s="31">
        <v>84</v>
      </c>
    </row>
    <row r="1536" spans="1:13" x14ac:dyDescent="0.25">
      <c r="A1536">
        <v>20020026</v>
      </c>
      <c r="B1536" t="s">
        <v>41</v>
      </c>
      <c r="C1536" t="s">
        <v>559</v>
      </c>
      <c r="D1536" t="s">
        <v>15080</v>
      </c>
      <c r="E1536" t="s">
        <v>276</v>
      </c>
      <c r="F1536" s="31">
        <v>53.88</v>
      </c>
      <c r="G1536" s="31">
        <v>2155.8944999999999</v>
      </c>
      <c r="H1536" s="31">
        <v>0</v>
      </c>
      <c r="I1536" s="31">
        <v>0</v>
      </c>
      <c r="J1536" s="31">
        <v>0</v>
      </c>
      <c r="K1536" s="31">
        <v>0</v>
      </c>
      <c r="L1536" s="31">
        <v>0</v>
      </c>
      <c r="M1536" s="31">
        <v>2156</v>
      </c>
    </row>
    <row r="1537" spans="1:13" x14ac:dyDescent="0.25">
      <c r="A1537">
        <v>20020026</v>
      </c>
      <c r="B1537" t="s">
        <v>36</v>
      </c>
      <c r="C1537" t="s">
        <v>13520</v>
      </c>
      <c r="D1537" t="s">
        <v>15081</v>
      </c>
      <c r="E1537" t="s">
        <v>276</v>
      </c>
      <c r="F1537" s="31">
        <v>70.11</v>
      </c>
      <c r="G1537" s="31">
        <v>2848.9648000000002</v>
      </c>
      <c r="H1537" s="31">
        <v>0</v>
      </c>
      <c r="I1537" s="31">
        <v>0</v>
      </c>
      <c r="J1537" s="31">
        <v>0</v>
      </c>
      <c r="K1537" s="31">
        <v>0</v>
      </c>
      <c r="L1537" s="31">
        <v>0</v>
      </c>
      <c r="M1537" s="31">
        <v>2849</v>
      </c>
    </row>
    <row r="1538" spans="1:13" x14ac:dyDescent="0.25">
      <c r="A1538">
        <v>20020026</v>
      </c>
      <c r="B1538" t="s">
        <v>21</v>
      </c>
      <c r="C1538" t="s">
        <v>6609</v>
      </c>
      <c r="D1538" t="s">
        <v>15082</v>
      </c>
      <c r="E1538" t="s">
        <v>1187</v>
      </c>
      <c r="F1538" s="31">
        <v>41.019999999999996</v>
      </c>
      <c r="G1538" s="31">
        <v>1815.2577000000001</v>
      </c>
      <c r="H1538" s="31">
        <v>0</v>
      </c>
      <c r="I1538" s="31">
        <v>0</v>
      </c>
      <c r="J1538" s="31">
        <v>0</v>
      </c>
      <c r="K1538" s="31">
        <v>0</v>
      </c>
      <c r="L1538" s="31">
        <v>0</v>
      </c>
      <c r="M1538" s="31">
        <v>1815</v>
      </c>
    </row>
    <row r="1539" spans="1:13" x14ac:dyDescent="0.25">
      <c r="A1539">
        <v>20020026</v>
      </c>
      <c r="B1539" t="s">
        <v>22</v>
      </c>
      <c r="C1539" t="s">
        <v>9946</v>
      </c>
      <c r="D1539" t="s">
        <v>15083</v>
      </c>
      <c r="E1539" t="s">
        <v>276</v>
      </c>
      <c r="F1539" s="31">
        <v>38.550000000000004</v>
      </c>
      <c r="G1539" s="31">
        <v>1709.4227000000001</v>
      </c>
      <c r="H1539" s="31">
        <v>0</v>
      </c>
      <c r="I1539" s="31">
        <v>0</v>
      </c>
      <c r="J1539" s="31">
        <v>0</v>
      </c>
      <c r="K1539" s="31">
        <v>0</v>
      </c>
      <c r="L1539" s="31">
        <v>0</v>
      </c>
      <c r="M1539" s="31">
        <v>1709</v>
      </c>
    </row>
    <row r="1540" spans="1:13" x14ac:dyDescent="0.25">
      <c r="A1540">
        <v>20020026</v>
      </c>
      <c r="B1540" t="s">
        <v>40</v>
      </c>
      <c r="C1540" t="s">
        <v>15056</v>
      </c>
      <c r="D1540" t="s">
        <v>15084</v>
      </c>
      <c r="E1540" t="s">
        <v>1187</v>
      </c>
      <c r="F1540" s="31">
        <v>149.29</v>
      </c>
      <c r="G1540" s="31">
        <v>6167.6098999999995</v>
      </c>
      <c r="H1540" s="31">
        <v>0</v>
      </c>
      <c r="I1540" s="31">
        <v>0</v>
      </c>
      <c r="J1540" s="31">
        <v>0</v>
      </c>
      <c r="K1540" s="31">
        <v>0</v>
      </c>
      <c r="L1540" s="31">
        <v>0</v>
      </c>
      <c r="M1540" s="31">
        <v>6168</v>
      </c>
    </row>
    <row r="1541" spans="1:13" x14ac:dyDescent="0.25">
      <c r="A1541">
        <v>20020026</v>
      </c>
      <c r="B1541" t="s">
        <v>23</v>
      </c>
      <c r="C1541" t="s">
        <v>15057</v>
      </c>
      <c r="D1541" t="s">
        <v>15085</v>
      </c>
      <c r="E1541" t="s">
        <v>1187</v>
      </c>
      <c r="F1541" s="31">
        <v>31.33</v>
      </c>
      <c r="G1541" s="31">
        <v>1356.8369</v>
      </c>
      <c r="H1541" s="31">
        <v>0</v>
      </c>
      <c r="I1541" s="31">
        <v>0</v>
      </c>
      <c r="J1541" s="31">
        <v>0</v>
      </c>
      <c r="K1541" s="31">
        <v>0</v>
      </c>
      <c r="L1541" s="31">
        <v>0</v>
      </c>
      <c r="M1541" s="31">
        <v>1357</v>
      </c>
    </row>
    <row r="1542" spans="1:13" x14ac:dyDescent="0.25">
      <c r="A1542">
        <v>20020026</v>
      </c>
      <c r="B1542" t="s">
        <v>24</v>
      </c>
      <c r="C1542" t="s">
        <v>15058</v>
      </c>
      <c r="D1542" t="s">
        <v>15086</v>
      </c>
      <c r="E1542" t="s">
        <v>276</v>
      </c>
      <c r="F1542" s="31">
        <v>32.89</v>
      </c>
      <c r="G1542" s="31">
        <v>1337.0099</v>
      </c>
      <c r="H1542" s="31">
        <v>0</v>
      </c>
      <c r="I1542" s="31">
        <v>0</v>
      </c>
      <c r="J1542" s="31">
        <v>0</v>
      </c>
      <c r="K1542" s="31">
        <v>0</v>
      </c>
      <c r="L1542" s="31">
        <v>0</v>
      </c>
      <c r="M1542" s="31">
        <v>1337</v>
      </c>
    </row>
    <row r="1543" spans="1:13" x14ac:dyDescent="0.25">
      <c r="A1543">
        <v>20020026</v>
      </c>
      <c r="B1543" t="s">
        <v>25</v>
      </c>
      <c r="C1543" t="s">
        <v>15059</v>
      </c>
      <c r="D1543" t="s">
        <v>15087</v>
      </c>
      <c r="E1543" t="s">
        <v>276</v>
      </c>
      <c r="F1543" s="31">
        <v>28.57</v>
      </c>
      <c r="G1543" s="31">
        <v>1230.4713000000002</v>
      </c>
      <c r="H1543" s="31">
        <v>0</v>
      </c>
      <c r="I1543" s="31">
        <v>0</v>
      </c>
      <c r="J1543" s="31">
        <v>0</v>
      </c>
      <c r="K1543" s="31">
        <v>0</v>
      </c>
      <c r="L1543" s="31">
        <v>0</v>
      </c>
      <c r="M1543" s="31">
        <v>1230</v>
      </c>
    </row>
    <row r="1544" spans="1:13" x14ac:dyDescent="0.25">
      <c r="A1544">
        <v>20020026</v>
      </c>
      <c r="B1544" t="s">
        <v>26</v>
      </c>
      <c r="C1544" t="s">
        <v>15060</v>
      </c>
      <c r="D1544" t="s">
        <v>15088</v>
      </c>
      <c r="E1544" t="s">
        <v>276</v>
      </c>
      <c r="F1544" s="31">
        <v>112.34</v>
      </c>
      <c r="G1544" s="31">
        <v>4527.4616000000005</v>
      </c>
      <c r="H1544" s="31">
        <v>0</v>
      </c>
      <c r="I1544" s="31">
        <v>0</v>
      </c>
      <c r="J1544" s="31">
        <v>0</v>
      </c>
      <c r="K1544" s="31">
        <v>0</v>
      </c>
      <c r="L1544" s="31">
        <v>0</v>
      </c>
      <c r="M1544" s="31">
        <v>4527</v>
      </c>
    </row>
    <row r="1545" spans="1:13" x14ac:dyDescent="0.25">
      <c r="A1545">
        <v>20020026</v>
      </c>
      <c r="B1545" t="s">
        <v>27</v>
      </c>
      <c r="C1545" t="s">
        <v>15061</v>
      </c>
      <c r="D1545" t="s">
        <v>15089</v>
      </c>
      <c r="E1545" t="s">
        <v>276</v>
      </c>
      <c r="F1545" s="31">
        <v>24.189999999999998</v>
      </c>
      <c r="G1545" s="31">
        <v>1145.5857000000001</v>
      </c>
      <c r="H1545" s="31">
        <v>0</v>
      </c>
      <c r="I1545" s="31">
        <v>0</v>
      </c>
      <c r="J1545" s="31">
        <v>0</v>
      </c>
      <c r="K1545" s="31">
        <v>0</v>
      </c>
      <c r="L1545" s="31">
        <v>0</v>
      </c>
      <c r="M1545" s="31">
        <v>1146</v>
      </c>
    </row>
    <row r="1546" spans="1:13" x14ac:dyDescent="0.25">
      <c r="A1546">
        <v>20020026</v>
      </c>
      <c r="B1546" t="s">
        <v>2</v>
      </c>
      <c r="C1546" t="s">
        <v>15062</v>
      </c>
      <c r="D1546" t="s">
        <v>15090</v>
      </c>
      <c r="E1546" t="s">
        <v>276</v>
      </c>
      <c r="F1546" s="31">
        <v>35.200000000000003</v>
      </c>
      <c r="G1546" s="31">
        <v>1379.0527000000002</v>
      </c>
      <c r="H1546" s="31">
        <v>0</v>
      </c>
      <c r="I1546" s="31">
        <v>0</v>
      </c>
      <c r="J1546" s="31">
        <v>0</v>
      </c>
      <c r="K1546" s="31">
        <v>0</v>
      </c>
      <c r="L1546" s="31">
        <v>0</v>
      </c>
      <c r="M1546" s="31">
        <v>1379</v>
      </c>
    </row>
    <row r="1547" spans="1:13" x14ac:dyDescent="0.25">
      <c r="A1547">
        <v>20020026</v>
      </c>
      <c r="B1547" t="s">
        <v>3</v>
      </c>
      <c r="C1547" t="s">
        <v>6609</v>
      </c>
      <c r="D1547" t="s">
        <v>15191</v>
      </c>
      <c r="E1547" t="s">
        <v>276</v>
      </c>
      <c r="F1547" s="31">
        <v>120.56000000000003</v>
      </c>
      <c r="G1547" s="31">
        <v>5272.3474999999999</v>
      </c>
      <c r="H1547" s="31">
        <v>0</v>
      </c>
      <c r="I1547" s="31">
        <v>0</v>
      </c>
      <c r="J1547" s="31">
        <v>0</v>
      </c>
      <c r="K1547" s="31">
        <v>0</v>
      </c>
      <c r="L1547" s="31">
        <v>0</v>
      </c>
      <c r="M1547" s="31">
        <v>5272</v>
      </c>
    </row>
    <row r="1548" spans="1:13" x14ac:dyDescent="0.25">
      <c r="A1548">
        <v>20020026</v>
      </c>
      <c r="B1548" t="s">
        <v>4</v>
      </c>
      <c r="C1548" t="s">
        <v>15159</v>
      </c>
      <c r="D1548" t="s">
        <v>15192</v>
      </c>
      <c r="E1548" t="s">
        <v>1187</v>
      </c>
      <c r="F1548" s="31">
        <v>31.529999999999998</v>
      </c>
      <c r="G1548" s="31">
        <v>1323.0921999999998</v>
      </c>
      <c r="H1548" s="31">
        <v>0</v>
      </c>
      <c r="I1548" s="31">
        <v>0</v>
      </c>
      <c r="J1548" s="31">
        <v>0</v>
      </c>
      <c r="K1548" s="31">
        <v>0</v>
      </c>
      <c r="L1548" s="31">
        <v>0</v>
      </c>
      <c r="M1548" s="31">
        <v>1323</v>
      </c>
    </row>
    <row r="1549" spans="1:13" x14ac:dyDescent="0.25">
      <c r="A1549">
        <v>20020026</v>
      </c>
      <c r="B1549" t="s">
        <v>28</v>
      </c>
      <c r="C1549" t="s">
        <v>15160</v>
      </c>
      <c r="D1549" t="s">
        <v>15193</v>
      </c>
      <c r="E1549" t="s">
        <v>276</v>
      </c>
      <c r="F1549" s="31">
        <v>4.0600000000000005</v>
      </c>
      <c r="G1549" s="31">
        <v>163.96359999999999</v>
      </c>
      <c r="H1549" s="31">
        <v>0</v>
      </c>
      <c r="I1549" s="31">
        <v>0</v>
      </c>
      <c r="J1549" s="31">
        <v>0</v>
      </c>
      <c r="K1549" s="31">
        <v>0</v>
      </c>
      <c r="L1549" s="31">
        <v>0</v>
      </c>
      <c r="M1549" s="31">
        <v>164</v>
      </c>
    </row>
    <row r="1550" spans="1:13" x14ac:dyDescent="0.25">
      <c r="A1550">
        <v>20020026</v>
      </c>
      <c r="B1550" t="s">
        <v>37</v>
      </c>
      <c r="C1550" t="s">
        <v>15063</v>
      </c>
      <c r="D1550" t="s">
        <v>15091</v>
      </c>
      <c r="E1550" t="s">
        <v>1032</v>
      </c>
      <c r="F1550" s="31">
        <v>79.820000000000007</v>
      </c>
      <c r="G1550" s="31">
        <v>3253.9857999999995</v>
      </c>
      <c r="H1550" s="31">
        <v>0</v>
      </c>
      <c r="I1550" s="31">
        <v>0</v>
      </c>
      <c r="J1550" s="31">
        <v>0</v>
      </c>
      <c r="K1550" s="31">
        <v>0</v>
      </c>
      <c r="L1550" s="31">
        <v>0</v>
      </c>
      <c r="M1550" s="31">
        <v>3254</v>
      </c>
    </row>
    <row r="1551" spans="1:13" x14ac:dyDescent="0.25">
      <c r="A1551">
        <v>20020026</v>
      </c>
      <c r="B1551" t="s">
        <v>38</v>
      </c>
      <c r="C1551" t="s">
        <v>896</v>
      </c>
      <c r="D1551" t="s">
        <v>15194</v>
      </c>
      <c r="E1551" t="s">
        <v>276</v>
      </c>
      <c r="F1551" s="31">
        <v>77.430000000000007</v>
      </c>
      <c r="G1551" s="31">
        <v>3248.4246999999996</v>
      </c>
      <c r="H1551" s="31">
        <v>0</v>
      </c>
      <c r="I1551" s="31">
        <v>0</v>
      </c>
      <c r="J1551" s="31">
        <v>0</v>
      </c>
      <c r="K1551" s="31">
        <v>0</v>
      </c>
      <c r="L1551" s="31">
        <v>0</v>
      </c>
      <c r="M1551" s="31">
        <v>3248</v>
      </c>
    </row>
    <row r="1552" spans="1:13" x14ac:dyDescent="0.25">
      <c r="A1552">
        <v>20020026</v>
      </c>
      <c r="B1552" t="s">
        <v>29</v>
      </c>
      <c r="C1552" t="s">
        <v>15161</v>
      </c>
      <c r="D1552" t="s">
        <v>15195</v>
      </c>
      <c r="E1552" t="s">
        <v>276</v>
      </c>
      <c r="F1552" s="31">
        <v>37.830000000000005</v>
      </c>
      <c r="G1552" s="31">
        <v>1573.7775999999999</v>
      </c>
      <c r="H1552" s="31">
        <v>0</v>
      </c>
      <c r="I1552" s="31">
        <v>0</v>
      </c>
      <c r="J1552" s="31">
        <v>0</v>
      </c>
      <c r="K1552" s="31">
        <v>0</v>
      </c>
      <c r="L1552" s="31">
        <v>0</v>
      </c>
      <c r="M1552" s="31">
        <v>1574</v>
      </c>
    </row>
    <row r="1553" spans="1:13" x14ac:dyDescent="0.25">
      <c r="A1553">
        <v>20020026</v>
      </c>
      <c r="B1553" t="s">
        <v>39</v>
      </c>
      <c r="C1553" t="s">
        <v>15162</v>
      </c>
      <c r="D1553" t="s">
        <v>15197</v>
      </c>
      <c r="E1553" t="s">
        <v>278</v>
      </c>
      <c r="F1553" s="31">
        <v>46.08</v>
      </c>
      <c r="G1553" s="31">
        <v>2061.0358999999999</v>
      </c>
      <c r="H1553" s="31">
        <v>0</v>
      </c>
      <c r="I1553" s="31">
        <v>0</v>
      </c>
      <c r="J1553" s="31">
        <v>0</v>
      </c>
      <c r="K1553" s="31">
        <v>0</v>
      </c>
      <c r="L1553" s="31">
        <v>0</v>
      </c>
      <c r="M1553" s="31">
        <v>2061</v>
      </c>
    </row>
    <row r="1554" spans="1:13" x14ac:dyDescent="0.25">
      <c r="A1554">
        <v>20020026</v>
      </c>
      <c r="B1554" t="s">
        <v>6</v>
      </c>
      <c r="C1554" t="s">
        <v>14816</v>
      </c>
      <c r="D1554" t="s">
        <v>15551</v>
      </c>
      <c r="E1554" t="s">
        <v>2020</v>
      </c>
      <c r="F1554" s="31">
        <v>48.57</v>
      </c>
      <c r="G1554" s="31">
        <v>2347.0614</v>
      </c>
      <c r="H1554" s="31">
        <v>0</v>
      </c>
      <c r="I1554" s="31">
        <v>0</v>
      </c>
      <c r="J1554" s="31">
        <v>0</v>
      </c>
      <c r="K1554" s="31">
        <v>0</v>
      </c>
      <c r="L1554" s="31">
        <v>0</v>
      </c>
      <c r="M1554" s="31">
        <v>2347</v>
      </c>
    </row>
    <row r="1555" spans="1:13" x14ac:dyDescent="0.25">
      <c r="A1555">
        <v>20020026</v>
      </c>
      <c r="B1555" t="s">
        <v>30</v>
      </c>
      <c r="C1555" t="s">
        <v>15163</v>
      </c>
      <c r="D1555" t="s">
        <v>15198</v>
      </c>
      <c r="E1555" t="s">
        <v>2020</v>
      </c>
      <c r="F1555" s="31">
        <v>35.06</v>
      </c>
      <c r="G1555" s="31">
        <v>1627.2056</v>
      </c>
      <c r="H1555" s="31">
        <v>0</v>
      </c>
      <c r="I1555" s="31">
        <v>0</v>
      </c>
      <c r="J1555" s="31">
        <v>0</v>
      </c>
      <c r="K1555" s="31">
        <v>0</v>
      </c>
      <c r="L1555" s="31">
        <v>0</v>
      </c>
      <c r="M1555" s="31">
        <v>1627</v>
      </c>
    </row>
    <row r="1556" spans="1:13" x14ac:dyDescent="0.25">
      <c r="A1556">
        <v>20020026</v>
      </c>
      <c r="B1556" t="s">
        <v>31</v>
      </c>
      <c r="C1556" t="s">
        <v>15164</v>
      </c>
      <c r="D1556" t="s">
        <v>15199</v>
      </c>
      <c r="E1556" t="s">
        <v>276</v>
      </c>
      <c r="F1556" s="31">
        <v>80.92</v>
      </c>
      <c r="G1556" s="31">
        <v>3312.2605999999996</v>
      </c>
      <c r="H1556" s="31">
        <v>0</v>
      </c>
      <c r="I1556" s="31">
        <v>0</v>
      </c>
      <c r="J1556" s="31">
        <v>0</v>
      </c>
      <c r="K1556" s="31">
        <v>0</v>
      </c>
      <c r="L1556" s="31">
        <v>0</v>
      </c>
      <c r="M1556" s="31">
        <v>3312</v>
      </c>
    </row>
    <row r="1557" spans="1:13" x14ac:dyDescent="0.25">
      <c r="A1557">
        <v>20020026</v>
      </c>
      <c r="B1557" t="s">
        <v>7</v>
      </c>
      <c r="C1557" t="s">
        <v>8540</v>
      </c>
      <c r="D1557" t="s">
        <v>15200</v>
      </c>
      <c r="E1557" t="s">
        <v>278</v>
      </c>
      <c r="F1557" s="31">
        <v>22.550000000000004</v>
      </c>
      <c r="G1557" s="31">
        <v>1012.9669</v>
      </c>
      <c r="H1557" s="31">
        <v>0</v>
      </c>
      <c r="I1557" s="31">
        <v>0</v>
      </c>
      <c r="J1557" s="31">
        <v>0</v>
      </c>
      <c r="K1557" s="31">
        <v>0</v>
      </c>
      <c r="L1557" s="31">
        <v>0</v>
      </c>
      <c r="M1557" s="31">
        <v>1013</v>
      </c>
    </row>
    <row r="1558" spans="1:13" x14ac:dyDescent="0.25">
      <c r="A1558">
        <v>20020026</v>
      </c>
      <c r="B1558" t="s">
        <v>422</v>
      </c>
      <c r="C1558" t="s">
        <v>6348</v>
      </c>
      <c r="D1558" t="s">
        <v>15201</v>
      </c>
      <c r="E1558" t="s">
        <v>12338</v>
      </c>
      <c r="F1558" s="31">
        <v>20.59</v>
      </c>
      <c r="G1558" s="31">
        <v>834.72519999999997</v>
      </c>
      <c r="H1558" s="31">
        <v>0</v>
      </c>
      <c r="I1558" s="31">
        <v>0</v>
      </c>
      <c r="J1558" s="31">
        <v>0</v>
      </c>
      <c r="K1558" s="31">
        <v>0</v>
      </c>
      <c r="L1558" s="31">
        <v>0</v>
      </c>
      <c r="M1558" s="31">
        <v>835</v>
      </c>
    </row>
    <row r="1559" spans="1:13" x14ac:dyDescent="0.25">
      <c r="A1559">
        <v>20020026</v>
      </c>
      <c r="B1559" t="s">
        <v>8</v>
      </c>
      <c r="C1559" t="s">
        <v>944</v>
      </c>
      <c r="D1559" t="s">
        <v>15202</v>
      </c>
      <c r="E1559" t="s">
        <v>1187</v>
      </c>
      <c r="F1559" s="31">
        <v>50.070000000000007</v>
      </c>
      <c r="G1559" s="31">
        <v>2147.1617000000001</v>
      </c>
      <c r="H1559" s="31">
        <v>0</v>
      </c>
      <c r="I1559" s="31">
        <v>0</v>
      </c>
      <c r="J1559" s="31">
        <v>0</v>
      </c>
      <c r="K1559" s="31">
        <v>0</v>
      </c>
      <c r="L1559" s="31">
        <v>0</v>
      </c>
      <c r="M1559" s="31">
        <v>2147</v>
      </c>
    </row>
    <row r="1560" spans="1:13" x14ac:dyDescent="0.25">
      <c r="A1560">
        <v>20020026</v>
      </c>
      <c r="B1560" t="s">
        <v>32</v>
      </c>
      <c r="C1560" t="s">
        <v>15307</v>
      </c>
      <c r="D1560" t="s">
        <v>15349</v>
      </c>
      <c r="E1560" t="s">
        <v>1187</v>
      </c>
      <c r="F1560" s="31">
        <v>37.03</v>
      </c>
      <c r="G1560" s="31">
        <v>1612.41</v>
      </c>
      <c r="H1560" s="31">
        <v>0</v>
      </c>
      <c r="I1560" s="31">
        <v>0</v>
      </c>
      <c r="J1560" s="31">
        <v>0</v>
      </c>
      <c r="K1560" s="31">
        <v>0</v>
      </c>
      <c r="L1560" s="31">
        <v>0</v>
      </c>
      <c r="M1560" s="31">
        <v>1612</v>
      </c>
    </row>
    <row r="1561" spans="1:13" x14ac:dyDescent="0.25">
      <c r="A1561">
        <v>20020026</v>
      </c>
      <c r="B1561" t="s">
        <v>9</v>
      </c>
      <c r="C1561" t="s">
        <v>9261</v>
      </c>
      <c r="D1561" t="s">
        <v>15552</v>
      </c>
      <c r="E1561" t="s">
        <v>276</v>
      </c>
      <c r="F1561" s="31">
        <v>398.88999999999993</v>
      </c>
      <c r="G1561" s="31">
        <v>16325.099700000001</v>
      </c>
      <c r="H1561" s="31">
        <v>0</v>
      </c>
      <c r="I1561" s="31">
        <v>0</v>
      </c>
      <c r="J1561" s="31">
        <v>0</v>
      </c>
      <c r="K1561" s="31">
        <v>0</v>
      </c>
      <c r="L1561" s="31">
        <v>0</v>
      </c>
      <c r="M1561" s="31">
        <v>16325</v>
      </c>
    </row>
    <row r="1562" spans="1:13" x14ac:dyDescent="0.25">
      <c r="A1562">
        <v>20020026</v>
      </c>
      <c r="B1562" t="s">
        <v>11</v>
      </c>
      <c r="C1562" t="s">
        <v>15503</v>
      </c>
      <c r="D1562" t="s">
        <v>15555</v>
      </c>
      <c r="E1562" t="s">
        <v>276</v>
      </c>
      <c r="F1562" s="31">
        <v>15.370000000000001</v>
      </c>
      <c r="G1562" s="31">
        <v>648.88369999999998</v>
      </c>
      <c r="H1562" s="31">
        <v>0</v>
      </c>
      <c r="I1562" s="31">
        <v>0</v>
      </c>
      <c r="J1562" s="31">
        <v>0</v>
      </c>
      <c r="K1562" s="31">
        <v>0</v>
      </c>
      <c r="L1562" s="31">
        <v>0</v>
      </c>
      <c r="M1562" s="31">
        <v>649</v>
      </c>
    </row>
    <row r="1563" spans="1:13" x14ac:dyDescent="0.25">
      <c r="A1563">
        <v>20020026</v>
      </c>
      <c r="B1563" t="s">
        <v>12</v>
      </c>
      <c r="C1563" t="s">
        <v>15504</v>
      </c>
      <c r="D1563" t="s">
        <v>15556</v>
      </c>
      <c r="E1563" t="s">
        <v>276</v>
      </c>
      <c r="F1563" s="31">
        <v>26.28</v>
      </c>
      <c r="G1563" s="31">
        <v>1066.0871999999999</v>
      </c>
      <c r="H1563" s="31">
        <v>0</v>
      </c>
      <c r="I1563" s="31">
        <v>0</v>
      </c>
      <c r="J1563" s="31">
        <v>0</v>
      </c>
      <c r="K1563" s="31">
        <v>0</v>
      </c>
      <c r="L1563" s="31">
        <v>0</v>
      </c>
      <c r="M1563" s="31">
        <v>1066</v>
      </c>
    </row>
    <row r="1564" spans="1:13" x14ac:dyDescent="0.25">
      <c r="A1564">
        <v>20020026</v>
      </c>
      <c r="B1564" t="s">
        <v>13</v>
      </c>
      <c r="C1564" t="s">
        <v>9598</v>
      </c>
      <c r="D1564" t="s">
        <v>15557</v>
      </c>
      <c r="E1564" t="s">
        <v>15595</v>
      </c>
      <c r="F1564" s="31">
        <v>105.44</v>
      </c>
      <c r="G1564" s="31">
        <v>4421.2974999999997</v>
      </c>
      <c r="H1564" s="31">
        <v>0</v>
      </c>
      <c r="I1564" s="31">
        <v>0</v>
      </c>
      <c r="J1564" s="31">
        <v>0</v>
      </c>
      <c r="K1564" s="31">
        <v>0</v>
      </c>
      <c r="L1564" s="31">
        <v>0</v>
      </c>
      <c r="M1564" s="31">
        <v>4421</v>
      </c>
    </row>
    <row r="1565" spans="1:13" x14ac:dyDescent="0.25">
      <c r="A1565">
        <v>20020026</v>
      </c>
      <c r="B1565" t="s">
        <v>35</v>
      </c>
      <c r="C1565" t="s">
        <v>15715</v>
      </c>
      <c r="D1565" t="s">
        <v>15730</v>
      </c>
      <c r="E1565" t="s">
        <v>276</v>
      </c>
      <c r="F1565" s="31">
        <v>84.260000000000019</v>
      </c>
      <c r="G1565" s="31">
        <v>3379.7069999999994</v>
      </c>
      <c r="H1565" s="31">
        <v>0</v>
      </c>
      <c r="I1565" s="31">
        <v>0</v>
      </c>
      <c r="J1565" s="31">
        <v>0</v>
      </c>
      <c r="K1565" s="31">
        <v>0</v>
      </c>
      <c r="L1565" s="31">
        <v>0</v>
      </c>
      <c r="M1565" s="31">
        <v>3380</v>
      </c>
    </row>
    <row r="1566" spans="1:13" x14ac:dyDescent="0.25">
      <c r="A1566">
        <v>20020026</v>
      </c>
      <c r="B1566" t="s">
        <v>14</v>
      </c>
      <c r="C1566" t="s">
        <v>5421</v>
      </c>
      <c r="D1566" t="s">
        <v>15786</v>
      </c>
      <c r="E1566" t="s">
        <v>276</v>
      </c>
      <c r="F1566" s="31">
        <v>96.38</v>
      </c>
      <c r="G1566" s="31">
        <v>3804.1008000000002</v>
      </c>
      <c r="H1566" s="31">
        <v>0</v>
      </c>
      <c r="I1566" s="31">
        <v>0</v>
      </c>
      <c r="J1566" s="31">
        <v>0</v>
      </c>
      <c r="K1566" s="31">
        <v>0</v>
      </c>
      <c r="L1566" s="31">
        <v>0</v>
      </c>
      <c r="M1566" s="31">
        <v>3804</v>
      </c>
    </row>
    <row r="1567" spans="1:13" x14ac:dyDescent="0.25">
      <c r="A1567">
        <v>20020026</v>
      </c>
      <c r="B1567" t="s">
        <v>1650</v>
      </c>
      <c r="C1567" t="s">
        <v>15840</v>
      </c>
      <c r="D1567" t="s">
        <v>16045</v>
      </c>
      <c r="E1567" t="s">
        <v>276</v>
      </c>
      <c r="F1567" s="31">
        <v>63.129999999999995</v>
      </c>
      <c r="G1567" s="31">
        <v>2555.2425000000007</v>
      </c>
      <c r="H1567" s="31">
        <v>0</v>
      </c>
      <c r="I1567" s="31">
        <v>0</v>
      </c>
      <c r="J1567" s="31">
        <v>0</v>
      </c>
      <c r="K1567" s="31">
        <v>0</v>
      </c>
      <c r="L1567" s="31">
        <v>0</v>
      </c>
      <c r="M1567" s="31">
        <v>2555</v>
      </c>
    </row>
    <row r="1568" spans="1:13" x14ac:dyDescent="0.25">
      <c r="A1568">
        <v>20020026</v>
      </c>
      <c r="B1568" t="s">
        <v>15</v>
      </c>
      <c r="C1568" t="s">
        <v>15968</v>
      </c>
      <c r="D1568" t="s">
        <v>15980</v>
      </c>
      <c r="E1568" t="s">
        <v>276</v>
      </c>
      <c r="F1568" s="31">
        <v>67.08</v>
      </c>
      <c r="G1568" s="31">
        <v>2680.2257</v>
      </c>
      <c r="H1568" s="31">
        <v>0</v>
      </c>
      <c r="I1568" s="31">
        <v>0</v>
      </c>
      <c r="J1568" s="31">
        <v>0</v>
      </c>
      <c r="K1568" s="31">
        <v>0</v>
      </c>
      <c r="L1568" s="31">
        <v>0</v>
      </c>
      <c r="M1568" s="31">
        <v>2680</v>
      </c>
    </row>
    <row r="1569" spans="1:13" x14ac:dyDescent="0.25">
      <c r="A1569">
        <v>20020026</v>
      </c>
      <c r="B1569" t="s">
        <v>16</v>
      </c>
      <c r="C1569" t="s">
        <v>13241</v>
      </c>
      <c r="D1569" t="s">
        <v>16046</v>
      </c>
      <c r="E1569" t="s">
        <v>276</v>
      </c>
      <c r="F1569" s="31">
        <v>39.229999999999997</v>
      </c>
      <c r="G1569" s="31">
        <v>1510.9484999999997</v>
      </c>
      <c r="H1569" s="31">
        <v>0</v>
      </c>
      <c r="I1569" s="31">
        <v>0</v>
      </c>
      <c r="J1569" s="31">
        <v>0</v>
      </c>
      <c r="K1569" s="31">
        <v>0</v>
      </c>
      <c r="L1569" s="31">
        <v>0</v>
      </c>
      <c r="M1569" s="31">
        <v>1511</v>
      </c>
    </row>
    <row r="1570" spans="1:13" x14ac:dyDescent="0.25">
      <c r="A1570">
        <v>20020026</v>
      </c>
      <c r="B1570" t="s">
        <v>129</v>
      </c>
      <c r="C1570" t="s">
        <v>9243</v>
      </c>
      <c r="D1570" t="s">
        <v>16097</v>
      </c>
      <c r="E1570" t="s">
        <v>456</v>
      </c>
      <c r="F1570" s="31">
        <v>40.17</v>
      </c>
      <c r="G1570" s="31">
        <v>1843.9162999999999</v>
      </c>
      <c r="H1570" s="31">
        <v>0</v>
      </c>
      <c r="I1570" s="31">
        <v>0</v>
      </c>
      <c r="J1570" s="31">
        <v>0</v>
      </c>
      <c r="K1570" s="31">
        <v>0</v>
      </c>
      <c r="L1570" s="31">
        <v>0</v>
      </c>
      <c r="M1570" s="31">
        <v>1844</v>
      </c>
    </row>
    <row r="1571" spans="1:13" x14ac:dyDescent="0.25">
      <c r="A1571">
        <v>20020026</v>
      </c>
      <c r="B1571" t="s">
        <v>423</v>
      </c>
      <c r="C1571" t="s">
        <v>16437</v>
      </c>
      <c r="D1571" t="s">
        <v>16493</v>
      </c>
      <c r="E1571" t="s">
        <v>16557</v>
      </c>
      <c r="F1571" s="31">
        <v>67.63000000000001</v>
      </c>
      <c r="G1571" s="31">
        <v>2764.3904000000002</v>
      </c>
      <c r="H1571" s="31">
        <v>0</v>
      </c>
      <c r="I1571" s="31">
        <v>0</v>
      </c>
      <c r="J1571" s="31">
        <v>0</v>
      </c>
      <c r="K1571" s="31">
        <v>0</v>
      </c>
      <c r="L1571" s="31">
        <v>0</v>
      </c>
      <c r="M1571" s="31">
        <v>2764</v>
      </c>
    </row>
    <row r="1572" spans="1:13" x14ac:dyDescent="0.25">
      <c r="A1572">
        <v>20020026</v>
      </c>
      <c r="B1572" t="s">
        <v>424</v>
      </c>
      <c r="C1572" t="s">
        <v>16438</v>
      </c>
      <c r="D1572" t="s">
        <v>16494</v>
      </c>
      <c r="E1572" t="s">
        <v>276</v>
      </c>
      <c r="F1572" s="31">
        <v>36.11</v>
      </c>
      <c r="G1572" s="31">
        <v>1504.8734000000002</v>
      </c>
      <c r="H1572" s="31">
        <v>0</v>
      </c>
      <c r="I1572" s="31">
        <v>0</v>
      </c>
      <c r="J1572" s="31">
        <v>0</v>
      </c>
      <c r="K1572" s="31">
        <v>0</v>
      </c>
      <c r="L1572" s="31">
        <v>0</v>
      </c>
      <c r="M1572" s="31">
        <v>1505</v>
      </c>
    </row>
    <row r="1573" spans="1:13" x14ac:dyDescent="0.25">
      <c r="A1573" t="s">
        <v>16771</v>
      </c>
      <c r="F1573" s="31">
        <v>3752.9900000000011</v>
      </c>
      <c r="G1573" s="31">
        <v>155620.51590000003</v>
      </c>
      <c r="H1573" s="31">
        <v>0</v>
      </c>
      <c r="I1573" s="31">
        <v>0</v>
      </c>
      <c r="J1573" s="31">
        <v>0</v>
      </c>
      <c r="K1573" s="31">
        <v>0</v>
      </c>
      <c r="L1573" s="31">
        <v>0</v>
      </c>
      <c r="M1573" s="31">
        <v>155617</v>
      </c>
    </row>
    <row r="1574" spans="1:13" x14ac:dyDescent="0.25">
      <c r="A1574">
        <v>20020027</v>
      </c>
      <c r="B1574" t="s">
        <v>0</v>
      </c>
      <c r="C1574" t="s">
        <v>15505</v>
      </c>
      <c r="D1574" t="s">
        <v>15558</v>
      </c>
      <c r="E1574" t="s">
        <v>276</v>
      </c>
      <c r="F1574" s="31">
        <v>17.21</v>
      </c>
      <c r="G1574" s="31">
        <v>833.60579999999993</v>
      </c>
      <c r="H1574" s="31">
        <v>0</v>
      </c>
      <c r="I1574" s="31">
        <v>0</v>
      </c>
      <c r="J1574" s="31">
        <v>0</v>
      </c>
      <c r="K1574" s="31">
        <v>0</v>
      </c>
      <c r="L1574" s="31">
        <v>0</v>
      </c>
      <c r="M1574" s="31">
        <v>834</v>
      </c>
    </row>
    <row r="1575" spans="1:13" x14ac:dyDescent="0.25">
      <c r="A1575">
        <v>20020027</v>
      </c>
      <c r="B1575" t="s">
        <v>18</v>
      </c>
      <c r="C1575" t="s">
        <v>15506</v>
      </c>
      <c r="D1575" t="s">
        <v>15559</v>
      </c>
      <c r="E1575" t="s">
        <v>275</v>
      </c>
      <c r="F1575" s="31">
        <v>108.19</v>
      </c>
      <c r="G1575" s="31">
        <v>4894.7826999999997</v>
      </c>
      <c r="H1575" s="31">
        <v>0</v>
      </c>
      <c r="I1575" s="31">
        <v>1270</v>
      </c>
      <c r="J1575" s="31">
        <v>0</v>
      </c>
      <c r="K1575" s="31">
        <v>0</v>
      </c>
      <c r="L1575" s="31">
        <v>0</v>
      </c>
      <c r="M1575" s="31">
        <v>3625</v>
      </c>
    </row>
    <row r="1576" spans="1:13" x14ac:dyDescent="0.25">
      <c r="A1576">
        <v>20020027</v>
      </c>
      <c r="B1576" t="s">
        <v>19</v>
      </c>
      <c r="C1576" t="s">
        <v>15507</v>
      </c>
      <c r="D1576" t="s">
        <v>15560</v>
      </c>
      <c r="E1576" t="s">
        <v>277</v>
      </c>
      <c r="F1576" s="31">
        <v>29.870000000000005</v>
      </c>
      <c r="G1576" s="31">
        <v>1327.5194000000001</v>
      </c>
      <c r="H1576" s="31">
        <v>0</v>
      </c>
      <c r="I1576" s="31">
        <v>0</v>
      </c>
      <c r="J1576" s="31">
        <v>0</v>
      </c>
      <c r="K1576" s="31">
        <v>0</v>
      </c>
      <c r="L1576" s="31">
        <v>0</v>
      </c>
      <c r="M1576" s="31">
        <v>1328</v>
      </c>
    </row>
    <row r="1577" spans="1:13" x14ac:dyDescent="0.25">
      <c r="A1577">
        <v>20020027</v>
      </c>
      <c r="B1577" t="s">
        <v>36</v>
      </c>
      <c r="C1577" t="s">
        <v>15508</v>
      </c>
      <c r="D1577" t="s">
        <v>15561</v>
      </c>
      <c r="E1577" t="s">
        <v>15596</v>
      </c>
      <c r="F1577" s="31">
        <v>73.16</v>
      </c>
      <c r="G1577" s="31">
        <v>2974.5974999999999</v>
      </c>
      <c r="H1577" s="31">
        <v>0</v>
      </c>
      <c r="I1577" s="31">
        <v>2975</v>
      </c>
      <c r="J1577" s="31">
        <v>0</v>
      </c>
      <c r="K1577" s="31">
        <v>0</v>
      </c>
      <c r="L1577" s="31">
        <v>0</v>
      </c>
      <c r="M1577" s="31">
        <v>0</v>
      </c>
    </row>
    <row r="1578" spans="1:13" x14ac:dyDescent="0.25">
      <c r="A1578">
        <v>20020027</v>
      </c>
      <c r="B1578" t="s">
        <v>21</v>
      </c>
      <c r="C1578" t="s">
        <v>8778</v>
      </c>
      <c r="D1578" t="s">
        <v>16495</v>
      </c>
      <c r="E1578" t="s">
        <v>1032</v>
      </c>
      <c r="F1578" s="31">
        <v>50.9</v>
      </c>
      <c r="G1578" s="31">
        <v>2162.8352999999997</v>
      </c>
      <c r="H1578" s="31">
        <v>0</v>
      </c>
      <c r="I1578" s="31">
        <v>0</v>
      </c>
      <c r="J1578" s="31">
        <v>0</v>
      </c>
      <c r="K1578" s="31">
        <v>0</v>
      </c>
      <c r="L1578" s="31">
        <v>0</v>
      </c>
      <c r="M1578" s="31">
        <v>2163</v>
      </c>
    </row>
    <row r="1579" spans="1:13" x14ac:dyDescent="0.25">
      <c r="A1579">
        <v>20020027</v>
      </c>
      <c r="B1579" t="s">
        <v>22</v>
      </c>
      <c r="C1579" t="s">
        <v>15401</v>
      </c>
      <c r="D1579" t="s">
        <v>16496</v>
      </c>
      <c r="E1579" t="s">
        <v>7729</v>
      </c>
      <c r="F1579" s="31">
        <v>181.69000000000003</v>
      </c>
      <c r="G1579" s="31">
        <v>7990.0141999999996</v>
      </c>
      <c r="H1579" s="31">
        <v>0</v>
      </c>
      <c r="I1579" s="31">
        <v>1270</v>
      </c>
      <c r="J1579" s="31">
        <v>0</v>
      </c>
      <c r="K1579" s="31">
        <v>0</v>
      </c>
      <c r="L1579" s="31">
        <v>0</v>
      </c>
      <c r="M1579" s="31">
        <v>6720</v>
      </c>
    </row>
    <row r="1580" spans="1:13" x14ac:dyDescent="0.25">
      <c r="A1580" t="s">
        <v>16772</v>
      </c>
      <c r="F1580" s="31">
        <v>461.02</v>
      </c>
      <c r="G1580" s="31">
        <v>20183.354899999998</v>
      </c>
      <c r="H1580" s="31">
        <v>0</v>
      </c>
      <c r="I1580" s="31">
        <v>5515</v>
      </c>
      <c r="J1580" s="31">
        <v>0</v>
      </c>
      <c r="K1580" s="31">
        <v>0</v>
      </c>
      <c r="L1580" s="31">
        <v>0</v>
      </c>
      <c r="M1580" s="31">
        <v>14670</v>
      </c>
    </row>
    <row r="1581" spans="1:13" x14ac:dyDescent="0.25">
      <c r="A1581">
        <v>20020028</v>
      </c>
      <c r="B1581" t="s">
        <v>0</v>
      </c>
      <c r="C1581" t="s">
        <v>183</v>
      </c>
      <c r="D1581" t="s">
        <v>15353</v>
      </c>
      <c r="E1581" t="s">
        <v>2020</v>
      </c>
      <c r="F1581" s="31">
        <v>57.11</v>
      </c>
      <c r="G1581" s="31">
        <v>2434.3933999999995</v>
      </c>
      <c r="H1581" s="31">
        <v>0</v>
      </c>
      <c r="I1581" s="31">
        <v>0</v>
      </c>
      <c r="J1581" s="31">
        <v>0</v>
      </c>
      <c r="K1581" s="31">
        <v>0</v>
      </c>
      <c r="L1581" s="31">
        <v>0</v>
      </c>
      <c r="M1581" s="31">
        <v>2434</v>
      </c>
    </row>
    <row r="1582" spans="1:13" x14ac:dyDescent="0.25">
      <c r="A1582">
        <v>20020028</v>
      </c>
      <c r="B1582" t="s">
        <v>1</v>
      </c>
      <c r="C1582" t="s">
        <v>7734</v>
      </c>
      <c r="D1582" t="s">
        <v>15354</v>
      </c>
      <c r="E1582" t="s">
        <v>276</v>
      </c>
      <c r="F1582" s="31">
        <v>49.089999999999996</v>
      </c>
      <c r="G1582" s="31">
        <v>2031.1158999999998</v>
      </c>
      <c r="H1582" s="31">
        <v>0</v>
      </c>
      <c r="I1582" s="31">
        <v>0</v>
      </c>
      <c r="J1582" s="31">
        <v>0</v>
      </c>
      <c r="K1582" s="31">
        <v>0</v>
      </c>
      <c r="L1582" s="31">
        <v>0</v>
      </c>
      <c r="M1582" s="31">
        <v>2031</v>
      </c>
    </row>
    <row r="1583" spans="1:13" x14ac:dyDescent="0.25">
      <c r="A1583">
        <v>20020028</v>
      </c>
      <c r="B1583" t="s">
        <v>19</v>
      </c>
      <c r="C1583" t="s">
        <v>15309</v>
      </c>
      <c r="D1583" t="s">
        <v>15356</v>
      </c>
      <c r="E1583" t="s">
        <v>1032</v>
      </c>
      <c r="F1583" s="31">
        <v>47.43</v>
      </c>
      <c r="G1583" s="31">
        <v>1980.3451</v>
      </c>
      <c r="H1583" s="31">
        <v>0</v>
      </c>
      <c r="I1583" s="31">
        <v>0</v>
      </c>
      <c r="J1583" s="31">
        <v>0</v>
      </c>
      <c r="K1583" s="31">
        <v>0</v>
      </c>
      <c r="L1583" s="31">
        <v>0</v>
      </c>
      <c r="M1583" s="31">
        <v>1980</v>
      </c>
    </row>
    <row r="1584" spans="1:13" x14ac:dyDescent="0.25">
      <c r="A1584">
        <v>20020028</v>
      </c>
      <c r="B1584" t="s">
        <v>20</v>
      </c>
      <c r="C1584" t="s">
        <v>15310</v>
      </c>
      <c r="D1584" t="s">
        <v>15357</v>
      </c>
      <c r="E1584" t="s">
        <v>276</v>
      </c>
      <c r="F1584" s="31">
        <v>28.87</v>
      </c>
      <c r="G1584" s="31">
        <v>1222.8803</v>
      </c>
      <c r="H1584" s="31">
        <v>0</v>
      </c>
      <c r="I1584" s="31">
        <v>0</v>
      </c>
      <c r="J1584" s="31">
        <v>0</v>
      </c>
      <c r="K1584" s="31">
        <v>0</v>
      </c>
      <c r="L1584" s="31">
        <v>0</v>
      </c>
      <c r="M1584" s="31">
        <v>1223</v>
      </c>
    </row>
    <row r="1585" spans="1:13" x14ac:dyDescent="0.25">
      <c r="A1585">
        <v>20020028</v>
      </c>
      <c r="B1585" t="s">
        <v>41</v>
      </c>
      <c r="C1585" t="s">
        <v>15311</v>
      </c>
      <c r="D1585" t="s">
        <v>15358</v>
      </c>
      <c r="E1585" t="s">
        <v>1187</v>
      </c>
      <c r="F1585" s="31">
        <v>161.20999999999998</v>
      </c>
      <c r="G1585" s="31">
        <v>6548.2195999999994</v>
      </c>
      <c r="H1585" s="31">
        <v>0</v>
      </c>
      <c r="I1585" s="31">
        <v>0</v>
      </c>
      <c r="J1585" s="31">
        <v>0</v>
      </c>
      <c r="K1585" s="31">
        <v>0</v>
      </c>
      <c r="L1585" s="31">
        <v>0</v>
      </c>
      <c r="M1585" s="31">
        <v>6548</v>
      </c>
    </row>
    <row r="1586" spans="1:13" x14ac:dyDescent="0.25">
      <c r="A1586">
        <v>20020028</v>
      </c>
      <c r="B1586" t="s">
        <v>36</v>
      </c>
      <c r="C1586" t="s">
        <v>15312</v>
      </c>
      <c r="D1586" t="s">
        <v>15359</v>
      </c>
      <c r="E1586" t="s">
        <v>276</v>
      </c>
      <c r="F1586" s="31">
        <v>124.68999999999998</v>
      </c>
      <c r="G1586" s="31">
        <v>5285.9771000000001</v>
      </c>
      <c r="H1586" s="31">
        <v>0</v>
      </c>
      <c r="I1586" s="31">
        <v>0</v>
      </c>
      <c r="J1586" s="31">
        <v>0</v>
      </c>
      <c r="K1586" s="31">
        <v>0</v>
      </c>
      <c r="L1586" s="31">
        <v>0</v>
      </c>
      <c r="M1586" s="31">
        <v>5286</v>
      </c>
    </row>
    <row r="1587" spans="1:13" x14ac:dyDescent="0.25">
      <c r="A1587">
        <v>20020028</v>
      </c>
      <c r="B1587" t="s">
        <v>21</v>
      </c>
      <c r="C1587" t="s">
        <v>15313</v>
      </c>
      <c r="D1587" t="s">
        <v>15360</v>
      </c>
      <c r="E1587" t="s">
        <v>276</v>
      </c>
      <c r="F1587" s="31">
        <v>32.340000000000003</v>
      </c>
      <c r="G1587" s="31">
        <v>1306.2083</v>
      </c>
      <c r="H1587" s="31">
        <v>0</v>
      </c>
      <c r="I1587" s="31">
        <v>0</v>
      </c>
      <c r="J1587" s="31">
        <v>0</v>
      </c>
      <c r="K1587" s="31">
        <v>0</v>
      </c>
      <c r="L1587" s="31">
        <v>0</v>
      </c>
      <c r="M1587" s="31">
        <v>1306</v>
      </c>
    </row>
    <row r="1588" spans="1:13" x14ac:dyDescent="0.25">
      <c r="A1588">
        <v>20020028</v>
      </c>
      <c r="B1588" t="s">
        <v>22</v>
      </c>
      <c r="C1588" t="s">
        <v>15314</v>
      </c>
      <c r="D1588" t="s">
        <v>15361</v>
      </c>
      <c r="E1588" t="s">
        <v>276</v>
      </c>
      <c r="F1588" s="31">
        <v>13.15</v>
      </c>
      <c r="G1588" s="31">
        <v>527.00400000000002</v>
      </c>
      <c r="H1588" s="31">
        <v>0</v>
      </c>
      <c r="I1588" s="31">
        <v>0</v>
      </c>
      <c r="J1588" s="31">
        <v>0</v>
      </c>
      <c r="K1588" s="31">
        <v>0</v>
      </c>
      <c r="L1588" s="31">
        <v>0</v>
      </c>
      <c r="M1588" s="31">
        <v>527</v>
      </c>
    </row>
    <row r="1589" spans="1:13" x14ac:dyDescent="0.25">
      <c r="A1589">
        <v>20020028</v>
      </c>
      <c r="B1589" t="s">
        <v>23</v>
      </c>
      <c r="C1589" t="s">
        <v>15316</v>
      </c>
      <c r="D1589" t="s">
        <v>15363</v>
      </c>
      <c r="E1589" t="s">
        <v>1187</v>
      </c>
      <c r="F1589" s="31">
        <v>14.699999999999998</v>
      </c>
      <c r="G1589" s="31">
        <v>607.71769999999992</v>
      </c>
      <c r="H1589" s="31">
        <v>0</v>
      </c>
      <c r="I1589" s="31">
        <v>0</v>
      </c>
      <c r="J1589" s="31">
        <v>0</v>
      </c>
      <c r="K1589" s="31">
        <v>0</v>
      </c>
      <c r="L1589" s="31">
        <v>0</v>
      </c>
      <c r="M1589" s="31">
        <v>608</v>
      </c>
    </row>
    <row r="1590" spans="1:13" x14ac:dyDescent="0.25">
      <c r="A1590">
        <v>20020028</v>
      </c>
      <c r="B1590" t="s">
        <v>24</v>
      </c>
      <c r="C1590" t="s">
        <v>15317</v>
      </c>
      <c r="D1590" t="s">
        <v>15364</v>
      </c>
      <c r="E1590" t="s">
        <v>276</v>
      </c>
      <c r="F1590" s="31">
        <v>15.299999999999999</v>
      </c>
      <c r="G1590" s="31">
        <v>661.19540000000006</v>
      </c>
      <c r="H1590" s="31">
        <v>0</v>
      </c>
      <c r="I1590" s="31">
        <v>0</v>
      </c>
      <c r="J1590" s="31">
        <v>0</v>
      </c>
      <c r="K1590" s="31">
        <v>0</v>
      </c>
      <c r="L1590" s="31">
        <v>0</v>
      </c>
      <c r="M1590" s="31">
        <v>661</v>
      </c>
    </row>
    <row r="1591" spans="1:13" x14ac:dyDescent="0.25">
      <c r="A1591">
        <v>20020028</v>
      </c>
      <c r="B1591" t="s">
        <v>27</v>
      </c>
      <c r="C1591" t="s">
        <v>15318</v>
      </c>
      <c r="D1591" t="s">
        <v>15366</v>
      </c>
      <c r="E1591" t="s">
        <v>276</v>
      </c>
      <c r="F1591" s="31">
        <v>13.49</v>
      </c>
      <c r="G1591" s="31">
        <v>551.3501</v>
      </c>
      <c r="H1591" s="31">
        <v>0</v>
      </c>
      <c r="I1591" s="31">
        <v>0</v>
      </c>
      <c r="J1591" s="31">
        <v>0</v>
      </c>
      <c r="K1591" s="31">
        <v>0</v>
      </c>
      <c r="L1591" s="31">
        <v>0</v>
      </c>
      <c r="M1591" s="31">
        <v>551</v>
      </c>
    </row>
    <row r="1592" spans="1:13" x14ac:dyDescent="0.25">
      <c r="A1592">
        <v>20020028</v>
      </c>
      <c r="B1592" t="s">
        <v>2</v>
      </c>
      <c r="C1592" t="s">
        <v>15011</v>
      </c>
      <c r="D1592" t="s">
        <v>15367</v>
      </c>
      <c r="E1592" t="s">
        <v>1032</v>
      </c>
      <c r="F1592" s="31">
        <v>29.769999999999996</v>
      </c>
      <c r="G1592" s="31">
        <v>1305.4757</v>
      </c>
      <c r="H1592" s="31">
        <v>0</v>
      </c>
      <c r="I1592" s="31">
        <v>0</v>
      </c>
      <c r="J1592" s="31">
        <v>0</v>
      </c>
      <c r="K1592" s="31">
        <v>0</v>
      </c>
      <c r="L1592" s="31">
        <v>0</v>
      </c>
      <c r="M1592" s="31">
        <v>1305</v>
      </c>
    </row>
    <row r="1593" spans="1:13" x14ac:dyDescent="0.25">
      <c r="A1593">
        <v>20020028</v>
      </c>
      <c r="B1593" t="s">
        <v>4</v>
      </c>
      <c r="C1593" t="s">
        <v>15320</v>
      </c>
      <c r="D1593" t="s">
        <v>15369</v>
      </c>
      <c r="E1593" t="s">
        <v>276</v>
      </c>
      <c r="F1593" s="31">
        <v>91.19</v>
      </c>
      <c r="G1593" s="31">
        <v>3804.2433000000005</v>
      </c>
      <c r="H1593" s="31">
        <v>0</v>
      </c>
      <c r="I1593" s="31">
        <v>0</v>
      </c>
      <c r="J1593" s="31">
        <v>0</v>
      </c>
      <c r="K1593" s="31">
        <v>0</v>
      </c>
      <c r="L1593" s="31">
        <v>0</v>
      </c>
      <c r="M1593" s="31">
        <v>3804</v>
      </c>
    </row>
    <row r="1594" spans="1:13" x14ac:dyDescent="0.25">
      <c r="A1594">
        <v>20020028</v>
      </c>
      <c r="B1594" t="s">
        <v>28</v>
      </c>
      <c r="C1594" t="s">
        <v>15321</v>
      </c>
      <c r="D1594" t="s">
        <v>15370</v>
      </c>
      <c r="E1594" t="s">
        <v>276</v>
      </c>
      <c r="F1594" s="31">
        <v>71.44</v>
      </c>
      <c r="G1594" s="31">
        <v>2924.9198999999999</v>
      </c>
      <c r="H1594" s="31">
        <v>0</v>
      </c>
      <c r="I1594" s="31">
        <v>0</v>
      </c>
      <c r="J1594" s="31">
        <v>0</v>
      </c>
      <c r="K1594" s="31">
        <v>0</v>
      </c>
      <c r="L1594" s="31">
        <v>0</v>
      </c>
      <c r="M1594" s="31">
        <v>2925</v>
      </c>
    </row>
    <row r="1595" spans="1:13" x14ac:dyDescent="0.25">
      <c r="A1595">
        <v>20020028</v>
      </c>
      <c r="B1595" t="s">
        <v>37</v>
      </c>
      <c r="C1595" t="s">
        <v>15322</v>
      </c>
      <c r="D1595" t="s">
        <v>15371</v>
      </c>
      <c r="E1595" t="s">
        <v>276</v>
      </c>
      <c r="F1595" s="31">
        <v>26.21</v>
      </c>
      <c r="G1595" s="31">
        <v>1073.8</v>
      </c>
      <c r="H1595" s="31">
        <v>0</v>
      </c>
      <c r="I1595" s="31">
        <v>0</v>
      </c>
      <c r="J1595" s="31">
        <v>0</v>
      </c>
      <c r="K1595" s="31">
        <v>0</v>
      </c>
      <c r="L1595" s="31">
        <v>0</v>
      </c>
      <c r="M1595" s="31">
        <v>1074</v>
      </c>
    </row>
    <row r="1596" spans="1:13" x14ac:dyDescent="0.25">
      <c r="A1596">
        <v>20020028</v>
      </c>
      <c r="B1596" t="s">
        <v>29</v>
      </c>
      <c r="C1596" t="s">
        <v>7299</v>
      </c>
      <c r="D1596" t="s">
        <v>15372</v>
      </c>
      <c r="E1596" t="s">
        <v>1187</v>
      </c>
      <c r="F1596" s="31">
        <v>46.55</v>
      </c>
      <c r="G1596" s="31">
        <v>1874.9450999999999</v>
      </c>
      <c r="H1596" s="31">
        <v>0</v>
      </c>
      <c r="I1596" s="31">
        <v>0</v>
      </c>
      <c r="J1596" s="31">
        <v>0</v>
      </c>
      <c r="K1596" s="31">
        <v>0</v>
      </c>
      <c r="L1596" s="31">
        <v>0</v>
      </c>
      <c r="M1596" s="31">
        <v>1875</v>
      </c>
    </row>
    <row r="1597" spans="1:13" x14ac:dyDescent="0.25">
      <c r="A1597">
        <v>20020028</v>
      </c>
      <c r="B1597" t="s">
        <v>39</v>
      </c>
      <c r="C1597" t="s">
        <v>15323</v>
      </c>
      <c r="D1597" t="s">
        <v>15373</v>
      </c>
      <c r="E1597" t="s">
        <v>276</v>
      </c>
      <c r="F1597" s="31">
        <v>64.3</v>
      </c>
      <c r="G1597" s="31">
        <v>2638.0594999999998</v>
      </c>
      <c r="H1597" s="31">
        <v>0</v>
      </c>
      <c r="I1597" s="31">
        <v>0</v>
      </c>
      <c r="J1597" s="31">
        <v>0</v>
      </c>
      <c r="K1597" s="31">
        <v>0</v>
      </c>
      <c r="L1597" s="31">
        <v>0</v>
      </c>
      <c r="M1597" s="31">
        <v>2638</v>
      </c>
    </row>
    <row r="1598" spans="1:13" x14ac:dyDescent="0.25">
      <c r="A1598">
        <v>20020028</v>
      </c>
      <c r="B1598" t="s">
        <v>6</v>
      </c>
      <c r="C1598" t="s">
        <v>15324</v>
      </c>
      <c r="D1598" t="s">
        <v>15374</v>
      </c>
      <c r="E1598" t="s">
        <v>280</v>
      </c>
      <c r="F1598" s="31">
        <v>17.309999999999999</v>
      </c>
      <c r="G1598" s="31">
        <v>713.51880000000006</v>
      </c>
      <c r="H1598" s="31">
        <v>0</v>
      </c>
      <c r="I1598" s="31">
        <v>0</v>
      </c>
      <c r="J1598" s="31">
        <v>0</v>
      </c>
      <c r="K1598" s="31">
        <v>0</v>
      </c>
      <c r="L1598" s="31">
        <v>0</v>
      </c>
      <c r="M1598" s="31">
        <v>714</v>
      </c>
    </row>
    <row r="1599" spans="1:13" x14ac:dyDescent="0.25">
      <c r="A1599">
        <v>20020028</v>
      </c>
      <c r="B1599" t="s">
        <v>30</v>
      </c>
      <c r="C1599" t="s">
        <v>15325</v>
      </c>
      <c r="D1599" t="s">
        <v>15375</v>
      </c>
      <c r="E1599" t="s">
        <v>276</v>
      </c>
      <c r="F1599" s="31">
        <v>22.34</v>
      </c>
      <c r="G1599" s="31">
        <v>936.10160000000008</v>
      </c>
      <c r="H1599" s="31">
        <v>0</v>
      </c>
      <c r="I1599" s="31">
        <v>0</v>
      </c>
      <c r="J1599" s="31">
        <v>0</v>
      </c>
      <c r="K1599" s="31">
        <v>0</v>
      </c>
      <c r="L1599" s="31">
        <v>0</v>
      </c>
      <c r="M1599" s="31">
        <v>936</v>
      </c>
    </row>
    <row r="1600" spans="1:13" x14ac:dyDescent="0.25">
      <c r="A1600">
        <v>20020028</v>
      </c>
      <c r="B1600" t="s">
        <v>31</v>
      </c>
      <c r="C1600" t="s">
        <v>5413</v>
      </c>
      <c r="D1600" t="s">
        <v>15376</v>
      </c>
      <c r="E1600" t="s">
        <v>276</v>
      </c>
      <c r="F1600" s="31">
        <v>12.84</v>
      </c>
      <c r="G1600" s="31">
        <v>561.86120000000005</v>
      </c>
      <c r="H1600" s="31">
        <v>0</v>
      </c>
      <c r="I1600" s="31">
        <v>0</v>
      </c>
      <c r="J1600" s="31">
        <v>0</v>
      </c>
      <c r="K1600" s="31">
        <v>0</v>
      </c>
      <c r="L1600" s="31">
        <v>0</v>
      </c>
      <c r="M1600" s="31">
        <v>562</v>
      </c>
    </row>
    <row r="1601" spans="1:13" x14ac:dyDescent="0.25">
      <c r="A1601">
        <v>20020028</v>
      </c>
      <c r="B1601" t="s">
        <v>7</v>
      </c>
      <c r="C1601" t="s">
        <v>15326</v>
      </c>
      <c r="D1601" t="s">
        <v>15377</v>
      </c>
      <c r="E1601" t="s">
        <v>276</v>
      </c>
      <c r="F1601" s="31">
        <v>51.860000000000007</v>
      </c>
      <c r="G1601" s="31">
        <v>2164.0353</v>
      </c>
      <c r="H1601" s="31">
        <v>0</v>
      </c>
      <c r="I1601" s="31">
        <v>0</v>
      </c>
      <c r="J1601" s="31">
        <v>0</v>
      </c>
      <c r="K1601" s="31">
        <v>0</v>
      </c>
      <c r="L1601" s="31">
        <v>0</v>
      </c>
      <c r="M1601" s="31">
        <v>2164</v>
      </c>
    </row>
    <row r="1602" spans="1:13" x14ac:dyDescent="0.25">
      <c r="A1602">
        <v>20020028</v>
      </c>
      <c r="B1602" t="s">
        <v>422</v>
      </c>
      <c r="C1602" t="s">
        <v>15327</v>
      </c>
      <c r="D1602" t="s">
        <v>15378</v>
      </c>
      <c r="E1602" t="s">
        <v>276</v>
      </c>
      <c r="F1602" s="31">
        <v>1.69</v>
      </c>
      <c r="G1602" s="31">
        <v>111.53999999999999</v>
      </c>
      <c r="H1602" s="31">
        <v>0</v>
      </c>
      <c r="I1602" s="31">
        <v>0</v>
      </c>
      <c r="J1602" s="31">
        <v>0</v>
      </c>
      <c r="K1602" s="31">
        <v>0</v>
      </c>
      <c r="L1602" s="31">
        <v>0</v>
      </c>
      <c r="M1602" s="31">
        <v>112</v>
      </c>
    </row>
    <row r="1603" spans="1:13" x14ac:dyDescent="0.25">
      <c r="A1603">
        <v>20020028</v>
      </c>
      <c r="B1603" t="s">
        <v>32</v>
      </c>
      <c r="C1603" t="s">
        <v>15328</v>
      </c>
      <c r="D1603" t="s">
        <v>15380</v>
      </c>
      <c r="E1603" t="s">
        <v>279</v>
      </c>
      <c r="F1603" s="31">
        <v>26.850000000000005</v>
      </c>
      <c r="G1603" s="31">
        <v>1116.1316999999999</v>
      </c>
      <c r="H1603" s="31">
        <v>0</v>
      </c>
      <c r="I1603" s="31">
        <v>0</v>
      </c>
      <c r="J1603" s="31">
        <v>0</v>
      </c>
      <c r="K1603" s="31">
        <v>0</v>
      </c>
      <c r="L1603" s="31">
        <v>0</v>
      </c>
      <c r="M1603" s="31">
        <v>1116</v>
      </c>
    </row>
    <row r="1604" spans="1:13" x14ac:dyDescent="0.25">
      <c r="A1604">
        <v>20020028</v>
      </c>
      <c r="B1604" t="s">
        <v>33</v>
      </c>
      <c r="C1604" t="s">
        <v>15329</v>
      </c>
      <c r="D1604" t="s">
        <v>15381</v>
      </c>
      <c r="E1604" t="s">
        <v>276</v>
      </c>
      <c r="F1604" s="31">
        <v>5.0199999999999996</v>
      </c>
      <c r="G1604" s="31">
        <v>215.12520000000001</v>
      </c>
      <c r="H1604" s="31">
        <v>0</v>
      </c>
      <c r="I1604" s="31">
        <v>0</v>
      </c>
      <c r="J1604" s="31">
        <v>0</v>
      </c>
      <c r="K1604" s="31">
        <v>0</v>
      </c>
      <c r="L1604" s="31">
        <v>0</v>
      </c>
      <c r="M1604" s="31">
        <v>215</v>
      </c>
    </row>
    <row r="1605" spans="1:13" x14ac:dyDescent="0.25">
      <c r="A1605">
        <v>20020028</v>
      </c>
      <c r="B1605" t="s">
        <v>9</v>
      </c>
      <c r="C1605" t="s">
        <v>6332</v>
      </c>
      <c r="D1605" t="s">
        <v>15382</v>
      </c>
      <c r="E1605" t="s">
        <v>276</v>
      </c>
      <c r="F1605" s="31">
        <v>33.6</v>
      </c>
      <c r="G1605" s="31">
        <v>1421.9028999999998</v>
      </c>
      <c r="H1605" s="31">
        <v>0</v>
      </c>
      <c r="I1605" s="31">
        <v>0</v>
      </c>
      <c r="J1605" s="31">
        <v>0</v>
      </c>
      <c r="K1605" s="31">
        <v>0</v>
      </c>
      <c r="L1605" s="31">
        <v>0</v>
      </c>
      <c r="M1605" s="31">
        <v>1422</v>
      </c>
    </row>
    <row r="1606" spans="1:13" x14ac:dyDescent="0.25">
      <c r="A1606">
        <v>20020028</v>
      </c>
      <c r="B1606" t="s">
        <v>10</v>
      </c>
      <c r="C1606" t="s">
        <v>15330</v>
      </c>
      <c r="D1606" t="s">
        <v>15383</v>
      </c>
      <c r="E1606" t="s">
        <v>276</v>
      </c>
      <c r="F1606" s="31">
        <v>22.37</v>
      </c>
      <c r="G1606" s="31">
        <v>926.05359999999996</v>
      </c>
      <c r="H1606" s="31">
        <v>0</v>
      </c>
      <c r="I1606" s="31">
        <v>0</v>
      </c>
      <c r="J1606" s="31">
        <v>0</v>
      </c>
      <c r="K1606" s="31">
        <v>0</v>
      </c>
      <c r="L1606" s="31">
        <v>0</v>
      </c>
      <c r="M1606" s="31">
        <v>926</v>
      </c>
    </row>
    <row r="1607" spans="1:13" x14ac:dyDescent="0.25">
      <c r="A1607">
        <v>20020028</v>
      </c>
      <c r="B1607" t="s">
        <v>34</v>
      </c>
      <c r="C1607" t="s">
        <v>5418</v>
      </c>
      <c r="D1607" t="s">
        <v>15384</v>
      </c>
      <c r="E1607" t="s">
        <v>1187</v>
      </c>
      <c r="F1607" s="31">
        <v>8.14</v>
      </c>
      <c r="G1607" s="31">
        <v>331.70500000000004</v>
      </c>
      <c r="H1607" s="31">
        <v>0</v>
      </c>
      <c r="I1607" s="31">
        <v>0</v>
      </c>
      <c r="J1607" s="31">
        <v>0</v>
      </c>
      <c r="K1607" s="31">
        <v>0</v>
      </c>
      <c r="L1607" s="31">
        <v>0</v>
      </c>
      <c r="M1607" s="31">
        <v>332</v>
      </c>
    </row>
    <row r="1608" spans="1:13" x14ac:dyDescent="0.25">
      <c r="A1608">
        <v>20020028</v>
      </c>
      <c r="B1608" t="s">
        <v>11</v>
      </c>
      <c r="C1608" t="s">
        <v>15509</v>
      </c>
      <c r="D1608" t="s">
        <v>15562</v>
      </c>
      <c r="E1608" t="s">
        <v>1187</v>
      </c>
      <c r="F1608" s="31">
        <v>67.88000000000001</v>
      </c>
      <c r="G1608" s="31">
        <v>2828.4940999999999</v>
      </c>
      <c r="H1608" s="31">
        <v>0</v>
      </c>
      <c r="I1608" s="31">
        <v>0</v>
      </c>
      <c r="J1608" s="31">
        <v>0</v>
      </c>
      <c r="K1608" s="31">
        <v>0</v>
      </c>
      <c r="L1608" s="31">
        <v>0</v>
      </c>
      <c r="M1608" s="31">
        <v>2828</v>
      </c>
    </row>
    <row r="1609" spans="1:13" x14ac:dyDescent="0.25">
      <c r="A1609">
        <v>20020028</v>
      </c>
      <c r="B1609" t="s">
        <v>13</v>
      </c>
      <c r="C1609" t="s">
        <v>15716</v>
      </c>
      <c r="D1609" t="s">
        <v>15731</v>
      </c>
      <c r="E1609" t="s">
        <v>1032</v>
      </c>
      <c r="F1609" s="31">
        <v>86.51</v>
      </c>
      <c r="G1609" s="31">
        <v>3611.0904</v>
      </c>
      <c r="H1609" s="31">
        <v>0</v>
      </c>
      <c r="I1609" s="31">
        <v>0</v>
      </c>
      <c r="J1609" s="31">
        <v>0</v>
      </c>
      <c r="K1609" s="31">
        <v>0</v>
      </c>
      <c r="L1609" s="31">
        <v>0</v>
      </c>
      <c r="M1609" s="31">
        <v>3611</v>
      </c>
    </row>
    <row r="1610" spans="1:13" x14ac:dyDescent="0.25">
      <c r="A1610">
        <v>20020028</v>
      </c>
      <c r="B1610" t="s">
        <v>14</v>
      </c>
      <c r="C1610" t="s">
        <v>9886</v>
      </c>
      <c r="D1610" t="s">
        <v>16167</v>
      </c>
      <c r="E1610" t="s">
        <v>281</v>
      </c>
      <c r="F1610" s="31">
        <v>17.989999999999998</v>
      </c>
      <c r="G1610" s="31">
        <v>758.51979999999992</v>
      </c>
      <c r="H1610" s="31">
        <v>0</v>
      </c>
      <c r="I1610" s="31">
        <v>0</v>
      </c>
      <c r="J1610" s="31">
        <v>0</v>
      </c>
      <c r="K1610" s="31">
        <v>0</v>
      </c>
      <c r="L1610" s="31">
        <v>0</v>
      </c>
      <c r="M1610" s="31">
        <v>759</v>
      </c>
    </row>
    <row r="1611" spans="1:13" x14ac:dyDescent="0.25">
      <c r="A1611">
        <v>20020028</v>
      </c>
      <c r="B1611" t="s">
        <v>1650</v>
      </c>
      <c r="C1611" t="s">
        <v>13655</v>
      </c>
      <c r="D1611" t="s">
        <v>16047</v>
      </c>
      <c r="E1611" t="s">
        <v>1187</v>
      </c>
      <c r="F1611" s="31">
        <v>45.67</v>
      </c>
      <c r="G1611" s="31">
        <v>1897.8298000000002</v>
      </c>
      <c r="H1611" s="31">
        <v>0</v>
      </c>
      <c r="I1611" s="31">
        <v>0</v>
      </c>
      <c r="J1611" s="31">
        <v>0</v>
      </c>
      <c r="K1611" s="31">
        <v>0</v>
      </c>
      <c r="L1611" s="31">
        <v>0</v>
      </c>
      <c r="M1611" s="31">
        <v>1898</v>
      </c>
    </row>
    <row r="1612" spans="1:13" x14ac:dyDescent="0.25">
      <c r="A1612">
        <v>20020028</v>
      </c>
      <c r="B1612" t="s">
        <v>15</v>
      </c>
      <c r="C1612" t="s">
        <v>16439</v>
      </c>
      <c r="D1612" t="s">
        <v>16497</v>
      </c>
      <c r="E1612" t="s">
        <v>1032</v>
      </c>
      <c r="F1612" s="31">
        <v>44.430000000000007</v>
      </c>
      <c r="G1612" s="31">
        <v>1802.1714999999999</v>
      </c>
      <c r="H1612" s="31">
        <v>0</v>
      </c>
      <c r="I1612" s="31">
        <v>0</v>
      </c>
      <c r="J1612" s="31">
        <v>0</v>
      </c>
      <c r="K1612" s="31">
        <v>0</v>
      </c>
      <c r="L1612" s="31">
        <v>0</v>
      </c>
      <c r="M1612" s="31">
        <v>1802</v>
      </c>
    </row>
    <row r="1613" spans="1:13" x14ac:dyDescent="0.25">
      <c r="A1613" t="s">
        <v>16773</v>
      </c>
      <c r="F1613" s="31">
        <v>1351.3400000000001</v>
      </c>
      <c r="G1613" s="31">
        <v>56173.931300000011</v>
      </c>
      <c r="H1613" s="31">
        <v>0</v>
      </c>
      <c r="I1613" s="31">
        <v>0</v>
      </c>
      <c r="J1613" s="31">
        <v>0</v>
      </c>
      <c r="K1613" s="31">
        <v>0</v>
      </c>
      <c r="L1613" s="31">
        <v>0</v>
      </c>
      <c r="M1613" s="31">
        <v>56173</v>
      </c>
    </row>
    <row r="1614" spans="1:13" x14ac:dyDescent="0.25">
      <c r="A1614">
        <v>20020029</v>
      </c>
      <c r="B1614" t="s">
        <v>0</v>
      </c>
      <c r="C1614" t="s">
        <v>15840</v>
      </c>
      <c r="D1614" t="s">
        <v>15860</v>
      </c>
      <c r="E1614" t="s">
        <v>275</v>
      </c>
      <c r="F1614" s="31">
        <v>68.259999999999991</v>
      </c>
      <c r="G1614" s="31">
        <v>3119.5401000000006</v>
      </c>
      <c r="H1614" s="31">
        <v>0</v>
      </c>
      <c r="I1614" s="31">
        <v>1270</v>
      </c>
      <c r="J1614" s="31">
        <v>0</v>
      </c>
      <c r="K1614" s="31">
        <v>0</v>
      </c>
      <c r="L1614" s="31">
        <v>0</v>
      </c>
      <c r="M1614" s="31">
        <v>1850</v>
      </c>
    </row>
    <row r="1615" spans="1:13" x14ac:dyDescent="0.25">
      <c r="A1615">
        <v>20020029</v>
      </c>
      <c r="B1615" t="s">
        <v>18</v>
      </c>
      <c r="C1615" t="s">
        <v>15842</v>
      </c>
      <c r="D1615" t="s">
        <v>15862</v>
      </c>
      <c r="E1615" t="s">
        <v>275</v>
      </c>
      <c r="F1615" s="31">
        <v>71.400000000000006</v>
      </c>
      <c r="G1615" s="31">
        <v>3061.7890000000002</v>
      </c>
      <c r="H1615" s="31">
        <v>0</v>
      </c>
      <c r="I1615" s="31">
        <v>1270</v>
      </c>
      <c r="J1615" s="31">
        <v>0</v>
      </c>
      <c r="K1615" s="31">
        <v>0</v>
      </c>
      <c r="L1615" s="31">
        <v>0</v>
      </c>
      <c r="M1615" s="31">
        <v>1792</v>
      </c>
    </row>
    <row r="1616" spans="1:13" x14ac:dyDescent="0.25">
      <c r="A1616">
        <v>20020029</v>
      </c>
      <c r="B1616" t="s">
        <v>20</v>
      </c>
      <c r="C1616" t="s">
        <v>15843</v>
      </c>
      <c r="D1616" t="s">
        <v>15863</v>
      </c>
      <c r="E1616" t="s">
        <v>274</v>
      </c>
      <c r="F1616" s="31">
        <v>5.7</v>
      </c>
      <c r="G1616" s="31">
        <v>209.85020000000003</v>
      </c>
      <c r="H1616" s="31">
        <v>0</v>
      </c>
      <c r="I1616" s="31">
        <v>0</v>
      </c>
      <c r="J1616" s="31">
        <v>0</v>
      </c>
      <c r="K1616" s="31">
        <v>0</v>
      </c>
      <c r="L1616" s="31">
        <v>0</v>
      </c>
      <c r="M1616" s="31">
        <v>210</v>
      </c>
    </row>
    <row r="1617" spans="1:13" x14ac:dyDescent="0.25">
      <c r="A1617">
        <v>20020029</v>
      </c>
      <c r="B1617" t="s">
        <v>41</v>
      </c>
      <c r="C1617" t="s">
        <v>16440</v>
      </c>
      <c r="D1617" t="s">
        <v>16498</v>
      </c>
      <c r="E1617" t="s">
        <v>275</v>
      </c>
      <c r="F1617" s="31">
        <v>22.130000000000003</v>
      </c>
      <c r="G1617" s="31">
        <v>956.78920000000005</v>
      </c>
      <c r="H1617" s="31">
        <v>0</v>
      </c>
      <c r="I1617" s="31">
        <v>0</v>
      </c>
      <c r="J1617" s="31">
        <v>0</v>
      </c>
      <c r="K1617" s="31">
        <v>0</v>
      </c>
      <c r="L1617" s="31">
        <v>0</v>
      </c>
      <c r="M1617" s="31">
        <v>957</v>
      </c>
    </row>
    <row r="1618" spans="1:13" x14ac:dyDescent="0.25">
      <c r="A1618">
        <v>20020029</v>
      </c>
      <c r="B1618" t="s">
        <v>21</v>
      </c>
      <c r="C1618" t="s">
        <v>15844</v>
      </c>
      <c r="D1618" t="s">
        <v>15864</v>
      </c>
      <c r="E1618" t="s">
        <v>275</v>
      </c>
      <c r="F1618" s="31">
        <v>50.97</v>
      </c>
      <c r="G1618" s="31">
        <v>2182.9607000000001</v>
      </c>
      <c r="H1618" s="31">
        <v>0</v>
      </c>
      <c r="I1618" s="31">
        <v>1270</v>
      </c>
      <c r="J1618" s="31">
        <v>0</v>
      </c>
      <c r="K1618" s="31">
        <v>0</v>
      </c>
      <c r="L1618" s="31">
        <v>0</v>
      </c>
      <c r="M1618" s="31">
        <v>913</v>
      </c>
    </row>
    <row r="1619" spans="1:13" x14ac:dyDescent="0.25">
      <c r="A1619">
        <v>20020029</v>
      </c>
      <c r="B1619" t="s">
        <v>40</v>
      </c>
      <c r="C1619" t="s">
        <v>15845</v>
      </c>
      <c r="D1619" t="s">
        <v>15865</v>
      </c>
      <c r="E1619" t="s">
        <v>274</v>
      </c>
      <c r="F1619" s="31">
        <v>48.140000000000008</v>
      </c>
      <c r="G1619" s="31">
        <v>1705.6092999999996</v>
      </c>
      <c r="H1619" s="31">
        <v>0</v>
      </c>
      <c r="I1619" s="31">
        <v>0</v>
      </c>
      <c r="J1619" s="31">
        <v>0</v>
      </c>
      <c r="K1619" s="31">
        <v>0</v>
      </c>
      <c r="L1619" s="31">
        <v>0</v>
      </c>
      <c r="M1619" s="31">
        <v>1706</v>
      </c>
    </row>
    <row r="1620" spans="1:13" x14ac:dyDescent="0.25">
      <c r="A1620">
        <v>20020029</v>
      </c>
      <c r="B1620" t="s">
        <v>24</v>
      </c>
      <c r="C1620" t="s">
        <v>7576</v>
      </c>
      <c r="D1620" t="s">
        <v>15866</v>
      </c>
      <c r="E1620" t="s">
        <v>1691</v>
      </c>
      <c r="F1620" s="31">
        <v>42.48</v>
      </c>
      <c r="G1620" s="31">
        <v>1667.3171</v>
      </c>
      <c r="H1620" s="31">
        <v>0</v>
      </c>
      <c r="I1620" s="31">
        <v>0</v>
      </c>
      <c r="J1620" s="31">
        <v>0</v>
      </c>
      <c r="K1620" s="31">
        <v>0</v>
      </c>
      <c r="L1620" s="31">
        <v>0</v>
      </c>
      <c r="M1620" s="31">
        <v>1667</v>
      </c>
    </row>
    <row r="1621" spans="1:13" x14ac:dyDescent="0.25">
      <c r="A1621">
        <v>20020029</v>
      </c>
      <c r="B1621" t="s">
        <v>26</v>
      </c>
      <c r="C1621" t="s">
        <v>15916</v>
      </c>
      <c r="D1621" t="s">
        <v>15928</v>
      </c>
      <c r="E1621" t="s">
        <v>275</v>
      </c>
      <c r="F1621" s="31">
        <v>40.29</v>
      </c>
      <c r="G1621" s="31">
        <v>1610.4044000000001</v>
      </c>
      <c r="H1621" s="31">
        <v>0</v>
      </c>
      <c r="I1621" s="31">
        <v>0</v>
      </c>
      <c r="J1621" s="31">
        <v>0</v>
      </c>
      <c r="K1621" s="31">
        <v>0</v>
      </c>
      <c r="L1621" s="31">
        <v>0</v>
      </c>
      <c r="M1621" s="31">
        <v>1610</v>
      </c>
    </row>
    <row r="1622" spans="1:13" x14ac:dyDescent="0.25">
      <c r="A1622">
        <v>20020029</v>
      </c>
      <c r="B1622" t="s">
        <v>27</v>
      </c>
      <c r="C1622" t="s">
        <v>16033</v>
      </c>
      <c r="D1622" t="s">
        <v>16048</v>
      </c>
      <c r="E1622" t="s">
        <v>274</v>
      </c>
      <c r="F1622" s="31">
        <v>77.97</v>
      </c>
      <c r="G1622" s="31">
        <v>2952.6664999999998</v>
      </c>
      <c r="H1622" s="31">
        <v>0</v>
      </c>
      <c r="I1622" s="31">
        <v>0</v>
      </c>
      <c r="J1622" s="31">
        <v>0</v>
      </c>
      <c r="K1622" s="31">
        <v>0</v>
      </c>
      <c r="L1622" s="31">
        <v>0</v>
      </c>
      <c r="M1622" s="31">
        <v>2953</v>
      </c>
    </row>
    <row r="1623" spans="1:13" x14ac:dyDescent="0.25">
      <c r="A1623">
        <v>20020029</v>
      </c>
      <c r="B1623" t="s">
        <v>2</v>
      </c>
      <c r="C1623" t="s">
        <v>15969</v>
      </c>
      <c r="D1623" t="s">
        <v>15981</v>
      </c>
      <c r="E1623" t="s">
        <v>1284</v>
      </c>
      <c r="F1623" s="31">
        <v>46.21</v>
      </c>
      <c r="G1623" s="31">
        <v>1875.2463999999998</v>
      </c>
      <c r="H1623" s="31">
        <v>0</v>
      </c>
      <c r="I1623" s="31">
        <v>1270</v>
      </c>
      <c r="J1623" s="31">
        <v>0</v>
      </c>
      <c r="K1623" s="31">
        <v>0</v>
      </c>
      <c r="L1623" s="31">
        <v>0</v>
      </c>
      <c r="M1623" s="31">
        <v>605</v>
      </c>
    </row>
    <row r="1624" spans="1:13" x14ac:dyDescent="0.25">
      <c r="A1624">
        <v>20020029</v>
      </c>
      <c r="B1624" t="s">
        <v>28</v>
      </c>
      <c r="C1624" t="s">
        <v>16150</v>
      </c>
      <c r="D1624" t="s">
        <v>16168</v>
      </c>
      <c r="E1624" t="s">
        <v>275</v>
      </c>
      <c r="F1624" s="31">
        <v>86.59</v>
      </c>
      <c r="G1624" s="31">
        <v>3572.0989999999997</v>
      </c>
      <c r="H1624" s="31">
        <v>0</v>
      </c>
      <c r="I1624" s="31">
        <v>1270</v>
      </c>
      <c r="J1624" s="31">
        <v>0</v>
      </c>
      <c r="K1624" s="31">
        <v>0</v>
      </c>
      <c r="L1624" s="31">
        <v>0</v>
      </c>
      <c r="M1624" s="31">
        <v>2302</v>
      </c>
    </row>
    <row r="1625" spans="1:13" x14ac:dyDescent="0.25">
      <c r="A1625">
        <v>20020029</v>
      </c>
      <c r="B1625" t="s">
        <v>37</v>
      </c>
      <c r="C1625" t="s">
        <v>16151</v>
      </c>
      <c r="D1625" t="s">
        <v>16169</v>
      </c>
      <c r="E1625" t="s">
        <v>275</v>
      </c>
      <c r="F1625" s="31">
        <v>44.07</v>
      </c>
      <c r="G1625" s="31">
        <v>1725.691</v>
      </c>
      <c r="H1625" s="31">
        <v>0</v>
      </c>
      <c r="I1625" s="31">
        <v>0</v>
      </c>
      <c r="J1625" s="31">
        <v>0</v>
      </c>
      <c r="K1625" s="31">
        <v>0</v>
      </c>
      <c r="L1625" s="31">
        <v>0</v>
      </c>
      <c r="M1625" s="31">
        <v>1726</v>
      </c>
    </row>
    <row r="1626" spans="1:13" x14ac:dyDescent="0.25">
      <c r="A1626">
        <v>20020029</v>
      </c>
      <c r="B1626" t="s">
        <v>38</v>
      </c>
      <c r="C1626" t="s">
        <v>16152</v>
      </c>
      <c r="D1626" t="s">
        <v>16170</v>
      </c>
      <c r="E1626" t="s">
        <v>275</v>
      </c>
      <c r="F1626" s="31">
        <v>22.880000000000003</v>
      </c>
      <c r="G1626" s="31">
        <v>981.61959999999999</v>
      </c>
      <c r="H1626" s="31">
        <v>0</v>
      </c>
      <c r="I1626" s="31">
        <v>0</v>
      </c>
      <c r="J1626" s="31">
        <v>0</v>
      </c>
      <c r="K1626" s="31">
        <v>0</v>
      </c>
      <c r="L1626" s="31">
        <v>0</v>
      </c>
      <c r="M1626" s="31">
        <v>982</v>
      </c>
    </row>
    <row r="1627" spans="1:13" x14ac:dyDescent="0.25">
      <c r="A1627">
        <v>20020029</v>
      </c>
      <c r="B1627" t="s">
        <v>29</v>
      </c>
      <c r="C1627" t="s">
        <v>16214</v>
      </c>
      <c r="D1627" t="s">
        <v>16237</v>
      </c>
      <c r="E1627" t="s">
        <v>16268</v>
      </c>
      <c r="F1627" s="31">
        <v>19.239999999999998</v>
      </c>
      <c r="G1627" s="31">
        <v>800.8442</v>
      </c>
      <c r="H1627" s="31">
        <v>0</v>
      </c>
      <c r="I1627" s="31">
        <v>0</v>
      </c>
      <c r="J1627" s="31">
        <v>0</v>
      </c>
      <c r="K1627" s="31">
        <v>0</v>
      </c>
      <c r="L1627" s="31">
        <v>0</v>
      </c>
      <c r="M1627" s="31">
        <v>801</v>
      </c>
    </row>
    <row r="1628" spans="1:13" x14ac:dyDescent="0.25">
      <c r="A1628">
        <v>20020029</v>
      </c>
      <c r="B1628" t="s">
        <v>5</v>
      </c>
      <c r="C1628" t="s">
        <v>16215</v>
      </c>
      <c r="D1628" t="s">
        <v>16238</v>
      </c>
      <c r="E1628" t="s">
        <v>275</v>
      </c>
      <c r="F1628" s="31">
        <v>50.11999999999999</v>
      </c>
      <c r="G1628" s="31">
        <v>1759.5982000000001</v>
      </c>
      <c r="H1628" s="31">
        <v>0</v>
      </c>
      <c r="I1628" s="31">
        <v>0</v>
      </c>
      <c r="J1628" s="31">
        <v>0</v>
      </c>
      <c r="K1628" s="31">
        <v>0</v>
      </c>
      <c r="L1628" s="31">
        <v>0</v>
      </c>
      <c r="M1628" s="31">
        <v>1760</v>
      </c>
    </row>
    <row r="1629" spans="1:13" x14ac:dyDescent="0.25">
      <c r="A1629">
        <v>20020029</v>
      </c>
      <c r="B1629" t="s">
        <v>39</v>
      </c>
      <c r="C1629" t="s">
        <v>16441</v>
      </c>
      <c r="D1629" t="s">
        <v>16499</v>
      </c>
      <c r="E1629" t="s">
        <v>1284</v>
      </c>
      <c r="F1629" s="31">
        <v>63.22</v>
      </c>
      <c r="G1629" s="31">
        <v>2432.3589000000002</v>
      </c>
      <c r="H1629" s="31">
        <v>0</v>
      </c>
      <c r="I1629" s="31">
        <v>0</v>
      </c>
      <c r="J1629" s="31">
        <v>0</v>
      </c>
      <c r="K1629" s="31">
        <v>0</v>
      </c>
      <c r="L1629" s="31">
        <v>0</v>
      </c>
      <c r="M1629" s="31">
        <v>2432</v>
      </c>
    </row>
    <row r="1630" spans="1:13" x14ac:dyDescent="0.25">
      <c r="A1630">
        <v>20020029</v>
      </c>
      <c r="B1630" t="s">
        <v>6</v>
      </c>
      <c r="C1630" t="s">
        <v>16442</v>
      </c>
      <c r="D1630" t="s">
        <v>16500</v>
      </c>
      <c r="E1630" t="s">
        <v>281</v>
      </c>
      <c r="F1630" s="31">
        <v>17.149999999999999</v>
      </c>
      <c r="G1630" s="31">
        <v>698.10570000000007</v>
      </c>
      <c r="H1630" s="31">
        <v>0</v>
      </c>
      <c r="I1630" s="31">
        <v>0</v>
      </c>
      <c r="J1630" s="31">
        <v>0</v>
      </c>
      <c r="K1630" s="31">
        <v>0</v>
      </c>
      <c r="L1630" s="31">
        <v>0</v>
      </c>
      <c r="M1630" s="31">
        <v>698</v>
      </c>
    </row>
    <row r="1631" spans="1:13" x14ac:dyDescent="0.25">
      <c r="A1631">
        <v>20020029</v>
      </c>
      <c r="B1631" t="s">
        <v>31</v>
      </c>
      <c r="C1631" t="s">
        <v>9946</v>
      </c>
      <c r="D1631" t="s">
        <v>16501</v>
      </c>
      <c r="E1631" t="s">
        <v>275</v>
      </c>
      <c r="F1631" s="31">
        <v>16.369999999999997</v>
      </c>
      <c r="G1631" s="31">
        <v>597.24950000000001</v>
      </c>
      <c r="H1631" s="31">
        <v>0</v>
      </c>
      <c r="I1631" s="31">
        <v>0</v>
      </c>
      <c r="J1631" s="31">
        <v>0</v>
      </c>
      <c r="K1631" s="31">
        <v>0</v>
      </c>
      <c r="L1631" s="31">
        <v>0</v>
      </c>
      <c r="M1631" s="31">
        <v>597</v>
      </c>
    </row>
    <row r="1632" spans="1:13" x14ac:dyDescent="0.25">
      <c r="A1632" t="s">
        <v>16774</v>
      </c>
      <c r="F1632" s="31">
        <v>793.19</v>
      </c>
      <c r="G1632" s="31">
        <v>31909.738999999998</v>
      </c>
      <c r="H1632" s="31">
        <v>0</v>
      </c>
      <c r="I1632" s="31">
        <v>6350</v>
      </c>
      <c r="J1632" s="31">
        <v>0</v>
      </c>
      <c r="K1632" s="31">
        <v>0</v>
      </c>
      <c r="L1632" s="31">
        <v>0</v>
      </c>
      <c r="M1632" s="31">
        <v>25561</v>
      </c>
    </row>
    <row r="1633" spans="1:13" x14ac:dyDescent="0.25">
      <c r="A1633">
        <v>20060028</v>
      </c>
      <c r="B1633" t="s">
        <v>17</v>
      </c>
      <c r="C1633" t="s">
        <v>16133</v>
      </c>
      <c r="D1633" t="s">
        <v>16136</v>
      </c>
      <c r="E1633" t="s">
        <v>6927</v>
      </c>
      <c r="F1633" s="31">
        <v>92.259999999999991</v>
      </c>
      <c r="G1633" s="31">
        <v>3879.8702000000003</v>
      </c>
      <c r="H1633" s="31">
        <v>0</v>
      </c>
      <c r="I1633" s="31">
        <v>0</v>
      </c>
      <c r="J1633" s="31">
        <v>0</v>
      </c>
      <c r="K1633" s="31">
        <v>0</v>
      </c>
      <c r="L1633" s="31">
        <v>237.27000000000044</v>
      </c>
      <c r="M1633" s="31">
        <v>3643</v>
      </c>
    </row>
    <row r="1634" spans="1:13" x14ac:dyDescent="0.25">
      <c r="A1634">
        <v>20060028</v>
      </c>
      <c r="B1634" t="s">
        <v>0</v>
      </c>
      <c r="C1634" t="s">
        <v>12526</v>
      </c>
      <c r="D1634" t="s">
        <v>16252</v>
      </c>
      <c r="E1634" t="s">
        <v>1676</v>
      </c>
      <c r="F1634" s="31">
        <v>23.939999999999998</v>
      </c>
      <c r="G1634" s="31">
        <v>957.53700000000015</v>
      </c>
      <c r="H1634" s="31">
        <v>0</v>
      </c>
      <c r="I1634" s="31">
        <v>0</v>
      </c>
      <c r="J1634" s="31">
        <v>0</v>
      </c>
      <c r="K1634" s="31">
        <v>0</v>
      </c>
      <c r="L1634" s="31">
        <v>0</v>
      </c>
      <c r="M1634" s="31">
        <v>958</v>
      </c>
    </row>
    <row r="1635" spans="1:13" x14ac:dyDescent="0.25">
      <c r="A1635">
        <v>20060028</v>
      </c>
      <c r="B1635" t="s">
        <v>1</v>
      </c>
      <c r="C1635" t="s">
        <v>16223</v>
      </c>
      <c r="D1635" t="s">
        <v>16253</v>
      </c>
      <c r="E1635" t="s">
        <v>6116</v>
      </c>
      <c r="F1635" s="31">
        <v>13.499999999999998</v>
      </c>
      <c r="G1635" s="31">
        <v>493.64390000000003</v>
      </c>
      <c r="H1635" s="31">
        <v>0</v>
      </c>
      <c r="I1635" s="31">
        <v>0</v>
      </c>
      <c r="J1635" s="31">
        <v>0</v>
      </c>
      <c r="K1635" s="31">
        <v>0</v>
      </c>
      <c r="L1635" s="31">
        <v>0</v>
      </c>
      <c r="M1635" s="31">
        <v>494</v>
      </c>
    </row>
    <row r="1636" spans="1:13" x14ac:dyDescent="0.25">
      <c r="A1636">
        <v>20060028</v>
      </c>
      <c r="B1636" t="s">
        <v>18</v>
      </c>
      <c r="C1636" t="s">
        <v>16224</v>
      </c>
      <c r="D1636" t="s">
        <v>16254</v>
      </c>
      <c r="E1636" t="s">
        <v>1676</v>
      </c>
      <c r="F1636" s="31">
        <v>18.100000000000001</v>
      </c>
      <c r="G1636" s="31">
        <v>755.94380000000001</v>
      </c>
      <c r="H1636" s="31">
        <v>0</v>
      </c>
      <c r="I1636" s="31">
        <v>0</v>
      </c>
      <c r="J1636" s="31">
        <v>0</v>
      </c>
      <c r="K1636" s="31">
        <v>0</v>
      </c>
      <c r="L1636" s="31">
        <v>0</v>
      </c>
      <c r="M1636" s="31">
        <v>756</v>
      </c>
    </row>
    <row r="1637" spans="1:13" x14ac:dyDescent="0.25">
      <c r="A1637">
        <v>20060028</v>
      </c>
      <c r="B1637" t="s">
        <v>19</v>
      </c>
      <c r="C1637" t="s">
        <v>559</v>
      </c>
      <c r="D1637" t="s">
        <v>16255</v>
      </c>
      <c r="E1637" t="s">
        <v>6116</v>
      </c>
      <c r="F1637" s="31">
        <v>26.28</v>
      </c>
      <c r="G1637" s="31">
        <v>1122.3857</v>
      </c>
      <c r="H1637" s="31">
        <v>0</v>
      </c>
      <c r="I1637" s="31">
        <v>0</v>
      </c>
      <c r="J1637" s="31">
        <v>0</v>
      </c>
      <c r="K1637" s="31">
        <v>0</v>
      </c>
      <c r="L1637" s="31">
        <v>0</v>
      </c>
      <c r="M1637" s="31">
        <v>1122</v>
      </c>
    </row>
    <row r="1638" spans="1:13" x14ac:dyDescent="0.25">
      <c r="A1638">
        <v>20060028</v>
      </c>
      <c r="B1638" t="s">
        <v>20</v>
      </c>
      <c r="C1638" t="s">
        <v>610</v>
      </c>
      <c r="D1638" t="s">
        <v>16256</v>
      </c>
      <c r="E1638" t="s">
        <v>4452</v>
      </c>
      <c r="F1638" s="31">
        <v>15.530000000000001</v>
      </c>
      <c r="G1638" s="31">
        <v>792.34929999999986</v>
      </c>
      <c r="H1638" s="31">
        <v>0</v>
      </c>
      <c r="I1638" s="31">
        <v>0</v>
      </c>
      <c r="J1638" s="31">
        <v>0</v>
      </c>
      <c r="K1638" s="31">
        <v>0</v>
      </c>
      <c r="L1638" s="31">
        <v>0</v>
      </c>
      <c r="M1638" s="31">
        <v>792</v>
      </c>
    </row>
    <row r="1639" spans="1:13" x14ac:dyDescent="0.25">
      <c r="A1639">
        <v>20060028</v>
      </c>
      <c r="B1639" t="s">
        <v>41</v>
      </c>
      <c r="C1639" t="s">
        <v>8448</v>
      </c>
      <c r="D1639" t="s">
        <v>16257</v>
      </c>
      <c r="E1639" t="s">
        <v>6116</v>
      </c>
      <c r="F1639" s="31">
        <v>11.959999999999999</v>
      </c>
      <c r="G1639" s="31">
        <v>469.37860000000001</v>
      </c>
      <c r="H1639" s="31">
        <v>0</v>
      </c>
      <c r="I1639" s="31">
        <v>0</v>
      </c>
      <c r="J1639" s="31">
        <v>0</v>
      </c>
      <c r="K1639" s="31">
        <v>0</v>
      </c>
      <c r="L1639" s="31">
        <v>0</v>
      </c>
      <c r="M1639" s="31">
        <v>469</v>
      </c>
    </row>
    <row r="1640" spans="1:13" x14ac:dyDescent="0.25">
      <c r="A1640">
        <v>20060028</v>
      </c>
      <c r="B1640" t="s">
        <v>36</v>
      </c>
      <c r="C1640">
        <v>0</v>
      </c>
      <c r="D1640">
        <v>0</v>
      </c>
      <c r="E1640">
        <v>0</v>
      </c>
      <c r="F1640" s="31">
        <v>16.420000000000002</v>
      </c>
      <c r="G1640" s="31">
        <v>741.12059999999997</v>
      </c>
      <c r="H1640" s="31">
        <v>0</v>
      </c>
      <c r="I1640" s="31">
        <v>0</v>
      </c>
      <c r="J1640" s="31">
        <v>0</v>
      </c>
      <c r="K1640" s="31">
        <v>0</v>
      </c>
      <c r="L1640" s="31">
        <v>0</v>
      </c>
      <c r="M1640" s="31">
        <v>741</v>
      </c>
    </row>
    <row r="1641" spans="1:13" x14ac:dyDescent="0.25">
      <c r="A1641">
        <v>20060028</v>
      </c>
      <c r="B1641" t="s">
        <v>22</v>
      </c>
      <c r="C1641">
        <v>0</v>
      </c>
      <c r="D1641">
        <v>0</v>
      </c>
      <c r="E1641">
        <v>0</v>
      </c>
      <c r="F1641" s="31">
        <v>15.47</v>
      </c>
      <c r="G1641" s="31">
        <v>665.23350000000005</v>
      </c>
      <c r="H1641" s="31">
        <v>0</v>
      </c>
      <c r="I1641" s="31">
        <v>0</v>
      </c>
      <c r="J1641" s="31">
        <v>0</v>
      </c>
      <c r="K1641" s="31">
        <v>0</v>
      </c>
      <c r="L1641" s="31">
        <v>0</v>
      </c>
      <c r="M1641" s="31">
        <v>665</v>
      </c>
    </row>
    <row r="1642" spans="1:13" x14ac:dyDescent="0.25">
      <c r="A1642">
        <v>20060028</v>
      </c>
      <c r="B1642" t="s">
        <v>40</v>
      </c>
      <c r="C1642" t="s">
        <v>8801</v>
      </c>
      <c r="D1642" t="s">
        <v>16258</v>
      </c>
      <c r="E1642" t="s">
        <v>275</v>
      </c>
      <c r="F1642" s="31">
        <v>13.979999999999999</v>
      </c>
      <c r="G1642" s="31">
        <v>584.30539999999996</v>
      </c>
      <c r="H1642" s="31">
        <v>0</v>
      </c>
      <c r="I1642" s="31">
        <v>0</v>
      </c>
      <c r="J1642" s="31">
        <v>0</v>
      </c>
      <c r="K1642" s="31">
        <v>0</v>
      </c>
      <c r="L1642" s="31">
        <v>0</v>
      </c>
      <c r="M1642" s="31">
        <v>584</v>
      </c>
    </row>
    <row r="1643" spans="1:13" x14ac:dyDescent="0.25">
      <c r="A1643">
        <v>20060028</v>
      </c>
      <c r="B1643" t="s">
        <v>23</v>
      </c>
      <c r="C1643" t="s">
        <v>10888</v>
      </c>
      <c r="D1643" t="s">
        <v>16259</v>
      </c>
      <c r="E1643" t="s">
        <v>4452</v>
      </c>
      <c r="F1643" s="31">
        <v>23.83</v>
      </c>
      <c r="G1643" s="31">
        <v>1012.9227000000001</v>
      </c>
      <c r="H1643" s="31">
        <v>0</v>
      </c>
      <c r="I1643" s="31">
        <v>0</v>
      </c>
      <c r="J1643" s="31">
        <v>0</v>
      </c>
      <c r="K1643" s="31">
        <v>0</v>
      </c>
      <c r="L1643" s="31">
        <v>0</v>
      </c>
      <c r="M1643" s="31">
        <v>1013</v>
      </c>
    </row>
    <row r="1644" spans="1:13" x14ac:dyDescent="0.25">
      <c r="A1644">
        <v>20060028</v>
      </c>
      <c r="B1644" t="s">
        <v>24</v>
      </c>
      <c r="C1644" t="s">
        <v>733</v>
      </c>
      <c r="D1644" t="s">
        <v>15575</v>
      </c>
      <c r="E1644" t="s">
        <v>1676</v>
      </c>
      <c r="F1644" s="31">
        <v>16.770000000000003</v>
      </c>
      <c r="G1644" s="31">
        <v>818.60870000000011</v>
      </c>
      <c r="H1644" s="31">
        <v>0</v>
      </c>
      <c r="I1644" s="31">
        <v>0</v>
      </c>
      <c r="J1644" s="31">
        <v>0</v>
      </c>
      <c r="K1644" s="31">
        <v>0</v>
      </c>
      <c r="L1644" s="31">
        <v>0</v>
      </c>
      <c r="M1644" s="31">
        <v>819</v>
      </c>
    </row>
    <row r="1645" spans="1:13" x14ac:dyDescent="0.25">
      <c r="A1645">
        <v>20060028</v>
      </c>
      <c r="B1645" t="s">
        <v>25</v>
      </c>
      <c r="C1645" t="s">
        <v>16451</v>
      </c>
      <c r="D1645" t="s">
        <v>16516</v>
      </c>
      <c r="E1645" t="s">
        <v>6116</v>
      </c>
      <c r="F1645" s="31">
        <v>18.03</v>
      </c>
      <c r="G1645" s="31">
        <v>889.92149999999992</v>
      </c>
      <c r="H1645" s="31">
        <v>0</v>
      </c>
      <c r="I1645" s="31">
        <v>0</v>
      </c>
      <c r="J1645" s="31">
        <v>0</v>
      </c>
      <c r="K1645" s="31">
        <v>0</v>
      </c>
      <c r="L1645" s="31">
        <v>0</v>
      </c>
      <c r="M1645" s="31">
        <v>890</v>
      </c>
    </row>
    <row r="1646" spans="1:13" x14ac:dyDescent="0.25">
      <c r="A1646">
        <v>20060028</v>
      </c>
      <c r="B1646" t="s">
        <v>26</v>
      </c>
      <c r="C1646" t="s">
        <v>8628</v>
      </c>
      <c r="D1646" t="s">
        <v>16517</v>
      </c>
      <c r="E1646" t="s">
        <v>5250</v>
      </c>
      <c r="F1646" s="31">
        <v>11.88</v>
      </c>
      <c r="G1646" s="31">
        <v>410.7937</v>
      </c>
      <c r="H1646" s="31">
        <v>0</v>
      </c>
      <c r="I1646" s="31">
        <v>0</v>
      </c>
      <c r="J1646" s="31">
        <v>0</v>
      </c>
      <c r="K1646" s="31">
        <v>0</v>
      </c>
      <c r="L1646" s="31">
        <v>0</v>
      </c>
      <c r="M1646" s="31">
        <v>411</v>
      </c>
    </row>
    <row r="1647" spans="1:13" x14ac:dyDescent="0.25">
      <c r="A1647">
        <v>20060028</v>
      </c>
      <c r="B1647" t="s">
        <v>27</v>
      </c>
      <c r="C1647" t="s">
        <v>6298</v>
      </c>
      <c r="D1647" t="s">
        <v>16518</v>
      </c>
      <c r="E1647" t="s">
        <v>7030</v>
      </c>
      <c r="F1647" s="31">
        <v>21.069999999999997</v>
      </c>
      <c r="G1647" s="31">
        <v>1010.5189</v>
      </c>
      <c r="H1647" s="31">
        <v>0</v>
      </c>
      <c r="I1647" s="31">
        <v>0</v>
      </c>
      <c r="J1647" s="31">
        <v>0</v>
      </c>
      <c r="K1647" s="31">
        <v>0</v>
      </c>
      <c r="L1647" s="31">
        <v>0</v>
      </c>
      <c r="M1647" s="31">
        <v>1011</v>
      </c>
    </row>
    <row r="1648" spans="1:13" x14ac:dyDescent="0.25">
      <c r="A1648">
        <v>20060028</v>
      </c>
      <c r="B1648" t="s">
        <v>2</v>
      </c>
      <c r="C1648" t="s">
        <v>15843</v>
      </c>
      <c r="D1648" t="s">
        <v>16519</v>
      </c>
      <c r="E1648" t="s">
        <v>6116</v>
      </c>
      <c r="F1648" s="31">
        <v>28.94</v>
      </c>
      <c r="G1648" s="31">
        <v>1179.2979</v>
      </c>
      <c r="H1648" s="31">
        <v>0</v>
      </c>
      <c r="I1648" s="31">
        <v>0</v>
      </c>
      <c r="J1648" s="31">
        <v>0</v>
      </c>
      <c r="K1648" s="31">
        <v>0</v>
      </c>
      <c r="L1648" s="31">
        <v>0</v>
      </c>
      <c r="M1648" s="31">
        <v>1179</v>
      </c>
    </row>
    <row r="1649" spans="1:13" x14ac:dyDescent="0.25">
      <c r="A1649">
        <v>20060028</v>
      </c>
      <c r="B1649" t="s">
        <v>3</v>
      </c>
      <c r="C1649" t="s">
        <v>15840</v>
      </c>
      <c r="D1649" t="s">
        <v>16520</v>
      </c>
      <c r="E1649" t="s">
        <v>4452</v>
      </c>
      <c r="F1649" s="31">
        <v>3.48</v>
      </c>
      <c r="G1649" s="31">
        <v>151.83240000000001</v>
      </c>
      <c r="H1649" s="31">
        <v>0</v>
      </c>
      <c r="I1649" s="31">
        <v>0</v>
      </c>
      <c r="J1649" s="31">
        <v>0</v>
      </c>
      <c r="K1649" s="31">
        <v>0</v>
      </c>
      <c r="L1649" s="31">
        <v>0</v>
      </c>
      <c r="M1649" s="31">
        <v>152</v>
      </c>
    </row>
    <row r="1650" spans="1:13" x14ac:dyDescent="0.25">
      <c r="A1650">
        <v>20060028</v>
      </c>
      <c r="B1650" t="s">
        <v>4</v>
      </c>
      <c r="C1650" t="s">
        <v>16452</v>
      </c>
      <c r="D1650" t="s">
        <v>16521</v>
      </c>
      <c r="E1650" t="s">
        <v>5250</v>
      </c>
      <c r="F1650" s="31">
        <v>8.1300000000000008</v>
      </c>
      <c r="G1650" s="31">
        <v>297.80190000000005</v>
      </c>
      <c r="H1650" s="31">
        <v>0</v>
      </c>
      <c r="I1650" s="31">
        <v>0</v>
      </c>
      <c r="J1650" s="31">
        <v>0</v>
      </c>
      <c r="K1650" s="31">
        <v>0</v>
      </c>
      <c r="L1650" s="31">
        <v>0</v>
      </c>
      <c r="M1650" s="31">
        <v>298</v>
      </c>
    </row>
    <row r="1651" spans="1:13" x14ac:dyDescent="0.25">
      <c r="A1651">
        <v>20060028</v>
      </c>
      <c r="B1651" t="s">
        <v>28</v>
      </c>
      <c r="C1651" t="s">
        <v>5459</v>
      </c>
      <c r="D1651" t="s">
        <v>16522</v>
      </c>
      <c r="E1651" t="s">
        <v>4452</v>
      </c>
      <c r="F1651" s="31">
        <v>3.15</v>
      </c>
      <c r="G1651" s="31">
        <v>122.0625</v>
      </c>
      <c r="H1651" s="31">
        <v>0</v>
      </c>
      <c r="I1651" s="31">
        <v>0</v>
      </c>
      <c r="J1651" s="31">
        <v>0</v>
      </c>
      <c r="K1651" s="31">
        <v>0</v>
      </c>
      <c r="L1651" s="31">
        <v>0</v>
      </c>
      <c r="M1651" s="31">
        <v>122</v>
      </c>
    </row>
    <row r="1652" spans="1:13" x14ac:dyDescent="0.25">
      <c r="A1652" t="s">
        <v>16775</v>
      </c>
      <c r="F1652" s="31">
        <v>382.71999999999991</v>
      </c>
      <c r="G1652" s="31">
        <v>16355.528200000001</v>
      </c>
      <c r="H1652" s="31">
        <v>0</v>
      </c>
      <c r="I1652" s="31">
        <v>0</v>
      </c>
      <c r="J1652" s="31">
        <v>0</v>
      </c>
      <c r="K1652" s="31">
        <v>0</v>
      </c>
      <c r="L1652" s="31">
        <v>237.27000000000044</v>
      </c>
      <c r="M1652" s="31">
        <v>16119</v>
      </c>
    </row>
    <row r="1653" spans="1:13" x14ac:dyDescent="0.25">
      <c r="A1653">
        <v>20010057</v>
      </c>
      <c r="B1653" t="s">
        <v>17</v>
      </c>
      <c r="C1653" t="s">
        <v>12510</v>
      </c>
      <c r="D1653" t="s">
        <v>12511</v>
      </c>
      <c r="E1653" t="s">
        <v>273</v>
      </c>
      <c r="F1653" s="31">
        <v>222.42</v>
      </c>
      <c r="G1653" s="31">
        <v>8370.3685999999998</v>
      </c>
      <c r="H1653" s="31">
        <v>0</v>
      </c>
      <c r="I1653" s="31">
        <v>0</v>
      </c>
      <c r="J1653" s="31">
        <v>0</v>
      </c>
      <c r="K1653" s="31">
        <v>0</v>
      </c>
      <c r="L1653" s="31">
        <v>0</v>
      </c>
      <c r="M1653" s="31">
        <v>8370</v>
      </c>
    </row>
    <row r="1654" spans="1:13" x14ac:dyDescent="0.25">
      <c r="A1654">
        <v>20010057</v>
      </c>
      <c r="B1654" t="s">
        <v>0</v>
      </c>
      <c r="C1654">
        <v>0</v>
      </c>
      <c r="D1654">
        <v>0</v>
      </c>
      <c r="E1654">
        <v>0</v>
      </c>
      <c r="F1654" s="31">
        <v>5.0600000000000005</v>
      </c>
      <c r="G1654" s="31">
        <v>313.52199999999999</v>
      </c>
      <c r="H1654" s="31">
        <v>0</v>
      </c>
      <c r="I1654" s="31">
        <v>0</v>
      </c>
      <c r="J1654" s="31">
        <v>0</v>
      </c>
      <c r="K1654" s="31">
        <v>0</v>
      </c>
      <c r="L1654" s="31">
        <v>0</v>
      </c>
      <c r="M1654" s="31">
        <v>314</v>
      </c>
    </row>
    <row r="1655" spans="1:13" x14ac:dyDescent="0.25">
      <c r="A1655">
        <v>20010057</v>
      </c>
      <c r="B1655" t="s">
        <v>1</v>
      </c>
      <c r="C1655" t="s">
        <v>16431</v>
      </c>
      <c r="D1655" t="s">
        <v>16486</v>
      </c>
      <c r="E1655" t="s">
        <v>273</v>
      </c>
      <c r="F1655" s="31">
        <v>30.28</v>
      </c>
      <c r="G1655" s="31">
        <v>1352.2438</v>
      </c>
      <c r="H1655" s="31">
        <v>0</v>
      </c>
      <c r="I1655" s="31">
        <v>0</v>
      </c>
      <c r="J1655" s="31">
        <v>0</v>
      </c>
      <c r="K1655" s="31">
        <v>0</v>
      </c>
      <c r="L1655" s="31">
        <v>0</v>
      </c>
      <c r="M1655" s="31">
        <v>1352</v>
      </c>
    </row>
    <row r="1656" spans="1:13" x14ac:dyDescent="0.25">
      <c r="A1656">
        <v>20010057</v>
      </c>
      <c r="B1656" t="s">
        <v>18</v>
      </c>
      <c r="C1656" t="s">
        <v>16432</v>
      </c>
      <c r="D1656" t="s">
        <v>16487</v>
      </c>
      <c r="E1656" t="s">
        <v>429</v>
      </c>
      <c r="F1656" s="31">
        <v>16.97</v>
      </c>
      <c r="G1656" s="31">
        <v>696.16449999999998</v>
      </c>
      <c r="H1656" s="31">
        <v>0</v>
      </c>
      <c r="I1656" s="31">
        <v>0</v>
      </c>
      <c r="J1656" s="31">
        <v>0</v>
      </c>
      <c r="K1656" s="31">
        <v>0</v>
      </c>
      <c r="L1656" s="31">
        <v>0</v>
      </c>
      <c r="M1656" s="31">
        <v>696</v>
      </c>
    </row>
    <row r="1657" spans="1:13" x14ac:dyDescent="0.25">
      <c r="A1657">
        <v>20010057</v>
      </c>
      <c r="B1657" t="s">
        <v>19</v>
      </c>
      <c r="C1657" t="s">
        <v>16433</v>
      </c>
      <c r="D1657" t="s">
        <v>16488</v>
      </c>
      <c r="E1657" t="s">
        <v>273</v>
      </c>
      <c r="F1657" s="31">
        <v>7.33</v>
      </c>
      <c r="G1657" s="31">
        <v>287.91950000000003</v>
      </c>
      <c r="H1657" s="31">
        <v>0</v>
      </c>
      <c r="I1657" s="31">
        <v>0</v>
      </c>
      <c r="J1657" s="31">
        <v>0</v>
      </c>
      <c r="K1657" s="31">
        <v>0</v>
      </c>
      <c r="L1657" s="31">
        <v>0</v>
      </c>
      <c r="M1657" s="31">
        <v>288</v>
      </c>
    </row>
    <row r="1658" spans="1:13" x14ac:dyDescent="0.25">
      <c r="A1658" t="s">
        <v>16776</v>
      </c>
      <c r="F1658" s="31">
        <v>282.06</v>
      </c>
      <c r="G1658" s="31">
        <v>11020.218400000002</v>
      </c>
      <c r="H1658" s="31">
        <v>0</v>
      </c>
      <c r="I1658" s="31">
        <v>0</v>
      </c>
      <c r="J1658" s="31">
        <v>0</v>
      </c>
      <c r="K1658" s="31">
        <v>0</v>
      </c>
      <c r="L1658" s="31">
        <v>0</v>
      </c>
      <c r="M1658" s="31">
        <v>11020</v>
      </c>
    </row>
    <row r="1659" spans="1:13" x14ac:dyDescent="0.25">
      <c r="A1659" t="s">
        <v>92</v>
      </c>
      <c r="F1659" s="31">
        <v>110152.41000000008</v>
      </c>
      <c r="G1659" s="31">
        <v>4528643.6219000043</v>
      </c>
      <c r="H1659" s="31">
        <v>35485</v>
      </c>
      <c r="I1659" s="31">
        <v>107332</v>
      </c>
      <c r="J1659" s="31">
        <v>0</v>
      </c>
      <c r="K1659" s="31">
        <v>0</v>
      </c>
      <c r="L1659" s="31">
        <v>36338.81</v>
      </c>
      <c r="M1659" s="31">
        <v>4349491</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3842.6533333333332</v>
      </c>
      <c r="H3" s="117">
        <f>COUNTIF('Farmer Payment Calc'!D:D,'MPG Performance'!B3)</f>
        <v>21</v>
      </c>
      <c r="I3" s="186">
        <f>IFERROR(G3/J3/H3*2,0)</f>
        <v>26.14049886621315</v>
      </c>
      <c r="J3" s="117">
        <v>14</v>
      </c>
      <c r="K3" s="117">
        <v>0</v>
      </c>
      <c r="L3" s="117" t="e">
        <f>'MPG Payment'!#REF!</f>
        <v>#REF!</v>
      </c>
      <c r="M3" s="117">
        <f>SUMIF('Farmer Payment Calc'!D:D,'MPG Performance'!B3,'Farmer Payment Calc'!Y:Y)</f>
        <v>414.68119173858742</v>
      </c>
      <c r="N3" s="117">
        <f>'MPG Payment'!P4</f>
        <v>0</v>
      </c>
      <c r="O3" s="118">
        <f>IFERROR(N3-M3/M3,0)</f>
        <v>-1</v>
      </c>
      <c r="P3" s="118">
        <f>'MPG Payment'!AB4</f>
        <v>-5.6474231371529603E-5</v>
      </c>
      <c r="Q3" s="117">
        <f>'MPG Payment'!R4</f>
        <v>0</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Direct</v>
      </c>
      <c r="F4" s="116"/>
      <c r="G4" s="97">
        <f>'MPG Payment'!F5/3</f>
        <v>4.3933333333333335</v>
      </c>
      <c r="H4" s="117">
        <f>COUNTIF('Farmer Payment Calc'!D:D,'MPG Performance'!B4)</f>
        <v>1</v>
      </c>
      <c r="I4" s="186">
        <f t="shared" ref="I4:I67" si="0">IFERROR(G4/J4/H4*2,0)</f>
        <v>0.97629629629629633</v>
      </c>
      <c r="J4" s="117">
        <v>9</v>
      </c>
      <c r="K4" s="117">
        <v>0</v>
      </c>
      <c r="L4" s="117" t="e">
        <f>'MPG Payment'!#REF!</f>
        <v>#REF!</v>
      </c>
      <c r="M4" s="117">
        <f>SUMIF('Farmer Payment Calc'!D:D,'MPG Performance'!B4,'Farmer Payment Calc'!Y:Y)</f>
        <v>2.0625</v>
      </c>
      <c r="N4" s="117">
        <f>'MPG Payment'!P5</f>
        <v>0</v>
      </c>
      <c r="O4" s="118">
        <f t="shared" ref="O4:O67" si="1">IFERROR(N4-M4/M4,0)</f>
        <v>-1</v>
      </c>
      <c r="P4" s="118">
        <f>'MPG Payment'!AB5</f>
        <v>-6.7421141343607304E-3</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462.39000000000004</v>
      </c>
      <c r="H5" s="117">
        <f>COUNTIF('Farmer Payment Calc'!D:D,'MPG Performance'!B5)</f>
        <v>10</v>
      </c>
      <c r="I5" s="186">
        <f t="shared" si="0"/>
        <v>6.6055714285714284</v>
      </c>
      <c r="J5" s="117">
        <v>14</v>
      </c>
      <c r="K5" s="117">
        <v>0</v>
      </c>
      <c r="L5" s="117" t="e">
        <f>'MPG Payment'!#REF!</f>
        <v>#REF!</v>
      </c>
      <c r="M5" s="117">
        <f>SUMIF('Farmer Payment Calc'!D:D,'MPG Performance'!B5,'Farmer Payment Calc'!Y:Y)</f>
        <v>135.28571763184951</v>
      </c>
      <c r="N5" s="117">
        <f>'MPG Payment'!P6</f>
        <v>0</v>
      </c>
      <c r="O5" s="118">
        <f t="shared" si="1"/>
        <v>-1</v>
      </c>
      <c r="P5" s="118">
        <f>'MPG Payment'!AB6</f>
        <v>2.6332821151633067E-2</v>
      </c>
      <c r="Q5" s="117">
        <f>'MPG Payment'!R6</f>
        <v>10160</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458.14000000000004</v>
      </c>
      <c r="H6" s="117">
        <f>COUNTIF('Farmer Payment Calc'!D:D,'MPG Performance'!B6)</f>
        <v>23</v>
      </c>
      <c r="I6" s="186">
        <f t="shared" si="0"/>
        <v>2.845590062111802</v>
      </c>
      <c r="J6" s="117">
        <v>14</v>
      </c>
      <c r="K6" s="117">
        <v>0</v>
      </c>
      <c r="L6" s="117" t="e">
        <f>'MPG Payment'!#REF!</f>
        <v>#REF!</v>
      </c>
      <c r="M6" s="117">
        <f>SUMIF('Farmer Payment Calc'!D:D,'MPG Performance'!B6,'Farmer Payment Calc'!Y:Y)</f>
        <v>458.5577332328532</v>
      </c>
      <c r="N6" s="117">
        <f>'MPG Payment'!P7</f>
        <v>0</v>
      </c>
      <c r="O6" s="118">
        <f t="shared" si="1"/>
        <v>-1</v>
      </c>
      <c r="P6" s="118">
        <f>'MPG Payment'!AB7</f>
        <v>-2.9442448212330737E-4</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405.30666666666662</v>
      </c>
      <c r="H7" s="117">
        <f>COUNTIF('Farmer Payment Calc'!D:D,'MPG Performance'!B7)</f>
        <v>14</v>
      </c>
      <c r="I7" s="186">
        <f t="shared" si="0"/>
        <v>4.8250793650793637</v>
      </c>
      <c r="J7" s="117">
        <v>12</v>
      </c>
      <c r="K7" s="117">
        <v>0</v>
      </c>
      <c r="L7" s="117" t="e">
        <f>'MPG Payment'!#REF!</f>
        <v>#REF!</v>
      </c>
      <c r="M7" s="117">
        <f>SUMIF('Farmer Payment Calc'!D:D,'MPG Performance'!B7,'Farmer Payment Calc'!Y:Y)</f>
        <v>270.92325108672719</v>
      </c>
      <c r="N7" s="117">
        <f>'MPG Payment'!P8</f>
        <v>0</v>
      </c>
      <c r="O7" s="118">
        <f t="shared" si="1"/>
        <v>-1</v>
      </c>
      <c r="P7" s="118">
        <f>'MPG Payment'!AB8</f>
        <v>-1.0467041419726158E-3</v>
      </c>
      <c r="Q7" s="117">
        <f>'MPG Payment'!R8</f>
        <v>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214.81333333333336</v>
      </c>
      <c r="H8" s="117">
        <f>COUNTIF('Farmer Payment Calc'!D:D,'MPG Performance'!B8)</f>
        <v>7</v>
      </c>
      <c r="I8" s="186">
        <f t="shared" si="0"/>
        <v>4.721172161172162</v>
      </c>
      <c r="J8" s="117">
        <v>13</v>
      </c>
      <c r="K8" s="117">
        <v>0</v>
      </c>
      <c r="L8" s="117" t="e">
        <f>'MPG Payment'!#REF!</f>
        <v>#REF!</v>
      </c>
      <c r="M8" s="117">
        <f>SUMIF('Farmer Payment Calc'!D:D,'MPG Performance'!B8,'Farmer Payment Calc'!Y:Y)</f>
        <v>147.59644165455248</v>
      </c>
      <c r="N8" s="117">
        <f>'MPG Payment'!P9</f>
        <v>0</v>
      </c>
      <c r="O8" s="118">
        <f t="shared" si="1"/>
        <v>-1</v>
      </c>
      <c r="P8" s="118">
        <f>'MPG Payment'!AB9</f>
        <v>-1.6325475823749519E-3</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92.166666666666671</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887.1</v>
      </c>
      <c r="H10" s="117">
        <f>COUNTIF('Farmer Payment Calc'!D:D,'MPG Performance'!B10)</f>
        <v>53</v>
      </c>
      <c r="I10" s="186">
        <f t="shared" si="0"/>
        <v>4.7822102425876007</v>
      </c>
      <c r="J10" s="117">
        <v>7</v>
      </c>
      <c r="K10" s="117">
        <v>0</v>
      </c>
      <c r="L10" s="117" t="e">
        <f>'MPG Payment'!#REF!</f>
        <v>#REF!</v>
      </c>
      <c r="M10" s="117">
        <f>SUMIF('Farmer Payment Calc'!D:D,'MPG Performance'!B10,'Farmer Payment Calc'!Y:Y)</f>
        <v>1123.5397032650399</v>
      </c>
      <c r="N10" s="117">
        <f>'MPG Payment'!P11</f>
        <v>0</v>
      </c>
      <c r="O10" s="118">
        <f t="shared" si="1"/>
        <v>-1</v>
      </c>
      <c r="P10" s="118">
        <f>'MPG Payment'!AB11</f>
        <v>-2.9764747405888136E-3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107.75333333333333</v>
      </c>
      <c r="H11" s="117">
        <f>COUNTIF('Farmer Payment Calc'!D:D,'MPG Performance'!B11)</f>
        <v>9</v>
      </c>
      <c r="I11" s="186">
        <f t="shared" si="0"/>
        <v>1.7103703703703703</v>
      </c>
      <c r="J11" s="117">
        <v>14</v>
      </c>
      <c r="K11" s="117">
        <v>0</v>
      </c>
      <c r="L11" s="117" t="e">
        <f>'MPG Payment'!#REF!</f>
        <v>#REF!</v>
      </c>
      <c r="M11" s="117">
        <f>SUMIF('Farmer Payment Calc'!D:D,'MPG Performance'!B11,'Farmer Payment Calc'!Y:Y)</f>
        <v>137.90864027141561</v>
      </c>
      <c r="N11" s="117">
        <f>'MPG Payment'!P12</f>
        <v>0</v>
      </c>
      <c r="O11" s="118">
        <f t="shared" si="1"/>
        <v>-1</v>
      </c>
      <c r="P11" s="118">
        <f>'MPG Payment'!AB12</f>
        <v>2.8762404596843202E-2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272.72666666666663</v>
      </c>
      <c r="H12" s="117">
        <f>COUNTIF('Farmer Payment Calc'!D:D,'MPG Performance'!B12)</f>
        <v>22</v>
      </c>
      <c r="I12" s="186">
        <f t="shared" si="0"/>
        <v>1.7709523809523808</v>
      </c>
      <c r="J12" s="117">
        <v>14</v>
      </c>
      <c r="K12" s="117">
        <v>0</v>
      </c>
      <c r="L12" s="117" t="e">
        <f>'MPG Payment'!#REF!</f>
        <v>#REF!</v>
      </c>
      <c r="M12" s="117">
        <f>SUMIF('Farmer Payment Calc'!D:D,'MPG Performance'!B12,'Farmer Payment Calc'!Y:Y)</f>
        <v>488.37975257103051</v>
      </c>
      <c r="N12" s="117">
        <f>'MPG Payment'!P13</f>
        <v>0</v>
      </c>
      <c r="O12" s="118">
        <f t="shared" si="1"/>
        <v>-1</v>
      </c>
      <c r="P12" s="118">
        <f>'MPG Payment'!AB13</f>
        <v>-9.2754710813180128E-4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101.16666666666667</v>
      </c>
      <c r="H13" s="117">
        <f>COUNTIF('Farmer Payment Calc'!D:D,'MPG Performance'!B13)</f>
        <v>10</v>
      </c>
      <c r="I13" s="186">
        <f t="shared" si="0"/>
        <v>1.4452380952380952</v>
      </c>
      <c r="J13" s="117">
        <v>14</v>
      </c>
      <c r="K13" s="117">
        <v>0</v>
      </c>
      <c r="L13" s="117" t="e">
        <f>'MPG Payment'!#REF!</f>
        <v>#REF!</v>
      </c>
      <c r="M13" s="117">
        <f>SUMIF('Farmer Payment Calc'!D:D,'MPG Performance'!B13,'Farmer Payment Calc'!Y:Y)</f>
        <v>186.32317284877084</v>
      </c>
      <c r="N13" s="117">
        <f>'MPG Payment'!P14</f>
        <v>0</v>
      </c>
      <c r="O13" s="118">
        <f t="shared" si="1"/>
        <v>-1</v>
      </c>
      <c r="P13" s="118">
        <f>'MPG Payment'!AB14</f>
        <v>-2.7473450257522901E-3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123.14666666666669</v>
      </c>
      <c r="H14" s="117">
        <f>COUNTIF('Farmer Payment Calc'!D:D,'MPG Performance'!B14)</f>
        <v>2</v>
      </c>
      <c r="I14" s="186">
        <f t="shared" si="0"/>
        <v>8.7961904761904783</v>
      </c>
      <c r="J14" s="117">
        <v>14</v>
      </c>
      <c r="K14" s="117">
        <v>0</v>
      </c>
      <c r="L14" s="117" t="e">
        <f>'MPG Payment'!#REF!</f>
        <v>#REF!</v>
      </c>
      <c r="M14" s="117">
        <f>SUMIF('Farmer Payment Calc'!D:D,'MPG Performance'!B14,'Farmer Payment Calc'!Y:Y)</f>
        <v>66.261054232863899</v>
      </c>
      <c r="N14" s="117">
        <f>'MPG Payment'!P15</f>
        <v>0</v>
      </c>
      <c r="O14" s="118">
        <f t="shared" si="1"/>
        <v>-1</v>
      </c>
      <c r="P14" s="118">
        <f>'MPG Payment'!AB15</f>
        <v>2.1549177067570844E-2</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179.32666666666668</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54.996666666666663</v>
      </c>
      <c r="H16" s="117">
        <f>COUNTIF('Farmer Payment Calc'!D:D,'MPG Performance'!B16)</f>
        <v>3</v>
      </c>
      <c r="I16" s="186">
        <f t="shared" si="0"/>
        <v>5.2377777777777776</v>
      </c>
      <c r="J16" s="117">
        <v>7</v>
      </c>
      <c r="K16" s="117">
        <v>0</v>
      </c>
      <c r="L16" s="117" t="e">
        <f>'MPG Payment'!#REF!</f>
        <v>#REF!</v>
      </c>
      <c r="M16" s="117">
        <f>SUMIF('Farmer Payment Calc'!D:D,'MPG Performance'!B16,'Farmer Payment Calc'!Y:Y)</f>
        <v>27.897784454867558</v>
      </c>
      <c r="N16" s="117">
        <f>'MPG Payment'!P17</f>
        <v>0</v>
      </c>
      <c r="O16" s="118">
        <f t="shared" si="1"/>
        <v>-1</v>
      </c>
      <c r="P16" s="118">
        <f>'MPG Payment'!AB17</f>
        <v>-3.7693273512573798E-3</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111.04</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132.43333333333334</v>
      </c>
      <c r="H18" s="117">
        <f>COUNTIF('Farmer Payment Calc'!D:D,'MPG Performance'!B18)</f>
        <v>3</v>
      </c>
      <c r="I18" s="186">
        <f t="shared" si="0"/>
        <v>6.306349206349207</v>
      </c>
      <c r="J18" s="117">
        <v>14</v>
      </c>
      <c r="K18" s="117">
        <v>0</v>
      </c>
      <c r="L18" s="117" t="e">
        <f>'MPG Payment'!#REF!</f>
        <v>#REF!</v>
      </c>
      <c r="M18" s="117">
        <f>SUMIF('Farmer Payment Calc'!D:D,'MPG Performance'!B18,'Farmer Payment Calc'!Y:Y)</f>
        <v>40.679375168737394</v>
      </c>
      <c r="N18" s="117">
        <f>'MPG Payment'!P19</f>
        <v>0</v>
      </c>
      <c r="O18" s="118">
        <f t="shared" si="1"/>
        <v>-1</v>
      </c>
      <c r="P18" s="118">
        <f>'MPG Payment'!AB19</f>
        <v>2.1838192893784695E-2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276.14</v>
      </c>
      <c r="H19" s="117">
        <f>COUNTIF('Farmer Payment Calc'!D:D,'MPG Performance'!B19)</f>
        <v>8</v>
      </c>
      <c r="I19" s="186">
        <f t="shared" si="0"/>
        <v>4.9310714285714283</v>
      </c>
      <c r="J19" s="117">
        <v>14</v>
      </c>
      <c r="K19" s="117">
        <v>0</v>
      </c>
      <c r="L19" s="117" t="e">
        <f>'MPG Payment'!#REF!</f>
        <v>#REF!</v>
      </c>
      <c r="M19" s="117">
        <f>SUMIF('Farmer Payment Calc'!D:D,'MPG Performance'!B19,'Farmer Payment Calc'!Y:Y)</f>
        <v>174.04252485269666</v>
      </c>
      <c r="N19" s="117">
        <f>'MPG Payment'!P20</f>
        <v>0</v>
      </c>
      <c r="O19" s="118">
        <f t="shared" si="1"/>
        <v>-1</v>
      </c>
      <c r="P19" s="118">
        <f>'MPG Payment'!AB20</f>
        <v>5.8021109184222585E-3</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108.46</v>
      </c>
      <c r="H20" s="117">
        <f>COUNTIF('Farmer Payment Calc'!D:D,'MPG Performance'!B20)</f>
        <v>10</v>
      </c>
      <c r="I20" s="186">
        <f t="shared" si="0"/>
        <v>1.5494285714285714</v>
      </c>
      <c r="J20" s="117">
        <v>14</v>
      </c>
      <c r="K20" s="117">
        <v>0</v>
      </c>
      <c r="L20" s="117" t="e">
        <f>'MPG Payment'!#REF!</f>
        <v>#REF!</v>
      </c>
      <c r="M20" s="117">
        <f>SUMIF('Farmer Payment Calc'!D:D,'MPG Performance'!B20,'Farmer Payment Calc'!Y:Y)</f>
        <v>248.38838723689614</v>
      </c>
      <c r="N20" s="117">
        <f>'MPG Payment'!P21</f>
        <v>0</v>
      </c>
      <c r="O20" s="118">
        <f t="shared" si="1"/>
        <v>-1</v>
      </c>
      <c r="P20" s="118">
        <f>'MPG Payment'!AB21</f>
        <v>-5.0222374514218987E-3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295.98</v>
      </c>
      <c r="H21" s="117">
        <f>COUNTIF('Farmer Payment Calc'!D:D,'MPG Performance'!B21)</f>
        <v>26</v>
      </c>
      <c r="I21" s="186">
        <f t="shared" si="0"/>
        <v>1.6262637362637364</v>
      </c>
      <c r="J21" s="117">
        <v>14</v>
      </c>
      <c r="K21" s="117">
        <v>0</v>
      </c>
      <c r="L21" s="117" t="e">
        <f>'MPG Payment'!#REF!</f>
        <v>#REF!</v>
      </c>
      <c r="M21" s="117">
        <f>SUMIF('Farmer Payment Calc'!D:D,'MPG Performance'!B21,'Farmer Payment Calc'!Y:Y)</f>
        <v>525.26205154855222</v>
      </c>
      <c r="N21" s="117">
        <f>'MPG Payment'!P22</f>
        <v>0</v>
      </c>
      <c r="O21" s="118">
        <f t="shared" si="1"/>
        <v>-1</v>
      </c>
      <c r="P21" s="118">
        <f>'MPG Payment'!AB22</f>
        <v>-3.9716029263016687E-4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275.98666666666668</v>
      </c>
      <c r="H22" s="117">
        <f>COUNTIF('Farmer Payment Calc'!D:D,'MPG Performance'!B22)</f>
        <v>23</v>
      </c>
      <c r="I22" s="186">
        <f t="shared" si="0"/>
        <v>1.7142028985507247</v>
      </c>
      <c r="J22" s="117">
        <v>14</v>
      </c>
      <c r="K22" s="117">
        <v>0</v>
      </c>
      <c r="L22" s="117" t="e">
        <f>'MPG Payment'!#REF!</f>
        <v>#REF!</v>
      </c>
      <c r="M22" s="117">
        <f>SUMIF('Farmer Payment Calc'!D:D,'MPG Performance'!B22,'Farmer Payment Calc'!Y:Y)</f>
        <v>587.89646209172804</v>
      </c>
      <c r="N22" s="117">
        <f>'MPG Payment'!P23</f>
        <v>0</v>
      </c>
      <c r="O22" s="118">
        <f t="shared" si="1"/>
        <v>-1</v>
      </c>
      <c r="P22" s="118">
        <f>'MPG Payment'!AB23</f>
        <v>3.486857713874042E-2</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18.059999999999999</v>
      </c>
      <c r="H23" s="117">
        <f>COUNTIF('Farmer Payment Calc'!D:D,'MPG Performance'!B23)</f>
        <v>1</v>
      </c>
      <c r="I23" s="186">
        <f t="shared" si="0"/>
        <v>4.0133333333333328</v>
      </c>
      <c r="J23" s="117">
        <v>9</v>
      </c>
      <c r="K23" s="117">
        <v>0</v>
      </c>
      <c r="L23" s="117" t="e">
        <f>'MPG Payment'!#REF!</f>
        <v>#REF!</v>
      </c>
      <c r="M23" s="117">
        <f>SUMIF('Farmer Payment Calc'!D:D,'MPG Performance'!B23,'Farmer Payment Calc'!Y:Y)</f>
        <v>2.0625</v>
      </c>
      <c r="N23" s="117">
        <f>'MPG Payment'!P24</f>
        <v>0</v>
      </c>
      <c r="O23" s="118">
        <f t="shared" si="1"/>
        <v>-1</v>
      </c>
      <c r="P23" s="118">
        <f>'MPG Payment'!AB24</f>
        <v>-6.7240635151405836E-3</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403.13999999999993</v>
      </c>
      <c r="H24" s="117">
        <f>COUNTIF('Farmer Payment Calc'!D:D,'MPG Performance'!B24)</f>
        <v>20</v>
      </c>
      <c r="I24" s="186">
        <f t="shared" si="0"/>
        <v>5.759142857142856</v>
      </c>
      <c r="J24" s="117">
        <v>7</v>
      </c>
      <c r="K24" s="117">
        <v>0</v>
      </c>
      <c r="L24" s="117" t="e">
        <f>'MPG Payment'!#REF!</f>
        <v>#REF!</v>
      </c>
      <c r="M24" s="117">
        <f>SUMIF('Farmer Payment Calc'!D:D,'MPG Performance'!B24,'Farmer Payment Calc'!Y:Y)</f>
        <v>384.61405730082453</v>
      </c>
      <c r="N24" s="117">
        <f>'MPG Payment'!P25</f>
        <v>0</v>
      </c>
      <c r="O24" s="118">
        <f t="shared" si="1"/>
        <v>-1</v>
      </c>
      <c r="P24" s="118">
        <f>'MPG Payment'!AB25</f>
        <v>3.4625738820870679E-3</v>
      </c>
      <c r="Q24" s="117">
        <f>'MPG Payment'!R25</f>
        <v>6350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262.72666666666663</v>
      </c>
      <c r="H25" s="117">
        <f>COUNTIF('Farmer Payment Calc'!D:D,'MPG Performance'!B25)</f>
        <v>16</v>
      </c>
      <c r="I25" s="186">
        <f t="shared" si="0"/>
        <v>2.3457738095238092</v>
      </c>
      <c r="J25" s="117">
        <v>14</v>
      </c>
      <c r="K25" s="117">
        <v>0</v>
      </c>
      <c r="L25" s="117" t="e">
        <f>'MPG Payment'!#REF!</f>
        <v>#REF!</v>
      </c>
      <c r="M25" s="117">
        <f>SUMIF('Farmer Payment Calc'!D:D,'MPG Performance'!B25,'Farmer Payment Calc'!Y:Y)</f>
        <v>341.17660752824247</v>
      </c>
      <c r="N25" s="117">
        <f>'MPG Payment'!P26</f>
        <v>0</v>
      </c>
      <c r="O25" s="118">
        <f t="shared" si="1"/>
        <v>-1</v>
      </c>
      <c r="P25" s="118">
        <f>'MPG Payment'!AB26</f>
        <v>-1.1305629822726895E-2</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204.63333333333335</v>
      </c>
      <c r="H26" s="117">
        <f>COUNTIF('Farmer Payment Calc'!D:D,'MPG Performance'!B26)</f>
        <v>19</v>
      </c>
      <c r="I26" s="186">
        <f t="shared" si="0"/>
        <v>1.5385964912280705</v>
      </c>
      <c r="J26" s="117">
        <v>14</v>
      </c>
      <c r="K26" s="117">
        <v>0</v>
      </c>
      <c r="L26" s="117" t="e">
        <f>'MPG Payment'!#REF!</f>
        <v>#REF!</v>
      </c>
      <c r="M26" s="117">
        <f>SUMIF('Farmer Payment Calc'!D:D,'MPG Performance'!B26,'Farmer Payment Calc'!Y:Y)</f>
        <v>378.23461946301779</v>
      </c>
      <c r="N26" s="117">
        <f>'MPG Payment'!P27</f>
        <v>0</v>
      </c>
      <c r="O26" s="118">
        <f t="shared" si="1"/>
        <v>-1</v>
      </c>
      <c r="P26" s="118">
        <f>'MPG Payment'!AB27</f>
        <v>2.6694747986480999E-2</v>
      </c>
      <c r="Q26" s="117">
        <f>'MPG Payment'!R27</f>
        <v>1270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Direct</v>
      </c>
      <c r="F27" s="116"/>
      <c r="G27" s="97">
        <f>'MPG Payment'!F28/3</f>
        <v>88.466666666666683</v>
      </c>
      <c r="H27" s="117">
        <f>COUNTIF('Farmer Payment Calc'!D:D,'MPG Performance'!B27)</f>
        <v>5</v>
      </c>
      <c r="I27" s="186">
        <f t="shared" si="0"/>
        <v>2.5276190476190483</v>
      </c>
      <c r="J27" s="117">
        <v>14</v>
      </c>
      <c r="K27" s="117">
        <v>0</v>
      </c>
      <c r="L27" s="117" t="e">
        <f>'MPG Payment'!#REF!</f>
        <v>#REF!</v>
      </c>
      <c r="M27" s="117">
        <f>SUMIF('Farmer Payment Calc'!D:D,'MPG Performance'!B27,'Farmer Payment Calc'!Y:Y)</f>
        <v>34.612562650665119</v>
      </c>
      <c r="N27" s="117">
        <f>'MPG Payment'!P28</f>
        <v>0</v>
      </c>
      <c r="O27" s="118">
        <f t="shared" si="1"/>
        <v>-1</v>
      </c>
      <c r="P27" s="118">
        <f>'MPG Payment'!AB28</f>
        <v>-4.0489398121285698E-3</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43.06</v>
      </c>
      <c r="H28" s="117">
        <f>COUNTIF('Farmer Payment Calc'!D:D,'MPG Performance'!B28)</f>
        <v>2</v>
      </c>
      <c r="I28" s="186">
        <f t="shared" si="0"/>
        <v>3.0757142857142861</v>
      </c>
      <c r="J28" s="117">
        <v>14</v>
      </c>
      <c r="K28" s="117">
        <v>0</v>
      </c>
      <c r="L28" s="117" t="e">
        <f>'MPG Payment'!#REF!</f>
        <v>#REF!</v>
      </c>
      <c r="M28" s="117">
        <f>SUMIF('Farmer Payment Calc'!D:D,'MPG Performance'!B28,'Farmer Payment Calc'!Y:Y)</f>
        <v>44.407565250628764</v>
      </c>
      <c r="N28" s="117">
        <f>'MPG Payment'!P29</f>
        <v>0</v>
      </c>
      <c r="O28" s="118">
        <f t="shared" si="1"/>
        <v>-1</v>
      </c>
      <c r="P28" s="118">
        <f>'MPG Payment'!AB29</f>
        <v>6.6704651024885722E-2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22.92</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174.70666666666668</v>
      </c>
      <c r="H30" s="117">
        <f>COUNTIF('Farmer Payment Calc'!D:D,'MPG Performance'!B30)</f>
        <v>5</v>
      </c>
      <c r="I30" s="186">
        <f t="shared" si="0"/>
        <v>4.9916190476190483</v>
      </c>
      <c r="J30" s="117">
        <v>14</v>
      </c>
      <c r="K30" s="117">
        <v>0</v>
      </c>
      <c r="L30" s="117" t="e">
        <f>'MPG Payment'!#REF!</f>
        <v>#REF!</v>
      </c>
      <c r="M30" s="117">
        <f>SUMIF('Farmer Payment Calc'!D:D,'MPG Performance'!B30,'Farmer Payment Calc'!Y:Y)</f>
        <v>140.66222051490013</v>
      </c>
      <c r="N30" s="117">
        <f>'MPG Payment'!P31</f>
        <v>0</v>
      </c>
      <c r="O30" s="118">
        <f t="shared" si="1"/>
        <v>-1</v>
      </c>
      <c r="P30" s="118">
        <f>'MPG Payment'!AB31</f>
        <v>6.5889872723513491E-3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58.019999999999989</v>
      </c>
      <c r="H31" s="117">
        <f>COUNTIF('Farmer Payment Calc'!D:D,'MPG Performance'!B31)</f>
        <v>6</v>
      </c>
      <c r="I31" s="186">
        <f t="shared" si="0"/>
        <v>1.381428571428571</v>
      </c>
      <c r="J31" s="117">
        <v>14</v>
      </c>
      <c r="K31" s="117">
        <v>0</v>
      </c>
      <c r="L31" s="117" t="e">
        <f>'MPG Payment'!#REF!</f>
        <v>#REF!</v>
      </c>
      <c r="M31" s="117">
        <f>SUMIF('Farmer Payment Calc'!D:D,'MPG Performance'!B31,'Farmer Payment Calc'!Y:Y)</f>
        <v>77.307217694610216</v>
      </c>
      <c r="N31" s="117">
        <f>'MPG Payment'!P32</f>
        <v>0</v>
      </c>
      <c r="O31" s="118">
        <f t="shared" si="1"/>
        <v>-1</v>
      </c>
      <c r="P31" s="118">
        <f>'MPG Payment'!AB32</f>
        <v>-2.5768180211911778E-2</v>
      </c>
      <c r="Q31" s="117">
        <f>'MPG Payment'!R32</f>
        <v>0</v>
      </c>
      <c r="R31" s="119">
        <v>0.80016313841370978</v>
      </c>
      <c r="S31" s="119">
        <v>1</v>
      </c>
      <c r="T31" s="119">
        <f t="shared" si="2"/>
        <v>-0.19983686158629022</v>
      </c>
    </row>
    <row r="32" spans="1:20" x14ac:dyDescent="0.25">
      <c r="A32" s="29" t="str">
        <f>'MPG Payment'!A33</f>
        <v>BMC Code :2001</v>
      </c>
      <c r="B32" s="29">
        <f>'MPG Payment'!B33</f>
        <v>20010063</v>
      </c>
      <c r="C32" s="30" t="str">
        <f>'MPG Payment'!C33</f>
        <v xml:space="preserve">BANDHIYA </v>
      </c>
      <c r="D32" s="115" t="str">
        <f>'MPG Payment'!D33</f>
        <v>VLC</v>
      </c>
      <c r="E32" s="115" t="str">
        <f>'MPG Payment'!E33</f>
        <v>Indirect</v>
      </c>
      <c r="F32" s="116"/>
      <c r="G32" s="97">
        <f>'MPG Payment'!F33/3</f>
        <v>135.34</v>
      </c>
      <c r="H32" s="117">
        <f>COUNTIF('Farmer Payment Calc'!D:D,'MPG Performance'!B32)</f>
        <v>0</v>
      </c>
      <c r="I32" s="186">
        <f t="shared" si="0"/>
        <v>0</v>
      </c>
      <c r="J32" s="117">
        <v>14</v>
      </c>
      <c r="K32" s="117">
        <v>0</v>
      </c>
      <c r="L32" s="117" t="e">
        <f>'MPG Payment'!#REF!</f>
        <v>#REF!</v>
      </c>
      <c r="M32" s="117">
        <f>SUMIF('Farmer Payment Calc'!D:D,'MPG Performance'!B32,'Farmer Payment Calc'!Y:Y)</f>
        <v>0</v>
      </c>
      <c r="N32" s="117">
        <f>'MPG Payment'!P33</f>
        <v>0</v>
      </c>
      <c r="O32" s="118">
        <f t="shared" si="1"/>
        <v>0</v>
      </c>
      <c r="P32" s="118">
        <f>'MPG Payment'!AB33</f>
        <v>-1</v>
      </c>
      <c r="Q32" s="117">
        <f>'MPG Payment'!R33</f>
        <v>0</v>
      </c>
      <c r="R32" s="119">
        <v>0.93449380098232249</v>
      </c>
      <c r="S32" s="119">
        <v>1</v>
      </c>
      <c r="T32" s="119">
        <f t="shared" si="2"/>
        <v>-6.5506199017677513E-2</v>
      </c>
    </row>
    <row r="33" spans="1:20" x14ac:dyDescent="0.25">
      <c r="A33" s="29" t="str">
        <f>'MPG Payment'!A34</f>
        <v>BMC Code :2002</v>
      </c>
      <c r="B33" s="29">
        <f>'MPG Payment'!B34</f>
        <v>20020001</v>
      </c>
      <c r="C33" s="30" t="str">
        <f>'MPG Payment'!C34</f>
        <v>Paali</v>
      </c>
      <c r="D33" s="115" t="str">
        <f>'MPG Payment'!D34</f>
        <v>RMC</v>
      </c>
      <c r="E33" s="115" t="str">
        <f>'MPG Payment'!E34</f>
        <v>Direct</v>
      </c>
      <c r="F33" s="116"/>
      <c r="G33" s="97">
        <f>'MPG Payment'!F34/3</f>
        <v>1634.0333333333335</v>
      </c>
      <c r="H33" s="117">
        <f>COUNTIF('Farmer Payment Calc'!D:D,'MPG Performance'!B33)</f>
        <v>84</v>
      </c>
      <c r="I33" s="186">
        <f t="shared" si="0"/>
        <v>2.9927350427350432</v>
      </c>
      <c r="J33" s="117">
        <v>13</v>
      </c>
      <c r="K33" s="117">
        <v>0</v>
      </c>
      <c r="L33" s="117" t="e">
        <f>'MPG Payment'!#REF!</f>
        <v>#REF!</v>
      </c>
      <c r="M33" s="117">
        <f>SUMIF('Farmer Payment Calc'!D:D,'MPG Performance'!B33,'Farmer Payment Calc'!Y:Y)</f>
        <v>1597.7610315779173</v>
      </c>
      <c r="N33" s="117">
        <f>'MPG Payment'!P34</f>
        <v>0</v>
      </c>
      <c r="O33" s="118">
        <f t="shared" si="1"/>
        <v>-1</v>
      </c>
      <c r="P33" s="118">
        <f>'MPG Payment'!AB34</f>
        <v>-1.3535849773615819E-6</v>
      </c>
      <c r="Q33" s="117">
        <f>'MPG Payment'!R34</f>
        <v>12051</v>
      </c>
      <c r="R33" s="119">
        <v>0.52434552122290401</v>
      </c>
      <c r="S33" s="119">
        <v>0.41313021400072547</v>
      </c>
      <c r="T33" s="119">
        <f t="shared" si="2"/>
        <v>0.11121530722217854</v>
      </c>
    </row>
    <row r="34" spans="1:20" x14ac:dyDescent="0.25">
      <c r="A34" s="29" t="str">
        <f>'MPG Payment'!A35</f>
        <v>BMC Code :2002</v>
      </c>
      <c r="B34" s="29">
        <f>'MPG Payment'!B35</f>
        <v>20020002</v>
      </c>
      <c r="C34" s="30" t="str">
        <f>'MPG Payment'!C35</f>
        <v>Jari</v>
      </c>
      <c r="D34" s="115" t="str">
        <f>'MPG Payment'!D35</f>
        <v>MPG</v>
      </c>
      <c r="E34" s="115" t="str">
        <f>'MPG Payment'!E35</f>
        <v>Direct</v>
      </c>
      <c r="F34" s="116"/>
      <c r="G34" s="97">
        <f>'MPG Payment'!F35/3</f>
        <v>707.92333333333329</v>
      </c>
      <c r="H34" s="117">
        <f>COUNTIF('Farmer Payment Calc'!D:D,'MPG Performance'!B34)</f>
        <v>30</v>
      </c>
      <c r="I34" s="186">
        <f t="shared" si="0"/>
        <v>3.3710634920634917</v>
      </c>
      <c r="J34" s="117">
        <v>14</v>
      </c>
      <c r="K34" s="117">
        <v>0</v>
      </c>
      <c r="L34" s="117" t="e">
        <f>'MPG Payment'!#REF!</f>
        <v>#REF!</v>
      </c>
      <c r="M34" s="117">
        <f>SUMIF('Farmer Payment Calc'!D:D,'MPG Performance'!B34,'Farmer Payment Calc'!Y:Y)</f>
        <v>684.65517705358127</v>
      </c>
      <c r="N34" s="117">
        <f>'MPG Payment'!P35</f>
        <v>0</v>
      </c>
      <c r="O34" s="118">
        <f t="shared" si="1"/>
        <v>-1</v>
      </c>
      <c r="P34" s="118">
        <f>'MPG Payment'!AB35</f>
        <v>-1.0554621267070106E-3</v>
      </c>
      <c r="Q34" s="117">
        <f>'MPG Payment'!R35</f>
        <v>0</v>
      </c>
      <c r="R34" s="119">
        <v>1</v>
      </c>
      <c r="S34" s="119">
        <v>1</v>
      </c>
      <c r="T34" s="119">
        <f t="shared" si="2"/>
        <v>0</v>
      </c>
    </row>
    <row r="35" spans="1:20" x14ac:dyDescent="0.25">
      <c r="A35" s="29" t="str">
        <f>'MPG Payment'!A36</f>
        <v>BMC Code :2002</v>
      </c>
      <c r="B35" s="29">
        <f>'MPG Payment'!B36</f>
        <v>20020003</v>
      </c>
      <c r="C35" s="30" t="str">
        <f>'MPG Payment'!C36</f>
        <v>Bijuliya</v>
      </c>
      <c r="D35" s="115" t="str">
        <f>'MPG Payment'!D36</f>
        <v>MPG</v>
      </c>
      <c r="E35" s="115" t="str">
        <f>'MPG Payment'!E36</f>
        <v>Direct</v>
      </c>
      <c r="F35" s="116"/>
      <c r="G35" s="97">
        <f>'MPG Payment'!F36/3</f>
        <v>276.96666666666664</v>
      </c>
      <c r="H35" s="117">
        <f>COUNTIF('Farmer Payment Calc'!D:D,'MPG Performance'!B35)</f>
        <v>9</v>
      </c>
      <c r="I35" s="186">
        <f t="shared" si="0"/>
        <v>4.3962962962962955</v>
      </c>
      <c r="J35" s="117">
        <v>14</v>
      </c>
      <c r="K35" s="117">
        <v>0</v>
      </c>
      <c r="L35" s="117" t="e">
        <f>'MPG Payment'!#REF!</f>
        <v>#REF!</v>
      </c>
      <c r="M35" s="117">
        <f>SUMIF('Farmer Payment Calc'!D:D,'MPG Performance'!B35,'Farmer Payment Calc'!Y:Y)</f>
        <v>191.82789503080406</v>
      </c>
      <c r="N35" s="117">
        <f>'MPG Payment'!P36</f>
        <v>0</v>
      </c>
      <c r="O35" s="118">
        <f t="shared" si="1"/>
        <v>-1</v>
      </c>
      <c r="P35" s="118">
        <f>'MPG Payment'!AB36</f>
        <v>1.4739142172430395E-2</v>
      </c>
      <c r="Q35" s="117">
        <f>'MPG Payment'!R36</f>
        <v>12700</v>
      </c>
      <c r="R35" s="119">
        <v>1</v>
      </c>
      <c r="S35" s="119">
        <v>1</v>
      </c>
      <c r="T35" s="119">
        <f t="shared" si="2"/>
        <v>0</v>
      </c>
    </row>
    <row r="36" spans="1:20" x14ac:dyDescent="0.25">
      <c r="A36" s="29" t="str">
        <f>'MPG Payment'!A37</f>
        <v>BMC Code :2002</v>
      </c>
      <c r="B36" s="29">
        <f>'MPG Payment'!B37</f>
        <v>20020004</v>
      </c>
      <c r="C36" s="30" t="str">
        <f>'MPG Payment'!C37</f>
        <v>Pandra</v>
      </c>
      <c r="D36" s="115" t="str">
        <f>'MPG Payment'!D37</f>
        <v>MPG</v>
      </c>
      <c r="E36" s="115" t="str">
        <f>'MPG Payment'!E37</f>
        <v>Direct</v>
      </c>
      <c r="F36" s="116"/>
      <c r="G36" s="97">
        <f>'MPG Payment'!F37/3</f>
        <v>119.10333333333334</v>
      </c>
      <c r="H36" s="117">
        <f>COUNTIF('Farmer Payment Calc'!D:D,'MPG Performance'!B36)</f>
        <v>12</v>
      </c>
      <c r="I36" s="186">
        <f t="shared" si="0"/>
        <v>1.4178968253968254</v>
      </c>
      <c r="J36" s="117">
        <v>14</v>
      </c>
      <c r="K36" s="117">
        <v>0</v>
      </c>
      <c r="L36" s="117" t="e">
        <f>'MPG Payment'!#REF!</f>
        <v>#REF!</v>
      </c>
      <c r="M36" s="117">
        <f>SUMIF('Farmer Payment Calc'!D:D,'MPG Performance'!B36,'Farmer Payment Calc'!Y:Y)</f>
        <v>221.78226163548644</v>
      </c>
      <c r="N36" s="117">
        <f>'MPG Payment'!P37</f>
        <v>0</v>
      </c>
      <c r="O36" s="118">
        <f t="shared" si="1"/>
        <v>-1</v>
      </c>
      <c r="P36" s="118">
        <f>'MPG Payment'!AB37</f>
        <v>-1.2524566572390622E-4</v>
      </c>
      <c r="Q36" s="117">
        <f>'MPG Payment'!R37</f>
        <v>0</v>
      </c>
      <c r="R36" s="119">
        <v>0.65475640239588717</v>
      </c>
      <c r="S36" s="119">
        <v>1</v>
      </c>
      <c r="T36" s="119">
        <f t="shared" si="2"/>
        <v>-0.34524359760411283</v>
      </c>
    </row>
    <row r="37" spans="1:20" x14ac:dyDescent="0.25">
      <c r="A37" s="29" t="str">
        <f>'MPG Payment'!A38</f>
        <v>BMC Code :2002</v>
      </c>
      <c r="B37" s="29">
        <f>'MPG Payment'!B38</f>
        <v>20020005</v>
      </c>
      <c r="C37" s="30" t="str">
        <f>'MPG Payment'!C38</f>
        <v>BASKI</v>
      </c>
      <c r="D37" s="115" t="str">
        <f>'MPG Payment'!D38</f>
        <v>MPG</v>
      </c>
      <c r="E37" s="115" t="str">
        <f>'MPG Payment'!E38</f>
        <v>Direct</v>
      </c>
      <c r="F37" s="116"/>
      <c r="G37" s="97">
        <f>'MPG Payment'!F38/3</f>
        <v>130.33333333333334</v>
      </c>
      <c r="H37" s="117">
        <f>COUNTIF('Farmer Payment Calc'!D:D,'MPG Performance'!B37)</f>
        <v>16</v>
      </c>
      <c r="I37" s="186">
        <f t="shared" si="0"/>
        <v>1.1636904761904763</v>
      </c>
      <c r="J37" s="117">
        <v>14</v>
      </c>
      <c r="K37" s="117">
        <v>0</v>
      </c>
      <c r="L37" s="117" t="e">
        <f>'MPG Payment'!#REF!</f>
        <v>#REF!</v>
      </c>
      <c r="M37" s="117">
        <f>SUMIF('Farmer Payment Calc'!D:D,'MPG Performance'!B37,'Farmer Payment Calc'!Y:Y)</f>
        <v>289.41219276944804</v>
      </c>
      <c r="N37" s="117">
        <f>'MPG Payment'!P38</f>
        <v>0</v>
      </c>
      <c r="O37" s="118">
        <f t="shared" si="1"/>
        <v>-1</v>
      </c>
      <c r="P37" s="118">
        <f>'MPG Payment'!AB38</f>
        <v>-1.795946818652623E-3</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20020006</v>
      </c>
      <c r="C38" s="30" t="str">
        <f>'MPG Payment'!C39</f>
        <v>RANIKHATANGA</v>
      </c>
      <c r="D38" s="115" t="str">
        <f>'MPG Payment'!D39</f>
        <v>MPG</v>
      </c>
      <c r="E38" s="115" t="str">
        <f>'MPG Payment'!E39</f>
        <v>Direct</v>
      </c>
      <c r="F38" s="116"/>
      <c r="G38" s="97">
        <f>'MPG Payment'!F39/3</f>
        <v>823.90000000000009</v>
      </c>
      <c r="H38" s="117">
        <f>COUNTIF('Farmer Payment Calc'!D:D,'MPG Performance'!B38)</f>
        <v>2</v>
      </c>
      <c r="I38" s="186">
        <f t="shared" si="0"/>
        <v>58.850000000000009</v>
      </c>
      <c r="J38" s="117">
        <v>14</v>
      </c>
      <c r="K38" s="117">
        <v>0</v>
      </c>
      <c r="L38" s="117" t="e">
        <f>'MPG Payment'!#REF!</f>
        <v>#REF!</v>
      </c>
      <c r="M38" s="117">
        <f>SUMIF('Farmer Payment Calc'!D:D,'MPG Performance'!B38,'Farmer Payment Calc'!Y:Y)</f>
        <v>26.855081259969136</v>
      </c>
      <c r="N38" s="117">
        <f>'MPG Payment'!P39</f>
        <v>0</v>
      </c>
      <c r="O38" s="118">
        <f t="shared" si="1"/>
        <v>-1</v>
      </c>
      <c r="P38" s="118">
        <f>'MPG Payment'!AB39</f>
        <v>2.3919804384695306E-2</v>
      </c>
      <c r="Q38" s="117">
        <f>'MPG Payment'!R39</f>
        <v>6048</v>
      </c>
      <c r="R38" s="119">
        <v>0.76484926390337371</v>
      </c>
      <c r="S38" s="119">
        <v>1</v>
      </c>
      <c r="T38" s="119">
        <f t="shared" si="2"/>
        <v>-0.23515073609662629</v>
      </c>
    </row>
    <row r="39" spans="1:20" x14ac:dyDescent="0.25">
      <c r="A39" s="29" t="str">
        <f>'MPG Payment'!A40</f>
        <v>BMC Code :2002</v>
      </c>
      <c r="B39" s="29">
        <f>'MPG Payment'!B40</f>
        <v>20020007</v>
      </c>
      <c r="C39" s="30" t="str">
        <f>'MPG Payment'!C40</f>
        <v>SURSA</v>
      </c>
      <c r="D39" s="115" t="str">
        <f>'MPG Payment'!D40</f>
        <v>MPG</v>
      </c>
      <c r="E39" s="115" t="str">
        <f>'MPG Payment'!E40</f>
        <v>Direct</v>
      </c>
      <c r="F39" s="116"/>
      <c r="G39" s="97">
        <f>'MPG Payment'!F40/3</f>
        <v>516.38666666666666</v>
      </c>
      <c r="H39" s="117">
        <f>COUNTIF('Farmer Payment Calc'!D:D,'MPG Performance'!B39)</f>
        <v>48</v>
      </c>
      <c r="I39" s="186">
        <f t="shared" si="0"/>
        <v>3.0737301587301586</v>
      </c>
      <c r="J39" s="117">
        <v>7</v>
      </c>
      <c r="K39" s="117">
        <v>0</v>
      </c>
      <c r="L39" s="117" t="e">
        <f>'MPG Payment'!#REF!</f>
        <v>#REF!</v>
      </c>
      <c r="M39" s="117">
        <f>SUMIF('Farmer Payment Calc'!D:D,'MPG Performance'!B39,'Farmer Payment Calc'!Y:Y)</f>
        <v>970.2483860882229</v>
      </c>
      <c r="N39" s="117">
        <f>'MPG Payment'!P40</f>
        <v>0</v>
      </c>
      <c r="O39" s="118">
        <f t="shared" si="1"/>
        <v>-1</v>
      </c>
      <c r="P39" s="118">
        <f>'MPG Payment'!AB40</f>
        <v>-3.2710195641892767E-4</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294.99999999999994</v>
      </c>
      <c r="H40" s="117">
        <f>COUNTIF('Farmer Payment Calc'!D:D,'MPG Performance'!B40)</f>
        <v>23</v>
      </c>
      <c r="I40" s="186">
        <f t="shared" si="0"/>
        <v>1.8322981366459623</v>
      </c>
      <c r="J40" s="117">
        <v>14</v>
      </c>
      <c r="K40" s="117">
        <v>0</v>
      </c>
      <c r="L40" s="117" t="e">
        <f>'MPG Payment'!#REF!</f>
        <v>#REF!</v>
      </c>
      <c r="M40" s="117">
        <f>SUMIF('Farmer Payment Calc'!D:D,'MPG Performance'!B40,'Farmer Payment Calc'!Y:Y)</f>
        <v>411.19438779033766</v>
      </c>
      <c r="N40" s="117">
        <f>'MPG Payment'!P41</f>
        <v>0</v>
      </c>
      <c r="O40" s="118">
        <f t="shared" si="1"/>
        <v>-1</v>
      </c>
      <c r="P40" s="118">
        <f>'MPG Payment'!AB41</f>
        <v>8.0824993155809276E-3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50.93333333333333</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410.40000000000003</v>
      </c>
      <c r="H42" s="117">
        <f>COUNTIF('Farmer Payment Calc'!D:D,'MPG Performance'!B42)</f>
        <v>17</v>
      </c>
      <c r="I42" s="186">
        <f t="shared" si="0"/>
        <v>3.4487394957983195</v>
      </c>
      <c r="J42" s="117">
        <v>14</v>
      </c>
      <c r="K42" s="117">
        <v>0</v>
      </c>
      <c r="L42" s="117" t="e">
        <f>'MPG Payment'!#REF!</f>
        <v>#REF!</v>
      </c>
      <c r="M42" s="117">
        <f>SUMIF('Farmer Payment Calc'!D:D,'MPG Performance'!B42,'Farmer Payment Calc'!Y:Y)</f>
        <v>326.62261544931494</v>
      </c>
      <c r="N42" s="117">
        <f>'MPG Payment'!P43</f>
        <v>0</v>
      </c>
      <c r="O42" s="118">
        <f t="shared" si="1"/>
        <v>-1</v>
      </c>
      <c r="P42" s="118">
        <f>'MPG Payment'!AB43</f>
        <v>-1.3211275821248523E-3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634.19999999999993</v>
      </c>
      <c r="H43" s="117">
        <f>COUNTIF('Farmer Payment Calc'!D:D,'MPG Performance'!B43)</f>
        <v>34</v>
      </c>
      <c r="I43" s="186">
        <f t="shared" si="0"/>
        <v>5.3294117647058821</v>
      </c>
      <c r="J43" s="117">
        <v>7</v>
      </c>
      <c r="K43" s="117">
        <v>0</v>
      </c>
      <c r="L43" s="117" t="e">
        <f>'MPG Payment'!#REF!</f>
        <v>#REF!</v>
      </c>
      <c r="M43" s="117">
        <f>SUMIF('Farmer Payment Calc'!D:D,'MPG Performance'!B43,'Farmer Payment Calc'!Y:Y)</f>
        <v>725.03495801670567</v>
      </c>
      <c r="N43" s="117">
        <f>'MPG Payment'!P44</f>
        <v>0</v>
      </c>
      <c r="O43" s="118">
        <f t="shared" si="1"/>
        <v>-1</v>
      </c>
      <c r="P43" s="118">
        <f>'MPG Payment'!AB44</f>
        <v>-7.0680471310333821E-4</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98.300000000000011</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465.79666666666662</v>
      </c>
      <c r="H45" s="117">
        <f>COUNTIF('Farmer Payment Calc'!D:D,'MPG Performance'!B45)</f>
        <v>34</v>
      </c>
      <c r="I45" s="186">
        <f t="shared" si="0"/>
        <v>1.9571288515406162</v>
      </c>
      <c r="J45" s="117">
        <v>14</v>
      </c>
      <c r="K45" s="117">
        <v>0</v>
      </c>
      <c r="L45" s="117" t="e">
        <f>'MPG Payment'!#REF!</f>
        <v>#REF!</v>
      </c>
      <c r="M45" s="117">
        <f>SUMIF('Farmer Payment Calc'!D:D,'MPG Performance'!B45,'Farmer Payment Calc'!Y:Y)</f>
        <v>727.70137517576779</v>
      </c>
      <c r="N45" s="117">
        <f>'MPG Payment'!P46</f>
        <v>0</v>
      </c>
      <c r="O45" s="118">
        <f t="shared" si="1"/>
        <v>-1</v>
      </c>
      <c r="P45" s="118">
        <f>'MPG Payment'!AB46</f>
        <v>-8.5241299661211649E-4</v>
      </c>
      <c r="Q45" s="117">
        <f>'MPG Payment'!R46</f>
        <v>0</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152.63333333333333</v>
      </c>
      <c r="H46" s="117">
        <f>COUNTIF('Farmer Payment Calc'!D:D,'MPG Performance'!B46)</f>
        <v>20</v>
      </c>
      <c r="I46" s="186">
        <f t="shared" si="0"/>
        <v>1.0902380952380952</v>
      </c>
      <c r="J46" s="117">
        <v>14</v>
      </c>
      <c r="K46" s="117">
        <v>0</v>
      </c>
      <c r="L46" s="117" t="e">
        <f>'MPG Payment'!#REF!</f>
        <v>#REF!</v>
      </c>
      <c r="M46" s="117">
        <f>SUMIF('Farmer Payment Calc'!D:D,'MPG Performance'!B46,'Farmer Payment Calc'!Y:Y)</f>
        <v>329.69053148173094</v>
      </c>
      <c r="N46" s="117">
        <f>'MPG Payment'!P47</f>
        <v>0</v>
      </c>
      <c r="O46" s="118">
        <f t="shared" si="1"/>
        <v>-1</v>
      </c>
      <c r="P46" s="118">
        <f>'MPG Payment'!AB47</f>
        <v>-1.8153297704493166E-3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264.90000000000003</v>
      </c>
      <c r="H47" s="117">
        <f>COUNTIF('Farmer Payment Calc'!D:D,'MPG Performance'!B47)</f>
        <v>18</v>
      </c>
      <c r="I47" s="186">
        <f t="shared" si="0"/>
        <v>2.1023809523809529</v>
      </c>
      <c r="J47" s="117">
        <v>14</v>
      </c>
      <c r="K47" s="117">
        <v>0</v>
      </c>
      <c r="L47" s="117" t="e">
        <f>'MPG Payment'!#REF!</f>
        <v>#REF!</v>
      </c>
      <c r="M47" s="117">
        <f>SUMIF('Farmer Payment Calc'!D:D,'MPG Performance'!B47,'Farmer Payment Calc'!Y:Y)</f>
        <v>386.53343484854014</v>
      </c>
      <c r="N47" s="117">
        <f>'MPG Payment'!P48</f>
        <v>0</v>
      </c>
      <c r="O47" s="118">
        <f t="shared" si="1"/>
        <v>-1</v>
      </c>
      <c r="P47" s="118">
        <f>'MPG Payment'!AB48</f>
        <v>-2.1487125906433035E-3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139.1</v>
      </c>
      <c r="H48" s="117">
        <f>COUNTIF('Farmer Payment Calc'!D:D,'MPG Performance'!B48)</f>
        <v>9</v>
      </c>
      <c r="I48" s="186">
        <f t="shared" si="0"/>
        <v>2.2079365079365076</v>
      </c>
      <c r="J48" s="117">
        <v>14</v>
      </c>
      <c r="K48" s="117">
        <v>0</v>
      </c>
      <c r="L48" s="117" t="e">
        <f>'MPG Payment'!#REF!</f>
        <v>#REF!</v>
      </c>
      <c r="M48" s="117">
        <f>SUMIF('Farmer Payment Calc'!D:D,'MPG Performance'!B48,'Farmer Payment Calc'!Y:Y)</f>
        <v>153.54853147611294</v>
      </c>
      <c r="N48" s="117">
        <f>'MPG Payment'!P49</f>
        <v>0</v>
      </c>
      <c r="O48" s="118">
        <f t="shared" si="1"/>
        <v>-1</v>
      </c>
      <c r="P48" s="118">
        <f>'MPG Payment'!AB49</f>
        <v>-4.1933243237122254E-3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1280.0333333333331</v>
      </c>
      <c r="H49" s="117">
        <f>COUNTIF('Farmer Payment Calc'!D:D,'MPG Performance'!B49)</f>
        <v>42</v>
      </c>
      <c r="I49" s="186">
        <f t="shared" si="0"/>
        <v>4.3538548752834458</v>
      </c>
      <c r="J49" s="117">
        <v>14</v>
      </c>
      <c r="K49" s="117">
        <v>0</v>
      </c>
      <c r="L49" s="117" t="e">
        <f>'MPG Payment'!#REF!</f>
        <v>#REF!</v>
      </c>
      <c r="M49" s="117">
        <f>SUMIF('Farmer Payment Calc'!D:D,'MPG Performance'!B49,'Farmer Payment Calc'!Y:Y)</f>
        <v>964.32725291676832</v>
      </c>
      <c r="N49" s="117">
        <f>'MPG Payment'!P50</f>
        <v>0</v>
      </c>
      <c r="O49" s="118">
        <f t="shared" si="1"/>
        <v>-1</v>
      </c>
      <c r="P49" s="118">
        <f>'MPG Payment'!AB50</f>
        <v>-6.3264008258940565E-4</v>
      </c>
      <c r="Q49" s="117">
        <f>'MPG Payment'!R50</f>
        <v>0</v>
      </c>
      <c r="R49" s="119">
        <v>0</v>
      </c>
      <c r="S49" s="119">
        <v>0.71683389074693415</v>
      </c>
      <c r="T49" s="119">
        <f t="shared" si="2"/>
        <v>-0.71683389074693415</v>
      </c>
    </row>
    <row r="50" spans="1:20" x14ac:dyDescent="0.25">
      <c r="A50" s="29" t="str">
        <f>'MPG Payment'!A51</f>
        <v>BMC Code :2002</v>
      </c>
      <c r="B50" s="29">
        <f>'MPG Payment'!B51</f>
        <v>20020027</v>
      </c>
      <c r="C50" s="30" t="str">
        <f>'MPG Payment'!C51</f>
        <v>GARRI</v>
      </c>
      <c r="D50" s="115" t="str">
        <f>'MPG Payment'!D51</f>
        <v>VLC</v>
      </c>
      <c r="E50" s="115" t="str">
        <f>'MPG Payment'!E51</f>
        <v>Direct</v>
      </c>
      <c r="F50" s="116"/>
      <c r="G50" s="97">
        <f>'MPG Payment'!F51/3</f>
        <v>161.29999999999998</v>
      </c>
      <c r="H50" s="117">
        <f>COUNTIF('Farmer Payment Calc'!D:D,'MPG Performance'!B50)</f>
        <v>6</v>
      </c>
      <c r="I50" s="186">
        <f t="shared" si="0"/>
        <v>4.1358974358974354</v>
      </c>
      <c r="J50" s="117">
        <v>13</v>
      </c>
      <c r="K50" s="117">
        <v>0</v>
      </c>
      <c r="L50" s="117" t="e">
        <f>'MPG Payment'!#REF!</f>
        <v>#REF!</v>
      </c>
      <c r="M50" s="117">
        <f>SUMIF('Farmer Payment Calc'!D:D,'MPG Performance'!B50,'Farmer Payment Calc'!Y:Y)</f>
        <v>155.58392297610453</v>
      </c>
      <c r="N50" s="117">
        <f>'MPG Payment'!P51</f>
        <v>0</v>
      </c>
      <c r="O50" s="118">
        <f t="shared" si="1"/>
        <v>-1</v>
      </c>
      <c r="P50" s="118">
        <f>'MPG Payment'!AB51</f>
        <v>-1.8537855005035248E-3</v>
      </c>
      <c r="Q50" s="117">
        <f>'MPG Payment'!R51</f>
        <v>5515</v>
      </c>
      <c r="R50" s="119">
        <v>0.5103365137991176</v>
      </c>
      <c r="S50" s="119">
        <v>0.45412690655623855</v>
      </c>
      <c r="T50" s="119">
        <f t="shared" si="2"/>
        <v>5.6209607242879045E-2</v>
      </c>
    </row>
    <row r="51" spans="1:20" x14ac:dyDescent="0.25">
      <c r="A51" s="29" t="str">
        <f>'MPG Payment'!A52</f>
        <v>BMC Code :2002</v>
      </c>
      <c r="B51" s="29">
        <f>'MPG Payment'!B52</f>
        <v>20020028</v>
      </c>
      <c r="C51" s="30" t="str">
        <f>'MPG Payment'!C52</f>
        <v xml:space="preserve">HISRI </v>
      </c>
      <c r="D51" s="115" t="str">
        <f>'MPG Payment'!D52</f>
        <v>VLC</v>
      </c>
      <c r="E51" s="115" t="str">
        <f>'MPG Payment'!E52</f>
        <v>Direct</v>
      </c>
      <c r="F51" s="116"/>
      <c r="G51" s="97">
        <f>'MPG Payment'!F52/3</f>
        <v>444.79333333333329</v>
      </c>
      <c r="H51" s="117">
        <f>COUNTIF('Farmer Payment Calc'!D:D,'MPG Performance'!B51)</f>
        <v>32</v>
      </c>
      <c r="I51" s="186">
        <f t="shared" si="0"/>
        <v>2.1384294871794869</v>
      </c>
      <c r="J51" s="117">
        <v>13</v>
      </c>
      <c r="K51" s="117">
        <v>0</v>
      </c>
      <c r="L51" s="117" t="e">
        <f>'MPG Payment'!#REF!</f>
        <v>#REF!</v>
      </c>
      <c r="M51" s="117">
        <f>SUMIF('Farmer Payment Calc'!D:D,'MPG Performance'!B51,'Farmer Payment Calc'!Y:Y)</f>
        <v>693.90104884520747</v>
      </c>
      <c r="N51" s="117">
        <f>'MPG Payment'!P52</f>
        <v>0</v>
      </c>
      <c r="O51" s="118">
        <f t="shared" si="1"/>
        <v>-1</v>
      </c>
      <c r="P51" s="118">
        <f>'MPG Payment'!AB52</f>
        <v>-1.3187118712356589E-4</v>
      </c>
      <c r="Q51" s="117">
        <f>'MPG Payment'!R52</f>
        <v>0</v>
      </c>
      <c r="R51" s="119">
        <v>0</v>
      </c>
      <c r="S51" s="119">
        <v>0.97774219587396938</v>
      </c>
      <c r="T51" s="119">
        <f t="shared" si="2"/>
        <v>-0.97774219587396938</v>
      </c>
    </row>
    <row r="52" spans="1:20" x14ac:dyDescent="0.25">
      <c r="A52" s="29" t="str">
        <f>'MPG Payment'!A53</f>
        <v>BMC Code :2002</v>
      </c>
      <c r="B52" s="29">
        <f>'MPG Payment'!B53</f>
        <v>20020029</v>
      </c>
      <c r="C52" s="30" t="str">
        <f>'MPG Payment'!C53</f>
        <v>MURMA</v>
      </c>
      <c r="D52" s="115" t="str">
        <f>'MPG Payment'!D53</f>
        <v>VLC</v>
      </c>
      <c r="E52" s="115" t="str">
        <f>'MPG Payment'!E53</f>
        <v>Direct</v>
      </c>
      <c r="F52" s="116"/>
      <c r="G52" s="97">
        <f>'MPG Payment'!F53/3</f>
        <v>264.83333333333331</v>
      </c>
      <c r="H52" s="117">
        <f>COUNTIF('Farmer Payment Calc'!D:D,'MPG Performance'!B52)</f>
        <v>18</v>
      </c>
      <c r="I52" s="186">
        <f t="shared" si="0"/>
        <v>4.2037037037037033</v>
      </c>
      <c r="J52" s="117">
        <v>7</v>
      </c>
      <c r="K52" s="117">
        <v>0</v>
      </c>
      <c r="L52" s="117" t="e">
        <f>'MPG Payment'!#REF!</f>
        <v>#REF!</v>
      </c>
      <c r="M52" s="117">
        <f>SUMIF('Farmer Payment Calc'!D:D,'MPG Performance'!B52,'Farmer Payment Calc'!Y:Y)</f>
        <v>380.18963391684548</v>
      </c>
      <c r="N52" s="117">
        <f>'MPG Payment'!P53</f>
        <v>0</v>
      </c>
      <c r="O52" s="118">
        <f t="shared" si="1"/>
        <v>-1</v>
      </c>
      <c r="P52" s="118">
        <f>'MPG Payment'!AB53</f>
        <v>-2.9172486415377625E-3</v>
      </c>
      <c r="Q52" s="117">
        <f>'MPG Payment'!R53</f>
        <v>6350</v>
      </c>
      <c r="R52" s="119">
        <v>0</v>
      </c>
      <c r="S52" s="119">
        <v>0.86960018382352944</v>
      </c>
      <c r="T52" s="119">
        <f t="shared" si="2"/>
        <v>-0.86960018382352944</v>
      </c>
    </row>
    <row r="53" spans="1:20" x14ac:dyDescent="0.25">
      <c r="A53" s="29" t="str">
        <f>'MPG Payment'!A54</f>
        <v>BMC Code :2002</v>
      </c>
      <c r="B53" s="29">
        <f>'MPG Payment'!B54</f>
        <v>20020030</v>
      </c>
      <c r="C53" s="30" t="str">
        <f>'MPG Payment'!C54</f>
        <v>NAYASARIYA</v>
      </c>
      <c r="D53" s="115" t="str">
        <f>'MPG Payment'!D54</f>
        <v>VLC</v>
      </c>
      <c r="E53" s="115" t="str">
        <f>'MPG Payment'!E54</f>
        <v>Indirect</v>
      </c>
      <c r="F53" s="116"/>
      <c r="G53" s="97">
        <f>'MPG Payment'!F54/3</f>
        <v>185.76666666666665</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7620</v>
      </c>
      <c r="R53" s="119">
        <v>0.93527041058763494</v>
      </c>
      <c r="S53" s="119">
        <v>0.935274758152987</v>
      </c>
      <c r="T53" s="119">
        <f t="shared" si="2"/>
        <v>-4.3475653520586022E-6</v>
      </c>
    </row>
    <row r="54" spans="1:20" x14ac:dyDescent="0.25">
      <c r="A54" s="29" t="str">
        <f>'MPG Payment'!A55</f>
        <v>BMC Code :2003</v>
      </c>
      <c r="B54" s="29">
        <f>'MPG Payment'!B55</f>
        <v>20030001</v>
      </c>
      <c r="C54" s="30" t="str">
        <f>'MPG Payment'!C55</f>
        <v>Hisri Thakurgaon</v>
      </c>
      <c r="D54" s="115" t="str">
        <f>'MPG Payment'!D55</f>
        <v>RMC</v>
      </c>
      <c r="E54" s="115" t="str">
        <f>'MPG Payment'!E55</f>
        <v>Direct</v>
      </c>
      <c r="F54" s="116"/>
      <c r="G54" s="97">
        <f>'MPG Payment'!F55/3</f>
        <v>1306.5199999999998</v>
      </c>
      <c r="H54" s="117">
        <f>COUNTIF('Farmer Payment Calc'!D:D,'MPG Performance'!B54)</f>
        <v>20</v>
      </c>
      <c r="I54" s="186">
        <f t="shared" si="0"/>
        <v>9.3322857142857139</v>
      </c>
      <c r="J54" s="117">
        <v>14</v>
      </c>
      <c r="K54" s="117">
        <v>0</v>
      </c>
      <c r="L54" s="117" t="e">
        <f>'MPG Payment'!#REF!</f>
        <v>#REF!</v>
      </c>
      <c r="M54" s="117">
        <f>SUMIF('Farmer Payment Calc'!D:D,'MPG Performance'!B54,'Farmer Payment Calc'!Y:Y)</f>
        <v>420.13850728724481</v>
      </c>
      <c r="N54" s="117">
        <f>'MPG Payment'!P55</f>
        <v>0</v>
      </c>
      <c r="O54" s="118">
        <f t="shared" si="1"/>
        <v>-1</v>
      </c>
      <c r="P54" s="118">
        <f>'MPG Payment'!AB55</f>
        <v>-5.0653438570546659E-4</v>
      </c>
      <c r="Q54" s="117">
        <f>'MPG Payment'!R55</f>
        <v>0</v>
      </c>
      <c r="R54" s="119">
        <v>0.76752089899958897</v>
      </c>
      <c r="S54" s="119">
        <v>1</v>
      </c>
      <c r="T54" s="119">
        <f t="shared" si="2"/>
        <v>-0.23247910100041103</v>
      </c>
    </row>
    <row r="55" spans="1:20" x14ac:dyDescent="0.25">
      <c r="A55" s="29" t="str">
        <f>'MPG Payment'!A56</f>
        <v>BMC Code :2003</v>
      </c>
      <c r="B55" s="29">
        <f>'MPG Payment'!B56</f>
        <v>20030002</v>
      </c>
      <c r="C55" s="30" t="str">
        <f>'MPG Payment'!C56</f>
        <v>UMEDANDA</v>
      </c>
      <c r="D55" s="115" t="str">
        <f>'MPG Payment'!D56</f>
        <v>MPG</v>
      </c>
      <c r="E55" s="115" t="str">
        <f>'MPG Payment'!E56</f>
        <v>Direct</v>
      </c>
      <c r="F55" s="116"/>
      <c r="G55" s="97">
        <f>'MPG Payment'!F56/3</f>
        <v>242.7833333333333</v>
      </c>
      <c r="H55" s="117">
        <f>COUNTIF('Farmer Payment Calc'!D:D,'MPG Performance'!B55)</f>
        <v>9</v>
      </c>
      <c r="I55" s="186">
        <f t="shared" si="0"/>
        <v>3.8537037037037032</v>
      </c>
      <c r="J55" s="117">
        <v>14</v>
      </c>
      <c r="K55" s="117">
        <v>0</v>
      </c>
      <c r="L55" s="117" t="e">
        <f>'MPG Payment'!#REF!</f>
        <v>#REF!</v>
      </c>
      <c r="M55" s="117">
        <f>SUMIF('Farmer Payment Calc'!D:D,'MPG Performance'!B55,'Farmer Payment Calc'!Y:Y)</f>
        <v>185.80953332326351</v>
      </c>
      <c r="N55" s="117">
        <f>'MPG Payment'!P56</f>
        <v>0</v>
      </c>
      <c r="O55" s="118">
        <f t="shared" si="1"/>
        <v>-1</v>
      </c>
      <c r="P55" s="118">
        <f>'MPG Payment'!AB56</f>
        <v>-3.8766933754285863E-3</v>
      </c>
      <c r="Q55" s="117">
        <f>'MPG Payment'!R56</f>
        <v>0</v>
      </c>
      <c r="R55" s="119">
        <v>0.65739025427799047</v>
      </c>
      <c r="S55" s="119">
        <v>1</v>
      </c>
      <c r="T55" s="119">
        <f t="shared" si="2"/>
        <v>-0.34260974572200953</v>
      </c>
    </row>
    <row r="56" spans="1:20" x14ac:dyDescent="0.25">
      <c r="A56" s="29" t="str">
        <f>'MPG Payment'!A57</f>
        <v>BMC Code :2003</v>
      </c>
      <c r="B56" s="29">
        <f>'MPG Payment'!B57</f>
        <v>20030005</v>
      </c>
      <c r="C56" s="30" t="str">
        <f>'MPG Payment'!C57</f>
        <v>THAKURGAON</v>
      </c>
      <c r="D56" s="115" t="str">
        <f>'MPG Payment'!D57</f>
        <v>VLC</v>
      </c>
      <c r="E56" s="115" t="str">
        <f>'MPG Payment'!E57</f>
        <v>Indirect</v>
      </c>
      <c r="F56" s="116"/>
      <c r="G56" s="97">
        <f>'MPG Payment'!F57/3</f>
        <v>67.553333333333342</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20030009</v>
      </c>
      <c r="C57" s="30" t="str">
        <f>'MPG Payment'!C58</f>
        <v>SURID</v>
      </c>
      <c r="D57" s="115" t="str">
        <f>'MPG Payment'!D58</f>
        <v>MPG</v>
      </c>
      <c r="E57" s="115" t="str">
        <f>'MPG Payment'!E58</f>
        <v>Direct</v>
      </c>
      <c r="F57" s="116"/>
      <c r="G57" s="97">
        <f>'MPG Payment'!F58/3</f>
        <v>229.90666666666667</v>
      </c>
      <c r="H57" s="117">
        <f>COUNTIF('Farmer Payment Calc'!D:D,'MPG Performance'!B57)</f>
        <v>29</v>
      </c>
      <c r="I57" s="186">
        <f t="shared" si="0"/>
        <v>1.1325451559934319</v>
      </c>
      <c r="J57" s="117">
        <v>14</v>
      </c>
      <c r="K57" s="117">
        <v>0</v>
      </c>
      <c r="L57" s="117" t="e">
        <f>'MPG Payment'!#REF!</f>
        <v>#REF!</v>
      </c>
      <c r="M57" s="117">
        <f>SUMIF('Farmer Payment Calc'!D:D,'MPG Performance'!B57,'Farmer Payment Calc'!Y:Y)</f>
        <v>532.0876894437921</v>
      </c>
      <c r="N57" s="117">
        <f>'MPG Payment'!P58</f>
        <v>0</v>
      </c>
      <c r="O57" s="118">
        <f t="shared" si="1"/>
        <v>-1</v>
      </c>
      <c r="P57" s="118">
        <f>'MPG Payment'!AB58</f>
        <v>5.0368231823300228E-3</v>
      </c>
      <c r="Q57" s="117">
        <f>'MPG Payment'!R58</f>
        <v>0</v>
      </c>
      <c r="R57" s="119">
        <v>0.76346969214526328</v>
      </c>
      <c r="S57" s="119">
        <v>1</v>
      </c>
      <c r="T57" s="119">
        <f t="shared" si="2"/>
        <v>-0.23653030785473672</v>
      </c>
    </row>
    <row r="58" spans="1:20" x14ac:dyDescent="0.25">
      <c r="A58" s="29" t="str">
        <f>'MPG Payment'!A59</f>
        <v>BMC Code :2003</v>
      </c>
      <c r="B58" s="29">
        <f>'MPG Payment'!B59</f>
        <v>20030012</v>
      </c>
      <c r="C58" s="30" t="str">
        <f>'MPG Payment'!C59</f>
        <v>URUGUTU</v>
      </c>
      <c r="D58" s="115" t="str">
        <f>'MPG Payment'!D59</f>
        <v>VLC</v>
      </c>
      <c r="E58" s="115" t="str">
        <f>'MPG Payment'!E59</f>
        <v>Indirect</v>
      </c>
      <c r="F58" s="116"/>
      <c r="G58" s="97">
        <f>'MPG Payment'!F59/3</f>
        <v>169.78666666666666</v>
      </c>
      <c r="H58" s="117">
        <f>COUNTIF('Farmer Payment Calc'!D:D,'MPG Performance'!B58)</f>
        <v>0</v>
      </c>
      <c r="I58" s="186">
        <f t="shared" si="0"/>
        <v>0</v>
      </c>
      <c r="J58" s="117">
        <v>14</v>
      </c>
      <c r="K58" s="117">
        <v>0</v>
      </c>
      <c r="L58" s="117" t="e">
        <f>'MPG Payment'!#REF!</f>
        <v>#REF!</v>
      </c>
      <c r="M58" s="117">
        <f>SUMIF('Farmer Payment Calc'!D:D,'MPG Performance'!B58,'Farmer Payment Calc'!Y:Y)</f>
        <v>0</v>
      </c>
      <c r="N58" s="117">
        <f>'MPG Payment'!P59</f>
        <v>0</v>
      </c>
      <c r="O58" s="118">
        <f t="shared" si="1"/>
        <v>0</v>
      </c>
      <c r="P58" s="118">
        <f>'MPG Payment'!AB59</f>
        <v>-1</v>
      </c>
      <c r="Q58" s="117">
        <f>'MPG Payment'!R59</f>
        <v>0</v>
      </c>
      <c r="R58" s="119">
        <v>0.91465039280606542</v>
      </c>
      <c r="S58" s="119">
        <v>1</v>
      </c>
      <c r="T58" s="119">
        <f t="shared" si="2"/>
        <v>-8.5349607193934585E-2</v>
      </c>
    </row>
    <row r="59" spans="1:20" x14ac:dyDescent="0.25">
      <c r="A59" s="29" t="str">
        <f>'MPG Payment'!A60</f>
        <v>BMC Code :2004</v>
      </c>
      <c r="B59" s="29">
        <f>'MPG Payment'!B60</f>
        <v>20040001</v>
      </c>
      <c r="C59" s="30" t="str">
        <f>'MPG Payment'!C60</f>
        <v>CHOREYA</v>
      </c>
      <c r="D59" s="115" t="str">
        <f>'MPG Payment'!D60</f>
        <v>RMC</v>
      </c>
      <c r="E59" s="115" t="str">
        <f>'MPG Payment'!E60</f>
        <v>Direct</v>
      </c>
      <c r="F59" s="116"/>
      <c r="G59" s="97">
        <f>'MPG Payment'!F60/3</f>
        <v>875.93</v>
      </c>
      <c r="H59" s="117">
        <f>COUNTIF('Farmer Payment Calc'!D:D,'MPG Performance'!B59)</f>
        <v>26</v>
      </c>
      <c r="I59" s="186">
        <f t="shared" si="0"/>
        <v>4.8128021978021973</v>
      </c>
      <c r="J59" s="117">
        <v>14</v>
      </c>
      <c r="K59" s="117">
        <v>0</v>
      </c>
      <c r="L59" s="117" t="e">
        <f>'MPG Payment'!#REF!</f>
        <v>#REF!</v>
      </c>
      <c r="M59" s="117">
        <f>SUMIF('Farmer Payment Calc'!D:D,'MPG Performance'!B59,'Farmer Payment Calc'!Y:Y)</f>
        <v>437.15439047552644</v>
      </c>
      <c r="N59" s="117">
        <f>'MPG Payment'!P60</f>
        <v>0</v>
      </c>
      <c r="O59" s="118">
        <f t="shared" si="1"/>
        <v>-1</v>
      </c>
      <c r="P59" s="118">
        <f>'MPG Payment'!AB60</f>
        <v>-1.0284934368253115E-6</v>
      </c>
      <c r="Q59" s="117">
        <f>'MPG Payment'!R60</f>
        <v>3260</v>
      </c>
      <c r="R59" s="119">
        <v>0.87044080054866269</v>
      </c>
      <c r="S59" s="119">
        <v>1</v>
      </c>
      <c r="T59" s="119">
        <f t="shared" si="2"/>
        <v>-0.12955919945133731</v>
      </c>
    </row>
    <row r="60" spans="1:20" x14ac:dyDescent="0.25">
      <c r="A60" s="29" t="str">
        <f>'MPG Payment'!A61</f>
        <v>BMC Code :2004</v>
      </c>
      <c r="B60" s="29">
        <f>'MPG Payment'!B61</f>
        <v>20040006</v>
      </c>
      <c r="C60" s="30" t="str">
        <f>'MPG Payment'!C61</f>
        <v>KADAM TOLI</v>
      </c>
      <c r="D60" s="115" t="str">
        <f>'MPG Payment'!D61</f>
        <v>MPG</v>
      </c>
      <c r="E60" s="115" t="str">
        <f>'MPG Payment'!E61</f>
        <v>Direct</v>
      </c>
      <c r="F60" s="116"/>
      <c r="G60" s="97">
        <f>'MPG Payment'!F61/3</f>
        <v>203.39999999999998</v>
      </c>
      <c r="H60" s="117">
        <f>COUNTIF('Farmer Payment Calc'!D:D,'MPG Performance'!B60)</f>
        <v>17</v>
      </c>
      <c r="I60" s="186">
        <f t="shared" si="0"/>
        <v>1.7092436974789913</v>
      </c>
      <c r="J60" s="117">
        <v>14</v>
      </c>
      <c r="K60" s="117">
        <v>0</v>
      </c>
      <c r="L60" s="117" t="e">
        <f>'MPG Payment'!#REF!</f>
        <v>#REF!</v>
      </c>
      <c r="M60" s="117">
        <f>SUMIF('Farmer Payment Calc'!D:D,'MPG Performance'!B60,'Farmer Payment Calc'!Y:Y)</f>
        <v>359.31842654407109</v>
      </c>
      <c r="N60" s="117">
        <f>'MPG Payment'!P61</f>
        <v>0</v>
      </c>
      <c r="O60" s="118">
        <f t="shared" si="1"/>
        <v>-1</v>
      </c>
      <c r="P60" s="118">
        <f>'MPG Payment'!AB61</f>
        <v>-5.1844408908818173E-3</v>
      </c>
      <c r="Q60" s="117">
        <f>'MPG Payment'!R61</f>
        <v>3166</v>
      </c>
      <c r="R60" s="119">
        <v>0.93163478176496284</v>
      </c>
      <c r="S60" s="119">
        <v>0.93163478176496273</v>
      </c>
      <c r="T60" s="119">
        <f t="shared" si="2"/>
        <v>0</v>
      </c>
    </row>
    <row r="61" spans="1:20" x14ac:dyDescent="0.25">
      <c r="A61" s="29" t="str">
        <f>'MPG Payment'!A62</f>
        <v>BMC Code :2004</v>
      </c>
      <c r="B61" s="29">
        <f>'MPG Payment'!B62</f>
        <v>20040007</v>
      </c>
      <c r="C61" s="30" t="str">
        <f>'MPG Payment'!C62</f>
        <v>MADHUKAM</v>
      </c>
      <c r="D61" s="115" t="str">
        <f>'MPG Payment'!D62</f>
        <v>MPG</v>
      </c>
      <c r="E61" s="115" t="str">
        <f>'MPG Payment'!E62</f>
        <v>Direct</v>
      </c>
      <c r="F61" s="116"/>
      <c r="G61" s="97">
        <f>'MPG Payment'!F62/3</f>
        <v>273.04000000000002</v>
      </c>
      <c r="H61" s="117">
        <f>COUNTIF('Farmer Payment Calc'!D:D,'MPG Performance'!B61)</f>
        <v>19</v>
      </c>
      <c r="I61" s="186">
        <f t="shared" si="0"/>
        <v>2.0529323308270677</v>
      </c>
      <c r="J61" s="117">
        <v>14</v>
      </c>
      <c r="K61" s="117">
        <v>0</v>
      </c>
      <c r="L61" s="117" t="e">
        <f>'MPG Payment'!#REF!</f>
        <v>#REF!</v>
      </c>
      <c r="M61" s="117">
        <f>SUMIF('Farmer Payment Calc'!D:D,'MPG Performance'!B61,'Farmer Payment Calc'!Y:Y)</f>
        <v>379.26133323073219</v>
      </c>
      <c r="N61" s="117">
        <f>'MPG Payment'!P62</f>
        <v>0</v>
      </c>
      <c r="O61" s="118">
        <f t="shared" si="1"/>
        <v>-1</v>
      </c>
      <c r="P61" s="118">
        <f>'MPG Payment'!AB62</f>
        <v>-5.6360753786833754E-3</v>
      </c>
      <c r="Q61" s="117">
        <f>'MPG Payment'!R62</f>
        <v>0</v>
      </c>
      <c r="R61" s="119">
        <v>0.78341488875840015</v>
      </c>
      <c r="S61" s="119">
        <v>1</v>
      </c>
      <c r="T61" s="119">
        <f t="shared" si="2"/>
        <v>-0.21658511124159985</v>
      </c>
    </row>
    <row r="62" spans="1:20" x14ac:dyDescent="0.25">
      <c r="A62" s="29" t="str">
        <f>'MPG Payment'!A63</f>
        <v>BMC Code :2002</v>
      </c>
      <c r="B62" s="29">
        <f>'MPG Payment'!B63</f>
        <v>20050001</v>
      </c>
      <c r="C62" s="30" t="str">
        <f>'MPG Payment'!C63</f>
        <v>Baski 2</v>
      </c>
      <c r="D62" s="115" t="str">
        <f>'MPG Payment'!D63</f>
        <v>RMC</v>
      </c>
      <c r="E62" s="115" t="str">
        <f>'MPG Payment'!E63</f>
        <v>Direct</v>
      </c>
      <c r="F62" s="116"/>
      <c r="G62" s="97">
        <f>'MPG Payment'!F63/3</f>
        <v>315.53333333333336</v>
      </c>
      <c r="H62" s="117">
        <f>COUNTIF('Farmer Payment Calc'!D:D,'MPG Performance'!B62)</f>
        <v>30</v>
      </c>
      <c r="I62" s="186">
        <f t="shared" si="0"/>
        <v>1.5025396825396828</v>
      </c>
      <c r="J62" s="117">
        <v>14</v>
      </c>
      <c r="K62" s="117">
        <v>0</v>
      </c>
      <c r="L62" s="117" t="e">
        <f>'MPG Payment'!#REF!</f>
        <v>#REF!</v>
      </c>
      <c r="M62" s="117">
        <f>SUMIF('Farmer Payment Calc'!D:D,'MPG Performance'!B62,'Farmer Payment Calc'!Y:Y)</f>
        <v>540.26144606092782</v>
      </c>
      <c r="N62" s="117">
        <f>'MPG Payment'!P63</f>
        <v>0</v>
      </c>
      <c r="O62" s="118">
        <f t="shared" si="1"/>
        <v>-1</v>
      </c>
      <c r="P62" s="118">
        <f>'MPG Payment'!AB63</f>
        <v>-1.5979592754591021E-3</v>
      </c>
      <c r="Q62" s="117">
        <f>'MPG Payment'!R63</f>
        <v>1092</v>
      </c>
      <c r="R62" s="119">
        <v>0.93323853783727539</v>
      </c>
      <c r="S62" s="119">
        <v>1</v>
      </c>
      <c r="T62" s="119">
        <f t="shared" si="2"/>
        <v>-6.6761462162724605E-2</v>
      </c>
    </row>
    <row r="63" spans="1:20" x14ac:dyDescent="0.25">
      <c r="A63" s="29" t="str">
        <f>'MPG Payment'!A64</f>
        <v>BMC Code :2002</v>
      </c>
      <c r="B63" s="29">
        <f>'MPG Payment'!B64</f>
        <v>20050003</v>
      </c>
      <c r="C63" s="30" t="str">
        <f>'MPG Payment'!C64</f>
        <v>UCHARI</v>
      </c>
      <c r="D63" s="115" t="str">
        <f>'MPG Payment'!D64</f>
        <v>MPG</v>
      </c>
      <c r="E63" s="115" t="str">
        <f>'MPG Payment'!E64</f>
        <v>Direct</v>
      </c>
      <c r="F63" s="116"/>
      <c r="G63" s="97">
        <f>'MPG Payment'!F64/3</f>
        <v>611.69999999999993</v>
      </c>
      <c r="H63" s="117">
        <f>COUNTIF('Farmer Payment Calc'!D:D,'MPG Performance'!B63)</f>
        <v>37</v>
      </c>
      <c r="I63" s="186">
        <f t="shared" si="0"/>
        <v>2.3617760617760615</v>
      </c>
      <c r="J63" s="117">
        <v>14</v>
      </c>
      <c r="K63" s="117">
        <v>0</v>
      </c>
      <c r="L63" s="117" t="e">
        <f>'MPG Payment'!#REF!</f>
        <v>#REF!</v>
      </c>
      <c r="M63" s="117">
        <f>SUMIF('Farmer Payment Calc'!D:D,'MPG Performance'!B63,'Farmer Payment Calc'!Y:Y)</f>
        <v>836.73319576647953</v>
      </c>
      <c r="N63" s="117">
        <f>'MPG Payment'!P64</f>
        <v>0</v>
      </c>
      <c r="O63" s="118">
        <f t="shared" si="1"/>
        <v>-1</v>
      </c>
      <c r="P63" s="118">
        <f>'MPG Payment'!AB64</f>
        <v>-9.969537711269291E-4</v>
      </c>
      <c r="Q63" s="117">
        <f>'MPG Payment'!R64</f>
        <v>0</v>
      </c>
      <c r="R63" s="119">
        <v>0.49182063828233413</v>
      </c>
      <c r="S63" s="119">
        <v>0.55351662227301635</v>
      </c>
      <c r="T63" s="119">
        <f t="shared" si="2"/>
        <v>-6.1695983990682213E-2</v>
      </c>
    </row>
    <row r="64" spans="1:20" x14ac:dyDescent="0.25">
      <c r="A64" s="29" t="str">
        <f>'MPG Payment'!A65</f>
        <v>BMC Code :2006</v>
      </c>
      <c r="B64" s="29">
        <f>'MPG Payment'!B65</f>
        <v>20060001</v>
      </c>
      <c r="C64" s="30" t="str">
        <f>'MPG Payment'!C65</f>
        <v>ORMANJHI</v>
      </c>
      <c r="D64" s="115" t="str">
        <f>'MPG Payment'!D65</f>
        <v>RMC</v>
      </c>
      <c r="E64" s="115" t="str">
        <f>'MPG Payment'!E65</f>
        <v>Direct</v>
      </c>
      <c r="F64" s="116"/>
      <c r="G64" s="97">
        <f>'MPG Payment'!F65/3</f>
        <v>509.8966666666667</v>
      </c>
      <c r="H64" s="117">
        <f>COUNTIF('Farmer Payment Calc'!D:D,'MPG Performance'!B64)</f>
        <v>10</v>
      </c>
      <c r="I64" s="186">
        <f t="shared" si="0"/>
        <v>7.844564102564104</v>
      </c>
      <c r="J64" s="117">
        <v>13</v>
      </c>
      <c r="K64" s="117">
        <v>0</v>
      </c>
      <c r="L64" s="117" t="e">
        <f>'MPG Payment'!#REF!</f>
        <v>#REF!</v>
      </c>
      <c r="M64" s="117">
        <f>SUMIF('Farmer Payment Calc'!D:D,'MPG Performance'!B64,'Farmer Payment Calc'!Y:Y)</f>
        <v>178.59683141740138</v>
      </c>
      <c r="N64" s="117">
        <f>'MPG Payment'!P65</f>
        <v>0</v>
      </c>
      <c r="O64" s="118">
        <f t="shared" si="1"/>
        <v>-1</v>
      </c>
      <c r="P64" s="118">
        <f>'MPG Payment'!AB65</f>
        <v>1.7745704161634334E-3</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20060002</v>
      </c>
      <c r="C65" s="30" t="str">
        <f>'MPG Payment'!C66</f>
        <v>MANDRO</v>
      </c>
      <c r="D65" s="115" t="str">
        <f>'MPG Payment'!D66</f>
        <v>MPG</v>
      </c>
      <c r="E65" s="115" t="str">
        <f>'MPG Payment'!E66</f>
        <v>Direct</v>
      </c>
      <c r="F65" s="116"/>
      <c r="G65" s="97">
        <f>'MPG Payment'!F66/3</f>
        <v>112.0333333333333</v>
      </c>
      <c r="H65" s="117">
        <f>COUNTIF('Farmer Payment Calc'!D:D,'MPG Performance'!B65)</f>
        <v>10</v>
      </c>
      <c r="I65" s="186">
        <f t="shared" si="0"/>
        <v>1.6004761904761899</v>
      </c>
      <c r="J65" s="117">
        <v>14</v>
      </c>
      <c r="K65" s="117">
        <v>0</v>
      </c>
      <c r="L65" s="117" t="e">
        <f>'MPG Payment'!#REF!</f>
        <v>#REF!</v>
      </c>
      <c r="M65" s="117">
        <f>SUMIF('Farmer Payment Calc'!D:D,'MPG Performance'!B65,'Farmer Payment Calc'!Y:Y)</f>
        <v>210.83942755808641</v>
      </c>
      <c r="N65" s="117">
        <f>'MPG Payment'!P66</f>
        <v>0</v>
      </c>
      <c r="O65" s="118">
        <f t="shared" si="1"/>
        <v>-1</v>
      </c>
      <c r="P65" s="118">
        <f>'MPG Payment'!AB66</f>
        <v>-1.2340612295702197E-3</v>
      </c>
      <c r="Q65" s="117">
        <f>'MPG Payment'!R66</f>
        <v>0</v>
      </c>
      <c r="R65" s="119">
        <v>0.96785136697831009</v>
      </c>
      <c r="S65" s="119">
        <v>1</v>
      </c>
      <c r="T65" s="119">
        <f t="shared" si="2"/>
        <v>-3.214863302168991E-2</v>
      </c>
    </row>
    <row r="66" spans="1:20" x14ac:dyDescent="0.25">
      <c r="A66" s="29" t="str">
        <f>'MPG Payment'!A67</f>
        <v>BMC Code :2006</v>
      </c>
      <c r="B66" s="29">
        <f>'MPG Payment'!B67</f>
        <v>20060003</v>
      </c>
      <c r="C66" s="30" t="str">
        <f>'MPG Payment'!C67</f>
        <v>DUMARDAGA</v>
      </c>
      <c r="D66" s="115" t="str">
        <f>'MPG Payment'!D67</f>
        <v>MPG</v>
      </c>
      <c r="E66" s="115" t="str">
        <f>'MPG Payment'!E67</f>
        <v>Direct</v>
      </c>
      <c r="F66" s="116"/>
      <c r="G66" s="97">
        <f>'MPG Payment'!F67/3</f>
        <v>510.7</v>
      </c>
      <c r="H66" s="117">
        <f>COUNTIF('Farmer Payment Calc'!D:D,'MPG Performance'!B66)</f>
        <v>2</v>
      </c>
      <c r="I66" s="186">
        <f t="shared" si="0"/>
        <v>102.14</v>
      </c>
      <c r="J66" s="117">
        <v>5</v>
      </c>
      <c r="K66" s="117">
        <v>0</v>
      </c>
      <c r="L66" s="117" t="e">
        <f>'MPG Payment'!#REF!</f>
        <v>#REF!</v>
      </c>
      <c r="M66" s="117">
        <f>SUMIF('Farmer Payment Calc'!D:D,'MPG Performance'!B66,'Farmer Payment Calc'!Y:Y)</f>
        <v>29.306326057626258</v>
      </c>
      <c r="N66" s="117">
        <f>'MPG Payment'!P67</f>
        <v>0</v>
      </c>
      <c r="O66" s="118">
        <f t="shared" si="1"/>
        <v>-1</v>
      </c>
      <c r="P66" s="118">
        <f>'MPG Payment'!AB67</f>
        <v>4.4965675654853141E-2</v>
      </c>
      <c r="Q66" s="117">
        <f>'MPG Payment'!R67</f>
        <v>25400</v>
      </c>
      <c r="R66" s="119">
        <v>0</v>
      </c>
      <c r="S66" s="119">
        <v>1</v>
      </c>
      <c r="T66" s="119">
        <f t="shared" si="2"/>
        <v>-1</v>
      </c>
    </row>
    <row r="67" spans="1:20" x14ac:dyDescent="0.25">
      <c r="A67" s="29" t="str">
        <f>'MPG Payment'!A68</f>
        <v>BMC Code :2006</v>
      </c>
      <c r="B67" s="29">
        <f>'MPG Payment'!B68</f>
        <v>20060004</v>
      </c>
      <c r="C67" s="30" t="str">
        <f>'MPG Payment'!C68</f>
        <v>CHUTTU</v>
      </c>
      <c r="D67" s="115" t="str">
        <f>'MPG Payment'!D68</f>
        <v>MPG</v>
      </c>
      <c r="E67" s="115" t="str">
        <f>'MPG Payment'!E68</f>
        <v>Direct</v>
      </c>
      <c r="F67" s="116"/>
      <c r="G67" s="97">
        <f>'MPG Payment'!F68/3</f>
        <v>412.5</v>
      </c>
      <c r="H67" s="117">
        <f>COUNTIF('Farmer Payment Calc'!D:D,'MPG Performance'!B67)</f>
        <v>29</v>
      </c>
      <c r="I67" s="186">
        <f t="shared" si="0"/>
        <v>2.0320197044334978</v>
      </c>
      <c r="J67" s="117">
        <v>14</v>
      </c>
      <c r="K67" s="117">
        <v>0</v>
      </c>
      <c r="L67" s="117" t="e">
        <f>'MPG Payment'!#REF!</f>
        <v>#REF!</v>
      </c>
      <c r="M67" s="117">
        <f>SUMIF('Farmer Payment Calc'!D:D,'MPG Performance'!B67,'Farmer Payment Calc'!Y:Y)</f>
        <v>504.65920063688037</v>
      </c>
      <c r="N67" s="117">
        <f>'MPG Payment'!P68</f>
        <v>0</v>
      </c>
      <c r="O67" s="118">
        <f t="shared" si="1"/>
        <v>-1</v>
      </c>
      <c r="P67" s="118">
        <f>'MPG Payment'!AB68</f>
        <v>-7.419429382556574E-4</v>
      </c>
      <c r="Q67" s="117">
        <f>'MPG Payment'!R68</f>
        <v>6350</v>
      </c>
      <c r="R67" s="119">
        <v>0.45283617891914774</v>
      </c>
      <c r="S67" s="119">
        <v>0.85896772582112724</v>
      </c>
      <c r="T67" s="119">
        <f t="shared" si="2"/>
        <v>-0.4061315469019795</v>
      </c>
    </row>
    <row r="68" spans="1:20" x14ac:dyDescent="0.25">
      <c r="A68" s="29" t="str">
        <f>'MPG Payment'!A69</f>
        <v>BMC Code :2006</v>
      </c>
      <c r="B68" s="29">
        <f>'MPG Payment'!B69</f>
        <v>20060005</v>
      </c>
      <c r="C68" s="30" t="str">
        <f>'MPG Payment'!C69</f>
        <v>JIRABAR</v>
      </c>
      <c r="D68" s="115" t="str">
        <f>'MPG Payment'!D69</f>
        <v>MPG</v>
      </c>
      <c r="E68" s="115" t="str">
        <f>'MPG Payment'!E69</f>
        <v>Direct</v>
      </c>
      <c r="F68" s="116"/>
      <c r="G68" s="97">
        <f>'MPG Payment'!F69/3</f>
        <v>288.96666666666664</v>
      </c>
      <c r="H68" s="117">
        <f>COUNTIF('Farmer Payment Calc'!D:D,'MPG Performance'!B68)</f>
        <v>14</v>
      </c>
      <c r="I68" s="186">
        <f t="shared" ref="I68:I128" si="3">IFERROR(G68/J68/H68*2,0)</f>
        <v>2.9486394557823128</v>
      </c>
      <c r="J68" s="117">
        <v>14</v>
      </c>
      <c r="K68" s="117">
        <v>0</v>
      </c>
      <c r="L68" s="117" t="e">
        <f>'MPG Payment'!#REF!</f>
        <v>#REF!</v>
      </c>
      <c r="M68" s="117">
        <f>SUMIF('Farmer Payment Calc'!D:D,'MPG Performance'!B68,'Farmer Payment Calc'!Y:Y)</f>
        <v>323.89027859697353</v>
      </c>
      <c r="N68" s="117">
        <f>'MPG Payment'!P69</f>
        <v>0</v>
      </c>
      <c r="O68" s="118">
        <f t="shared" ref="O68:O128" si="4">IFERROR(N68-M68/M68,0)</f>
        <v>-1</v>
      </c>
      <c r="P68" s="118">
        <f>'MPG Payment'!AB69</f>
        <v>-5.1716901338625786E-4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20060007</v>
      </c>
      <c r="C69" s="30" t="str">
        <f>'MPG Payment'!C70</f>
        <v>HOCHAR</v>
      </c>
      <c r="D69" s="115" t="str">
        <f>'MPG Payment'!D70</f>
        <v>MPG</v>
      </c>
      <c r="E69" s="115" t="str">
        <f>'MPG Payment'!E70</f>
        <v>Direct</v>
      </c>
      <c r="F69" s="116"/>
      <c r="G69" s="97">
        <f>'MPG Payment'!F70/3</f>
        <v>229.4</v>
      </c>
      <c r="H69" s="117">
        <f>COUNTIF('Farmer Payment Calc'!D:D,'MPG Performance'!B69)</f>
        <v>6</v>
      </c>
      <c r="I69" s="186">
        <f t="shared" si="3"/>
        <v>5.461904761904762</v>
      </c>
      <c r="J69" s="117">
        <v>14</v>
      </c>
      <c r="K69" s="117">
        <v>0</v>
      </c>
      <c r="L69" s="117" t="e">
        <f>'MPG Payment'!#REF!</f>
        <v>#REF!</v>
      </c>
      <c r="M69" s="117">
        <f>SUMIF('Farmer Payment Calc'!D:D,'MPG Performance'!B69,'Farmer Payment Calc'!Y:Y)</f>
        <v>106.9470359639333</v>
      </c>
      <c r="N69" s="117">
        <f>'MPG Payment'!P70</f>
        <v>0</v>
      </c>
      <c r="O69" s="118">
        <f t="shared" si="4"/>
        <v>-1</v>
      </c>
      <c r="P69" s="118">
        <f>'MPG Payment'!AB70</f>
        <v>-1.1760962816818319E-3</v>
      </c>
      <c r="Q69" s="117">
        <f>'MPG Payment'!R70</f>
        <v>0</v>
      </c>
      <c r="R69" s="119">
        <v>0.61514892207469574</v>
      </c>
      <c r="S69" s="119">
        <v>1</v>
      </c>
      <c r="T69" s="119">
        <f t="shared" si="5"/>
        <v>-0.38485107792530426</v>
      </c>
    </row>
    <row r="70" spans="1:20" x14ac:dyDescent="0.25">
      <c r="A70" s="29" t="str">
        <f>'MPG Payment'!A71</f>
        <v>BMC Code :2006</v>
      </c>
      <c r="B70" s="29">
        <f>'MPG Payment'!B71</f>
        <v>20060008</v>
      </c>
      <c r="C70" s="30" t="str">
        <f>'MPG Payment'!C71</f>
        <v>ADELHATU</v>
      </c>
      <c r="D70" s="115" t="str">
        <f>'MPG Payment'!D71</f>
        <v>MPG</v>
      </c>
      <c r="E70" s="115" t="str">
        <f>'MPG Payment'!E71</f>
        <v>Direct</v>
      </c>
      <c r="F70" s="116"/>
      <c r="G70" s="97">
        <f>'MPG Payment'!F71/3</f>
        <v>379.8</v>
      </c>
      <c r="H70" s="117">
        <f>COUNTIF('Farmer Payment Calc'!D:D,'MPG Performance'!B70)</f>
        <v>1</v>
      </c>
      <c r="I70" s="186">
        <f t="shared" si="3"/>
        <v>54.25714285714286</v>
      </c>
      <c r="J70" s="117">
        <v>14</v>
      </c>
      <c r="K70" s="117">
        <v>0</v>
      </c>
      <c r="L70" s="117" t="e">
        <f>'MPG Payment'!#REF!</f>
        <v>#REF!</v>
      </c>
      <c r="M70" s="117">
        <f>SUMIF('Farmer Payment Calc'!D:D,'MPG Performance'!B70,'Farmer Payment Calc'!Y:Y)</f>
        <v>20.059624877599216</v>
      </c>
      <c r="N70" s="117">
        <f>'MPG Payment'!P71</f>
        <v>0</v>
      </c>
      <c r="O70" s="118">
        <f t="shared" si="4"/>
        <v>-1</v>
      </c>
      <c r="P70" s="118">
        <f>'MPG Payment'!AB71</f>
        <v>-9.8751605035184667E-2</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20060009</v>
      </c>
      <c r="C71" s="30" t="str">
        <f>'MPG Payment'!C72</f>
        <v>KUCHU</v>
      </c>
      <c r="D71" s="115" t="str">
        <f>'MPG Payment'!D72</f>
        <v>MPG</v>
      </c>
      <c r="E71" s="115" t="str">
        <f>'MPG Payment'!E72</f>
        <v>Direct</v>
      </c>
      <c r="F71" s="116"/>
      <c r="G71" s="97">
        <f>'MPG Payment'!F72/3</f>
        <v>174.66666666666671</v>
      </c>
      <c r="H71" s="117">
        <f>COUNTIF('Farmer Payment Calc'!D:D,'MPG Performance'!B71)</f>
        <v>18</v>
      </c>
      <c r="I71" s="186">
        <f t="shared" si="3"/>
        <v>1.3862433862433867</v>
      </c>
      <c r="J71" s="117">
        <v>14</v>
      </c>
      <c r="K71" s="117">
        <v>0</v>
      </c>
      <c r="L71" s="117" t="e">
        <f>'MPG Payment'!#REF!</f>
        <v>#REF!</v>
      </c>
      <c r="M71" s="117">
        <f>SUMIF('Farmer Payment Calc'!D:D,'MPG Performance'!B71,'Farmer Payment Calc'!Y:Y)</f>
        <v>257.65388391041495</v>
      </c>
      <c r="N71" s="117">
        <f>'MPG Payment'!P72</f>
        <v>0</v>
      </c>
      <c r="O71" s="118">
        <f t="shared" si="4"/>
        <v>-1</v>
      </c>
      <c r="P71" s="118">
        <f>'MPG Payment'!AB72</f>
        <v>-4.5294567420166363E-4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20060013</v>
      </c>
      <c r="C72" s="30" t="str">
        <f>'MPG Payment'!C73</f>
        <v>CHATAKPUR</v>
      </c>
      <c r="D72" s="115" t="str">
        <f>'MPG Payment'!D73</f>
        <v>VLC</v>
      </c>
      <c r="E72" s="115" t="str">
        <f>'MPG Payment'!E73</f>
        <v>Indirect</v>
      </c>
      <c r="F72" s="116"/>
      <c r="G72" s="97">
        <f>'MPG Payment'!F73/3</f>
        <v>138.16666666666666</v>
      </c>
      <c r="H72" s="117">
        <f>COUNTIF('Farmer Payment Calc'!D:D,'MPG Performance'!B72)</f>
        <v>0</v>
      </c>
      <c r="I72" s="186">
        <f t="shared" si="3"/>
        <v>0</v>
      </c>
      <c r="J72" s="117">
        <v>14</v>
      </c>
      <c r="K72" s="117">
        <v>0</v>
      </c>
      <c r="L72" s="117" t="e">
        <f>'MPG Payment'!#REF!</f>
        <v>#REF!</v>
      </c>
      <c r="M72" s="117">
        <f>SUMIF('Farmer Payment Calc'!D:D,'MPG Performance'!B72,'Farmer Payment Calc'!Y:Y)</f>
        <v>0</v>
      </c>
      <c r="N72" s="117">
        <f>'MPG Payment'!P73</f>
        <v>0</v>
      </c>
      <c r="O72" s="118">
        <f t="shared" si="4"/>
        <v>0</v>
      </c>
      <c r="P72" s="118">
        <f>'MPG Payment'!AB73</f>
        <v>-1</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20060017</v>
      </c>
      <c r="C73" s="30" t="str">
        <f>'MPG Payment'!C74</f>
        <v>KUKUI</v>
      </c>
      <c r="D73" s="115" t="str">
        <f>'MPG Payment'!D74</f>
        <v>MPG</v>
      </c>
      <c r="E73" s="115" t="str">
        <f>'MPG Payment'!E74</f>
        <v>Direct</v>
      </c>
      <c r="F73" s="116"/>
      <c r="G73" s="97">
        <f>'MPG Payment'!F74/3</f>
        <v>256.99999999999994</v>
      </c>
      <c r="H73" s="117">
        <f>COUNTIF('Farmer Payment Calc'!D:D,'MPG Performance'!B73)</f>
        <v>22</v>
      </c>
      <c r="I73" s="186">
        <f t="shared" si="3"/>
        <v>1.6688311688311686</v>
      </c>
      <c r="J73" s="117">
        <v>14</v>
      </c>
      <c r="K73" s="117">
        <v>0</v>
      </c>
      <c r="L73" s="117" t="e">
        <f>'MPG Payment'!#REF!</f>
        <v>#REF!</v>
      </c>
      <c r="M73" s="117">
        <f>SUMIF('Farmer Payment Calc'!D:D,'MPG Performance'!B73,'Farmer Payment Calc'!Y:Y)</f>
        <v>456.4003445590717</v>
      </c>
      <c r="N73" s="117">
        <f>'MPG Payment'!P74</f>
        <v>0</v>
      </c>
      <c r="O73" s="118">
        <f t="shared" si="4"/>
        <v>-1</v>
      </c>
      <c r="P73" s="118">
        <f>'MPG Payment'!AB74</f>
        <v>1.8116940119540639E-2</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20060018</v>
      </c>
      <c r="C74" s="30" t="str">
        <f>'MPG Payment'!C75</f>
        <v>PANCHOLI</v>
      </c>
      <c r="D74" s="115" t="str">
        <f>'MPG Payment'!D75</f>
        <v>MPG</v>
      </c>
      <c r="E74" s="115" t="str">
        <f>'MPG Payment'!E75</f>
        <v>Direct</v>
      </c>
      <c r="F74" s="116"/>
      <c r="G74" s="97">
        <f>'MPG Payment'!F75/3</f>
        <v>36.133333333333333</v>
      </c>
      <c r="H74" s="117">
        <f>COUNTIF('Farmer Payment Calc'!D:D,'MPG Performance'!B74)</f>
        <v>1</v>
      </c>
      <c r="I74" s="186">
        <f t="shared" si="3"/>
        <v>5.1619047619047622</v>
      </c>
      <c r="J74" s="117">
        <v>14</v>
      </c>
      <c r="K74" s="117">
        <v>0</v>
      </c>
      <c r="L74" s="117" t="e">
        <f>'MPG Payment'!#REF!</f>
        <v>#REF!</v>
      </c>
      <c r="M74" s="117">
        <f>SUMIF('Farmer Payment Calc'!D:D,'MPG Performance'!B74,'Farmer Payment Calc'!Y:Y)</f>
        <v>18.490902504472277</v>
      </c>
      <c r="N74" s="117">
        <f>'MPG Payment'!P75</f>
        <v>0</v>
      </c>
      <c r="O74" s="118">
        <f t="shared" si="4"/>
        <v>-1</v>
      </c>
      <c r="P74" s="118">
        <f>'MPG Payment'!AB75</f>
        <v>-2.8757334516662223E-3</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20060019</v>
      </c>
      <c r="C75" s="30" t="str">
        <f>'MPG Payment'!C76</f>
        <v>HOCHAR 2</v>
      </c>
      <c r="D75" s="115" t="str">
        <f>'MPG Payment'!D76</f>
        <v>MPG</v>
      </c>
      <c r="E75" s="115" t="str">
        <f>'MPG Payment'!E76</f>
        <v>Direct</v>
      </c>
      <c r="F75" s="116"/>
      <c r="G75" s="97">
        <f>'MPG Payment'!F76/3</f>
        <v>452.80666666666667</v>
      </c>
      <c r="H75" s="117">
        <f>COUNTIF('Farmer Payment Calc'!D:D,'MPG Performance'!B75)</f>
        <v>5</v>
      </c>
      <c r="I75" s="186">
        <f t="shared" si="3"/>
        <v>12.937333333333333</v>
      </c>
      <c r="J75" s="117">
        <v>14</v>
      </c>
      <c r="K75" s="117">
        <v>0</v>
      </c>
      <c r="L75" s="117" t="e">
        <f>'MPG Payment'!#REF!</f>
        <v>#REF!</v>
      </c>
      <c r="M75" s="117">
        <f>SUMIF('Farmer Payment Calc'!D:D,'MPG Performance'!B75,'Farmer Payment Calc'!Y:Y)</f>
        <v>69.3110022195048</v>
      </c>
      <c r="N75" s="117">
        <f>'MPG Payment'!P76</f>
        <v>0</v>
      </c>
      <c r="O75" s="118">
        <f t="shared" si="4"/>
        <v>-1</v>
      </c>
      <c r="P75" s="118">
        <f>'MPG Payment'!AB76</f>
        <v>-1.8095025882809851E-3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20060022</v>
      </c>
      <c r="C76" s="30" t="str">
        <f>'MPG Payment'!C77</f>
        <v>MAHESHPUR</v>
      </c>
      <c r="D76" s="115" t="str">
        <f>'MPG Payment'!D77</f>
        <v>MPG</v>
      </c>
      <c r="E76" s="115" t="str">
        <f>'MPG Payment'!E77</f>
        <v>Direct</v>
      </c>
      <c r="F76" s="116"/>
      <c r="G76" s="97">
        <f>'MPG Payment'!F77/3</f>
        <v>264.33333333333331</v>
      </c>
      <c r="H76" s="117">
        <f>COUNTIF('Farmer Payment Calc'!D:D,'MPG Performance'!B76)</f>
        <v>2</v>
      </c>
      <c r="I76" s="186">
        <f t="shared" si="3"/>
        <v>18.88095238095238</v>
      </c>
      <c r="J76" s="117">
        <v>14</v>
      </c>
      <c r="K76" s="117">
        <v>0</v>
      </c>
      <c r="L76" s="117" t="e">
        <f>'MPG Payment'!#REF!</f>
        <v>#REF!</v>
      </c>
      <c r="M76" s="117">
        <f>SUMIF('Farmer Payment Calc'!D:D,'MPG Performance'!B76,'Farmer Payment Calc'!Y:Y)</f>
        <v>33.342550938794865</v>
      </c>
      <c r="N76" s="117">
        <f>'MPG Payment'!P77</f>
        <v>0</v>
      </c>
      <c r="O76" s="118">
        <f t="shared" si="4"/>
        <v>-1</v>
      </c>
      <c r="P76" s="118">
        <f>'MPG Payment'!AB77</f>
        <v>-4.0876452680271768E-3</v>
      </c>
      <c r="Q76" s="117">
        <f>'MPG Payment'!R77</f>
        <v>0</v>
      </c>
      <c r="R76" s="119">
        <v>0</v>
      </c>
      <c r="S76" s="119">
        <v>0.20437492785409211</v>
      </c>
      <c r="T76" s="119">
        <f t="shared" si="5"/>
        <v>-0.20437492785409211</v>
      </c>
    </row>
    <row r="77" spans="1:20" x14ac:dyDescent="0.25">
      <c r="A77" s="29" t="str">
        <f>'MPG Payment'!A78</f>
        <v>BMC Code :2006</v>
      </c>
      <c r="B77" s="29">
        <f>'MPG Payment'!B78</f>
        <v>20060028</v>
      </c>
      <c r="C77" s="30" t="str">
        <f>'MPG Payment'!C78</f>
        <v>SANTI</v>
      </c>
      <c r="D77" s="115" t="str">
        <f>'MPG Payment'!D78</f>
        <v>VLC</v>
      </c>
      <c r="E77" s="115" t="str">
        <f>'MPG Payment'!E78</f>
        <v>Direct</v>
      </c>
      <c r="F77" s="116"/>
      <c r="G77" s="97">
        <f>'MPG Payment'!F78/3</f>
        <v>126.33333333333333</v>
      </c>
      <c r="H77" s="117">
        <f>COUNTIF('Farmer Payment Calc'!D:D,'MPG Performance'!B77)</f>
        <v>19</v>
      </c>
      <c r="I77" s="186">
        <f t="shared" si="3"/>
        <v>0.94987468671679198</v>
      </c>
      <c r="J77" s="117">
        <v>14</v>
      </c>
      <c r="K77" s="117">
        <v>0</v>
      </c>
      <c r="L77" s="117" t="e">
        <f>'MPG Payment'!#REF!</f>
        <v>#REF!</v>
      </c>
      <c r="M77" s="117">
        <f>SUMIF('Farmer Payment Calc'!D:D,'MPG Performance'!B77,'Farmer Payment Calc'!Y:Y)</f>
        <v>223.54208253999897</v>
      </c>
      <c r="N77" s="117">
        <f>'MPG Payment'!P78</f>
        <v>0</v>
      </c>
      <c r="O77" s="118">
        <f t="shared" si="4"/>
        <v>-1</v>
      </c>
      <c r="P77" s="118">
        <f>'MPG Payment'!AB78</f>
        <v>1.4690872047611759E-2</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20070001</v>
      </c>
      <c r="C78" s="30" t="str">
        <f>'MPG Payment'!C79</f>
        <v>PIRAGUTU</v>
      </c>
      <c r="D78" s="115" t="str">
        <f>'MPG Payment'!D79</f>
        <v>RMC</v>
      </c>
      <c r="E78" s="115" t="str">
        <f>'MPG Payment'!E79</f>
        <v>Direct</v>
      </c>
      <c r="F78" s="116"/>
      <c r="G78" s="97">
        <f>'MPG Payment'!F79/3</f>
        <v>605.0100000000001</v>
      </c>
      <c r="H78" s="117">
        <f>COUNTIF('Farmer Payment Calc'!D:D,'MPG Performance'!B78)</f>
        <v>8</v>
      </c>
      <c r="I78" s="186">
        <f t="shared" si="3"/>
        <v>16.805833333333336</v>
      </c>
      <c r="J78" s="117">
        <v>9</v>
      </c>
      <c r="K78" s="117">
        <v>0</v>
      </c>
      <c r="L78" s="117" t="e">
        <f>'MPG Payment'!#REF!</f>
        <v>#REF!</v>
      </c>
      <c r="M78" s="117">
        <f>SUMIF('Farmer Payment Calc'!D:D,'MPG Performance'!B78,'Farmer Payment Calc'!Y:Y)</f>
        <v>101.78925547336486</v>
      </c>
      <c r="N78" s="117">
        <f>'MPG Payment'!P79</f>
        <v>0</v>
      </c>
      <c r="O78" s="118">
        <f t="shared" si="4"/>
        <v>-1</v>
      </c>
      <c r="P78" s="118">
        <f>'MPG Payment'!AB79</f>
        <v>-1.7416614692886869E-3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20070002</v>
      </c>
      <c r="C79" s="30" t="str">
        <f>'MPG Payment'!C80</f>
        <v>SARAM</v>
      </c>
      <c r="D79" s="115" t="str">
        <f>'MPG Payment'!D80</f>
        <v>MPG</v>
      </c>
      <c r="E79" s="115" t="str">
        <f>'MPG Payment'!E80</f>
        <v>Direct</v>
      </c>
      <c r="F79" s="116"/>
      <c r="G79" s="97">
        <f>'MPG Payment'!F80/3</f>
        <v>282.87333333333328</v>
      </c>
      <c r="H79" s="117">
        <f>COUNTIF('Farmer Payment Calc'!D:D,'MPG Performance'!B79)</f>
        <v>13</v>
      </c>
      <c r="I79" s="186">
        <f t="shared" si="3"/>
        <v>3.1084981684981678</v>
      </c>
      <c r="J79" s="117">
        <v>14</v>
      </c>
      <c r="K79" s="117">
        <v>0</v>
      </c>
      <c r="L79" s="117" t="e">
        <f>'MPG Payment'!#REF!</f>
        <v>#REF!</v>
      </c>
      <c r="M79" s="117">
        <f>SUMIF('Farmer Payment Calc'!D:D,'MPG Performance'!B79,'Farmer Payment Calc'!Y:Y)</f>
        <v>237.40758979151644</v>
      </c>
      <c r="N79" s="117">
        <f>'MPG Payment'!P80</f>
        <v>0</v>
      </c>
      <c r="O79" s="118">
        <f t="shared" si="4"/>
        <v>-1</v>
      </c>
      <c r="P79" s="118">
        <f>'MPG Payment'!AB80</f>
        <v>-2.9763590033949299E-4</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20070003</v>
      </c>
      <c r="C80" s="30" t="str">
        <f>'MPG Payment'!C81</f>
        <v>MURUPIRI</v>
      </c>
      <c r="D80" s="115" t="str">
        <f>'MPG Payment'!D81</f>
        <v>MPG</v>
      </c>
      <c r="E80" s="115" t="str">
        <f>'MPG Payment'!E81</f>
        <v>Direct</v>
      </c>
      <c r="F80" s="116"/>
      <c r="G80" s="97">
        <f>'MPG Payment'!F81/3</f>
        <v>256.16000000000003</v>
      </c>
      <c r="H80" s="117">
        <f>COUNTIF('Farmer Payment Calc'!D:D,'MPG Performance'!B80)</f>
        <v>28</v>
      </c>
      <c r="I80" s="186">
        <f t="shared" si="3"/>
        <v>1.3069387755102042</v>
      </c>
      <c r="J80" s="117">
        <v>14</v>
      </c>
      <c r="K80" s="117">
        <v>0</v>
      </c>
      <c r="L80" s="117" t="e">
        <f>'MPG Payment'!#REF!</f>
        <v>#REF!</v>
      </c>
      <c r="M80" s="117">
        <f>SUMIF('Farmer Payment Calc'!D:D,'MPG Performance'!B80,'Farmer Payment Calc'!Y:Y)</f>
        <v>504.36720745086848</v>
      </c>
      <c r="N80" s="117">
        <f>'MPG Payment'!P81</f>
        <v>0</v>
      </c>
      <c r="O80" s="118">
        <f t="shared" si="4"/>
        <v>-1</v>
      </c>
      <c r="P80" s="118">
        <f>'MPG Payment'!AB81</f>
        <v>-4.5603005943564041E-3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20070004</v>
      </c>
      <c r="C81" s="30" t="str">
        <f>'MPG Payment'!C82</f>
        <v>KEDAL</v>
      </c>
      <c r="D81" s="115" t="str">
        <f>'MPG Payment'!D82</f>
        <v>MPG</v>
      </c>
      <c r="E81" s="115" t="str">
        <f>'MPG Payment'!E82</f>
        <v>Direct</v>
      </c>
      <c r="F81" s="116"/>
      <c r="G81" s="97">
        <f>'MPG Payment'!F82/3</f>
        <v>284.84666666666669</v>
      </c>
      <c r="H81" s="117">
        <f>COUNTIF('Farmer Payment Calc'!D:D,'MPG Performance'!B81)</f>
        <v>16</v>
      </c>
      <c r="I81" s="186">
        <f t="shared" si="3"/>
        <v>2.5432738095238099</v>
      </c>
      <c r="J81" s="117">
        <v>14</v>
      </c>
      <c r="K81" s="117">
        <v>0</v>
      </c>
      <c r="L81" s="117" t="e">
        <f>'MPG Payment'!#REF!</f>
        <v>#REF!</v>
      </c>
      <c r="M81" s="117">
        <f>SUMIF('Farmer Payment Calc'!D:D,'MPG Performance'!B81,'Farmer Payment Calc'!Y:Y)</f>
        <v>422.7498411496407</v>
      </c>
      <c r="N81" s="117">
        <f>'MPG Payment'!P82</f>
        <v>0</v>
      </c>
      <c r="O81" s="118">
        <f t="shared" si="4"/>
        <v>-1</v>
      </c>
      <c r="P81" s="118">
        <f>'MPG Payment'!AB82</f>
        <v>-2.7085656013519917E-3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20070006</v>
      </c>
      <c r="C82" s="30" t="str">
        <f>'MPG Payment'!C83</f>
        <v>SAHEDA</v>
      </c>
      <c r="D82" s="115" t="str">
        <f>'MPG Payment'!D83</f>
        <v>MPG</v>
      </c>
      <c r="E82" s="115" t="str">
        <f>'MPG Payment'!E83</f>
        <v>Direct</v>
      </c>
      <c r="F82" s="116"/>
      <c r="G82" s="97">
        <f>'MPG Payment'!F83/3</f>
        <v>219.8133333333333</v>
      </c>
      <c r="H82" s="117">
        <f>COUNTIF('Farmer Payment Calc'!D:D,'MPG Performance'!B82)</f>
        <v>16</v>
      </c>
      <c r="I82" s="186">
        <f t="shared" si="3"/>
        <v>1.9626190476190473</v>
      </c>
      <c r="J82" s="117">
        <v>14</v>
      </c>
      <c r="K82" s="117">
        <v>0</v>
      </c>
      <c r="L82" s="117" t="e">
        <f>'MPG Payment'!#REF!</f>
        <v>#REF!</v>
      </c>
      <c r="M82" s="117">
        <f>SUMIF('Farmer Payment Calc'!D:D,'MPG Performance'!B82,'Farmer Payment Calc'!Y:Y)</f>
        <v>261.99281503472093</v>
      </c>
      <c r="N82" s="117">
        <f>'MPG Payment'!P83</f>
        <v>0</v>
      </c>
      <c r="O82" s="118">
        <f t="shared" si="4"/>
        <v>-1</v>
      </c>
      <c r="P82" s="118">
        <f>'MPG Payment'!AB83</f>
        <v>-5.487212838924488E-3</v>
      </c>
      <c r="Q82" s="117">
        <f>'MPG Payment'!R83</f>
        <v>0</v>
      </c>
      <c r="R82" s="119">
        <v>0</v>
      </c>
      <c r="S82" s="119">
        <v>0.11034856207842353</v>
      </c>
      <c r="T82" s="119">
        <f t="shared" si="5"/>
        <v>-0.11034856207842353</v>
      </c>
    </row>
    <row r="83" spans="1:20" x14ac:dyDescent="0.25">
      <c r="A83" s="29" t="str">
        <f>'MPG Payment'!A84</f>
        <v>BMC Code :2007</v>
      </c>
      <c r="B83" s="29">
        <f>'MPG Payment'!B84</f>
        <v>20070007</v>
      </c>
      <c r="C83" s="30" t="str">
        <f>'MPG Payment'!C84</f>
        <v>NABATOLI</v>
      </c>
      <c r="D83" s="115" t="str">
        <f>'MPG Payment'!D84</f>
        <v>MPG</v>
      </c>
      <c r="E83" s="115" t="str">
        <f>'MPG Payment'!E84</f>
        <v>Direct</v>
      </c>
      <c r="F83" s="116"/>
      <c r="G83" s="97">
        <f>'MPG Payment'!F84/3</f>
        <v>241.28666666666666</v>
      </c>
      <c r="H83" s="117">
        <f>COUNTIF('Farmer Payment Calc'!D:D,'MPG Performance'!B83)</f>
        <v>13</v>
      </c>
      <c r="I83" s="186">
        <f t="shared" si="3"/>
        <v>5.303003663003663</v>
      </c>
      <c r="J83" s="117">
        <v>7</v>
      </c>
      <c r="K83" s="117">
        <v>0</v>
      </c>
      <c r="L83" s="117" t="e">
        <f>'MPG Payment'!#REF!</f>
        <v>#REF!</v>
      </c>
      <c r="M83" s="117">
        <f>SUMIF('Farmer Payment Calc'!D:D,'MPG Performance'!B83,'Farmer Payment Calc'!Y:Y)</f>
        <v>342.2479700392164</v>
      </c>
      <c r="N83" s="117">
        <f>'MPG Payment'!P84</f>
        <v>0</v>
      </c>
      <c r="O83" s="118">
        <f t="shared" si="4"/>
        <v>-1</v>
      </c>
      <c r="P83" s="118">
        <f>'MPG Payment'!AB84</f>
        <v>-1.8964676341565016E-2</v>
      </c>
      <c r="Q83" s="117">
        <f>'MPG Payment'!R84</f>
        <v>0</v>
      </c>
      <c r="R83" s="119">
        <v>0</v>
      </c>
      <c r="S83" s="119">
        <v>1</v>
      </c>
      <c r="T83" s="119">
        <f t="shared" si="5"/>
        <v>-1</v>
      </c>
    </row>
    <row r="84" spans="1:20" x14ac:dyDescent="0.25">
      <c r="A84" s="29" t="str">
        <f>'MPG Payment'!A85</f>
        <v>BMC Code :2007</v>
      </c>
      <c r="B84" s="29">
        <f>'MPG Payment'!B85</f>
        <v>20070009</v>
      </c>
      <c r="C84" s="30" t="str">
        <f>'MPG Payment'!C85</f>
        <v>KARAMBA</v>
      </c>
      <c r="D84" s="115" t="str">
        <f>'MPG Payment'!D85</f>
        <v>MPG</v>
      </c>
      <c r="E84" s="115" t="str">
        <f>'MPG Payment'!E85</f>
        <v>Direct</v>
      </c>
      <c r="F84" s="116"/>
      <c r="G84" s="97">
        <f>'MPG Payment'!F85/3</f>
        <v>131.06333333333333</v>
      </c>
      <c r="H84" s="117">
        <f>COUNTIF('Farmer Payment Calc'!D:D,'MPG Performance'!B84)</f>
        <v>1</v>
      </c>
      <c r="I84" s="186">
        <f t="shared" si="3"/>
        <v>18.723333333333333</v>
      </c>
      <c r="J84" s="117">
        <v>14</v>
      </c>
      <c r="K84" s="117">
        <v>0</v>
      </c>
      <c r="L84" s="117" t="e">
        <f>'MPG Payment'!#REF!</f>
        <v>#REF!</v>
      </c>
      <c r="M84" s="117">
        <f>SUMIF('Farmer Payment Calc'!D:D,'MPG Performance'!B84,'Farmer Payment Calc'!Y:Y)</f>
        <v>27.706879827475085</v>
      </c>
      <c r="N84" s="117">
        <f>'MPG Payment'!P85</f>
        <v>0</v>
      </c>
      <c r="O84" s="118">
        <f t="shared" si="4"/>
        <v>-1</v>
      </c>
      <c r="P84" s="118">
        <f>'MPG Payment'!AB85</f>
        <v>-2.5268272498221684E-2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20070010</v>
      </c>
      <c r="C85" s="30" t="str">
        <f>'MPG Payment'!C86</f>
        <v>KURALU</v>
      </c>
      <c r="D85" s="115" t="str">
        <f>'MPG Payment'!D86</f>
        <v>MPG</v>
      </c>
      <c r="E85" s="115" t="str">
        <f>'MPG Payment'!E86</f>
        <v>Direct</v>
      </c>
      <c r="F85" s="116"/>
      <c r="G85" s="97">
        <f>'MPG Payment'!F86/3</f>
        <v>159.80000000000004</v>
      </c>
      <c r="H85" s="117">
        <f>COUNTIF('Farmer Payment Calc'!D:D,'MPG Performance'!B85)</f>
        <v>12</v>
      </c>
      <c r="I85" s="186">
        <f t="shared" si="3"/>
        <v>1.9023809523809527</v>
      </c>
      <c r="J85" s="117">
        <v>14</v>
      </c>
      <c r="K85" s="117">
        <v>0</v>
      </c>
      <c r="L85" s="117" t="e">
        <f>'MPG Payment'!#REF!</f>
        <v>#REF!</v>
      </c>
      <c r="M85" s="117">
        <f>SUMIF('Farmer Payment Calc'!D:D,'MPG Performance'!B85,'Farmer Payment Calc'!Y:Y)</f>
        <v>233.23972446082794</v>
      </c>
      <c r="N85" s="117">
        <f>'MPG Payment'!P86</f>
        <v>0</v>
      </c>
      <c r="O85" s="118">
        <f t="shared" si="4"/>
        <v>-1</v>
      </c>
      <c r="P85" s="118">
        <f>'MPG Payment'!AB86</f>
        <v>2.1725849874468555E-2</v>
      </c>
      <c r="Q85" s="117">
        <f>'MPG Payment'!R86</f>
        <v>0</v>
      </c>
      <c r="R85" s="119">
        <v>0.80095168655742754</v>
      </c>
      <c r="S85" s="119">
        <v>1</v>
      </c>
      <c r="T85" s="119">
        <f t="shared" si="5"/>
        <v>-0.19904831344257246</v>
      </c>
    </row>
    <row r="86" spans="1:20" x14ac:dyDescent="0.25">
      <c r="A86" s="29" t="str">
        <f>'MPG Payment'!A87</f>
        <v>BMC Code :2007</v>
      </c>
      <c r="B86" s="29">
        <f>'MPG Payment'!B87</f>
        <v>20070018</v>
      </c>
      <c r="C86" s="30" t="str">
        <f>'MPG Payment'!C87</f>
        <v>MAKKA</v>
      </c>
      <c r="D86" s="115" t="str">
        <f>'MPG Payment'!D87</f>
        <v>MPG</v>
      </c>
      <c r="E86" s="115" t="str">
        <f>'MPG Payment'!E87</f>
        <v>Direct</v>
      </c>
      <c r="F86" s="116"/>
      <c r="G86" s="97">
        <f>'MPG Payment'!F87/3</f>
        <v>187.77999999999997</v>
      </c>
      <c r="H86" s="117">
        <f>COUNTIF('Farmer Payment Calc'!D:D,'MPG Performance'!B86)</f>
        <v>2</v>
      </c>
      <c r="I86" s="186">
        <f t="shared" si="3"/>
        <v>62.593333333333327</v>
      </c>
      <c r="J86" s="117">
        <v>3</v>
      </c>
      <c r="K86" s="117">
        <v>0</v>
      </c>
      <c r="L86" s="117" t="e">
        <f>'MPG Payment'!#REF!</f>
        <v>#REF!</v>
      </c>
      <c r="M86" s="117">
        <f>SUMIF('Farmer Payment Calc'!D:D,'MPG Performance'!B86,'Farmer Payment Calc'!Y:Y)</f>
        <v>27.726264889036102</v>
      </c>
      <c r="N86" s="117">
        <f>'MPG Payment'!P87</f>
        <v>0</v>
      </c>
      <c r="O86" s="118">
        <f t="shared" si="4"/>
        <v>-1</v>
      </c>
      <c r="P86" s="118">
        <f>'MPG Payment'!AB87</f>
        <v>2.8089371052602716E-2</v>
      </c>
      <c r="Q86" s="117">
        <f>'MPG Payment'!R87</f>
        <v>0</v>
      </c>
      <c r="R86" s="119">
        <v>1</v>
      </c>
      <c r="S86" s="119">
        <v>1</v>
      </c>
      <c r="T86" s="119">
        <f t="shared" si="5"/>
        <v>0</v>
      </c>
    </row>
    <row r="87" spans="1:20" x14ac:dyDescent="0.25">
      <c r="A87" s="29" t="str">
        <f>'MPG Payment'!A88</f>
        <v>BMC Code :2007</v>
      </c>
      <c r="B87" s="29">
        <f>'MPG Payment'!B88</f>
        <v>20070019</v>
      </c>
      <c r="C87" s="30" t="str">
        <f>'MPG Payment'!C88</f>
        <v>CHORA</v>
      </c>
      <c r="D87" s="115" t="str">
        <f>'MPG Payment'!D88</f>
        <v>MPG</v>
      </c>
      <c r="E87" s="115" t="str">
        <f>'MPG Payment'!E88</f>
        <v>Direct</v>
      </c>
      <c r="F87" s="116"/>
      <c r="G87" s="97">
        <f>'MPG Payment'!F88/3</f>
        <v>114.45333333333333</v>
      </c>
      <c r="H87" s="117">
        <f>COUNTIF('Farmer Payment Calc'!D:D,'MPG Performance'!B87)</f>
        <v>9</v>
      </c>
      <c r="I87" s="186">
        <f t="shared" si="3"/>
        <v>1.8167195767195767</v>
      </c>
      <c r="J87" s="117">
        <v>14</v>
      </c>
      <c r="K87" s="117">
        <v>0</v>
      </c>
      <c r="L87" s="117" t="e">
        <f>'MPG Payment'!#REF!</f>
        <v>#REF!</v>
      </c>
      <c r="M87" s="117">
        <f>SUMIF('Farmer Payment Calc'!D:D,'MPG Performance'!B87,'Farmer Payment Calc'!Y:Y)</f>
        <v>174.09726981340864</v>
      </c>
      <c r="N87" s="117">
        <f>'MPG Payment'!P88</f>
        <v>0</v>
      </c>
      <c r="O87" s="118">
        <f t="shared" si="4"/>
        <v>-1</v>
      </c>
      <c r="P87" s="118">
        <f>'MPG Payment'!AB88</f>
        <v>-1.5024700288000976E-2</v>
      </c>
      <c r="Q87" s="117">
        <f>'MPG Payment'!R88</f>
        <v>0</v>
      </c>
      <c r="R87" s="119">
        <v>0.80545483209837609</v>
      </c>
      <c r="S87" s="119">
        <v>1</v>
      </c>
      <c r="T87" s="119">
        <f t="shared" si="5"/>
        <v>-0.19454516790162391</v>
      </c>
    </row>
    <row r="88" spans="1:20" x14ac:dyDescent="0.25">
      <c r="A88" s="29" t="str">
        <f>'MPG Payment'!A89</f>
        <v>BMC Code :2007</v>
      </c>
      <c r="B88" s="29">
        <f>'MPG Payment'!B89</f>
        <v>20070020</v>
      </c>
      <c r="C88" s="30" t="str">
        <f>'MPG Payment'!C89</f>
        <v>ULATU</v>
      </c>
      <c r="D88" s="115" t="str">
        <f>'MPG Payment'!D89</f>
        <v>MPG</v>
      </c>
      <c r="E88" s="115" t="str">
        <f>'MPG Payment'!E89</f>
        <v>Direct</v>
      </c>
      <c r="F88" s="116"/>
      <c r="G88" s="97">
        <f>'MPG Payment'!F89/3</f>
        <v>335.65333333333331</v>
      </c>
      <c r="H88" s="117">
        <f>COUNTIF('Farmer Payment Calc'!D:D,'MPG Performance'!B88)</f>
        <v>4</v>
      </c>
      <c r="I88" s="186">
        <f t="shared" si="3"/>
        <v>23.975238095238094</v>
      </c>
      <c r="J88" s="117">
        <v>7</v>
      </c>
      <c r="K88" s="117">
        <v>0</v>
      </c>
      <c r="L88" s="117" t="e">
        <f>'MPG Payment'!#REF!</f>
        <v>#REF!</v>
      </c>
      <c r="M88" s="117">
        <f>SUMIF('Farmer Payment Calc'!D:D,'MPG Performance'!B88,'Farmer Payment Calc'!Y:Y)</f>
        <v>94.200279921653063</v>
      </c>
      <c r="N88" s="117">
        <f>'MPG Payment'!P89</f>
        <v>0</v>
      </c>
      <c r="O88" s="118">
        <f t="shared" si="4"/>
        <v>-1</v>
      </c>
      <c r="P88" s="118">
        <f>'MPG Payment'!AB89</f>
        <v>0.10621232670447882</v>
      </c>
      <c r="Q88" s="117">
        <f>'MPG Payment'!R89</f>
        <v>0</v>
      </c>
      <c r="R88" s="119">
        <v>8.6439333862014259E-2</v>
      </c>
      <c r="S88" s="119">
        <v>0</v>
      </c>
      <c r="T88" s="119">
        <f t="shared" si="5"/>
        <v>8.6439333862014259E-2</v>
      </c>
    </row>
    <row r="89" spans="1:20" x14ac:dyDescent="0.25">
      <c r="A89" s="29" t="str">
        <f>'MPG Payment'!A90</f>
        <v>BMC Code :2007</v>
      </c>
      <c r="B89" s="29">
        <f>'MPG Payment'!B90</f>
        <v>20070021</v>
      </c>
      <c r="C89" s="30" t="str">
        <f>'MPG Payment'!C90</f>
        <v>USKU</v>
      </c>
      <c r="D89" s="115" t="str">
        <f>'MPG Payment'!D90</f>
        <v>MPG</v>
      </c>
      <c r="E89" s="115" t="str">
        <f>'MPG Payment'!E90</f>
        <v>Indirect</v>
      </c>
      <c r="F89" s="116"/>
      <c r="G89" s="97">
        <f>'MPG Payment'!F90/3</f>
        <v>83.92</v>
      </c>
      <c r="H89" s="117">
        <f>COUNTIF('Farmer Payment Calc'!D:D,'MPG Performance'!B89)</f>
        <v>0</v>
      </c>
      <c r="I89" s="186">
        <f t="shared" si="3"/>
        <v>0</v>
      </c>
      <c r="J89" s="117">
        <v>14</v>
      </c>
      <c r="K89" s="117">
        <v>0</v>
      </c>
      <c r="L89" s="117" t="e">
        <f>'MPG Payment'!#REF!</f>
        <v>#REF!</v>
      </c>
      <c r="M89" s="117">
        <f>SUMIF('Farmer Payment Calc'!D:D,'MPG Performance'!B89,'Farmer Payment Calc'!Y:Y)</f>
        <v>0</v>
      </c>
      <c r="N89" s="117">
        <f>'MPG Payment'!P90</f>
        <v>0</v>
      </c>
      <c r="O89" s="118">
        <f t="shared" si="4"/>
        <v>0</v>
      </c>
      <c r="P89" s="118">
        <f>'MPG Payment'!AB90</f>
        <v>-1</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20070023</v>
      </c>
      <c r="C90" s="30" t="str">
        <f>'MPG Payment'!C91</f>
        <v>ICHAPIRI</v>
      </c>
      <c r="D90" s="115" t="str">
        <f>'MPG Payment'!D91</f>
        <v>MPG</v>
      </c>
      <c r="E90" s="115" t="str">
        <f>'MPG Payment'!E91</f>
        <v>Direct</v>
      </c>
      <c r="F90" s="116"/>
      <c r="G90" s="97">
        <f>'MPG Payment'!F91/3</f>
        <v>100.24666666666667</v>
      </c>
      <c r="H90" s="117">
        <f>COUNTIF('Farmer Payment Calc'!D:D,'MPG Performance'!B90)</f>
        <v>3</v>
      </c>
      <c r="I90" s="186">
        <f t="shared" si="3"/>
        <v>4.7736507936507939</v>
      </c>
      <c r="J90" s="117">
        <v>14</v>
      </c>
      <c r="K90" s="117">
        <v>0</v>
      </c>
      <c r="L90" s="117" t="e">
        <f>'MPG Payment'!#REF!</f>
        <v>#REF!</v>
      </c>
      <c r="M90" s="117">
        <f>SUMIF('Farmer Payment Calc'!D:D,'MPG Performance'!B90,'Farmer Payment Calc'!Y:Y)</f>
        <v>44.240156938133261</v>
      </c>
      <c r="N90" s="117">
        <f>'MPG Payment'!P91</f>
        <v>0</v>
      </c>
      <c r="O90" s="118">
        <f t="shared" si="4"/>
        <v>-1</v>
      </c>
      <c r="P90" s="118">
        <f>'MPG Payment'!AB91</f>
        <v>-2.6988740205961606E-3</v>
      </c>
      <c r="Q90" s="117">
        <f>'MPG Payment'!R91</f>
        <v>0</v>
      </c>
      <c r="R90" s="119">
        <v>0.87917224876954936</v>
      </c>
      <c r="S90" s="119">
        <v>1</v>
      </c>
      <c r="T90" s="119">
        <f t="shared" si="5"/>
        <v>-0.12082775123045064</v>
      </c>
    </row>
    <row r="91" spans="1:20" x14ac:dyDescent="0.25">
      <c r="A91" s="29" t="str">
        <f>'MPG Payment'!A92</f>
        <v>BMC Code :2007</v>
      </c>
      <c r="B91" s="29">
        <f>'MPG Payment'!B92</f>
        <v>20070024</v>
      </c>
      <c r="C91" s="30" t="str">
        <f>'MPG Payment'!C92</f>
        <v>MURPA</v>
      </c>
      <c r="D91" s="115" t="str">
        <f>'MPG Payment'!D92</f>
        <v>MPG</v>
      </c>
      <c r="E91" s="115" t="str">
        <f>'MPG Payment'!E92</f>
        <v>Direct</v>
      </c>
      <c r="F91" s="116"/>
      <c r="G91" s="97">
        <f>'MPG Payment'!F92/3</f>
        <v>261.08666666666664</v>
      </c>
      <c r="H91" s="117">
        <f>COUNTIF('Farmer Payment Calc'!D:D,'MPG Performance'!B91)</f>
        <v>33</v>
      </c>
      <c r="I91" s="186">
        <f t="shared" si="3"/>
        <v>1.1302453102453103</v>
      </c>
      <c r="J91" s="117">
        <v>14</v>
      </c>
      <c r="K91" s="117">
        <v>0</v>
      </c>
      <c r="L91" s="117" t="e">
        <f>'MPG Payment'!#REF!</f>
        <v>#REF!</v>
      </c>
      <c r="M91" s="117">
        <f>SUMIF('Farmer Payment Calc'!D:D,'MPG Performance'!B91,'Farmer Payment Calc'!Y:Y)</f>
        <v>532.38719449288806</v>
      </c>
      <c r="N91" s="117">
        <f>'MPG Payment'!P92</f>
        <v>0</v>
      </c>
      <c r="O91" s="118">
        <f t="shared" si="4"/>
        <v>-1</v>
      </c>
      <c r="P91" s="118">
        <f>'MPG Payment'!AB92</f>
        <v>1.2497716613920204E-2</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20070025</v>
      </c>
      <c r="C92" s="30" t="str">
        <f>'MPG Payment'!C93</f>
        <v>SUBHASH NAGAR</v>
      </c>
      <c r="D92" s="115" t="str">
        <f>'MPG Payment'!D93</f>
        <v>MPG</v>
      </c>
      <c r="E92" s="115" t="str">
        <f>'MPG Payment'!E93</f>
        <v>Direct</v>
      </c>
      <c r="F92" s="116"/>
      <c r="G92" s="97">
        <f>'MPG Payment'!F93/3</f>
        <v>145.14666666666668</v>
      </c>
      <c r="H92" s="117">
        <f>COUNTIF('Farmer Payment Calc'!D:D,'MPG Performance'!B92)</f>
        <v>3</v>
      </c>
      <c r="I92" s="186">
        <f t="shared" si="3"/>
        <v>6.9117460317460315</v>
      </c>
      <c r="J92" s="117">
        <v>14</v>
      </c>
      <c r="K92" s="117">
        <v>0</v>
      </c>
      <c r="L92" s="117" t="e">
        <f>'MPG Payment'!#REF!</f>
        <v>#REF!</v>
      </c>
      <c r="M92" s="117">
        <f>SUMIF('Farmer Payment Calc'!D:D,'MPG Performance'!B92,'Farmer Payment Calc'!Y:Y)</f>
        <v>83.009861796717857</v>
      </c>
      <c r="N92" s="117">
        <f>'MPG Payment'!P93</f>
        <v>0</v>
      </c>
      <c r="O92" s="118">
        <f t="shared" si="4"/>
        <v>-1</v>
      </c>
      <c r="P92" s="118">
        <f>'MPG Payment'!AB93</f>
        <v>6.5035031624894921E-2</v>
      </c>
      <c r="Q92" s="117">
        <f>'MPG Payment'!R93</f>
        <v>0</v>
      </c>
      <c r="R92" s="119">
        <v>0.47634054650532104</v>
      </c>
      <c r="S92" s="119">
        <v>1</v>
      </c>
      <c r="T92" s="119">
        <f t="shared" si="5"/>
        <v>-0.52365945349467902</v>
      </c>
    </row>
    <row r="93" spans="1:20" x14ac:dyDescent="0.25">
      <c r="A93" s="29" t="str">
        <f>'MPG Payment'!A94</f>
        <v>BMC Code :2007</v>
      </c>
      <c r="B93" s="29">
        <f>'MPG Payment'!B94</f>
        <v>20070026</v>
      </c>
      <c r="C93" s="30" t="str">
        <f>'MPG Payment'!C94</f>
        <v>NINDRA</v>
      </c>
      <c r="D93" s="115" t="str">
        <f>'MPG Payment'!D94</f>
        <v>MPG</v>
      </c>
      <c r="E93" s="115" t="str">
        <f>'MPG Payment'!E94</f>
        <v>Direct</v>
      </c>
      <c r="F93" s="116"/>
      <c r="G93" s="97">
        <f>'MPG Payment'!F94/3</f>
        <v>276.51333333333338</v>
      </c>
      <c r="H93" s="117">
        <f>COUNTIF('Farmer Payment Calc'!D:D,'MPG Performance'!B93)</f>
        <v>30</v>
      </c>
      <c r="I93" s="186">
        <f t="shared" si="3"/>
        <v>1.5361851851851855</v>
      </c>
      <c r="J93" s="117">
        <v>12</v>
      </c>
      <c r="K93" s="117">
        <v>0</v>
      </c>
      <c r="L93" s="117" t="e">
        <f>'MPG Payment'!#REF!</f>
        <v>#REF!</v>
      </c>
      <c r="M93" s="117">
        <f>SUMIF('Farmer Payment Calc'!D:D,'MPG Performance'!B93,'Farmer Payment Calc'!Y:Y)</f>
        <v>658.81725771199876</v>
      </c>
      <c r="N93" s="117">
        <f>'MPG Payment'!P94</f>
        <v>0</v>
      </c>
      <c r="O93" s="118">
        <f t="shared" si="4"/>
        <v>-1</v>
      </c>
      <c r="P93" s="118">
        <f>'MPG Payment'!AB94</f>
        <v>-4.2416123740486198E-3</v>
      </c>
      <c r="Q93" s="117">
        <f>'MPG Payment'!R94</f>
        <v>0</v>
      </c>
      <c r="R93" s="119">
        <v>7.4365664927118977E-2</v>
      </c>
      <c r="S93" s="119">
        <v>2.2247942386831279E-3</v>
      </c>
      <c r="T93" s="119">
        <f t="shared" si="5"/>
        <v>7.2140870688435846E-2</v>
      </c>
    </row>
    <row r="94" spans="1:20" x14ac:dyDescent="0.25">
      <c r="A94" s="29" t="str">
        <f>'MPG Payment'!A95</f>
        <v>BMC Code :2007</v>
      </c>
      <c r="B94" s="29">
        <f>'MPG Payment'!B95</f>
        <v>20070027</v>
      </c>
      <c r="C94" s="30" t="str">
        <f>'MPG Payment'!C95</f>
        <v>BELGARA</v>
      </c>
      <c r="D94" s="115" t="str">
        <f>'MPG Payment'!D95</f>
        <v>VLC</v>
      </c>
      <c r="E94" s="115" t="str">
        <f>'MPG Payment'!E95</f>
        <v>Indirect</v>
      </c>
      <c r="F94" s="116"/>
      <c r="G94" s="97">
        <f>'MPG Payment'!F95/3</f>
        <v>76.686666666666667</v>
      </c>
      <c r="H94" s="117">
        <f>COUNTIF('Farmer Payment Calc'!D:D,'MPG Performance'!B94)</f>
        <v>0</v>
      </c>
      <c r="I94" s="186">
        <f t="shared" si="3"/>
        <v>0</v>
      </c>
      <c r="J94" s="117">
        <v>14</v>
      </c>
      <c r="K94" s="117">
        <v>0</v>
      </c>
      <c r="L94" s="117" t="e">
        <f>'MPG Payment'!#REF!</f>
        <v>#REF!</v>
      </c>
      <c r="M94" s="117">
        <f>SUMIF('Farmer Payment Calc'!D:D,'MPG Performance'!B94,'Farmer Payment Calc'!Y:Y)</f>
        <v>0</v>
      </c>
      <c r="N94" s="117">
        <f>'MPG Payment'!P95</f>
        <v>0</v>
      </c>
      <c r="O94" s="118">
        <f t="shared" si="4"/>
        <v>0</v>
      </c>
      <c r="P94" s="118">
        <f>'MPG Payment'!AB95</f>
        <v>-1</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20080001</v>
      </c>
      <c r="C95" s="30" t="str">
        <f>'MPG Payment'!C96</f>
        <v>CHATTI BHANDRA</v>
      </c>
      <c r="D95" s="115" t="str">
        <f>'MPG Payment'!D96</f>
        <v>RMC</v>
      </c>
      <c r="E95" s="115" t="str">
        <f>'MPG Payment'!E96</f>
        <v>Direct</v>
      </c>
      <c r="F95" s="116"/>
      <c r="G95" s="97">
        <f>'MPG Payment'!F96/3</f>
        <v>834.37999999999977</v>
      </c>
      <c r="H95" s="117">
        <f>COUNTIF('Farmer Payment Calc'!D:D,'MPG Performance'!B95)</f>
        <v>7</v>
      </c>
      <c r="I95" s="186">
        <f t="shared" si="3"/>
        <v>17.028163265306116</v>
      </c>
      <c r="J95" s="117">
        <v>14</v>
      </c>
      <c r="K95" s="117">
        <v>0</v>
      </c>
      <c r="L95" s="117" t="e">
        <f>'MPG Payment'!#REF!</f>
        <v>#REF!</v>
      </c>
      <c r="M95" s="117">
        <f>SUMIF('Farmer Payment Calc'!D:D,'MPG Performance'!B95,'Farmer Payment Calc'!Y:Y)</f>
        <v>151.98719912731792</v>
      </c>
      <c r="N95" s="117">
        <f>'MPG Payment'!P96</f>
        <v>0</v>
      </c>
      <c r="O95" s="118">
        <f t="shared" si="4"/>
        <v>-1</v>
      </c>
      <c r="P95" s="118">
        <f>'MPG Payment'!AB96</f>
        <v>-3.1325159304811723E-7</v>
      </c>
      <c r="Q95" s="117">
        <f>'MPG Payment'!R96</f>
        <v>0</v>
      </c>
      <c r="R95" s="119">
        <v>0</v>
      </c>
      <c r="S95" s="119">
        <v>1</v>
      </c>
      <c r="T95" s="119">
        <f t="shared" si="5"/>
        <v>-1</v>
      </c>
    </row>
    <row r="96" spans="1:20" x14ac:dyDescent="0.25">
      <c r="A96" s="29" t="str">
        <f>'MPG Payment'!A97</f>
        <v>BMC Code :2008</v>
      </c>
      <c r="B96" s="29">
        <f>'MPG Payment'!B97</f>
        <v>20080004</v>
      </c>
      <c r="C96" s="30" t="str">
        <f>'MPG Payment'!C97</f>
        <v>Guri</v>
      </c>
      <c r="D96" s="115" t="str">
        <f>'MPG Payment'!D97</f>
        <v>MPG</v>
      </c>
      <c r="E96" s="115" t="str">
        <f>'MPG Payment'!E97</f>
        <v>Indirect</v>
      </c>
      <c r="F96" s="116"/>
      <c r="G96" s="97">
        <f>'MPG Payment'!F97/3</f>
        <v>15.206666666666665</v>
      </c>
      <c r="H96" s="117">
        <f>COUNTIF('Farmer Payment Calc'!D:D,'MPG Performance'!B96)</f>
        <v>0</v>
      </c>
      <c r="I96" s="186">
        <f t="shared" si="3"/>
        <v>0</v>
      </c>
      <c r="J96" s="117">
        <v>14</v>
      </c>
      <c r="K96" s="117">
        <v>0</v>
      </c>
      <c r="L96" s="117" t="e">
        <f>'MPG Payment'!#REF!</f>
        <v>#REF!</v>
      </c>
      <c r="M96" s="117">
        <f>SUMIF('Farmer Payment Calc'!D:D,'MPG Performance'!B96,'Farmer Payment Calc'!Y:Y)</f>
        <v>0</v>
      </c>
      <c r="N96" s="117">
        <f>'MPG Payment'!P97</f>
        <v>0</v>
      </c>
      <c r="O96" s="118">
        <f t="shared" si="4"/>
        <v>0</v>
      </c>
      <c r="P96" s="118">
        <f>'MPG Payment'!AB97</f>
        <v>-1</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20080006</v>
      </c>
      <c r="C97" s="30" t="str">
        <f>'MPG Payment'!C98</f>
        <v>Chitri Ambatoli</v>
      </c>
      <c r="D97" s="115" t="str">
        <f>'MPG Payment'!D98</f>
        <v>MPG</v>
      </c>
      <c r="E97" s="115" t="str">
        <f>'MPG Payment'!E98</f>
        <v>Direct</v>
      </c>
      <c r="F97" s="116"/>
      <c r="G97" s="97">
        <f>'MPG Payment'!F98/3</f>
        <v>667.78666666666675</v>
      </c>
      <c r="H97" s="117">
        <f>COUNTIF('Farmer Payment Calc'!D:D,'MPG Performance'!B97)</f>
        <v>2</v>
      </c>
      <c r="I97" s="186">
        <f t="shared" si="3"/>
        <v>47.699047619047626</v>
      </c>
      <c r="J97" s="117">
        <v>14</v>
      </c>
      <c r="K97" s="117">
        <v>0</v>
      </c>
      <c r="L97" s="117" t="e">
        <f>'MPG Payment'!#REF!</f>
        <v>#REF!</v>
      </c>
      <c r="M97" s="117">
        <f>SUMIF('Farmer Payment Calc'!D:D,'MPG Performance'!B97,'Farmer Payment Calc'!Y:Y)</f>
        <v>28.089418514822764</v>
      </c>
      <c r="N97" s="117">
        <f>'MPG Payment'!P98</f>
        <v>0</v>
      </c>
      <c r="O97" s="118">
        <f t="shared" si="4"/>
        <v>-1</v>
      </c>
      <c r="P97" s="118">
        <f>'MPG Payment'!AB98</f>
        <v>-8.3877168152535729E-4</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20080007</v>
      </c>
      <c r="C98" s="30" t="str">
        <f>'MPG Payment'!C99</f>
        <v>Rampur</v>
      </c>
      <c r="D98" s="115" t="str">
        <f>'MPG Payment'!D99</f>
        <v>MPG</v>
      </c>
      <c r="E98" s="115" t="str">
        <f>'MPG Payment'!E99</f>
        <v>Direct</v>
      </c>
      <c r="F98" s="116"/>
      <c r="G98" s="97">
        <f>'MPG Payment'!F99/3</f>
        <v>1051.4733333333331</v>
      </c>
      <c r="H98" s="117">
        <f>COUNTIF('Farmer Payment Calc'!D:D,'MPG Performance'!B98)</f>
        <v>51</v>
      </c>
      <c r="I98" s="186">
        <f t="shared" si="3"/>
        <v>2.9453034547152188</v>
      </c>
      <c r="J98" s="117">
        <v>14</v>
      </c>
      <c r="K98" s="117">
        <v>0</v>
      </c>
      <c r="L98" s="117" t="e">
        <f>'MPG Payment'!#REF!</f>
        <v>#REF!</v>
      </c>
      <c r="M98" s="117">
        <f>SUMIF('Farmer Payment Calc'!D:D,'MPG Performance'!B98,'Farmer Payment Calc'!Y:Y)</f>
        <v>1050.4762571035853</v>
      </c>
      <c r="N98" s="117">
        <f>'MPG Payment'!P99</f>
        <v>0</v>
      </c>
      <c r="O98" s="118">
        <f t="shared" si="4"/>
        <v>-1</v>
      </c>
      <c r="P98" s="118">
        <f>'MPG Payment'!AB99</f>
        <v>-5.2129007318815876E-4</v>
      </c>
      <c r="Q98" s="117">
        <f>'MPG Payment'!R99</f>
        <v>0</v>
      </c>
      <c r="R98" s="119">
        <v>0.83457032817138743</v>
      </c>
      <c r="S98" s="119">
        <v>1</v>
      </c>
      <c r="T98" s="119">
        <f t="shared" si="5"/>
        <v>-0.16542967182861257</v>
      </c>
    </row>
    <row r="99" spans="1:20" x14ac:dyDescent="0.25">
      <c r="A99" s="29" t="str">
        <f>'MPG Payment'!A100</f>
        <v>BMC Code :2008</v>
      </c>
      <c r="B99" s="29">
        <f>'MPG Payment'!B100</f>
        <v>20080008</v>
      </c>
      <c r="C99" s="30" t="str">
        <f>'MPG Payment'!C100</f>
        <v>Ningni</v>
      </c>
      <c r="D99" s="115" t="str">
        <f>'MPG Payment'!D100</f>
        <v>MPG</v>
      </c>
      <c r="E99" s="115" t="str">
        <f>'MPG Payment'!E100</f>
        <v>Direct</v>
      </c>
      <c r="F99" s="116"/>
      <c r="G99" s="97">
        <f>'MPG Payment'!F100/3</f>
        <v>155.97333333333336</v>
      </c>
      <c r="H99" s="117">
        <f>COUNTIF('Farmer Payment Calc'!D:D,'MPG Performance'!B99)</f>
        <v>1</v>
      </c>
      <c r="I99" s="186">
        <f t="shared" si="3"/>
        <v>22.281904761904766</v>
      </c>
      <c r="J99" s="117">
        <v>14</v>
      </c>
      <c r="K99" s="117">
        <v>0</v>
      </c>
      <c r="L99" s="117" t="e">
        <f>'MPG Payment'!#REF!</f>
        <v>#REF!</v>
      </c>
      <c r="M99" s="117">
        <f>SUMIF('Farmer Payment Calc'!D:D,'MPG Performance'!B99,'Farmer Payment Calc'!Y:Y)</f>
        <v>5.8050488817891379</v>
      </c>
      <c r="N99" s="117">
        <f>'MPG Payment'!P100</f>
        <v>0</v>
      </c>
      <c r="O99" s="118">
        <f t="shared" si="4"/>
        <v>-1</v>
      </c>
      <c r="P99" s="118">
        <f>'MPG Payment'!AB100</f>
        <v>-2.0594486826712027E-3</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20080009</v>
      </c>
      <c r="C100" s="30" t="str">
        <f>'MPG Payment'!C101</f>
        <v>MASHMANO</v>
      </c>
      <c r="D100" s="115" t="str">
        <f>'MPG Payment'!D101</f>
        <v>MPG</v>
      </c>
      <c r="E100" s="115" t="str">
        <f>'MPG Payment'!E101</f>
        <v>Direct</v>
      </c>
      <c r="F100" s="116"/>
      <c r="G100" s="97">
        <f>'MPG Payment'!F101/3</f>
        <v>188.92666666666665</v>
      </c>
      <c r="H100" s="117">
        <f>COUNTIF('Farmer Payment Calc'!D:D,'MPG Performance'!B100)</f>
        <v>3</v>
      </c>
      <c r="I100" s="186">
        <f t="shared" si="3"/>
        <v>8.9965079365079355</v>
      </c>
      <c r="J100" s="117">
        <v>14</v>
      </c>
      <c r="K100" s="117">
        <v>0</v>
      </c>
      <c r="L100" s="117" t="e">
        <f>'MPG Payment'!#REF!</f>
        <v>#REF!</v>
      </c>
      <c r="M100" s="117">
        <f>SUMIF('Farmer Payment Calc'!D:D,'MPG Performance'!B100,'Farmer Payment Calc'!Y:Y)</f>
        <v>78.73480586363911</v>
      </c>
      <c r="N100" s="117">
        <f>'MPG Payment'!P101</f>
        <v>0</v>
      </c>
      <c r="O100" s="118">
        <f t="shared" si="4"/>
        <v>-1</v>
      </c>
      <c r="P100" s="118">
        <f>'MPG Payment'!AB101</f>
        <v>-4.3832696469463207E-3</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20080010</v>
      </c>
      <c r="C101" s="30" t="str">
        <f>'MPG Payment'!C102</f>
        <v>PAHARKESA</v>
      </c>
      <c r="D101" s="115" t="str">
        <f>'MPG Payment'!D102</f>
        <v>MPG</v>
      </c>
      <c r="E101" s="115" t="str">
        <f>'MPG Payment'!E102</f>
        <v>Direct</v>
      </c>
      <c r="F101" s="116"/>
      <c r="G101" s="97">
        <f>'MPG Payment'!F102/3</f>
        <v>297.4733333333333</v>
      </c>
      <c r="H101" s="117">
        <f>COUNTIF('Farmer Payment Calc'!D:D,'MPG Performance'!B101)</f>
        <v>24</v>
      </c>
      <c r="I101" s="186">
        <f t="shared" si="3"/>
        <v>1.9068803418803417</v>
      </c>
      <c r="J101" s="117">
        <v>13</v>
      </c>
      <c r="K101" s="117">
        <v>0</v>
      </c>
      <c r="L101" s="117" t="e">
        <f>'MPG Payment'!#REF!</f>
        <v>#REF!</v>
      </c>
      <c r="M101" s="117">
        <f>SUMIF('Farmer Payment Calc'!D:D,'MPG Performance'!B101,'Farmer Payment Calc'!Y:Y)</f>
        <v>349.43040401963589</v>
      </c>
      <c r="N101" s="117">
        <f>'MPG Payment'!P102</f>
        <v>0</v>
      </c>
      <c r="O101" s="118">
        <f t="shared" si="4"/>
        <v>-1</v>
      </c>
      <c r="P101" s="118">
        <f>'MPG Payment'!AB102</f>
        <v>9.3639425437109548E-3</v>
      </c>
      <c r="Q101" s="117">
        <f>'MPG Payment'!R102</f>
        <v>0</v>
      </c>
      <c r="R101" s="119">
        <v>0.83137794319928793</v>
      </c>
      <c r="S101" s="119">
        <v>1</v>
      </c>
      <c r="T101" s="119">
        <f t="shared" si="5"/>
        <v>-0.16862205680071207</v>
      </c>
    </row>
    <row r="102" spans="1:20" x14ac:dyDescent="0.25">
      <c r="A102" s="29" t="str">
        <f>'MPG Payment'!A103</f>
        <v>BMC Code :2008</v>
      </c>
      <c r="B102" s="29">
        <f>'MPG Payment'!B103</f>
        <v>20080014</v>
      </c>
      <c r="C102" s="30" t="str">
        <f>'MPG Payment'!C103</f>
        <v>BHUJANIYA</v>
      </c>
      <c r="D102" s="115" t="str">
        <f>'MPG Payment'!D103</f>
        <v>MPG</v>
      </c>
      <c r="E102" s="115" t="str">
        <f>'MPG Payment'!E103</f>
        <v>Indirect</v>
      </c>
      <c r="F102" s="116"/>
      <c r="G102" s="97">
        <f>'MPG Payment'!F103/3</f>
        <v>259.14000000000004</v>
      </c>
      <c r="H102" s="117">
        <f>COUNTIF('Farmer Payment Calc'!D:D,'MPG Performance'!B102)</f>
        <v>0</v>
      </c>
      <c r="I102" s="186">
        <f t="shared" si="3"/>
        <v>0</v>
      </c>
      <c r="J102" s="117">
        <v>14</v>
      </c>
      <c r="K102" s="117">
        <v>0</v>
      </c>
      <c r="L102" s="117" t="e">
        <f>'MPG Payment'!#REF!</f>
        <v>#REF!</v>
      </c>
      <c r="M102" s="117">
        <f>SUMIF('Farmer Payment Calc'!D:D,'MPG Performance'!B102,'Farmer Payment Calc'!Y:Y)</f>
        <v>0</v>
      </c>
      <c r="N102" s="117">
        <f>'MPG Payment'!P103</f>
        <v>0</v>
      </c>
      <c r="O102" s="118">
        <f t="shared" si="4"/>
        <v>0</v>
      </c>
      <c r="P102" s="118">
        <f>'MPG Payment'!AB103</f>
        <v>-1</v>
      </c>
      <c r="Q102" s="117">
        <f>'MPG Payment'!R103</f>
        <v>0</v>
      </c>
      <c r="R102" s="119">
        <v>1</v>
      </c>
      <c r="S102" s="119">
        <v>1</v>
      </c>
      <c r="T102" s="119">
        <f t="shared" si="5"/>
        <v>0</v>
      </c>
    </row>
    <row r="103" spans="1:20" x14ac:dyDescent="0.25">
      <c r="A103" s="29" t="str">
        <f>'MPG Payment'!A104</f>
        <v>BMC Code :2008</v>
      </c>
      <c r="B103" s="29">
        <f>'MPG Payment'!B104</f>
        <v>20080018</v>
      </c>
      <c r="C103" s="30" t="str">
        <f>'MPG Payment'!C104</f>
        <v>SITHIO</v>
      </c>
      <c r="D103" s="115" t="str">
        <f>'MPG Payment'!D104</f>
        <v>VLC</v>
      </c>
      <c r="E103" s="115" t="str">
        <f>'MPG Payment'!E104</f>
        <v>Indirect</v>
      </c>
      <c r="F103" s="116"/>
      <c r="G103" s="97">
        <f>'MPG Payment'!F104/3</f>
        <v>21.573333333333334</v>
      </c>
      <c r="H103" s="117">
        <f>COUNTIF('Farmer Payment Calc'!D:D,'MPG Performance'!B103)</f>
        <v>0</v>
      </c>
      <c r="I103" s="186">
        <f t="shared" si="3"/>
        <v>0</v>
      </c>
      <c r="J103" s="117">
        <v>14</v>
      </c>
      <c r="K103" s="117">
        <v>0</v>
      </c>
      <c r="L103" s="117" t="e">
        <f>'MPG Payment'!#REF!</f>
        <v>#REF!</v>
      </c>
      <c r="M103" s="117">
        <f>SUMIF('Farmer Payment Calc'!D:D,'MPG Performance'!B103,'Farmer Payment Calc'!Y:Y)</f>
        <v>0</v>
      </c>
      <c r="N103" s="117">
        <f>'MPG Payment'!P104</f>
        <v>0</v>
      </c>
      <c r="O103" s="118">
        <f t="shared" si="4"/>
        <v>0</v>
      </c>
      <c r="P103" s="118">
        <f>'MPG Payment'!AB104</f>
        <v>-1</v>
      </c>
      <c r="Q103" s="117">
        <f>'MPG Payment'!R104</f>
        <v>0</v>
      </c>
      <c r="R103" s="119">
        <v>0</v>
      </c>
      <c r="S103" s="119">
        <v>0.57799671592775037</v>
      </c>
      <c r="T103" s="119">
        <f t="shared" si="5"/>
        <v>-0.57799671592775037</v>
      </c>
    </row>
    <row r="104" spans="1:20" x14ac:dyDescent="0.25">
      <c r="A104" s="29" t="str">
        <f>'MPG Payment'!A105</f>
        <v>BMC Code :2008</v>
      </c>
      <c r="B104" s="29">
        <f>'MPG Payment'!B105</f>
        <v>20080026</v>
      </c>
      <c r="C104" s="30" t="str">
        <f>'MPG Payment'!C105</f>
        <v>CHHARDA</v>
      </c>
      <c r="D104" s="115" t="str">
        <f>'MPG Payment'!D105</f>
        <v>MPG</v>
      </c>
      <c r="E104" s="115" t="str">
        <f>'MPG Payment'!E105</f>
        <v>Direct</v>
      </c>
      <c r="F104" s="116"/>
      <c r="G104" s="97">
        <f>'MPG Payment'!F105/3</f>
        <v>186.23999999999998</v>
      </c>
      <c r="H104" s="117">
        <f>COUNTIF('Farmer Payment Calc'!D:D,'MPG Performance'!B104)</f>
        <v>5</v>
      </c>
      <c r="I104" s="186">
        <f t="shared" si="3"/>
        <v>10.642285714285713</v>
      </c>
      <c r="J104" s="117">
        <v>7</v>
      </c>
      <c r="K104" s="117">
        <v>0</v>
      </c>
      <c r="L104" s="117" t="e">
        <f>'MPG Payment'!#REF!</f>
        <v>#REF!</v>
      </c>
      <c r="M104" s="117">
        <f>SUMIF('Farmer Payment Calc'!D:D,'MPG Performance'!B104,'Farmer Payment Calc'!Y:Y)</f>
        <v>101.85703258730202</v>
      </c>
      <c r="N104" s="117">
        <f>'MPG Payment'!P105</f>
        <v>0</v>
      </c>
      <c r="O104" s="118">
        <f t="shared" si="4"/>
        <v>-1</v>
      </c>
      <c r="P104" s="118">
        <f>'MPG Payment'!AB105</f>
        <v>0.22133103735934875</v>
      </c>
      <c r="Q104" s="117">
        <f>'MPG Payment'!R105</f>
        <v>0</v>
      </c>
      <c r="R104" s="119">
        <v>0</v>
      </c>
      <c r="S104" s="119">
        <v>1</v>
      </c>
      <c r="T104" s="119">
        <f t="shared" si="5"/>
        <v>-1</v>
      </c>
    </row>
    <row r="105" spans="1:20" x14ac:dyDescent="0.25">
      <c r="A105" s="29" t="str">
        <f>'MPG Payment'!A106</f>
        <v>BMC Code :2008</v>
      </c>
      <c r="B105" s="29">
        <f>'MPG Payment'!B106</f>
        <v>20080027</v>
      </c>
      <c r="C105" s="30" t="str">
        <f>'MPG Payment'!C106</f>
        <v>NADI NAGRA 2</v>
      </c>
      <c r="D105" s="115" t="str">
        <f>'MPG Payment'!D106</f>
        <v>MPG</v>
      </c>
      <c r="E105" s="115" t="str">
        <f>'MPG Payment'!E106</f>
        <v>Direct</v>
      </c>
      <c r="F105" s="116"/>
      <c r="G105" s="97">
        <f>'MPG Payment'!F106/3</f>
        <v>162.77333333333334</v>
      </c>
      <c r="H105" s="117">
        <f>COUNTIF('Farmer Payment Calc'!D:D,'MPG Performance'!B105)</f>
        <v>12</v>
      </c>
      <c r="I105" s="186">
        <f t="shared" si="3"/>
        <v>3.8755555555555556</v>
      </c>
      <c r="J105" s="117">
        <v>7</v>
      </c>
      <c r="K105" s="117">
        <v>0</v>
      </c>
      <c r="L105" s="117" t="e">
        <f>'MPG Payment'!#REF!</f>
        <v>#REF!</v>
      </c>
      <c r="M105" s="117">
        <f>SUMIF('Farmer Payment Calc'!D:D,'MPG Performance'!B105,'Farmer Payment Calc'!Y:Y)</f>
        <v>266.09051808813041</v>
      </c>
      <c r="N105" s="117">
        <f>'MPG Payment'!P106</f>
        <v>0</v>
      </c>
      <c r="O105" s="118">
        <f t="shared" si="4"/>
        <v>-1</v>
      </c>
      <c r="P105" s="118">
        <f>'MPG Payment'!AB106</f>
        <v>-1.142822402493999E-2</v>
      </c>
      <c r="Q105" s="117">
        <f>'MPG Payment'!R106</f>
        <v>0</v>
      </c>
      <c r="R105" s="119">
        <v>0</v>
      </c>
      <c r="S105" s="119">
        <v>0.85108391092759172</v>
      </c>
      <c r="T105" s="119">
        <f t="shared" si="5"/>
        <v>-0.85108391092759172</v>
      </c>
    </row>
    <row r="106" spans="1:20" x14ac:dyDescent="0.25">
      <c r="A106" s="29" t="str">
        <f>'MPG Payment'!A107</f>
        <v>BMC Code :2008</v>
      </c>
      <c r="B106" s="29">
        <f>'MPG Payment'!B107</f>
        <v>20080028</v>
      </c>
      <c r="C106" s="30" t="str">
        <f>'MPG Payment'!C107</f>
        <v>BASRI NAGRA</v>
      </c>
      <c r="D106" s="115" t="str">
        <f>'MPG Payment'!D107</f>
        <v>MPG</v>
      </c>
      <c r="E106" s="115" t="str">
        <f>'MPG Payment'!E107</f>
        <v>Direct</v>
      </c>
      <c r="F106" s="116"/>
      <c r="G106" s="97">
        <f>'MPG Payment'!F107/3</f>
        <v>127.24666666666667</v>
      </c>
      <c r="H106" s="117">
        <f>COUNTIF('Farmer Payment Calc'!D:D,'MPG Performance'!B106)</f>
        <v>10</v>
      </c>
      <c r="I106" s="186">
        <f t="shared" si="3"/>
        <v>1.8178095238095238</v>
      </c>
      <c r="J106" s="117">
        <v>14</v>
      </c>
      <c r="K106" s="117">
        <v>0</v>
      </c>
      <c r="L106" s="117" t="e">
        <f>'MPG Payment'!#REF!</f>
        <v>#REF!</v>
      </c>
      <c r="M106" s="117">
        <f>SUMIF('Farmer Payment Calc'!D:D,'MPG Performance'!B106,'Farmer Payment Calc'!Y:Y)</f>
        <v>174.36863289837484</v>
      </c>
      <c r="N106" s="117">
        <f>'MPG Payment'!P107</f>
        <v>0</v>
      </c>
      <c r="O106" s="118">
        <f t="shared" si="4"/>
        <v>-1</v>
      </c>
      <c r="P106" s="118">
        <f>'MPG Payment'!AB107</f>
        <v>-2.3937797923692071E-3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20080030</v>
      </c>
      <c r="C107" s="30" t="str">
        <f>'MPG Payment'!C108</f>
        <v>SORANDA</v>
      </c>
      <c r="D107" s="115" t="str">
        <f>'MPG Payment'!D108</f>
        <v>MPG</v>
      </c>
      <c r="E107" s="115" t="str">
        <f>'MPG Payment'!E108</f>
        <v>Direct</v>
      </c>
      <c r="F107" s="116"/>
      <c r="G107" s="97">
        <f>'MPG Payment'!F108/3</f>
        <v>134.05999999999997</v>
      </c>
      <c r="H107" s="117">
        <f>COUNTIF('Farmer Payment Calc'!D:D,'MPG Performance'!B107)</f>
        <v>2</v>
      </c>
      <c r="I107" s="186">
        <f t="shared" si="3"/>
        <v>19.151428571428568</v>
      </c>
      <c r="J107" s="117">
        <v>7</v>
      </c>
      <c r="K107" s="117">
        <v>0</v>
      </c>
      <c r="L107" s="117" t="e">
        <f>'MPG Payment'!#REF!</f>
        <v>#REF!</v>
      </c>
      <c r="M107" s="117">
        <f>SUMIF('Farmer Payment Calc'!D:D,'MPG Performance'!B107,'Farmer Payment Calc'!Y:Y)</f>
        <v>31.096078650033604</v>
      </c>
      <c r="N107" s="117">
        <f>'MPG Payment'!P108</f>
        <v>0</v>
      </c>
      <c r="O107" s="118">
        <f t="shared" si="4"/>
        <v>-1</v>
      </c>
      <c r="P107" s="118">
        <f>'MPG Payment'!AB108</f>
        <v>-5.5424168747931192E-2</v>
      </c>
      <c r="Q107" s="117">
        <f>'MPG Payment'!R108</f>
        <v>0</v>
      </c>
      <c r="R107" s="119">
        <v>0</v>
      </c>
      <c r="S107" s="119">
        <v>0</v>
      </c>
      <c r="T107" s="119">
        <f t="shared" si="5"/>
        <v>0</v>
      </c>
    </row>
    <row r="108" spans="1:20" x14ac:dyDescent="0.25">
      <c r="A108" s="29" t="str">
        <f>'MPG Payment'!A109</f>
        <v>BMC Code :2008</v>
      </c>
      <c r="B108" s="29">
        <f>'MPG Payment'!B109</f>
        <v>20080034</v>
      </c>
      <c r="C108" s="30" t="str">
        <f>'MPG Payment'!C109</f>
        <v>ITTA BARHI CHOWK</v>
      </c>
      <c r="D108" s="115" t="str">
        <f>'MPG Payment'!D109</f>
        <v>MPG</v>
      </c>
      <c r="E108" s="115" t="str">
        <f>'MPG Payment'!E109</f>
        <v>Indirect</v>
      </c>
      <c r="F108" s="116"/>
      <c r="G108" s="97">
        <f>'MPG Payment'!F109/3</f>
        <v>373.01333333333332</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20080035</v>
      </c>
      <c r="C109" s="30" t="str">
        <f>'MPG Payment'!C110</f>
        <v>KUNDO</v>
      </c>
      <c r="D109" s="115" t="str">
        <f>'MPG Payment'!D110</f>
        <v>VLC</v>
      </c>
      <c r="E109" s="115" t="str">
        <f>'MPG Payment'!E110</f>
        <v>Indirect</v>
      </c>
      <c r="F109" s="116"/>
      <c r="G109" s="97">
        <f>'MPG Payment'!F110/3</f>
        <v>16.02</v>
      </c>
      <c r="H109" s="117">
        <f>COUNTIF('Farmer Payment Calc'!D:D,'MPG Performance'!B109)</f>
        <v>0</v>
      </c>
      <c r="I109" s="186">
        <f t="shared" si="3"/>
        <v>0</v>
      </c>
      <c r="J109" s="117">
        <v>7</v>
      </c>
      <c r="K109" s="117">
        <v>0</v>
      </c>
      <c r="L109" s="117" t="e">
        <f>'MPG Payment'!#REF!</f>
        <v>#REF!</v>
      </c>
      <c r="M109" s="117">
        <f>SUMIF('Farmer Payment Calc'!D:D,'MPG Performance'!B109,'Farmer Payment Calc'!Y:Y)</f>
        <v>0</v>
      </c>
      <c r="N109" s="117">
        <f>'MPG Payment'!P110</f>
        <v>0</v>
      </c>
      <c r="O109" s="118">
        <f t="shared" si="4"/>
        <v>0</v>
      </c>
      <c r="P109" s="118">
        <f>'MPG Payment'!AB110</f>
        <v>-1</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20080036</v>
      </c>
      <c r="C110" s="30" t="str">
        <f>'MPG Payment'!C111</f>
        <v>MUNDO 2</v>
      </c>
      <c r="D110" s="115" t="str">
        <f>'MPG Payment'!D111</f>
        <v>VLC</v>
      </c>
      <c r="E110" s="115" t="str">
        <f>'MPG Payment'!E111</f>
        <v>Indirect</v>
      </c>
      <c r="F110" s="116"/>
      <c r="G110" s="97">
        <f>'MPG Payment'!F111/3</f>
        <v>19.739999999999998</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20080039</v>
      </c>
      <c r="C111" s="30" t="str">
        <f>'MPG Payment'!C112</f>
        <v>LONGA</v>
      </c>
      <c r="D111" s="115" t="str">
        <f>'MPG Payment'!D112</f>
        <v>MPG</v>
      </c>
      <c r="E111" s="115" t="str">
        <f>'MPG Payment'!E112</f>
        <v>Direct</v>
      </c>
      <c r="F111" s="116"/>
      <c r="G111" s="97">
        <f>'MPG Payment'!F112/3</f>
        <v>164.75333333333333</v>
      </c>
      <c r="H111" s="117">
        <f>COUNTIF('Farmer Payment Calc'!D:D,'MPG Performance'!B111)</f>
        <v>5</v>
      </c>
      <c r="I111" s="186">
        <f t="shared" si="3"/>
        <v>4.707238095238095</v>
      </c>
      <c r="J111" s="117">
        <v>14</v>
      </c>
      <c r="K111" s="117">
        <v>0</v>
      </c>
      <c r="L111" s="117" t="e">
        <f>'MPG Payment'!#REF!</f>
        <v>#REF!</v>
      </c>
      <c r="M111" s="117">
        <f>SUMIF('Farmer Payment Calc'!D:D,'MPG Performance'!B111,'Farmer Payment Calc'!Y:Y)</f>
        <v>93.783718305939288</v>
      </c>
      <c r="N111" s="117">
        <f>'MPG Payment'!P112</f>
        <v>0</v>
      </c>
      <c r="O111" s="118">
        <f t="shared" si="4"/>
        <v>-1</v>
      </c>
      <c r="P111" s="118">
        <f>'MPG Payment'!AB112</f>
        <v>-1.6067240127008798E-3</v>
      </c>
      <c r="Q111" s="117">
        <f>'MPG Payment'!R112</f>
        <v>0</v>
      </c>
      <c r="R111" s="119">
        <v>0</v>
      </c>
      <c r="S111" s="119">
        <v>1</v>
      </c>
      <c r="T111" s="119">
        <f t="shared" si="5"/>
        <v>-1</v>
      </c>
    </row>
    <row r="112" spans="1:20" x14ac:dyDescent="0.25">
      <c r="A112" s="29" t="str">
        <f>'MPG Payment'!A113</f>
        <v>BMC Code :2008</v>
      </c>
      <c r="B112" s="29">
        <f>'MPG Payment'!B113</f>
        <v>20080041</v>
      </c>
      <c r="C112" s="30" t="str">
        <f>'MPG Payment'!C113</f>
        <v>KACHMACHI</v>
      </c>
      <c r="D112" s="115" t="str">
        <f>'MPG Payment'!D113</f>
        <v>MPG</v>
      </c>
      <c r="E112" s="115" t="str">
        <f>'MPG Payment'!E113</f>
        <v>Direct</v>
      </c>
      <c r="F112" s="116"/>
      <c r="G112" s="97">
        <f>'MPG Payment'!F113/3</f>
        <v>130.39333333333335</v>
      </c>
      <c r="H112" s="117">
        <f>COUNTIF('Farmer Payment Calc'!D:D,'MPG Performance'!B112)</f>
        <v>13</v>
      </c>
      <c r="I112" s="186">
        <f t="shared" si="3"/>
        <v>3.3434188034188037</v>
      </c>
      <c r="J112" s="117">
        <v>6</v>
      </c>
      <c r="K112" s="117">
        <v>0</v>
      </c>
      <c r="L112" s="117" t="e">
        <f>'MPG Payment'!#REF!</f>
        <v>#REF!</v>
      </c>
      <c r="M112" s="117">
        <f>SUMIF('Farmer Payment Calc'!D:D,'MPG Performance'!B112,'Farmer Payment Calc'!Y:Y)</f>
        <v>234.0552117774406</v>
      </c>
      <c r="N112" s="117">
        <f>'MPG Payment'!P113</f>
        <v>0</v>
      </c>
      <c r="O112" s="118">
        <f t="shared" si="4"/>
        <v>-1</v>
      </c>
      <c r="P112" s="118">
        <f>'MPG Payment'!AB113</f>
        <v>0.6775507932947672</v>
      </c>
      <c r="Q112" s="117">
        <f>'MPG Payment'!R113</f>
        <v>0</v>
      </c>
      <c r="R112" s="119">
        <v>0</v>
      </c>
      <c r="S112" s="119">
        <v>0</v>
      </c>
      <c r="T112" s="119">
        <f t="shared" si="5"/>
        <v>0</v>
      </c>
    </row>
    <row r="113" spans="1:20" x14ac:dyDescent="0.25">
      <c r="A113" s="29" t="str">
        <f>'MPG Payment'!A114</f>
        <v>BMC Code :2008</v>
      </c>
      <c r="B113" s="29">
        <f>'MPG Payment'!B114</f>
        <v>20080043</v>
      </c>
      <c r="C113" s="30" t="str">
        <f>'MPG Payment'!C114</f>
        <v>JATARGARI</v>
      </c>
      <c r="D113" s="115" t="str">
        <f>'MPG Payment'!D114</f>
        <v>MPG</v>
      </c>
      <c r="E113" s="115" t="str">
        <f>'MPG Payment'!E114</f>
        <v>Direct</v>
      </c>
      <c r="F113" s="116"/>
      <c r="G113" s="97">
        <f>'MPG Payment'!F114/3</f>
        <v>173.79333333333329</v>
      </c>
      <c r="H113" s="117">
        <f>COUNTIF('Farmer Payment Calc'!D:D,'MPG Performance'!B113)</f>
        <v>6</v>
      </c>
      <c r="I113" s="186">
        <f t="shared" si="3"/>
        <v>4.1379365079365069</v>
      </c>
      <c r="J113" s="117">
        <v>14</v>
      </c>
      <c r="K113" s="117">
        <v>0</v>
      </c>
      <c r="L113" s="117" t="e">
        <f>'MPG Payment'!#REF!</f>
        <v>#REF!</v>
      </c>
      <c r="M113" s="117">
        <f>SUMIF('Farmer Payment Calc'!D:D,'MPG Performance'!B113,'Farmer Payment Calc'!Y:Y)</f>
        <v>90.181116693205013</v>
      </c>
      <c r="N113" s="117">
        <f>'MPG Payment'!P114</f>
        <v>0</v>
      </c>
      <c r="O113" s="118">
        <f t="shared" si="4"/>
        <v>-1</v>
      </c>
      <c r="P113" s="118">
        <f>'MPG Payment'!AB114</f>
        <v>-1.3117845561947903E-2</v>
      </c>
      <c r="Q113" s="117">
        <f>'MPG Payment'!R114</f>
        <v>0</v>
      </c>
      <c r="R113" s="119">
        <v>0.96104746082090886</v>
      </c>
      <c r="S113" s="119">
        <v>0.96104746082090886</v>
      </c>
      <c r="T113" s="119">
        <f t="shared" si="5"/>
        <v>0</v>
      </c>
    </row>
    <row r="114" spans="1:20" x14ac:dyDescent="0.25">
      <c r="A114" s="29" t="str">
        <f>'MPG Payment'!A120</f>
        <v>BMC Code :2009</v>
      </c>
      <c r="B114" s="29">
        <f>'MPG Payment'!B120</f>
        <v>20090010</v>
      </c>
      <c r="C114" s="30" t="str">
        <f>'MPG Payment'!C120</f>
        <v>CHATWAL</v>
      </c>
      <c r="D114" s="115" t="str">
        <f>'MPG Payment'!D120</f>
        <v>VLC</v>
      </c>
      <c r="E114" s="115" t="str">
        <f>'MPG Payment'!E120</f>
        <v>Indirect</v>
      </c>
      <c r="F114" s="116"/>
      <c r="G114" s="97">
        <f>'MPG Payment'!F120/3</f>
        <v>140.89999999999998</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e">
        <f>'MPG Payment'!#REF!</f>
        <v>#REF!</v>
      </c>
      <c r="B115" s="29" t="e">
        <f>'MPG Payment'!#REF!</f>
        <v>#REF!</v>
      </c>
      <c r="C115" s="30" t="e">
        <f>'MPG Payment'!#REF!</f>
        <v>#REF!</v>
      </c>
      <c r="D115" s="115" t="e">
        <f>'MPG Payment'!#REF!</f>
        <v>#REF!</v>
      </c>
      <c r="E115" s="115" t="e">
        <f>'MPG Payment'!#REF!</f>
        <v>#REF!</v>
      </c>
      <c r="F115" s="116"/>
      <c r="G115" s="97" t="e">
        <f>'MPG Payment'!#REF!/3</f>
        <v>#REF!</v>
      </c>
      <c r="H115" s="117">
        <f>COUNTIF('Farmer Payment Calc'!D:D,'MPG Performance'!B115)</f>
        <v>0</v>
      </c>
      <c r="I115" s="186">
        <f t="shared" si="3"/>
        <v>0</v>
      </c>
      <c r="J115" s="117">
        <v>14</v>
      </c>
      <c r="K115" s="117">
        <v>0</v>
      </c>
      <c r="L115" s="117" t="e">
        <f>'MPG Payment'!#REF!</f>
        <v>#REF!</v>
      </c>
      <c r="M115" s="117">
        <f>SUMIF('Farmer Payment Calc'!D:D,'MPG Performance'!B115,'Farmer Payment Calc'!Y:Y)</f>
        <v>0</v>
      </c>
      <c r="N115" s="117" t="e">
        <f>'MPG Payment'!#REF!</f>
        <v>#REF!</v>
      </c>
      <c r="O115" s="118">
        <f t="shared" si="4"/>
        <v>0</v>
      </c>
      <c r="P115" s="118" t="e">
        <f>'MPG Payment'!#REF!</f>
        <v>#REF!</v>
      </c>
      <c r="Q115" s="117" t="e">
        <f>'MPG Payment'!#REF!</f>
        <v>#REF!</v>
      </c>
      <c r="R115" s="119">
        <v>0.57014451326028259</v>
      </c>
      <c r="S115" s="119">
        <v>0.92219629115680579</v>
      </c>
      <c r="T115" s="119">
        <f t="shared" si="5"/>
        <v>-0.3520517778965232</v>
      </c>
    </row>
    <row r="116" spans="1:20" x14ac:dyDescent="0.25">
      <c r="A116" s="29" t="e">
        <f>'MPG Payment'!#REF!</f>
        <v>#REF!</v>
      </c>
      <c r="B116" s="29" t="e">
        <f>'MPG Payment'!#REF!</f>
        <v>#REF!</v>
      </c>
      <c r="C116" s="30" t="e">
        <f>'MPG Payment'!#REF!</f>
        <v>#REF!</v>
      </c>
      <c r="D116" s="115" t="e">
        <f>'MPG Payment'!#REF!</f>
        <v>#REF!</v>
      </c>
      <c r="E116" s="115" t="e">
        <f>'MPG Payment'!#REF!</f>
        <v>#REF!</v>
      </c>
      <c r="F116" s="116"/>
      <c r="G116" s="97" t="e">
        <f>'MPG Payment'!#REF!/3</f>
        <v>#REF!</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t="e">
        <f>'MPG Payment'!#REF!</f>
        <v>#REF!</v>
      </c>
      <c r="O116" s="118">
        <f t="shared" si="4"/>
        <v>0</v>
      </c>
      <c r="P116" s="118" t="e">
        <f>'MPG Payment'!#REF!</f>
        <v>#REF!</v>
      </c>
      <c r="Q116" s="117" t="e">
        <f>'MPG Payment'!#REF!</f>
        <v>#REF!</v>
      </c>
      <c r="R116" s="119">
        <v>0.48514731158527047</v>
      </c>
      <c r="S116" s="119">
        <v>1</v>
      </c>
      <c r="T116" s="119">
        <f t="shared" si="5"/>
        <v>-0.51485268841472953</v>
      </c>
    </row>
    <row r="117" spans="1:20" x14ac:dyDescent="0.25">
      <c r="A117" s="29" t="e">
        <f>'MPG Payment'!#REF!</f>
        <v>#REF!</v>
      </c>
      <c r="B117" s="29" t="e">
        <f>'MPG Payment'!#REF!</f>
        <v>#REF!</v>
      </c>
      <c r="C117" s="30" t="e">
        <f>'MPG Payment'!#REF!</f>
        <v>#REF!</v>
      </c>
      <c r="D117" s="115" t="e">
        <f>'MPG Payment'!#REF!</f>
        <v>#REF!</v>
      </c>
      <c r="E117" s="115" t="e">
        <f>'MPG Payment'!#REF!</f>
        <v>#REF!</v>
      </c>
      <c r="F117" s="116"/>
      <c r="G117" s="97" t="e">
        <f>'MPG Payment'!#REF!/3</f>
        <v>#REF!</v>
      </c>
      <c r="H117" s="117">
        <f>COUNTIF('Farmer Payment Calc'!D:D,'MPG Performance'!B117)</f>
        <v>0</v>
      </c>
      <c r="I117" s="186">
        <f t="shared" si="3"/>
        <v>0</v>
      </c>
      <c r="J117" s="117">
        <v>14</v>
      </c>
      <c r="K117" s="117">
        <v>0</v>
      </c>
      <c r="L117" s="117" t="e">
        <f>'MPG Payment'!#REF!</f>
        <v>#REF!</v>
      </c>
      <c r="M117" s="117">
        <f>SUMIF('Farmer Payment Calc'!D:D,'MPG Performance'!B117,'Farmer Payment Calc'!Y:Y)</f>
        <v>0</v>
      </c>
      <c r="N117" s="117" t="e">
        <f>'MPG Payment'!#REF!</f>
        <v>#REF!</v>
      </c>
      <c r="O117" s="118">
        <f t="shared" si="4"/>
        <v>0</v>
      </c>
      <c r="P117" s="118" t="e">
        <f>'MPG Payment'!#REF!</f>
        <v>#REF!</v>
      </c>
      <c r="Q117" s="117" t="e">
        <f>'MPG Payment'!#REF!</f>
        <v>#REF!</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0" priority="10" stopIfTrue="1"/>
  </conditionalFormatting>
  <conditionalFormatting sqref="B3:B128">
    <cfRule type="duplicateValues" dxfId="109" priority="4929"/>
  </conditionalFormatting>
  <conditionalFormatting sqref="C1:C1048576">
    <cfRule type="duplicateValues" dxfId="108" priority="1"/>
  </conditionalFormatting>
  <conditionalFormatting sqref="E3:F128">
    <cfRule type="containsText" dxfId="107" priority="6" operator="containsText" text="Indirect">
      <formula>NOT(ISERROR(SEARCH("Indirect",E3)))</formula>
    </cfRule>
  </conditionalFormatting>
  <conditionalFormatting sqref="K3:K128">
    <cfRule type="cellIs" dxfId="106" priority="3" operator="greaterThan">
      <formula>0</formula>
    </cfRule>
  </conditionalFormatting>
  <conditionalFormatting sqref="O3:O128">
    <cfRule type="cellIs" dxfId="105" priority="4" operator="lessThan">
      <formula>$O$1</formula>
    </cfRule>
  </conditionalFormatting>
  <conditionalFormatting sqref="P3:P128">
    <cfRule type="cellIs" dxfId="104"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658"/>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3" bestFit="1" customWidth="1"/>
    <col min="8" max="8" width="8.7109375" bestFit="1" customWidth="1"/>
    <col min="9" max="11" width="17.28515625" bestFit="1" customWidth="1"/>
  </cols>
  <sheetData>
    <row r="1" spans="1:11" x14ac:dyDescent="0.25">
      <c r="A1" s="256" t="s">
        <v>45</v>
      </c>
      <c r="B1" t="s">
        <v>5379</v>
      </c>
    </row>
    <row r="2" spans="1:11" x14ac:dyDescent="0.25">
      <c r="A2" s="376" t="s">
        <v>2338</v>
      </c>
      <c r="B2" s="376"/>
      <c r="C2" s="376"/>
      <c r="D2" s="376"/>
      <c r="E2" s="376"/>
      <c r="F2" s="376"/>
      <c r="G2" s="376"/>
      <c r="H2" s="376"/>
      <c r="I2" s="376"/>
      <c r="J2" s="376"/>
      <c r="K2" s="376"/>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82">
        <v>9769</v>
      </c>
      <c r="G5" s="382">
        <v>417636.15</v>
      </c>
      <c r="H5" s="382">
        <v>402672</v>
      </c>
      <c r="I5" s="382">
        <v>0</v>
      </c>
    </row>
    <row r="6" spans="1:11" x14ac:dyDescent="0.25">
      <c r="A6">
        <v>20010001</v>
      </c>
      <c r="B6" t="s">
        <v>1</v>
      </c>
      <c r="C6" t="s">
        <v>133</v>
      </c>
      <c r="D6" t="s">
        <v>199</v>
      </c>
      <c r="E6" t="s">
        <v>265</v>
      </c>
      <c r="F6" s="382">
        <v>21.58</v>
      </c>
      <c r="G6" s="382">
        <v>1026.4585999999999</v>
      </c>
      <c r="H6" s="382">
        <v>1026</v>
      </c>
      <c r="I6" s="382">
        <v>0</v>
      </c>
    </row>
    <row r="7" spans="1:11" x14ac:dyDescent="0.25">
      <c r="A7">
        <v>20010001</v>
      </c>
      <c r="B7" t="s">
        <v>21</v>
      </c>
      <c r="C7" t="s">
        <v>434</v>
      </c>
      <c r="D7" t="s">
        <v>833</v>
      </c>
      <c r="E7" t="s">
        <v>267</v>
      </c>
      <c r="F7" s="382">
        <v>58.760000000000005</v>
      </c>
      <c r="G7" s="382">
        <v>2666.0376000000001</v>
      </c>
      <c r="H7" s="382">
        <v>2666</v>
      </c>
      <c r="I7" s="382">
        <v>0</v>
      </c>
    </row>
    <row r="8" spans="1:11" x14ac:dyDescent="0.25">
      <c r="A8">
        <v>20010001</v>
      </c>
      <c r="B8" t="s">
        <v>26</v>
      </c>
      <c r="C8" t="s">
        <v>1310</v>
      </c>
      <c r="D8" t="s">
        <v>1311</v>
      </c>
      <c r="E8" t="s">
        <v>267</v>
      </c>
      <c r="F8" s="382">
        <v>27.04</v>
      </c>
      <c r="G8" s="382">
        <v>1148.0662</v>
      </c>
      <c r="H8" s="382">
        <v>1148</v>
      </c>
      <c r="I8" s="382">
        <v>0</v>
      </c>
    </row>
    <row r="9" spans="1:11" x14ac:dyDescent="0.25">
      <c r="A9">
        <v>20010001</v>
      </c>
      <c r="B9" t="s">
        <v>27</v>
      </c>
      <c r="C9" t="s">
        <v>1333</v>
      </c>
      <c r="D9" t="s">
        <v>1362</v>
      </c>
      <c r="E9" t="s">
        <v>265</v>
      </c>
      <c r="F9" s="382">
        <v>17.98</v>
      </c>
      <c r="G9" s="382">
        <v>769.60519999999997</v>
      </c>
      <c r="H9" s="382">
        <v>770</v>
      </c>
      <c r="I9" s="382">
        <v>0</v>
      </c>
    </row>
    <row r="10" spans="1:11" x14ac:dyDescent="0.25">
      <c r="A10">
        <v>20010001</v>
      </c>
      <c r="B10" t="s">
        <v>3</v>
      </c>
      <c r="C10" t="s">
        <v>1479</v>
      </c>
      <c r="D10" t="s">
        <v>1527</v>
      </c>
      <c r="E10" t="s">
        <v>271</v>
      </c>
      <c r="F10" s="382">
        <v>37.299999999999997</v>
      </c>
      <c r="G10" s="382">
        <v>1471.0452</v>
      </c>
      <c r="H10" s="382">
        <v>1471</v>
      </c>
      <c r="I10" s="382">
        <v>0</v>
      </c>
    </row>
    <row r="11" spans="1:11" x14ac:dyDescent="0.25">
      <c r="A11">
        <v>20010001</v>
      </c>
      <c r="B11" t="s">
        <v>129</v>
      </c>
      <c r="C11" t="s">
        <v>5439</v>
      </c>
      <c r="D11" t="s">
        <v>5521</v>
      </c>
      <c r="E11" t="s">
        <v>265</v>
      </c>
      <c r="F11" s="382">
        <v>53.26</v>
      </c>
      <c r="G11" s="382">
        <v>2076.4025999999999</v>
      </c>
      <c r="H11" s="382">
        <v>2076</v>
      </c>
      <c r="I11" s="382">
        <v>0</v>
      </c>
    </row>
    <row r="12" spans="1:11" x14ac:dyDescent="0.25">
      <c r="A12">
        <v>20010001</v>
      </c>
      <c r="B12" t="s">
        <v>423</v>
      </c>
      <c r="C12" t="s">
        <v>4930</v>
      </c>
      <c r="D12" t="s">
        <v>4981</v>
      </c>
      <c r="E12" t="s">
        <v>267</v>
      </c>
      <c r="F12" s="382">
        <v>27.6</v>
      </c>
      <c r="G12" s="382">
        <v>1065.9121999999998</v>
      </c>
      <c r="H12" s="382">
        <v>1066</v>
      </c>
      <c r="I12" s="382">
        <v>0</v>
      </c>
    </row>
    <row r="13" spans="1:11" x14ac:dyDescent="0.25">
      <c r="A13">
        <v>20010001</v>
      </c>
      <c r="B13" t="s">
        <v>424</v>
      </c>
      <c r="C13" t="s">
        <v>4945</v>
      </c>
      <c r="D13" t="s">
        <v>4998</v>
      </c>
      <c r="E13" t="s">
        <v>265</v>
      </c>
      <c r="F13" s="382">
        <v>37.54</v>
      </c>
      <c r="G13" s="382">
        <v>1563.1549999999997</v>
      </c>
      <c r="H13" s="382">
        <v>1563</v>
      </c>
      <c r="I13" s="382">
        <v>0</v>
      </c>
    </row>
    <row r="14" spans="1:11" x14ac:dyDescent="0.25">
      <c r="A14">
        <v>20010001</v>
      </c>
      <c r="B14" t="s">
        <v>2068</v>
      </c>
      <c r="C14" t="s">
        <v>6344</v>
      </c>
      <c r="D14" t="s">
        <v>6387</v>
      </c>
      <c r="E14" t="s">
        <v>6388</v>
      </c>
      <c r="F14" s="382">
        <v>140</v>
      </c>
      <c r="G14" s="382">
        <v>5681.6</v>
      </c>
      <c r="H14" s="382">
        <v>5682</v>
      </c>
      <c r="I14" s="382">
        <v>0</v>
      </c>
    </row>
    <row r="15" spans="1:11" x14ac:dyDescent="0.25">
      <c r="A15">
        <v>20010001</v>
      </c>
      <c r="B15" t="s">
        <v>1237</v>
      </c>
      <c r="C15" t="s">
        <v>10398</v>
      </c>
      <c r="D15" t="s">
        <v>10432</v>
      </c>
      <c r="E15" t="s">
        <v>265</v>
      </c>
      <c r="F15" s="382">
        <v>54.8</v>
      </c>
      <c r="G15" s="382">
        <v>2449.2939999999999</v>
      </c>
      <c r="H15" s="382">
        <v>2449</v>
      </c>
      <c r="I15" s="382">
        <v>0</v>
      </c>
    </row>
    <row r="16" spans="1:11" x14ac:dyDescent="0.25">
      <c r="A16">
        <v>20010001</v>
      </c>
      <c r="B16" t="s">
        <v>1247</v>
      </c>
      <c r="C16" t="s">
        <v>10944</v>
      </c>
      <c r="D16" t="s">
        <v>10978</v>
      </c>
      <c r="E16" t="s">
        <v>11026</v>
      </c>
      <c r="F16" s="382">
        <v>63</v>
      </c>
      <c r="G16" s="382">
        <v>2556.7199999999998</v>
      </c>
      <c r="H16" s="382">
        <v>2557</v>
      </c>
      <c r="I16" s="382">
        <v>0</v>
      </c>
    </row>
    <row r="17" spans="1:9" x14ac:dyDescent="0.25">
      <c r="A17">
        <v>20010001</v>
      </c>
      <c r="B17" t="s">
        <v>1346</v>
      </c>
      <c r="C17" t="s">
        <v>144</v>
      </c>
      <c r="D17" t="s">
        <v>10979</v>
      </c>
      <c r="E17" t="s">
        <v>265</v>
      </c>
      <c r="F17" s="382">
        <v>38.44</v>
      </c>
      <c r="G17" s="382">
        <v>1819.2588000000001</v>
      </c>
      <c r="H17" s="382">
        <v>1819</v>
      </c>
      <c r="I17" s="382">
        <v>0</v>
      </c>
    </row>
    <row r="18" spans="1:9" x14ac:dyDescent="0.25">
      <c r="A18">
        <v>20010001</v>
      </c>
      <c r="B18" t="s">
        <v>130</v>
      </c>
      <c r="C18" t="s">
        <v>6345</v>
      </c>
      <c r="D18" t="s">
        <v>6390</v>
      </c>
      <c r="E18" t="s">
        <v>6391</v>
      </c>
      <c r="F18" s="382">
        <v>72</v>
      </c>
      <c r="G18" s="382">
        <v>2923.55</v>
      </c>
      <c r="H18" s="382">
        <v>2924</v>
      </c>
      <c r="I18" s="382">
        <v>0</v>
      </c>
    </row>
    <row r="19" spans="1:9" x14ac:dyDescent="0.25">
      <c r="A19">
        <v>20010001</v>
      </c>
      <c r="B19" t="s">
        <v>2802</v>
      </c>
      <c r="C19" t="s">
        <v>13293</v>
      </c>
      <c r="D19" t="s">
        <v>13313</v>
      </c>
      <c r="E19" t="s">
        <v>265</v>
      </c>
      <c r="F19" s="382">
        <v>15.059999999999999</v>
      </c>
      <c r="G19" s="382">
        <v>742.76960000000008</v>
      </c>
      <c r="H19" s="382">
        <v>743</v>
      </c>
      <c r="I19" s="382">
        <v>0</v>
      </c>
    </row>
    <row r="20" spans="1:9" x14ac:dyDescent="0.25">
      <c r="A20">
        <v>20010001</v>
      </c>
      <c r="B20" t="s">
        <v>3261</v>
      </c>
      <c r="C20" t="s">
        <v>14713</v>
      </c>
      <c r="D20" t="s">
        <v>14733</v>
      </c>
      <c r="E20" t="s">
        <v>267</v>
      </c>
      <c r="F20" s="382">
        <v>20.92</v>
      </c>
      <c r="G20" s="382">
        <v>845.17960000000016</v>
      </c>
      <c r="H20" s="382">
        <v>845</v>
      </c>
      <c r="I20" s="382">
        <v>0</v>
      </c>
    </row>
    <row r="21" spans="1:9" x14ac:dyDescent="0.25">
      <c r="A21">
        <v>20010001</v>
      </c>
      <c r="B21" t="s">
        <v>3415</v>
      </c>
      <c r="C21" t="s">
        <v>9879</v>
      </c>
      <c r="D21" t="s">
        <v>14902</v>
      </c>
      <c r="E21" t="s">
        <v>265</v>
      </c>
      <c r="F21" s="382">
        <v>10.6</v>
      </c>
      <c r="G21" s="382">
        <v>415.41480000000001</v>
      </c>
      <c r="H21" s="382">
        <v>415</v>
      </c>
      <c r="I21" s="382">
        <v>0</v>
      </c>
    </row>
    <row r="22" spans="1:9" x14ac:dyDescent="0.25">
      <c r="A22">
        <v>20010001</v>
      </c>
      <c r="B22" t="s">
        <v>3576</v>
      </c>
      <c r="C22" t="s">
        <v>15297</v>
      </c>
      <c r="D22" t="s">
        <v>15334</v>
      </c>
      <c r="E22" t="s">
        <v>6239</v>
      </c>
      <c r="F22" s="382">
        <v>40.06</v>
      </c>
      <c r="G22" s="382">
        <v>1928.5016000000001</v>
      </c>
      <c r="H22" s="382">
        <v>1929</v>
      </c>
      <c r="I22" s="382">
        <v>0</v>
      </c>
    </row>
    <row r="23" spans="1:9" x14ac:dyDescent="0.25">
      <c r="A23">
        <v>20010001</v>
      </c>
      <c r="B23" t="s">
        <v>3577</v>
      </c>
      <c r="C23" t="s">
        <v>16028</v>
      </c>
      <c r="D23" t="s">
        <v>16039</v>
      </c>
      <c r="E23" t="s">
        <v>266</v>
      </c>
      <c r="F23" s="382">
        <v>85.14</v>
      </c>
      <c r="G23" s="382">
        <v>3538.2818000000002</v>
      </c>
      <c r="H23" s="382">
        <v>3538</v>
      </c>
      <c r="I23" s="382">
        <v>0</v>
      </c>
    </row>
    <row r="24" spans="1:9" x14ac:dyDescent="0.25">
      <c r="A24">
        <v>20010001</v>
      </c>
      <c r="B24" t="s">
        <v>3578</v>
      </c>
      <c r="C24" t="s">
        <v>16083</v>
      </c>
      <c r="D24" t="s">
        <v>16092</v>
      </c>
      <c r="E24" t="s">
        <v>266</v>
      </c>
      <c r="F24" s="382">
        <v>133</v>
      </c>
      <c r="G24" s="382">
        <v>5406.83</v>
      </c>
      <c r="H24" s="382">
        <v>5407</v>
      </c>
      <c r="I24" s="382">
        <v>0</v>
      </c>
    </row>
    <row r="25" spans="1:9" x14ac:dyDescent="0.25">
      <c r="A25">
        <v>20010001</v>
      </c>
      <c r="B25" t="s">
        <v>3414</v>
      </c>
      <c r="C25" t="s">
        <v>14714</v>
      </c>
      <c r="D25" t="s">
        <v>14734</v>
      </c>
      <c r="E25" t="s">
        <v>6128</v>
      </c>
      <c r="F25" s="382">
        <v>804.94</v>
      </c>
      <c r="G25" s="382">
        <v>32214.236400000002</v>
      </c>
      <c r="H25" s="382">
        <v>32214</v>
      </c>
      <c r="I25" s="382">
        <v>0</v>
      </c>
    </row>
    <row r="26" spans="1:9" x14ac:dyDescent="0.25">
      <c r="A26" t="s">
        <v>16675</v>
      </c>
      <c r="F26" s="382">
        <v>11528.02</v>
      </c>
      <c r="G26" s="382">
        <v>489944.46919999999</v>
      </c>
      <c r="H26" s="382">
        <v>474980</v>
      </c>
      <c r="I26" s="382">
        <v>0</v>
      </c>
    </row>
    <row r="27" spans="1:9" x14ac:dyDescent="0.25">
      <c r="A27">
        <v>20010003</v>
      </c>
      <c r="B27" t="s">
        <v>0</v>
      </c>
      <c r="C27" t="s">
        <v>7129</v>
      </c>
      <c r="D27" t="s">
        <v>10688</v>
      </c>
      <c r="E27" t="s">
        <v>467</v>
      </c>
      <c r="F27" s="382">
        <v>1183.71</v>
      </c>
      <c r="G27" s="382">
        <v>47883.821900000003</v>
      </c>
      <c r="H27" s="382">
        <v>40244</v>
      </c>
      <c r="I27" s="382">
        <v>20</v>
      </c>
    </row>
    <row r="28" spans="1:9" x14ac:dyDescent="0.25">
      <c r="A28">
        <v>20010003</v>
      </c>
      <c r="B28" t="s">
        <v>23</v>
      </c>
      <c r="C28" t="s">
        <v>948</v>
      </c>
      <c r="D28" t="s">
        <v>949</v>
      </c>
      <c r="E28" t="s">
        <v>273</v>
      </c>
      <c r="F28" s="382">
        <v>38.900000000000006</v>
      </c>
      <c r="G28" s="382">
        <v>1877.9920000000002</v>
      </c>
      <c r="H28" s="382">
        <v>1378</v>
      </c>
      <c r="I28" s="382">
        <v>500</v>
      </c>
    </row>
    <row r="29" spans="1:9" x14ac:dyDescent="0.25">
      <c r="A29">
        <v>20010003</v>
      </c>
      <c r="B29" t="s">
        <v>39</v>
      </c>
      <c r="C29" t="s">
        <v>2441</v>
      </c>
      <c r="D29" t="s">
        <v>2448</v>
      </c>
      <c r="E29" t="s">
        <v>451</v>
      </c>
      <c r="F29" s="382">
        <v>31.959999999999997</v>
      </c>
      <c r="G29" s="382">
        <v>1303.1576</v>
      </c>
      <c r="H29" s="382">
        <v>0</v>
      </c>
      <c r="I29" s="382">
        <v>33</v>
      </c>
    </row>
    <row r="30" spans="1:9" x14ac:dyDescent="0.25">
      <c r="A30">
        <v>20010003</v>
      </c>
      <c r="B30" t="s">
        <v>15</v>
      </c>
      <c r="C30" t="s">
        <v>1666</v>
      </c>
      <c r="D30" t="s">
        <v>4215</v>
      </c>
      <c r="E30" t="s">
        <v>456</v>
      </c>
      <c r="F30" s="382">
        <v>23.450000000000003</v>
      </c>
      <c r="G30" s="382">
        <v>1011.0627000000001</v>
      </c>
      <c r="H30" s="382">
        <v>811</v>
      </c>
      <c r="I30" s="382">
        <v>200</v>
      </c>
    </row>
    <row r="31" spans="1:9" x14ac:dyDescent="0.25">
      <c r="A31">
        <v>20010003</v>
      </c>
      <c r="B31" t="s">
        <v>2802</v>
      </c>
      <c r="C31" t="s">
        <v>6995</v>
      </c>
      <c r="D31" t="s">
        <v>6904</v>
      </c>
      <c r="E31" t="s">
        <v>273</v>
      </c>
      <c r="F31" s="382">
        <v>5.3500000000000005</v>
      </c>
      <c r="G31" s="382">
        <v>242.20300000000003</v>
      </c>
      <c r="H31" s="382">
        <v>242</v>
      </c>
      <c r="I31" s="382">
        <v>0</v>
      </c>
    </row>
    <row r="32" spans="1:9" x14ac:dyDescent="0.25">
      <c r="A32">
        <v>20010003</v>
      </c>
      <c r="B32" t="s">
        <v>2936</v>
      </c>
      <c r="C32" t="s">
        <v>11764</v>
      </c>
      <c r="D32" t="s">
        <v>11801</v>
      </c>
      <c r="E32" t="s">
        <v>456</v>
      </c>
      <c r="F32" s="382">
        <v>8.2200000000000006</v>
      </c>
      <c r="G32" s="382">
        <v>447.5265</v>
      </c>
      <c r="H32" s="382">
        <v>448</v>
      </c>
      <c r="I32" s="382">
        <v>0</v>
      </c>
    </row>
    <row r="33" spans="1:9" x14ac:dyDescent="0.25">
      <c r="A33">
        <v>20010003</v>
      </c>
      <c r="B33" t="s">
        <v>5388</v>
      </c>
      <c r="C33" t="s">
        <v>12030</v>
      </c>
      <c r="D33" t="s">
        <v>12073</v>
      </c>
      <c r="E33" t="s">
        <v>456</v>
      </c>
      <c r="F33" s="382">
        <v>11.73</v>
      </c>
      <c r="G33" s="382">
        <v>569.27869999999996</v>
      </c>
      <c r="H33" s="382">
        <v>143</v>
      </c>
      <c r="I33" s="382">
        <v>426</v>
      </c>
    </row>
    <row r="34" spans="1:9" x14ac:dyDescent="0.25">
      <c r="A34">
        <v>20010003</v>
      </c>
      <c r="B34" t="s">
        <v>6539</v>
      </c>
      <c r="C34" t="s">
        <v>353</v>
      </c>
      <c r="D34" t="s">
        <v>499</v>
      </c>
      <c r="E34" t="s">
        <v>273</v>
      </c>
      <c r="F34" s="382">
        <v>40.629999999999995</v>
      </c>
      <c r="G34" s="382">
        <v>2002.2368999999999</v>
      </c>
      <c r="H34" s="382">
        <v>1702</v>
      </c>
      <c r="I34" s="382">
        <v>300</v>
      </c>
    </row>
    <row r="35" spans="1:9" x14ac:dyDescent="0.25">
      <c r="A35">
        <v>20010003</v>
      </c>
      <c r="B35" t="s">
        <v>6981</v>
      </c>
      <c r="C35" t="s">
        <v>559</v>
      </c>
      <c r="D35" t="s">
        <v>1375</v>
      </c>
      <c r="E35" t="s">
        <v>273</v>
      </c>
      <c r="F35" s="382">
        <v>37.32</v>
      </c>
      <c r="G35" s="382">
        <v>1602.0911999999998</v>
      </c>
      <c r="H35" s="382">
        <v>332</v>
      </c>
      <c r="I35" s="382">
        <v>0</v>
      </c>
    </row>
    <row r="36" spans="1:9" x14ac:dyDescent="0.25">
      <c r="A36">
        <v>20010003</v>
      </c>
      <c r="B36" t="s">
        <v>6873</v>
      </c>
      <c r="C36" t="s">
        <v>5213</v>
      </c>
      <c r="D36" t="s">
        <v>15336</v>
      </c>
      <c r="E36" t="s">
        <v>467</v>
      </c>
      <c r="F36" s="382">
        <v>15.77</v>
      </c>
      <c r="G36" s="382">
        <v>717.93419999999992</v>
      </c>
      <c r="H36" s="382">
        <v>718</v>
      </c>
      <c r="I36" s="382">
        <v>0</v>
      </c>
    </row>
    <row r="37" spans="1:9" x14ac:dyDescent="0.25">
      <c r="A37" t="s">
        <v>16676</v>
      </c>
      <c r="F37" s="382">
        <v>1397.0400000000002</v>
      </c>
      <c r="G37" s="382">
        <v>57657.304700000015</v>
      </c>
      <c r="H37" s="382">
        <v>46018</v>
      </c>
      <c r="I37" s="382">
        <v>1479</v>
      </c>
    </row>
    <row r="38" spans="1:9" x14ac:dyDescent="0.25">
      <c r="A38">
        <v>20010005</v>
      </c>
      <c r="B38" t="s">
        <v>17</v>
      </c>
      <c r="C38" t="s">
        <v>144</v>
      </c>
      <c r="D38" t="s">
        <v>209</v>
      </c>
      <c r="E38" t="s">
        <v>269</v>
      </c>
      <c r="F38" s="382">
        <v>89.5</v>
      </c>
      <c r="G38" s="382">
        <v>3691.875</v>
      </c>
      <c r="H38" s="382">
        <v>3692</v>
      </c>
      <c r="I38" s="382">
        <v>0</v>
      </c>
    </row>
    <row r="39" spans="1:9" x14ac:dyDescent="0.25">
      <c r="A39">
        <v>20010005</v>
      </c>
      <c r="B39" t="s">
        <v>18</v>
      </c>
      <c r="C39" t="s">
        <v>1480</v>
      </c>
      <c r="D39" t="s">
        <v>1530</v>
      </c>
      <c r="E39" t="s">
        <v>271</v>
      </c>
      <c r="F39" s="382">
        <v>47.37</v>
      </c>
      <c r="G39" s="382">
        <v>1864.3849</v>
      </c>
      <c r="H39" s="382">
        <v>1864</v>
      </c>
      <c r="I39" s="382">
        <v>0</v>
      </c>
    </row>
    <row r="40" spans="1:9" x14ac:dyDescent="0.25">
      <c r="A40">
        <v>20010005</v>
      </c>
      <c r="B40" t="s">
        <v>41</v>
      </c>
      <c r="C40" t="s">
        <v>885</v>
      </c>
      <c r="D40" t="s">
        <v>886</v>
      </c>
      <c r="E40" t="s">
        <v>270</v>
      </c>
      <c r="F40" s="382">
        <v>35.21</v>
      </c>
      <c r="G40" s="382">
        <v>1504.7456999999999</v>
      </c>
      <c r="H40" s="382">
        <v>1505</v>
      </c>
      <c r="I40" s="382">
        <v>0</v>
      </c>
    </row>
    <row r="41" spans="1:9" x14ac:dyDescent="0.25">
      <c r="A41">
        <v>20010005</v>
      </c>
      <c r="B41" t="s">
        <v>36</v>
      </c>
      <c r="C41" t="s">
        <v>148</v>
      </c>
      <c r="D41" t="s">
        <v>213</v>
      </c>
      <c r="E41" t="s">
        <v>271</v>
      </c>
      <c r="F41" s="382">
        <v>51.190000000000005</v>
      </c>
      <c r="G41" s="382">
        <v>2129.8845000000001</v>
      </c>
      <c r="H41" s="382">
        <v>2130</v>
      </c>
      <c r="I41" s="382">
        <v>0</v>
      </c>
    </row>
    <row r="42" spans="1:9" x14ac:dyDescent="0.25">
      <c r="A42">
        <v>20010005</v>
      </c>
      <c r="B42" t="s">
        <v>22</v>
      </c>
      <c r="C42" t="s">
        <v>149</v>
      </c>
      <c r="D42" t="s">
        <v>214</v>
      </c>
      <c r="E42" t="s">
        <v>270</v>
      </c>
      <c r="F42" s="382">
        <v>42.230000000000004</v>
      </c>
      <c r="G42" s="382">
        <v>2046.4712</v>
      </c>
      <c r="H42" s="382">
        <v>2046</v>
      </c>
      <c r="I42" s="382">
        <v>0</v>
      </c>
    </row>
    <row r="43" spans="1:9" x14ac:dyDescent="0.25">
      <c r="A43">
        <v>20010005</v>
      </c>
      <c r="B43" t="s">
        <v>40</v>
      </c>
      <c r="C43" t="s">
        <v>150</v>
      </c>
      <c r="D43" t="s">
        <v>215</v>
      </c>
      <c r="E43" t="s">
        <v>272</v>
      </c>
      <c r="F43" s="382">
        <v>10.77</v>
      </c>
      <c r="G43" s="382">
        <v>513.24199999999996</v>
      </c>
      <c r="H43" s="382">
        <v>513</v>
      </c>
      <c r="I43" s="382">
        <v>0</v>
      </c>
    </row>
    <row r="44" spans="1:9" x14ac:dyDescent="0.25">
      <c r="A44">
        <v>20010005</v>
      </c>
      <c r="B44" t="s">
        <v>24</v>
      </c>
      <c r="C44" t="s">
        <v>152</v>
      </c>
      <c r="D44" t="s">
        <v>217</v>
      </c>
      <c r="E44" t="s">
        <v>271</v>
      </c>
      <c r="F44" s="382">
        <v>52.810000000000009</v>
      </c>
      <c r="G44" s="382">
        <v>2472.5713000000001</v>
      </c>
      <c r="H44" s="382">
        <v>2473</v>
      </c>
      <c r="I44" s="382">
        <v>0</v>
      </c>
    </row>
    <row r="45" spans="1:9" x14ac:dyDescent="0.25">
      <c r="A45">
        <v>20010005</v>
      </c>
      <c r="B45" t="s">
        <v>26</v>
      </c>
      <c r="C45" t="s">
        <v>154</v>
      </c>
      <c r="D45" t="s">
        <v>219</v>
      </c>
      <c r="E45" t="s">
        <v>271</v>
      </c>
      <c r="F45" s="382">
        <v>1.63</v>
      </c>
      <c r="G45" s="382">
        <v>64.539700000000011</v>
      </c>
      <c r="H45" s="382">
        <v>65</v>
      </c>
      <c r="I45" s="382">
        <v>0</v>
      </c>
    </row>
    <row r="46" spans="1:9" x14ac:dyDescent="0.25">
      <c r="A46">
        <v>20010005</v>
      </c>
      <c r="B46" t="s">
        <v>37</v>
      </c>
      <c r="C46" t="s">
        <v>591</v>
      </c>
      <c r="D46" t="s">
        <v>592</v>
      </c>
      <c r="E46" t="s">
        <v>271</v>
      </c>
      <c r="F46" s="382">
        <v>7.6400000000000006</v>
      </c>
      <c r="G46" s="382">
        <v>278.26089999999999</v>
      </c>
      <c r="H46" s="382">
        <v>278</v>
      </c>
      <c r="I46" s="382">
        <v>0</v>
      </c>
    </row>
    <row r="47" spans="1:9" x14ac:dyDescent="0.25">
      <c r="A47">
        <v>20010005</v>
      </c>
      <c r="B47" t="s">
        <v>38</v>
      </c>
      <c r="C47" t="s">
        <v>594</v>
      </c>
      <c r="D47" t="s">
        <v>595</v>
      </c>
      <c r="E47" t="s">
        <v>270</v>
      </c>
      <c r="F47" s="382">
        <v>24.88</v>
      </c>
      <c r="G47" s="382">
        <v>1007.5235999999999</v>
      </c>
      <c r="H47" s="382">
        <v>1008</v>
      </c>
      <c r="I47" s="382">
        <v>0</v>
      </c>
    </row>
    <row r="48" spans="1:9" x14ac:dyDescent="0.25">
      <c r="A48">
        <v>20010005</v>
      </c>
      <c r="B48" t="s">
        <v>31</v>
      </c>
      <c r="C48" t="s">
        <v>160</v>
      </c>
      <c r="D48" t="s">
        <v>1129</v>
      </c>
      <c r="E48" t="s">
        <v>271</v>
      </c>
      <c r="F48" s="382">
        <v>19.349999999999998</v>
      </c>
      <c r="G48" s="382">
        <v>795.65489999999988</v>
      </c>
      <c r="H48" s="382">
        <v>796</v>
      </c>
      <c r="I48" s="382">
        <v>0</v>
      </c>
    </row>
    <row r="49" spans="1:9" x14ac:dyDescent="0.25">
      <c r="A49">
        <v>20010005</v>
      </c>
      <c r="B49" t="s">
        <v>32</v>
      </c>
      <c r="C49" t="s">
        <v>2077</v>
      </c>
      <c r="D49" t="s">
        <v>2088</v>
      </c>
      <c r="E49" t="s">
        <v>269</v>
      </c>
      <c r="F49" s="382">
        <v>22.140000000000004</v>
      </c>
      <c r="G49" s="382">
        <v>820.10149999999999</v>
      </c>
      <c r="H49" s="382">
        <v>820</v>
      </c>
      <c r="I49" s="382">
        <v>0</v>
      </c>
    </row>
    <row r="50" spans="1:9" x14ac:dyDescent="0.25">
      <c r="A50">
        <v>20010005</v>
      </c>
      <c r="B50" t="s">
        <v>14</v>
      </c>
      <c r="C50" t="s">
        <v>5394</v>
      </c>
      <c r="D50" t="s">
        <v>5464</v>
      </c>
      <c r="E50" t="s">
        <v>271</v>
      </c>
      <c r="F50" s="382">
        <v>140.56</v>
      </c>
      <c r="G50" s="382">
        <v>5412.5109999999995</v>
      </c>
      <c r="H50" s="382">
        <v>5413</v>
      </c>
      <c r="I50" s="382">
        <v>0</v>
      </c>
    </row>
    <row r="51" spans="1:9" x14ac:dyDescent="0.25">
      <c r="A51">
        <v>20010005</v>
      </c>
      <c r="B51" t="s">
        <v>16</v>
      </c>
      <c r="C51" t="s">
        <v>7703</v>
      </c>
      <c r="D51" t="s">
        <v>7623</v>
      </c>
      <c r="E51" t="s">
        <v>271</v>
      </c>
      <c r="F51" s="382">
        <v>58.220000000000006</v>
      </c>
      <c r="G51" s="382">
        <v>2294.7278999999999</v>
      </c>
      <c r="H51" s="382">
        <v>2295</v>
      </c>
      <c r="I51" s="382">
        <v>0</v>
      </c>
    </row>
    <row r="52" spans="1:9" x14ac:dyDescent="0.25">
      <c r="A52">
        <v>20010005</v>
      </c>
      <c r="B52" t="s">
        <v>129</v>
      </c>
      <c r="C52" t="s">
        <v>8532</v>
      </c>
      <c r="D52" t="s">
        <v>10938</v>
      </c>
      <c r="E52" t="s">
        <v>3834</v>
      </c>
      <c r="F52" s="382">
        <v>119.33000000000001</v>
      </c>
      <c r="G52" s="382">
        <v>4966.8607999999995</v>
      </c>
      <c r="H52" s="382">
        <v>4967</v>
      </c>
      <c r="I52" s="382">
        <v>0</v>
      </c>
    </row>
    <row r="53" spans="1:9" x14ac:dyDescent="0.25">
      <c r="A53">
        <v>20010005</v>
      </c>
      <c r="B53" t="s">
        <v>423</v>
      </c>
      <c r="C53" t="s">
        <v>10229</v>
      </c>
      <c r="D53" t="s">
        <v>10265</v>
      </c>
      <c r="E53" t="s">
        <v>271</v>
      </c>
      <c r="F53" s="382">
        <v>8.08</v>
      </c>
      <c r="G53" s="382">
        <v>375.15440000000001</v>
      </c>
      <c r="H53" s="382">
        <v>375</v>
      </c>
      <c r="I53" s="382">
        <v>0</v>
      </c>
    </row>
    <row r="54" spans="1:9" x14ac:dyDescent="0.25">
      <c r="A54">
        <v>20010005</v>
      </c>
      <c r="B54" t="s">
        <v>424</v>
      </c>
      <c r="C54" t="s">
        <v>161</v>
      </c>
      <c r="D54" t="s">
        <v>10266</v>
      </c>
      <c r="E54" t="s">
        <v>271</v>
      </c>
      <c r="F54" s="382">
        <v>66.650000000000006</v>
      </c>
      <c r="G54" s="382">
        <v>2881.5416</v>
      </c>
      <c r="H54" s="382">
        <v>2882</v>
      </c>
      <c r="I54" s="382">
        <v>0</v>
      </c>
    </row>
    <row r="55" spans="1:9" x14ac:dyDescent="0.25">
      <c r="A55">
        <v>20010005</v>
      </c>
      <c r="B55" t="s">
        <v>2068</v>
      </c>
      <c r="C55" t="s">
        <v>12999</v>
      </c>
      <c r="D55" t="s">
        <v>13013</v>
      </c>
      <c r="E55" t="s">
        <v>269</v>
      </c>
      <c r="F55" s="382">
        <v>104.9</v>
      </c>
      <c r="G55" s="382">
        <v>4120.9567999999999</v>
      </c>
      <c r="H55" s="382">
        <v>4121</v>
      </c>
      <c r="I55" s="382">
        <v>0</v>
      </c>
    </row>
    <row r="56" spans="1:9" x14ac:dyDescent="0.25">
      <c r="A56">
        <v>20010005</v>
      </c>
      <c r="B56" t="s">
        <v>131</v>
      </c>
      <c r="C56" t="s">
        <v>15481</v>
      </c>
      <c r="D56" t="s">
        <v>15527</v>
      </c>
      <c r="E56" t="s">
        <v>275</v>
      </c>
      <c r="F56" s="382">
        <v>152.25</v>
      </c>
      <c r="G56" s="382">
        <v>5890.2125999999989</v>
      </c>
      <c r="H56" s="382">
        <v>5890</v>
      </c>
      <c r="I56" s="382">
        <v>0</v>
      </c>
    </row>
    <row r="57" spans="1:9" x14ac:dyDescent="0.25">
      <c r="A57">
        <v>20010005</v>
      </c>
      <c r="B57" t="s">
        <v>760</v>
      </c>
      <c r="C57" t="s">
        <v>10898</v>
      </c>
      <c r="D57" t="s">
        <v>15850</v>
      </c>
      <c r="E57" t="s">
        <v>265</v>
      </c>
      <c r="F57" s="382">
        <v>39.629999999999995</v>
      </c>
      <c r="G57" s="382">
        <v>1717.2184</v>
      </c>
      <c r="H57" s="382">
        <v>1717</v>
      </c>
      <c r="I57" s="382">
        <v>0</v>
      </c>
    </row>
    <row r="58" spans="1:9" x14ac:dyDescent="0.25">
      <c r="A58">
        <v>20010005</v>
      </c>
      <c r="B58" t="s">
        <v>761</v>
      </c>
      <c r="C58" t="s">
        <v>960</v>
      </c>
      <c r="D58" t="s">
        <v>15852</v>
      </c>
      <c r="E58" t="s">
        <v>2837</v>
      </c>
      <c r="F58" s="382">
        <v>71.970000000000013</v>
      </c>
      <c r="G58" s="382">
        <v>2735.4468000000002</v>
      </c>
      <c r="H58" s="382">
        <v>2735</v>
      </c>
      <c r="I58" s="382">
        <v>0</v>
      </c>
    </row>
    <row r="59" spans="1:9" x14ac:dyDescent="0.25">
      <c r="A59">
        <v>20010005</v>
      </c>
      <c r="B59" t="s">
        <v>426</v>
      </c>
      <c r="C59" t="s">
        <v>14970</v>
      </c>
      <c r="D59" t="s">
        <v>14981</v>
      </c>
      <c r="E59" t="s">
        <v>5245</v>
      </c>
      <c r="F59" s="382">
        <v>58.93</v>
      </c>
      <c r="G59" s="382">
        <v>2314.1832999999997</v>
      </c>
      <c r="H59" s="382">
        <v>2314</v>
      </c>
      <c r="I59" s="382">
        <v>0</v>
      </c>
    </row>
    <row r="60" spans="1:9" x14ac:dyDescent="0.25">
      <c r="A60">
        <v>20010005</v>
      </c>
      <c r="B60" t="s">
        <v>427</v>
      </c>
      <c r="C60" t="s">
        <v>5996</v>
      </c>
      <c r="D60" t="s">
        <v>15851</v>
      </c>
      <c r="E60" t="s">
        <v>272</v>
      </c>
      <c r="F60" s="382">
        <v>126.80999999999999</v>
      </c>
      <c r="G60" s="382">
        <v>5058.7558000000008</v>
      </c>
      <c r="H60" s="382">
        <v>5059</v>
      </c>
      <c r="I60" s="382">
        <v>0</v>
      </c>
    </row>
    <row r="61" spans="1:9" x14ac:dyDescent="0.25">
      <c r="A61" t="s">
        <v>16677</v>
      </c>
      <c r="F61" s="382">
        <v>1352.0500000000002</v>
      </c>
      <c r="G61" s="382">
        <v>54956.824599999985</v>
      </c>
      <c r="H61" s="382">
        <v>54958</v>
      </c>
      <c r="I61" s="382">
        <v>0</v>
      </c>
    </row>
    <row r="62" spans="1:9" x14ac:dyDescent="0.25">
      <c r="A62">
        <v>20010008</v>
      </c>
      <c r="B62" t="s">
        <v>18</v>
      </c>
      <c r="C62" t="s">
        <v>473</v>
      </c>
      <c r="D62" t="s">
        <v>513</v>
      </c>
      <c r="E62" t="s">
        <v>271</v>
      </c>
      <c r="F62" s="382">
        <v>29.63</v>
      </c>
      <c r="G62" s="382">
        <v>1247.2893000000001</v>
      </c>
      <c r="H62" s="382">
        <v>1247</v>
      </c>
      <c r="I62" s="382">
        <v>0</v>
      </c>
    </row>
    <row r="63" spans="1:9" x14ac:dyDescent="0.25">
      <c r="A63">
        <v>20010008</v>
      </c>
      <c r="B63" t="s">
        <v>21</v>
      </c>
      <c r="C63" t="s">
        <v>479</v>
      </c>
      <c r="D63" t="s">
        <v>516</v>
      </c>
      <c r="E63" t="s">
        <v>272</v>
      </c>
      <c r="F63" s="382">
        <v>12.84</v>
      </c>
      <c r="G63" s="382">
        <v>445.01869999999997</v>
      </c>
      <c r="H63" s="382">
        <v>445</v>
      </c>
      <c r="I63" s="382">
        <v>0</v>
      </c>
    </row>
    <row r="64" spans="1:9" x14ac:dyDescent="0.25">
      <c r="A64">
        <v>20010008</v>
      </c>
      <c r="B64" t="s">
        <v>27</v>
      </c>
      <c r="C64" t="s">
        <v>491</v>
      </c>
      <c r="D64" t="s">
        <v>522</v>
      </c>
      <c r="E64" t="s">
        <v>275</v>
      </c>
      <c r="F64" s="382">
        <v>74.11</v>
      </c>
      <c r="G64" s="382">
        <v>2762.9766</v>
      </c>
      <c r="H64" s="382">
        <v>2763</v>
      </c>
      <c r="I64" s="382">
        <v>0</v>
      </c>
    </row>
    <row r="65" spans="1:9" x14ac:dyDescent="0.25">
      <c r="A65">
        <v>20010008</v>
      </c>
      <c r="B65" t="s">
        <v>29</v>
      </c>
      <c r="C65" t="s">
        <v>1261</v>
      </c>
      <c r="D65" t="s">
        <v>1998</v>
      </c>
      <c r="E65" t="s">
        <v>271</v>
      </c>
      <c r="F65" s="382">
        <v>44.14</v>
      </c>
      <c r="G65" s="382">
        <v>2007.8532999999998</v>
      </c>
      <c r="H65" s="382">
        <v>2008</v>
      </c>
      <c r="I65" s="382">
        <v>0</v>
      </c>
    </row>
    <row r="66" spans="1:9" x14ac:dyDescent="0.25">
      <c r="A66">
        <v>20010008</v>
      </c>
      <c r="B66" t="s">
        <v>9</v>
      </c>
      <c r="C66" t="s">
        <v>610</v>
      </c>
      <c r="D66" t="s">
        <v>1558</v>
      </c>
      <c r="E66" t="s">
        <v>275</v>
      </c>
      <c r="F66" s="382">
        <v>472.35</v>
      </c>
      <c r="G66" s="382">
        <v>19721.3923</v>
      </c>
      <c r="H66" s="382">
        <v>19721</v>
      </c>
      <c r="I66" s="382">
        <v>0</v>
      </c>
    </row>
    <row r="67" spans="1:9" x14ac:dyDescent="0.25">
      <c r="A67">
        <v>20010008</v>
      </c>
      <c r="B67" t="s">
        <v>13</v>
      </c>
      <c r="C67" t="s">
        <v>1651</v>
      </c>
      <c r="D67" t="s">
        <v>2838</v>
      </c>
      <c r="E67" t="s">
        <v>272</v>
      </c>
      <c r="F67" s="382">
        <v>9.3099999999999987</v>
      </c>
      <c r="G67" s="382">
        <v>474.60599999999999</v>
      </c>
      <c r="H67" s="382">
        <v>475</v>
      </c>
      <c r="I67" s="382">
        <v>0</v>
      </c>
    </row>
    <row r="68" spans="1:9" x14ac:dyDescent="0.25">
      <c r="A68">
        <v>20010008</v>
      </c>
      <c r="B68" t="s">
        <v>35</v>
      </c>
      <c r="C68" t="s">
        <v>2810</v>
      </c>
      <c r="D68" t="s">
        <v>2839</v>
      </c>
      <c r="E68" t="s">
        <v>269</v>
      </c>
      <c r="F68" s="382">
        <v>31.3</v>
      </c>
      <c r="G68" s="382">
        <v>1369.0594999999998</v>
      </c>
      <c r="H68" s="382">
        <v>1369</v>
      </c>
      <c r="I68" s="382">
        <v>0</v>
      </c>
    </row>
    <row r="69" spans="1:9" x14ac:dyDescent="0.25">
      <c r="A69">
        <v>20010008</v>
      </c>
      <c r="B69" t="s">
        <v>16</v>
      </c>
      <c r="C69" t="s">
        <v>6785</v>
      </c>
      <c r="D69" t="s">
        <v>6806</v>
      </c>
      <c r="E69" t="s">
        <v>269</v>
      </c>
      <c r="F69" s="382">
        <v>9.0399999999999991</v>
      </c>
      <c r="G69" s="382">
        <v>380.4024</v>
      </c>
      <c r="H69" s="382">
        <v>380</v>
      </c>
      <c r="I69" s="382">
        <v>0</v>
      </c>
    </row>
    <row r="70" spans="1:9" x14ac:dyDescent="0.25">
      <c r="A70">
        <v>20010008</v>
      </c>
      <c r="B70" t="s">
        <v>2068</v>
      </c>
      <c r="C70" t="s">
        <v>9975</v>
      </c>
      <c r="D70" t="s">
        <v>9999</v>
      </c>
      <c r="E70" t="s">
        <v>271</v>
      </c>
      <c r="F70" s="382">
        <v>26.51</v>
      </c>
      <c r="G70" s="382">
        <v>1230.6473000000001</v>
      </c>
      <c r="H70" s="382">
        <v>1231</v>
      </c>
      <c r="I70" s="382">
        <v>0</v>
      </c>
    </row>
    <row r="71" spans="1:9" x14ac:dyDescent="0.25">
      <c r="A71">
        <v>20010008</v>
      </c>
      <c r="B71" t="s">
        <v>131</v>
      </c>
      <c r="C71" t="s">
        <v>10946</v>
      </c>
      <c r="D71" t="s">
        <v>10981</v>
      </c>
      <c r="E71" t="s">
        <v>271</v>
      </c>
      <c r="F71" s="382">
        <v>13.3</v>
      </c>
      <c r="G71" s="382">
        <v>696.58859999999993</v>
      </c>
      <c r="H71" s="382">
        <v>697</v>
      </c>
      <c r="I71" s="382">
        <v>0</v>
      </c>
    </row>
    <row r="72" spans="1:9" x14ac:dyDescent="0.25">
      <c r="A72">
        <v>20010008</v>
      </c>
      <c r="B72" t="s">
        <v>952</v>
      </c>
      <c r="C72" t="s">
        <v>445</v>
      </c>
      <c r="D72" t="s">
        <v>14061</v>
      </c>
      <c r="E72" t="s">
        <v>275</v>
      </c>
      <c r="F72" s="382">
        <v>230.60000000000005</v>
      </c>
      <c r="G72" s="382">
        <v>9022.2713000000003</v>
      </c>
      <c r="H72" s="382">
        <v>9022</v>
      </c>
      <c r="I72" s="382">
        <v>0</v>
      </c>
    </row>
    <row r="73" spans="1:9" x14ac:dyDescent="0.25">
      <c r="A73">
        <v>20010008</v>
      </c>
      <c r="B73" t="s">
        <v>957</v>
      </c>
      <c r="C73" t="s">
        <v>733</v>
      </c>
      <c r="D73" t="s">
        <v>14453</v>
      </c>
      <c r="E73" t="s">
        <v>275</v>
      </c>
      <c r="F73" s="382">
        <v>93.72999999999999</v>
      </c>
      <c r="G73" s="382">
        <v>3988.3792000000003</v>
      </c>
      <c r="H73" s="382">
        <v>3988</v>
      </c>
      <c r="I73" s="382">
        <v>0</v>
      </c>
    </row>
    <row r="74" spans="1:9" x14ac:dyDescent="0.25">
      <c r="A74">
        <v>20010008</v>
      </c>
      <c r="B74" t="s">
        <v>427</v>
      </c>
      <c r="C74" t="s">
        <v>11768</v>
      </c>
      <c r="D74" t="s">
        <v>11805</v>
      </c>
      <c r="E74" t="s">
        <v>5245</v>
      </c>
      <c r="F74" s="382">
        <v>43.22</v>
      </c>
      <c r="G74" s="382">
        <v>1650.6030999999998</v>
      </c>
      <c r="H74" s="382">
        <v>1651</v>
      </c>
      <c r="I74" s="382">
        <v>0</v>
      </c>
    </row>
    <row r="75" spans="1:9" x14ac:dyDescent="0.25">
      <c r="A75">
        <v>20010008</v>
      </c>
      <c r="B75" t="s">
        <v>1061</v>
      </c>
      <c r="C75" t="s">
        <v>434</v>
      </c>
      <c r="D75" t="s">
        <v>16472</v>
      </c>
      <c r="E75" t="s">
        <v>269</v>
      </c>
      <c r="F75" s="382">
        <v>95.35</v>
      </c>
      <c r="G75" s="382">
        <v>3574.2592999999997</v>
      </c>
      <c r="H75" s="382">
        <v>3574</v>
      </c>
      <c r="I75" s="382">
        <v>0</v>
      </c>
    </row>
    <row r="76" spans="1:9" x14ac:dyDescent="0.25">
      <c r="A76" t="s">
        <v>16678</v>
      </c>
      <c r="F76" s="382">
        <v>1185.4299999999998</v>
      </c>
      <c r="G76" s="382">
        <v>48571.346899999997</v>
      </c>
      <c r="H76" s="382">
        <v>48571</v>
      </c>
      <c r="I76" s="382">
        <v>0</v>
      </c>
    </row>
    <row r="77" spans="1:9" x14ac:dyDescent="0.25">
      <c r="A77">
        <v>20010009</v>
      </c>
      <c r="B77" t="s">
        <v>17</v>
      </c>
      <c r="C77" t="s">
        <v>190</v>
      </c>
      <c r="D77" t="s">
        <v>255</v>
      </c>
      <c r="E77" t="s">
        <v>265</v>
      </c>
      <c r="F77" s="382">
        <v>56.879999999999995</v>
      </c>
      <c r="G77" s="382">
        <v>2277.0153999999998</v>
      </c>
      <c r="H77" s="382">
        <v>2277</v>
      </c>
      <c r="I77" s="382">
        <v>0</v>
      </c>
    </row>
    <row r="78" spans="1:9" x14ac:dyDescent="0.25">
      <c r="A78">
        <v>20010009</v>
      </c>
      <c r="B78" t="s">
        <v>26</v>
      </c>
      <c r="C78" t="s">
        <v>192</v>
      </c>
      <c r="D78" t="s">
        <v>257</v>
      </c>
      <c r="E78" t="s">
        <v>265</v>
      </c>
      <c r="F78" s="382">
        <v>182.28000000000003</v>
      </c>
      <c r="G78" s="382">
        <v>7741.1212000000005</v>
      </c>
      <c r="H78" s="382">
        <v>7741</v>
      </c>
      <c r="I78" s="382">
        <v>0</v>
      </c>
    </row>
    <row r="79" spans="1:9" x14ac:dyDescent="0.25">
      <c r="A79">
        <v>20010009</v>
      </c>
      <c r="B79" t="s">
        <v>27</v>
      </c>
      <c r="C79" t="s">
        <v>193</v>
      </c>
      <c r="D79" t="s">
        <v>258</v>
      </c>
      <c r="E79" t="s">
        <v>278</v>
      </c>
      <c r="F79" s="382">
        <v>96.04</v>
      </c>
      <c r="G79" s="382">
        <v>3950.1016999999997</v>
      </c>
      <c r="H79" s="382">
        <v>3950</v>
      </c>
      <c r="I79" s="382">
        <v>0</v>
      </c>
    </row>
    <row r="80" spans="1:9" x14ac:dyDescent="0.25">
      <c r="A80">
        <v>20010009</v>
      </c>
      <c r="B80" t="s">
        <v>7</v>
      </c>
      <c r="C80" t="s">
        <v>5749</v>
      </c>
      <c r="D80" t="s">
        <v>6392</v>
      </c>
      <c r="E80" t="s">
        <v>267</v>
      </c>
      <c r="F80" s="382">
        <v>188.99</v>
      </c>
      <c r="G80" s="382">
        <v>7923.5784000000003</v>
      </c>
      <c r="H80" s="382">
        <v>7924</v>
      </c>
      <c r="I80" s="382">
        <v>0</v>
      </c>
    </row>
    <row r="81" spans="1:9" x14ac:dyDescent="0.25">
      <c r="A81">
        <v>20010009</v>
      </c>
      <c r="B81" t="s">
        <v>422</v>
      </c>
      <c r="C81" t="s">
        <v>182</v>
      </c>
      <c r="D81" t="s">
        <v>7022</v>
      </c>
      <c r="E81" t="s">
        <v>7030</v>
      </c>
      <c r="F81" s="382">
        <v>56.539999999999992</v>
      </c>
      <c r="G81" s="382">
        <v>2361.2820999999999</v>
      </c>
      <c r="H81" s="382">
        <v>2361</v>
      </c>
      <c r="I81" s="382">
        <v>0</v>
      </c>
    </row>
    <row r="82" spans="1:9" x14ac:dyDescent="0.25">
      <c r="A82">
        <v>20010009</v>
      </c>
      <c r="B82" t="s">
        <v>8</v>
      </c>
      <c r="C82" t="s">
        <v>15154</v>
      </c>
      <c r="D82" t="s">
        <v>15183</v>
      </c>
      <c r="E82" t="s">
        <v>9486</v>
      </c>
      <c r="F82" s="382">
        <v>45.63</v>
      </c>
      <c r="G82" s="382">
        <v>1905.6502000000003</v>
      </c>
      <c r="H82" s="382">
        <v>1906</v>
      </c>
      <c r="I82" s="382">
        <v>0</v>
      </c>
    </row>
    <row r="83" spans="1:9" x14ac:dyDescent="0.25">
      <c r="A83">
        <v>20010009</v>
      </c>
      <c r="B83" t="s">
        <v>33</v>
      </c>
      <c r="C83" t="s">
        <v>15482</v>
      </c>
      <c r="D83" t="s">
        <v>15529</v>
      </c>
      <c r="E83" t="s">
        <v>265</v>
      </c>
      <c r="F83" s="382">
        <v>25.119999999999994</v>
      </c>
      <c r="G83" s="382">
        <v>1019.5984999999998</v>
      </c>
      <c r="H83" s="382">
        <v>1020</v>
      </c>
      <c r="I83" s="382">
        <v>0</v>
      </c>
    </row>
    <row r="84" spans="1:9" x14ac:dyDescent="0.25">
      <c r="A84" t="s">
        <v>16679</v>
      </c>
      <c r="F84" s="382">
        <v>651.48</v>
      </c>
      <c r="G84" s="382">
        <v>27178.3475</v>
      </c>
      <c r="H84" s="382">
        <v>27179</v>
      </c>
      <c r="I84" s="382">
        <v>0</v>
      </c>
    </row>
    <row r="85" spans="1:9" x14ac:dyDescent="0.25">
      <c r="A85">
        <v>20010015</v>
      </c>
      <c r="B85" t="s">
        <v>0</v>
      </c>
      <c r="C85" t="s">
        <v>1470</v>
      </c>
      <c r="D85" t="s">
        <v>1498</v>
      </c>
      <c r="E85" t="s">
        <v>265</v>
      </c>
      <c r="F85" s="382">
        <v>4</v>
      </c>
      <c r="G85" s="382">
        <v>165.56</v>
      </c>
      <c r="H85" s="382">
        <v>166</v>
      </c>
      <c r="I85" s="382">
        <v>0</v>
      </c>
    </row>
    <row r="86" spans="1:9" x14ac:dyDescent="0.25">
      <c r="A86">
        <v>20010015</v>
      </c>
      <c r="B86" t="s">
        <v>19</v>
      </c>
      <c r="C86" t="s">
        <v>1472</v>
      </c>
      <c r="D86" t="s">
        <v>1507</v>
      </c>
      <c r="E86" t="s">
        <v>265</v>
      </c>
      <c r="F86" s="382">
        <v>20.479999999999997</v>
      </c>
      <c r="G86" s="382">
        <v>825.4914</v>
      </c>
      <c r="H86" s="382">
        <v>825</v>
      </c>
      <c r="I86" s="382">
        <v>0</v>
      </c>
    </row>
    <row r="87" spans="1:9" x14ac:dyDescent="0.25">
      <c r="A87">
        <v>20010015</v>
      </c>
      <c r="B87" t="s">
        <v>23</v>
      </c>
      <c r="C87" t="s">
        <v>1878</v>
      </c>
      <c r="D87" t="s">
        <v>1911</v>
      </c>
      <c r="E87" t="s">
        <v>267</v>
      </c>
      <c r="F87" s="382">
        <v>64.809999999999988</v>
      </c>
      <c r="G87" s="382">
        <v>2723.6595000000002</v>
      </c>
      <c r="H87" s="382">
        <v>2724</v>
      </c>
      <c r="I87" s="382">
        <v>0</v>
      </c>
    </row>
    <row r="88" spans="1:9" x14ac:dyDescent="0.25">
      <c r="A88">
        <v>20010015</v>
      </c>
      <c r="B88" t="s">
        <v>24</v>
      </c>
      <c r="C88" t="s">
        <v>2070</v>
      </c>
      <c r="D88" t="s">
        <v>16131</v>
      </c>
      <c r="E88" t="s">
        <v>265</v>
      </c>
      <c r="F88" s="382">
        <v>70.14</v>
      </c>
      <c r="G88" s="382">
        <v>3043.5703000000003</v>
      </c>
      <c r="H88" s="382">
        <v>3044</v>
      </c>
      <c r="I88" s="382">
        <v>0</v>
      </c>
    </row>
    <row r="89" spans="1:9" x14ac:dyDescent="0.25">
      <c r="A89">
        <v>20010015</v>
      </c>
      <c r="B89" t="s">
        <v>26</v>
      </c>
      <c r="C89" t="s">
        <v>2072</v>
      </c>
      <c r="D89" t="s">
        <v>2083</v>
      </c>
      <c r="E89" t="s">
        <v>265</v>
      </c>
      <c r="F89" s="382">
        <v>42.680000000000007</v>
      </c>
      <c r="G89" s="382">
        <v>1927.1325000000002</v>
      </c>
      <c r="H89" s="382">
        <v>1927</v>
      </c>
      <c r="I89" s="382">
        <v>0</v>
      </c>
    </row>
    <row r="90" spans="1:9" x14ac:dyDescent="0.25">
      <c r="A90">
        <v>20010015</v>
      </c>
      <c r="B90" t="s">
        <v>27</v>
      </c>
      <c r="C90" t="s">
        <v>2209</v>
      </c>
      <c r="D90" t="s">
        <v>2225</v>
      </c>
      <c r="E90" t="s">
        <v>266</v>
      </c>
      <c r="F90" s="382">
        <v>53.02</v>
      </c>
      <c r="G90" s="382">
        <v>2175.221</v>
      </c>
      <c r="H90" s="382">
        <v>2175</v>
      </c>
      <c r="I90" s="382">
        <v>0</v>
      </c>
    </row>
    <row r="91" spans="1:9" x14ac:dyDescent="0.25">
      <c r="A91">
        <v>20010015</v>
      </c>
      <c r="B91" t="s">
        <v>28</v>
      </c>
      <c r="C91" t="s">
        <v>2463</v>
      </c>
      <c r="D91" t="s">
        <v>2469</v>
      </c>
      <c r="E91" t="s">
        <v>267</v>
      </c>
      <c r="F91" s="382">
        <v>50.379999999999995</v>
      </c>
      <c r="G91" s="382">
        <v>2046.3229000000001</v>
      </c>
      <c r="H91" s="382">
        <v>2046</v>
      </c>
      <c r="I91" s="382">
        <v>0</v>
      </c>
    </row>
    <row r="92" spans="1:9" x14ac:dyDescent="0.25">
      <c r="A92">
        <v>20010015</v>
      </c>
      <c r="B92" t="s">
        <v>37</v>
      </c>
      <c r="C92" t="s">
        <v>1923</v>
      </c>
      <c r="D92" t="s">
        <v>2516</v>
      </c>
      <c r="E92" t="s">
        <v>265</v>
      </c>
      <c r="F92" s="382">
        <v>13.89</v>
      </c>
      <c r="G92" s="382">
        <v>562.93459999999993</v>
      </c>
      <c r="H92" s="382">
        <v>563</v>
      </c>
      <c r="I92" s="382">
        <v>0</v>
      </c>
    </row>
    <row r="93" spans="1:9" x14ac:dyDescent="0.25">
      <c r="A93">
        <v>20010015</v>
      </c>
      <c r="B93" t="s">
        <v>29</v>
      </c>
      <c r="C93" t="s">
        <v>2612</v>
      </c>
      <c r="D93" t="s">
        <v>2666</v>
      </c>
      <c r="E93" t="s">
        <v>265</v>
      </c>
      <c r="F93" s="382">
        <v>5.76</v>
      </c>
      <c r="G93" s="382">
        <v>234.12900000000002</v>
      </c>
      <c r="H93" s="382">
        <v>234</v>
      </c>
      <c r="I93" s="382">
        <v>0</v>
      </c>
    </row>
    <row r="94" spans="1:9" x14ac:dyDescent="0.25">
      <c r="A94">
        <v>20010015</v>
      </c>
      <c r="B94" t="s">
        <v>39</v>
      </c>
      <c r="C94" t="s">
        <v>1496</v>
      </c>
      <c r="D94" t="s">
        <v>2988</v>
      </c>
      <c r="E94" t="s">
        <v>266</v>
      </c>
      <c r="F94" s="382">
        <v>36.15</v>
      </c>
      <c r="G94" s="382">
        <v>1509.5488999999998</v>
      </c>
      <c r="H94" s="382">
        <v>1510</v>
      </c>
      <c r="I94" s="382">
        <v>0</v>
      </c>
    </row>
    <row r="95" spans="1:9" x14ac:dyDescent="0.25">
      <c r="A95">
        <v>20010015</v>
      </c>
      <c r="B95" t="s">
        <v>6</v>
      </c>
      <c r="C95" t="s">
        <v>2990</v>
      </c>
      <c r="D95" t="s">
        <v>2991</v>
      </c>
      <c r="E95" t="s">
        <v>267</v>
      </c>
      <c r="F95" s="382">
        <v>73.3</v>
      </c>
      <c r="G95" s="382">
        <v>3022.2857000000004</v>
      </c>
      <c r="H95" s="382">
        <v>3022</v>
      </c>
      <c r="I95" s="382">
        <v>0</v>
      </c>
    </row>
    <row r="96" spans="1:9" x14ac:dyDescent="0.25">
      <c r="A96">
        <v>20010015</v>
      </c>
      <c r="B96" t="s">
        <v>30</v>
      </c>
      <c r="C96" t="s">
        <v>4387</v>
      </c>
      <c r="D96" t="s">
        <v>4388</v>
      </c>
      <c r="E96" t="s">
        <v>265</v>
      </c>
      <c r="F96" s="382">
        <v>46.61999999999999</v>
      </c>
      <c r="G96" s="382">
        <v>1898.4255000000001</v>
      </c>
      <c r="H96" s="382">
        <v>1898</v>
      </c>
      <c r="I96" s="382">
        <v>0</v>
      </c>
    </row>
    <row r="97" spans="1:9" x14ac:dyDescent="0.25">
      <c r="A97">
        <v>20010015</v>
      </c>
      <c r="B97" t="s">
        <v>33</v>
      </c>
      <c r="C97" t="s">
        <v>3284</v>
      </c>
      <c r="D97" t="s">
        <v>3314</v>
      </c>
      <c r="E97" t="s">
        <v>265</v>
      </c>
      <c r="F97" s="382">
        <v>45.120000000000005</v>
      </c>
      <c r="G97" s="382">
        <v>1836.4542000000004</v>
      </c>
      <c r="H97" s="382">
        <v>1836</v>
      </c>
      <c r="I97" s="382">
        <v>0</v>
      </c>
    </row>
    <row r="98" spans="1:9" x14ac:dyDescent="0.25">
      <c r="A98">
        <v>20010015</v>
      </c>
      <c r="B98" t="s">
        <v>9</v>
      </c>
      <c r="C98" t="s">
        <v>3285</v>
      </c>
      <c r="D98" t="s">
        <v>3315</v>
      </c>
      <c r="E98" t="s">
        <v>265</v>
      </c>
      <c r="F98" s="382">
        <v>10.72</v>
      </c>
      <c r="G98" s="382">
        <v>474.20499999999998</v>
      </c>
      <c r="H98" s="382">
        <v>474</v>
      </c>
      <c r="I98" s="382">
        <v>0</v>
      </c>
    </row>
    <row r="99" spans="1:9" x14ac:dyDescent="0.25">
      <c r="A99">
        <v>20010015</v>
      </c>
      <c r="B99" t="s">
        <v>35</v>
      </c>
      <c r="C99" t="s">
        <v>3824</v>
      </c>
      <c r="D99" t="s">
        <v>3833</v>
      </c>
      <c r="E99" t="s">
        <v>3834</v>
      </c>
      <c r="F99" s="382">
        <v>33.840000000000003</v>
      </c>
      <c r="G99" s="382">
        <v>1391.55</v>
      </c>
      <c r="H99" s="382">
        <v>1392</v>
      </c>
      <c r="I99" s="382">
        <v>0</v>
      </c>
    </row>
    <row r="100" spans="1:9" x14ac:dyDescent="0.25">
      <c r="A100">
        <v>20010015</v>
      </c>
      <c r="B100" t="s">
        <v>1650</v>
      </c>
      <c r="C100" t="s">
        <v>4130</v>
      </c>
      <c r="D100" t="s">
        <v>4147</v>
      </c>
      <c r="E100" t="s">
        <v>265</v>
      </c>
      <c r="F100" s="382">
        <v>44.36</v>
      </c>
      <c r="G100" s="382">
        <v>1772.9894999999999</v>
      </c>
      <c r="H100" s="382">
        <v>1773</v>
      </c>
      <c r="I100" s="382">
        <v>0</v>
      </c>
    </row>
    <row r="101" spans="1:9" x14ac:dyDescent="0.25">
      <c r="A101">
        <v>20010015</v>
      </c>
      <c r="B101" t="s">
        <v>16</v>
      </c>
      <c r="C101" t="s">
        <v>4131</v>
      </c>
      <c r="D101" t="s">
        <v>4148</v>
      </c>
      <c r="E101" t="s">
        <v>265</v>
      </c>
      <c r="F101" s="382">
        <v>43.11999999999999</v>
      </c>
      <c r="G101" s="382">
        <v>1701.1735999999999</v>
      </c>
      <c r="H101" s="382">
        <v>1701</v>
      </c>
      <c r="I101" s="382">
        <v>0</v>
      </c>
    </row>
    <row r="102" spans="1:9" x14ac:dyDescent="0.25">
      <c r="A102">
        <v>20010015</v>
      </c>
      <c r="B102" t="s">
        <v>129</v>
      </c>
      <c r="C102" t="s">
        <v>4255</v>
      </c>
      <c r="D102" t="s">
        <v>4283</v>
      </c>
      <c r="E102" t="s">
        <v>265</v>
      </c>
      <c r="F102" s="382">
        <v>23.36</v>
      </c>
      <c r="G102" s="382">
        <v>1040.1370000000002</v>
      </c>
      <c r="H102" s="382">
        <v>1040</v>
      </c>
      <c r="I102" s="382">
        <v>0</v>
      </c>
    </row>
    <row r="103" spans="1:9" x14ac:dyDescent="0.25">
      <c r="A103">
        <v>20010015</v>
      </c>
      <c r="B103" t="s">
        <v>760</v>
      </c>
      <c r="C103" t="s">
        <v>6096</v>
      </c>
      <c r="D103" t="s">
        <v>6126</v>
      </c>
      <c r="E103" t="s">
        <v>265</v>
      </c>
      <c r="F103" s="382">
        <v>25.97</v>
      </c>
      <c r="G103" s="382">
        <v>1220.5839000000001</v>
      </c>
      <c r="H103" s="382">
        <v>1221</v>
      </c>
      <c r="I103" s="382">
        <v>0</v>
      </c>
    </row>
    <row r="104" spans="1:9" x14ac:dyDescent="0.25">
      <c r="A104">
        <v>20010015</v>
      </c>
      <c r="B104" t="s">
        <v>1147</v>
      </c>
      <c r="C104" t="s">
        <v>6794</v>
      </c>
      <c r="D104" t="s">
        <v>6820</v>
      </c>
      <c r="E104" t="s">
        <v>275</v>
      </c>
      <c r="F104" s="382">
        <v>10.37</v>
      </c>
      <c r="G104" s="382">
        <v>432.63660000000004</v>
      </c>
      <c r="H104" s="382">
        <v>433</v>
      </c>
      <c r="I104" s="382">
        <v>0</v>
      </c>
    </row>
    <row r="105" spans="1:9" x14ac:dyDescent="0.25">
      <c r="A105">
        <v>20010015</v>
      </c>
      <c r="B105" t="s">
        <v>1247</v>
      </c>
      <c r="C105" t="s">
        <v>7734</v>
      </c>
      <c r="D105" t="s">
        <v>7776</v>
      </c>
      <c r="E105" t="s">
        <v>267</v>
      </c>
      <c r="F105" s="382">
        <v>10.28</v>
      </c>
      <c r="G105" s="382">
        <v>406.31469999999996</v>
      </c>
      <c r="H105" s="382">
        <v>406</v>
      </c>
      <c r="I105" s="382">
        <v>0</v>
      </c>
    </row>
    <row r="106" spans="1:9" x14ac:dyDescent="0.25">
      <c r="A106">
        <v>20010015</v>
      </c>
      <c r="B106" t="s">
        <v>130</v>
      </c>
      <c r="C106" t="s">
        <v>5121</v>
      </c>
      <c r="D106" t="s">
        <v>5137</v>
      </c>
      <c r="E106" t="s">
        <v>265</v>
      </c>
      <c r="F106" s="382">
        <v>28.419999999999998</v>
      </c>
      <c r="G106" s="382">
        <v>1244.3101000000001</v>
      </c>
      <c r="H106" s="382">
        <v>1244</v>
      </c>
      <c r="I106" s="382">
        <v>0</v>
      </c>
    </row>
    <row r="107" spans="1:9" x14ac:dyDescent="0.25">
      <c r="A107">
        <v>20010015</v>
      </c>
      <c r="B107" t="s">
        <v>2594</v>
      </c>
      <c r="C107" t="s">
        <v>6062</v>
      </c>
      <c r="D107" t="s">
        <v>9729</v>
      </c>
      <c r="E107" t="s">
        <v>267</v>
      </c>
      <c r="F107" s="382">
        <v>8.73</v>
      </c>
      <c r="G107" s="382">
        <v>356.92589999999996</v>
      </c>
      <c r="H107" s="382">
        <v>357</v>
      </c>
      <c r="I107" s="382">
        <v>0</v>
      </c>
    </row>
    <row r="108" spans="1:9" x14ac:dyDescent="0.25">
      <c r="A108">
        <v>20010015</v>
      </c>
      <c r="B108" t="s">
        <v>427</v>
      </c>
      <c r="C108" t="s">
        <v>6104</v>
      </c>
      <c r="D108" t="s">
        <v>6138</v>
      </c>
      <c r="E108" t="s">
        <v>265</v>
      </c>
      <c r="F108" s="382">
        <v>165.79999999999998</v>
      </c>
      <c r="G108" s="382">
        <v>7254.4920999999995</v>
      </c>
      <c r="H108" s="382">
        <v>7254</v>
      </c>
      <c r="I108" s="382">
        <v>0</v>
      </c>
    </row>
    <row r="109" spans="1:9" x14ac:dyDescent="0.25">
      <c r="A109">
        <v>20010015</v>
      </c>
      <c r="B109" t="s">
        <v>2802</v>
      </c>
      <c r="C109" t="s">
        <v>6177</v>
      </c>
      <c r="D109" t="s">
        <v>10562</v>
      </c>
      <c r="E109" t="s">
        <v>265</v>
      </c>
      <c r="F109" s="382">
        <v>70.3</v>
      </c>
      <c r="G109" s="382">
        <v>2926.9247</v>
      </c>
      <c r="H109" s="382">
        <v>2927</v>
      </c>
      <c r="I109" s="382">
        <v>0</v>
      </c>
    </row>
    <row r="110" spans="1:9" x14ac:dyDescent="0.25">
      <c r="A110">
        <v>20010015</v>
      </c>
      <c r="B110" t="s">
        <v>2803</v>
      </c>
      <c r="C110" t="s">
        <v>10947</v>
      </c>
      <c r="D110" t="s">
        <v>10982</v>
      </c>
      <c r="E110" t="s">
        <v>265</v>
      </c>
      <c r="F110" s="382">
        <v>72.230000000000018</v>
      </c>
      <c r="G110" s="382">
        <v>2904.9581000000007</v>
      </c>
      <c r="H110" s="382">
        <v>2905</v>
      </c>
      <c r="I110" s="382">
        <v>0</v>
      </c>
    </row>
    <row r="111" spans="1:9" x14ac:dyDescent="0.25">
      <c r="A111">
        <v>20010015</v>
      </c>
      <c r="B111" t="s">
        <v>3261</v>
      </c>
      <c r="C111" t="s">
        <v>11463</v>
      </c>
      <c r="D111" t="s">
        <v>11508</v>
      </c>
      <c r="E111" t="s">
        <v>265</v>
      </c>
      <c r="F111" s="382">
        <v>30.33</v>
      </c>
      <c r="G111" s="382">
        <v>1256.3984</v>
      </c>
      <c r="H111" s="382">
        <v>1256</v>
      </c>
      <c r="I111" s="382">
        <v>0</v>
      </c>
    </row>
    <row r="112" spans="1:9" x14ac:dyDescent="0.25">
      <c r="A112">
        <v>20010015</v>
      </c>
      <c r="B112" t="s">
        <v>3465</v>
      </c>
      <c r="C112" t="s">
        <v>12295</v>
      </c>
      <c r="D112" t="s">
        <v>12316</v>
      </c>
      <c r="E112" t="s">
        <v>275</v>
      </c>
      <c r="F112" s="382">
        <v>8.9700000000000006</v>
      </c>
      <c r="G112" s="382">
        <v>369.95400000000006</v>
      </c>
      <c r="H112" s="382">
        <v>370</v>
      </c>
      <c r="I112" s="382">
        <v>0</v>
      </c>
    </row>
    <row r="113" spans="1:9" x14ac:dyDescent="0.25">
      <c r="A113">
        <v>20010015</v>
      </c>
      <c r="B113" t="s">
        <v>3576</v>
      </c>
      <c r="C113" t="s">
        <v>906</v>
      </c>
      <c r="D113" t="s">
        <v>11677</v>
      </c>
      <c r="E113" t="s">
        <v>267</v>
      </c>
      <c r="F113" s="382">
        <v>30.269999999999992</v>
      </c>
      <c r="G113" s="382">
        <v>1410.6907000000001</v>
      </c>
      <c r="H113" s="382">
        <v>1411</v>
      </c>
      <c r="I113" s="382">
        <v>0</v>
      </c>
    </row>
    <row r="114" spans="1:9" x14ac:dyDescent="0.25">
      <c r="A114">
        <v>20010015</v>
      </c>
      <c r="B114" t="s">
        <v>3578</v>
      </c>
      <c r="C114" t="s">
        <v>11503</v>
      </c>
      <c r="D114" t="s">
        <v>12538</v>
      </c>
      <c r="E114" t="s">
        <v>265</v>
      </c>
      <c r="F114" s="382">
        <v>63.789999999999992</v>
      </c>
      <c r="G114" s="382">
        <v>2710.7539000000002</v>
      </c>
      <c r="H114" s="382">
        <v>2711</v>
      </c>
      <c r="I114" s="382">
        <v>0</v>
      </c>
    </row>
    <row r="115" spans="1:9" x14ac:dyDescent="0.25">
      <c r="A115">
        <v>20010015</v>
      </c>
      <c r="B115" t="s">
        <v>3869</v>
      </c>
      <c r="C115" t="s">
        <v>13149</v>
      </c>
      <c r="D115" t="s">
        <v>13179</v>
      </c>
      <c r="E115" t="s">
        <v>265</v>
      </c>
      <c r="F115" s="382">
        <v>20.100000000000001</v>
      </c>
      <c r="G115" s="382">
        <v>930.36580000000004</v>
      </c>
      <c r="H115" s="382">
        <v>930</v>
      </c>
      <c r="I115" s="382">
        <v>0</v>
      </c>
    </row>
    <row r="116" spans="1:9" x14ac:dyDescent="0.25">
      <c r="A116">
        <v>20010015</v>
      </c>
      <c r="B116" t="s">
        <v>3870</v>
      </c>
      <c r="C116" t="s">
        <v>13150</v>
      </c>
      <c r="D116" t="s">
        <v>13180</v>
      </c>
      <c r="E116" t="s">
        <v>267</v>
      </c>
      <c r="F116" s="382">
        <v>33.309999999999995</v>
      </c>
      <c r="G116" s="382">
        <v>1434.7404999999999</v>
      </c>
      <c r="H116" s="382">
        <v>1435</v>
      </c>
      <c r="I116" s="382">
        <v>0</v>
      </c>
    </row>
    <row r="117" spans="1:9" x14ac:dyDescent="0.25">
      <c r="A117">
        <v>20010015</v>
      </c>
      <c r="B117" t="s">
        <v>3871</v>
      </c>
      <c r="C117" t="s">
        <v>13295</v>
      </c>
      <c r="D117" t="s">
        <v>13315</v>
      </c>
      <c r="E117" t="s">
        <v>265</v>
      </c>
      <c r="F117" s="382">
        <v>43.529999999999994</v>
      </c>
      <c r="G117" s="382">
        <v>1983.2057999999997</v>
      </c>
      <c r="H117" s="382">
        <v>1983</v>
      </c>
      <c r="I117" s="382">
        <v>0</v>
      </c>
    </row>
    <row r="118" spans="1:9" x14ac:dyDescent="0.25">
      <c r="A118">
        <v>20010015</v>
      </c>
      <c r="B118" t="s">
        <v>3872</v>
      </c>
      <c r="C118" t="s">
        <v>13296</v>
      </c>
      <c r="D118" t="s">
        <v>13316</v>
      </c>
      <c r="E118" t="s">
        <v>265</v>
      </c>
      <c r="F118" s="382">
        <v>14.39</v>
      </c>
      <c r="G118" s="382">
        <v>633.94949999999994</v>
      </c>
      <c r="H118" s="382">
        <v>634</v>
      </c>
      <c r="I118" s="382">
        <v>0</v>
      </c>
    </row>
    <row r="119" spans="1:9" x14ac:dyDescent="0.25">
      <c r="A119">
        <v>20010015</v>
      </c>
      <c r="B119" t="s">
        <v>10942</v>
      </c>
      <c r="C119" t="s">
        <v>13394</v>
      </c>
      <c r="D119" t="s">
        <v>13415</v>
      </c>
      <c r="E119" t="s">
        <v>3990</v>
      </c>
      <c r="F119" s="382">
        <v>73.100000000000009</v>
      </c>
      <c r="G119" s="382">
        <v>3044.2396999999996</v>
      </c>
      <c r="H119" s="382">
        <v>3044</v>
      </c>
      <c r="I119" s="382">
        <v>0</v>
      </c>
    </row>
    <row r="120" spans="1:9" x14ac:dyDescent="0.25">
      <c r="A120">
        <v>20010015</v>
      </c>
      <c r="B120" t="s">
        <v>3652</v>
      </c>
      <c r="C120" t="s">
        <v>12518</v>
      </c>
      <c r="D120" t="s">
        <v>12714</v>
      </c>
      <c r="E120" t="s">
        <v>267</v>
      </c>
      <c r="F120" s="382">
        <v>116.40999999999998</v>
      </c>
      <c r="G120" s="382">
        <v>4703.2145</v>
      </c>
      <c r="H120" s="382">
        <v>4703</v>
      </c>
      <c r="I120" s="382">
        <v>0</v>
      </c>
    </row>
    <row r="121" spans="1:9" x14ac:dyDescent="0.25">
      <c r="A121">
        <v>20010015</v>
      </c>
      <c r="B121" t="s">
        <v>4391</v>
      </c>
      <c r="C121" t="s">
        <v>13503</v>
      </c>
      <c r="D121" t="s">
        <v>13530</v>
      </c>
      <c r="E121" t="s">
        <v>1380</v>
      </c>
      <c r="F121" s="382">
        <v>18.79</v>
      </c>
      <c r="G121" s="382">
        <v>834.66429999999991</v>
      </c>
      <c r="H121" s="382">
        <v>835</v>
      </c>
      <c r="I121" s="382">
        <v>0</v>
      </c>
    </row>
    <row r="122" spans="1:9" x14ac:dyDescent="0.25">
      <c r="A122">
        <v>20010015</v>
      </c>
      <c r="B122" t="s">
        <v>4414</v>
      </c>
      <c r="C122" t="s">
        <v>13705</v>
      </c>
      <c r="D122" t="s">
        <v>13726</v>
      </c>
      <c r="E122" t="s">
        <v>264</v>
      </c>
      <c r="F122" s="382">
        <v>96.329999999999984</v>
      </c>
      <c r="G122" s="382">
        <v>3896.6685000000007</v>
      </c>
      <c r="H122" s="382">
        <v>3897</v>
      </c>
      <c r="I122" s="382">
        <v>0</v>
      </c>
    </row>
    <row r="123" spans="1:9" x14ac:dyDescent="0.25">
      <c r="A123">
        <v>20010015</v>
      </c>
      <c r="B123" t="s">
        <v>4656</v>
      </c>
      <c r="C123" t="s">
        <v>13906</v>
      </c>
      <c r="D123" t="s">
        <v>13914</v>
      </c>
      <c r="E123" t="s">
        <v>267</v>
      </c>
      <c r="F123" s="382">
        <v>86.36999999999999</v>
      </c>
      <c r="G123" s="382">
        <v>3470.1225999999992</v>
      </c>
      <c r="H123" s="382">
        <v>3470</v>
      </c>
      <c r="I123" s="382">
        <v>0</v>
      </c>
    </row>
    <row r="124" spans="1:9" x14ac:dyDescent="0.25">
      <c r="A124">
        <v>20010015</v>
      </c>
      <c r="B124" t="s">
        <v>5193</v>
      </c>
      <c r="C124" t="s">
        <v>13907</v>
      </c>
      <c r="D124" t="s">
        <v>13915</v>
      </c>
      <c r="E124" t="s">
        <v>267</v>
      </c>
      <c r="F124" s="382">
        <v>73.62</v>
      </c>
      <c r="G124" s="382">
        <v>3120.3371000000002</v>
      </c>
      <c r="H124" s="382">
        <v>3120</v>
      </c>
      <c r="I124" s="382">
        <v>0</v>
      </c>
    </row>
    <row r="125" spans="1:9" x14ac:dyDescent="0.25">
      <c r="A125">
        <v>20010015</v>
      </c>
      <c r="B125" t="s">
        <v>5387</v>
      </c>
      <c r="C125" t="s">
        <v>13947</v>
      </c>
      <c r="D125" t="s">
        <v>13961</v>
      </c>
      <c r="E125" t="s">
        <v>267</v>
      </c>
      <c r="F125" s="382">
        <v>47.550000000000011</v>
      </c>
      <c r="G125" s="382">
        <v>1976.2054000000003</v>
      </c>
      <c r="H125" s="382">
        <v>1976</v>
      </c>
      <c r="I125" s="382">
        <v>0</v>
      </c>
    </row>
    <row r="126" spans="1:9" x14ac:dyDescent="0.25">
      <c r="A126">
        <v>20010015</v>
      </c>
      <c r="B126" t="s">
        <v>5391</v>
      </c>
      <c r="C126" t="s">
        <v>13009</v>
      </c>
      <c r="D126" t="s">
        <v>14454</v>
      </c>
      <c r="E126" t="s">
        <v>265</v>
      </c>
      <c r="F126" s="382">
        <v>42.22</v>
      </c>
      <c r="G126" s="382">
        <v>1802.1509000000003</v>
      </c>
      <c r="H126" s="382">
        <v>1802</v>
      </c>
      <c r="I126" s="382">
        <v>0</v>
      </c>
    </row>
    <row r="127" spans="1:9" x14ac:dyDescent="0.25">
      <c r="A127">
        <v>20010015</v>
      </c>
      <c r="B127" t="s">
        <v>5390</v>
      </c>
      <c r="C127" t="s">
        <v>14294</v>
      </c>
      <c r="D127" t="s">
        <v>14323</v>
      </c>
      <c r="E127" t="s">
        <v>265</v>
      </c>
      <c r="F127" s="382">
        <v>30.860000000000003</v>
      </c>
      <c r="G127" s="382">
        <v>1254.5368999999998</v>
      </c>
      <c r="H127" s="382">
        <v>1255</v>
      </c>
      <c r="I127" s="382">
        <v>0</v>
      </c>
    </row>
    <row r="128" spans="1:9" x14ac:dyDescent="0.25">
      <c r="A128">
        <v>20010015</v>
      </c>
      <c r="B128" t="s">
        <v>5700</v>
      </c>
      <c r="C128" t="s">
        <v>6177</v>
      </c>
      <c r="D128" t="s">
        <v>14455</v>
      </c>
      <c r="E128" t="s">
        <v>3990</v>
      </c>
      <c r="F128" s="382">
        <v>49.74</v>
      </c>
      <c r="G128" s="382">
        <v>2052.8285999999998</v>
      </c>
      <c r="H128" s="382">
        <v>2053</v>
      </c>
      <c r="I128" s="382">
        <v>0</v>
      </c>
    </row>
    <row r="129" spans="1:9" x14ac:dyDescent="0.25">
      <c r="A129">
        <v>20010015</v>
      </c>
      <c r="B129" t="s">
        <v>5701</v>
      </c>
      <c r="C129" t="s">
        <v>15155</v>
      </c>
      <c r="D129" t="s">
        <v>15184</v>
      </c>
      <c r="E129" t="s">
        <v>266</v>
      </c>
      <c r="F129" s="382">
        <v>108.16999999999997</v>
      </c>
      <c r="G129" s="382">
        <v>4383.5647000000008</v>
      </c>
      <c r="H129" s="382">
        <v>4384</v>
      </c>
      <c r="I129" s="382">
        <v>0</v>
      </c>
    </row>
    <row r="130" spans="1:9" x14ac:dyDescent="0.25">
      <c r="A130">
        <v>20010015</v>
      </c>
      <c r="B130" t="s">
        <v>6080</v>
      </c>
      <c r="C130" t="s">
        <v>8752</v>
      </c>
      <c r="D130" t="s">
        <v>15185</v>
      </c>
      <c r="E130" t="s">
        <v>265</v>
      </c>
      <c r="F130" s="382">
        <v>54.019999999999996</v>
      </c>
      <c r="G130" s="382">
        <v>2198.6309999999999</v>
      </c>
      <c r="H130" s="382">
        <v>2199</v>
      </c>
      <c r="I130" s="382">
        <v>0</v>
      </c>
    </row>
    <row r="131" spans="1:9" x14ac:dyDescent="0.25">
      <c r="A131">
        <v>20010015</v>
      </c>
      <c r="B131" t="s">
        <v>6539</v>
      </c>
      <c r="C131" t="s">
        <v>15706</v>
      </c>
      <c r="D131" t="s">
        <v>15717</v>
      </c>
      <c r="E131" t="s">
        <v>1141</v>
      </c>
      <c r="F131" s="382">
        <v>50.34</v>
      </c>
      <c r="G131" s="382">
        <v>2027.0146</v>
      </c>
      <c r="H131" s="382">
        <v>2027</v>
      </c>
      <c r="I131" s="382">
        <v>0</v>
      </c>
    </row>
    <row r="132" spans="1:9" x14ac:dyDescent="0.25">
      <c r="A132">
        <v>20010015</v>
      </c>
      <c r="B132" t="s">
        <v>6533</v>
      </c>
      <c r="C132" t="s">
        <v>15707</v>
      </c>
      <c r="D132" t="s">
        <v>15718</v>
      </c>
      <c r="E132" t="s">
        <v>265</v>
      </c>
      <c r="F132" s="382">
        <v>46.650000000000006</v>
      </c>
      <c r="G132" s="382">
        <v>1896.8068000000001</v>
      </c>
      <c r="H132" s="382">
        <v>1897</v>
      </c>
      <c r="I132" s="382">
        <v>0</v>
      </c>
    </row>
    <row r="133" spans="1:9" x14ac:dyDescent="0.25">
      <c r="A133">
        <v>20010015</v>
      </c>
      <c r="B133" t="s">
        <v>6872</v>
      </c>
      <c r="C133" t="s">
        <v>9991</v>
      </c>
      <c r="D133" t="s">
        <v>15776</v>
      </c>
      <c r="E133" t="s">
        <v>265</v>
      </c>
      <c r="F133" s="382">
        <v>42.089999999999996</v>
      </c>
      <c r="G133" s="382">
        <v>1781.5653</v>
      </c>
      <c r="H133" s="382">
        <v>1782</v>
      </c>
      <c r="I133" s="382">
        <v>0</v>
      </c>
    </row>
    <row r="134" spans="1:9" x14ac:dyDescent="0.25">
      <c r="A134">
        <v>20010015</v>
      </c>
      <c r="B134" t="s">
        <v>6981</v>
      </c>
      <c r="C134" t="s">
        <v>15965</v>
      </c>
      <c r="D134" t="s">
        <v>15975</v>
      </c>
      <c r="E134" t="s">
        <v>265</v>
      </c>
      <c r="F134" s="382">
        <v>44.63000000000001</v>
      </c>
      <c r="G134" s="382">
        <v>1821.6297</v>
      </c>
      <c r="H134" s="382">
        <v>1822</v>
      </c>
      <c r="I134" s="382">
        <v>0</v>
      </c>
    </row>
    <row r="135" spans="1:9" x14ac:dyDescent="0.25">
      <c r="A135">
        <v>20010015</v>
      </c>
      <c r="B135" t="s">
        <v>7263</v>
      </c>
      <c r="C135" t="s">
        <v>16146</v>
      </c>
      <c r="D135" t="s">
        <v>16161</v>
      </c>
      <c r="E135" t="s">
        <v>274</v>
      </c>
      <c r="F135" s="382">
        <v>197.13</v>
      </c>
      <c r="G135" s="382">
        <v>8493.1473999999998</v>
      </c>
      <c r="H135" s="382">
        <v>8493</v>
      </c>
      <c r="I135" s="382">
        <v>0</v>
      </c>
    </row>
    <row r="136" spans="1:9" x14ac:dyDescent="0.25">
      <c r="A136">
        <v>20010015</v>
      </c>
      <c r="B136" t="s">
        <v>12391</v>
      </c>
      <c r="C136" t="s">
        <v>16423</v>
      </c>
      <c r="D136" t="s">
        <v>16473</v>
      </c>
      <c r="E136" t="s">
        <v>275</v>
      </c>
      <c r="F136" s="382">
        <v>76.719999999999985</v>
      </c>
      <c r="G136" s="382">
        <v>3014.8567000000003</v>
      </c>
      <c r="H136" s="382">
        <v>3015</v>
      </c>
      <c r="I136" s="382">
        <v>0</v>
      </c>
    </row>
    <row r="137" spans="1:9" x14ac:dyDescent="0.25">
      <c r="A137">
        <v>20010015</v>
      </c>
      <c r="B137" t="s">
        <v>7374</v>
      </c>
      <c r="C137" t="s">
        <v>16424</v>
      </c>
      <c r="D137" t="s">
        <v>16474</v>
      </c>
      <c r="E137" t="s">
        <v>267</v>
      </c>
      <c r="F137" s="382">
        <v>6.1</v>
      </c>
      <c r="G137" s="382">
        <v>251.78300000000002</v>
      </c>
      <c r="H137" s="382">
        <v>252</v>
      </c>
      <c r="I137" s="382">
        <v>0</v>
      </c>
    </row>
    <row r="138" spans="1:9" x14ac:dyDescent="0.25">
      <c r="A138" t="s">
        <v>16680</v>
      </c>
      <c r="F138" s="382">
        <v>2579.3799999999997</v>
      </c>
      <c r="G138" s="382">
        <v>107851.96300000002</v>
      </c>
      <c r="H138" s="382">
        <v>107853</v>
      </c>
      <c r="I138" s="382">
        <v>0</v>
      </c>
    </row>
    <row r="139" spans="1:9" x14ac:dyDescent="0.25">
      <c r="A139">
        <v>20010017</v>
      </c>
      <c r="B139" t="s">
        <v>17</v>
      </c>
      <c r="C139" t="s">
        <v>1488</v>
      </c>
      <c r="D139" t="s">
        <v>1543</v>
      </c>
      <c r="E139" t="s">
        <v>429</v>
      </c>
      <c r="F139" s="382">
        <v>169.03999999999996</v>
      </c>
      <c r="G139" s="382">
        <v>7490.8292000000001</v>
      </c>
      <c r="H139" s="382">
        <v>7096</v>
      </c>
      <c r="I139" s="382">
        <v>395.27999999999884</v>
      </c>
    </row>
    <row r="140" spans="1:9" x14ac:dyDescent="0.25">
      <c r="A140">
        <v>20010017</v>
      </c>
      <c r="B140" t="s">
        <v>21</v>
      </c>
      <c r="C140" t="s">
        <v>1868</v>
      </c>
      <c r="D140" t="s">
        <v>1901</v>
      </c>
      <c r="E140" t="s">
        <v>429</v>
      </c>
      <c r="F140" s="382">
        <v>16.329999999999998</v>
      </c>
      <c r="G140" s="382">
        <v>841.52419999999995</v>
      </c>
      <c r="H140" s="382">
        <v>842</v>
      </c>
      <c r="I140" s="382">
        <v>0</v>
      </c>
    </row>
    <row r="141" spans="1:9" x14ac:dyDescent="0.25">
      <c r="A141">
        <v>20010017</v>
      </c>
      <c r="B141" t="s">
        <v>2</v>
      </c>
      <c r="C141" t="s">
        <v>559</v>
      </c>
      <c r="D141" t="s">
        <v>2642</v>
      </c>
      <c r="E141" t="s">
        <v>273</v>
      </c>
      <c r="F141" s="382">
        <v>18.809999999999995</v>
      </c>
      <c r="G141" s="382">
        <v>857.65710000000013</v>
      </c>
      <c r="H141" s="382">
        <v>858</v>
      </c>
      <c r="I141" s="382">
        <v>0</v>
      </c>
    </row>
    <row r="142" spans="1:9" x14ac:dyDescent="0.25">
      <c r="A142">
        <v>20010017</v>
      </c>
      <c r="B142" t="s">
        <v>4</v>
      </c>
      <c r="C142" t="s">
        <v>3876</v>
      </c>
      <c r="D142" t="s">
        <v>3901</v>
      </c>
      <c r="E142" t="s">
        <v>273</v>
      </c>
      <c r="F142" s="382">
        <v>6.8199999999999994</v>
      </c>
      <c r="G142" s="382">
        <v>310.83920000000001</v>
      </c>
      <c r="H142" s="382">
        <v>311</v>
      </c>
      <c r="I142" s="382">
        <v>0</v>
      </c>
    </row>
    <row r="143" spans="1:9" x14ac:dyDescent="0.25">
      <c r="A143">
        <v>20010017</v>
      </c>
      <c r="B143" t="s">
        <v>5</v>
      </c>
      <c r="C143" t="s">
        <v>559</v>
      </c>
      <c r="D143" t="s">
        <v>8406</v>
      </c>
      <c r="E143" t="s">
        <v>273</v>
      </c>
      <c r="F143" s="382">
        <v>37.54</v>
      </c>
      <c r="G143" s="382">
        <v>1403.0563999999999</v>
      </c>
      <c r="H143" s="382">
        <v>1403</v>
      </c>
      <c r="I143" s="382">
        <v>0</v>
      </c>
    </row>
    <row r="144" spans="1:9" x14ac:dyDescent="0.25">
      <c r="A144">
        <v>20010017</v>
      </c>
      <c r="B144" t="s">
        <v>39</v>
      </c>
      <c r="C144" t="s">
        <v>9600</v>
      </c>
      <c r="D144" t="s">
        <v>9619</v>
      </c>
      <c r="E144" t="s">
        <v>456</v>
      </c>
      <c r="F144" s="382">
        <v>26.270000000000003</v>
      </c>
      <c r="G144" s="382">
        <v>1308.8733999999999</v>
      </c>
      <c r="H144" s="382">
        <v>1309</v>
      </c>
      <c r="I144" s="382">
        <v>0</v>
      </c>
    </row>
    <row r="145" spans="1:9" x14ac:dyDescent="0.25">
      <c r="A145">
        <v>20010017</v>
      </c>
      <c r="B145" t="s">
        <v>6</v>
      </c>
      <c r="C145" t="s">
        <v>11312</v>
      </c>
      <c r="D145" t="s">
        <v>11343</v>
      </c>
      <c r="E145" t="s">
        <v>273</v>
      </c>
      <c r="F145" s="382">
        <v>10.77</v>
      </c>
      <c r="G145" s="382">
        <v>662.23800000000006</v>
      </c>
      <c r="H145" s="382">
        <v>662</v>
      </c>
      <c r="I145" s="382">
        <v>0</v>
      </c>
    </row>
    <row r="146" spans="1:9" x14ac:dyDescent="0.25">
      <c r="A146">
        <v>20010017</v>
      </c>
      <c r="B146" t="s">
        <v>31</v>
      </c>
      <c r="C146" t="s">
        <v>11314</v>
      </c>
      <c r="D146" t="s">
        <v>11345</v>
      </c>
      <c r="E146" t="s">
        <v>429</v>
      </c>
      <c r="F146" s="382">
        <v>11.6</v>
      </c>
      <c r="G146" s="382">
        <v>565.24559999999997</v>
      </c>
      <c r="H146" s="382">
        <v>565</v>
      </c>
      <c r="I146" s="382">
        <v>0</v>
      </c>
    </row>
    <row r="147" spans="1:9" x14ac:dyDescent="0.25">
      <c r="A147">
        <v>20010017</v>
      </c>
      <c r="B147" t="s">
        <v>7</v>
      </c>
      <c r="C147" t="s">
        <v>11315</v>
      </c>
      <c r="D147" t="s">
        <v>11346</v>
      </c>
      <c r="E147" t="s">
        <v>273</v>
      </c>
      <c r="F147" s="382">
        <v>17.36</v>
      </c>
      <c r="G147" s="382">
        <v>675.09780000000001</v>
      </c>
      <c r="H147" s="382">
        <v>675</v>
      </c>
      <c r="I147" s="382">
        <v>0</v>
      </c>
    </row>
    <row r="148" spans="1:9" x14ac:dyDescent="0.25">
      <c r="A148" t="s">
        <v>16681</v>
      </c>
      <c r="F148" s="382">
        <v>314.53999999999996</v>
      </c>
      <c r="G148" s="382">
        <v>14115.3609</v>
      </c>
      <c r="H148" s="382">
        <v>13721</v>
      </c>
      <c r="I148" s="382">
        <v>395.27999999999884</v>
      </c>
    </row>
    <row r="149" spans="1:9" x14ac:dyDescent="0.25">
      <c r="A149">
        <v>20010023</v>
      </c>
      <c r="B149" t="s">
        <v>1</v>
      </c>
      <c r="C149" t="s">
        <v>2619</v>
      </c>
      <c r="D149" t="s">
        <v>2673</v>
      </c>
      <c r="E149" t="s">
        <v>272</v>
      </c>
      <c r="F149" s="382">
        <v>54.20000000000001</v>
      </c>
      <c r="G149" s="382">
        <v>2706.3362000000002</v>
      </c>
      <c r="H149" s="382">
        <v>2706</v>
      </c>
      <c r="I149" s="382">
        <v>0</v>
      </c>
    </row>
    <row r="150" spans="1:9" x14ac:dyDescent="0.25">
      <c r="A150">
        <v>20010023</v>
      </c>
      <c r="B150" t="s">
        <v>41</v>
      </c>
      <c r="C150" t="s">
        <v>2623</v>
      </c>
      <c r="D150" t="s">
        <v>2677</v>
      </c>
      <c r="E150" t="s">
        <v>275</v>
      </c>
      <c r="F150" s="382">
        <v>31.82</v>
      </c>
      <c r="G150" s="382">
        <v>1667.7180000000001</v>
      </c>
      <c r="H150" s="382">
        <v>1668</v>
      </c>
      <c r="I150" s="382">
        <v>0</v>
      </c>
    </row>
    <row r="151" spans="1:9" x14ac:dyDescent="0.25">
      <c r="A151">
        <v>20010023</v>
      </c>
      <c r="B151" t="s">
        <v>21</v>
      </c>
      <c r="C151" t="s">
        <v>2626</v>
      </c>
      <c r="D151" t="s">
        <v>2680</v>
      </c>
      <c r="E151" t="s">
        <v>272</v>
      </c>
      <c r="F151" s="382">
        <v>8.2199999999999989</v>
      </c>
      <c r="G151" s="382">
        <v>329.46340000000004</v>
      </c>
      <c r="H151" s="382">
        <v>329</v>
      </c>
      <c r="I151" s="382">
        <v>0</v>
      </c>
    </row>
    <row r="152" spans="1:9" x14ac:dyDescent="0.25">
      <c r="A152">
        <v>20010023</v>
      </c>
      <c r="B152" t="s">
        <v>22</v>
      </c>
      <c r="C152" t="s">
        <v>2627</v>
      </c>
      <c r="D152" t="s">
        <v>2681</v>
      </c>
      <c r="E152" t="s">
        <v>275</v>
      </c>
      <c r="F152" s="382">
        <v>47.600000000000009</v>
      </c>
      <c r="G152" s="382">
        <v>1959.6806000000004</v>
      </c>
      <c r="H152" s="382">
        <v>1960</v>
      </c>
      <c r="I152" s="382">
        <v>0</v>
      </c>
    </row>
    <row r="153" spans="1:9" x14ac:dyDescent="0.25">
      <c r="A153">
        <v>20010023</v>
      </c>
      <c r="B153" t="s">
        <v>25</v>
      </c>
      <c r="C153" t="s">
        <v>2402</v>
      </c>
      <c r="D153" t="s">
        <v>2403</v>
      </c>
      <c r="E153" t="s">
        <v>271</v>
      </c>
      <c r="F153" s="382">
        <v>39.07</v>
      </c>
      <c r="G153" s="382">
        <v>1781.7679000000003</v>
      </c>
      <c r="H153" s="382">
        <v>1782</v>
      </c>
      <c r="I153" s="382">
        <v>0</v>
      </c>
    </row>
    <row r="154" spans="1:9" x14ac:dyDescent="0.25">
      <c r="A154">
        <v>20010023</v>
      </c>
      <c r="B154" t="s">
        <v>26</v>
      </c>
      <c r="C154" t="s">
        <v>2406</v>
      </c>
      <c r="D154" t="s">
        <v>2407</v>
      </c>
      <c r="E154" t="s">
        <v>271</v>
      </c>
      <c r="F154" s="382">
        <v>54.51</v>
      </c>
      <c r="G154" s="382">
        <v>2282.3885999999998</v>
      </c>
      <c r="H154" s="382">
        <v>2282</v>
      </c>
      <c r="I154" s="382">
        <v>0</v>
      </c>
    </row>
    <row r="155" spans="1:9" x14ac:dyDescent="0.25">
      <c r="A155">
        <v>20010023</v>
      </c>
      <c r="B155" t="s">
        <v>28</v>
      </c>
      <c r="C155" t="s">
        <v>2628</v>
      </c>
      <c r="D155" t="s">
        <v>2682</v>
      </c>
      <c r="E155" t="s">
        <v>271</v>
      </c>
      <c r="F155" s="382">
        <v>75.650000000000006</v>
      </c>
      <c r="G155" s="382">
        <v>3098.7116000000005</v>
      </c>
      <c r="H155" s="382">
        <v>3099</v>
      </c>
      <c r="I155" s="382">
        <v>0</v>
      </c>
    </row>
    <row r="156" spans="1:9" x14ac:dyDescent="0.25">
      <c r="A156">
        <v>20010023</v>
      </c>
      <c r="B156" t="s">
        <v>38</v>
      </c>
      <c r="C156" t="s">
        <v>2630</v>
      </c>
      <c r="D156" t="s">
        <v>2684</v>
      </c>
      <c r="E156" t="s">
        <v>270</v>
      </c>
      <c r="F156" s="382">
        <v>61.760000000000005</v>
      </c>
      <c r="G156" s="382">
        <v>2653.8508000000002</v>
      </c>
      <c r="H156" s="382">
        <v>2654</v>
      </c>
      <c r="I156" s="382">
        <v>0</v>
      </c>
    </row>
    <row r="157" spans="1:9" x14ac:dyDescent="0.25">
      <c r="A157">
        <v>20010023</v>
      </c>
      <c r="B157" t="s">
        <v>29</v>
      </c>
      <c r="C157" t="s">
        <v>2631</v>
      </c>
      <c r="D157" t="s">
        <v>2685</v>
      </c>
      <c r="E157" t="s">
        <v>271</v>
      </c>
      <c r="F157" s="382">
        <v>33.930000000000007</v>
      </c>
      <c r="G157" s="382">
        <v>1371.7775999999997</v>
      </c>
      <c r="H157" s="382">
        <v>1372</v>
      </c>
      <c r="I157" s="382">
        <v>0</v>
      </c>
    </row>
    <row r="158" spans="1:9" x14ac:dyDescent="0.25">
      <c r="A158">
        <v>20010023</v>
      </c>
      <c r="B158" t="s">
        <v>39</v>
      </c>
      <c r="C158" t="s">
        <v>2632</v>
      </c>
      <c r="D158" t="s">
        <v>2686</v>
      </c>
      <c r="E158" t="s">
        <v>271</v>
      </c>
      <c r="F158" s="382">
        <v>68.47</v>
      </c>
      <c r="G158" s="382">
        <v>3983.4398000000001</v>
      </c>
      <c r="H158" s="382">
        <v>3983</v>
      </c>
      <c r="I158" s="382">
        <v>0</v>
      </c>
    </row>
    <row r="159" spans="1:9" x14ac:dyDescent="0.25">
      <c r="A159">
        <v>20010023</v>
      </c>
      <c r="B159" t="s">
        <v>6</v>
      </c>
      <c r="C159" t="s">
        <v>2815</v>
      </c>
      <c r="D159" t="s">
        <v>2844</v>
      </c>
      <c r="E159" t="s">
        <v>272</v>
      </c>
      <c r="F159" s="382">
        <v>14.7</v>
      </c>
      <c r="G159" s="382">
        <v>604.20960000000002</v>
      </c>
      <c r="H159" s="382">
        <v>604</v>
      </c>
      <c r="I159" s="382">
        <v>0</v>
      </c>
    </row>
    <row r="160" spans="1:9" x14ac:dyDescent="0.25">
      <c r="A160">
        <v>20010023</v>
      </c>
      <c r="B160" t="s">
        <v>7</v>
      </c>
      <c r="C160" t="s">
        <v>610</v>
      </c>
      <c r="D160" t="s">
        <v>3049</v>
      </c>
      <c r="E160" t="s">
        <v>269</v>
      </c>
      <c r="F160" s="382">
        <v>16.5</v>
      </c>
      <c r="G160" s="382">
        <v>669.03200000000004</v>
      </c>
      <c r="H160" s="382">
        <v>669</v>
      </c>
      <c r="I160" s="382">
        <v>0</v>
      </c>
    </row>
    <row r="161" spans="1:9" x14ac:dyDescent="0.25">
      <c r="A161">
        <v>20010023</v>
      </c>
      <c r="B161" t="s">
        <v>8</v>
      </c>
      <c r="C161" t="s">
        <v>2435</v>
      </c>
      <c r="D161" t="s">
        <v>3310</v>
      </c>
      <c r="E161" t="s">
        <v>269</v>
      </c>
      <c r="F161" s="382">
        <v>29.15</v>
      </c>
      <c r="G161" s="382">
        <v>1256.6570000000002</v>
      </c>
      <c r="H161" s="382">
        <v>1257</v>
      </c>
      <c r="I161" s="382">
        <v>0</v>
      </c>
    </row>
    <row r="162" spans="1:9" x14ac:dyDescent="0.25">
      <c r="A162">
        <v>20010023</v>
      </c>
      <c r="B162" t="s">
        <v>32</v>
      </c>
      <c r="C162" t="s">
        <v>610</v>
      </c>
      <c r="D162" t="s">
        <v>3482</v>
      </c>
      <c r="E162" t="s">
        <v>271</v>
      </c>
      <c r="F162" s="382">
        <v>77.189999999999984</v>
      </c>
      <c r="G162" s="382">
        <v>3154.5288999999993</v>
      </c>
      <c r="H162" s="382">
        <v>3155</v>
      </c>
      <c r="I162" s="382">
        <v>0</v>
      </c>
    </row>
    <row r="163" spans="1:9" x14ac:dyDescent="0.25">
      <c r="A163">
        <v>20010023</v>
      </c>
      <c r="B163" t="s">
        <v>35</v>
      </c>
      <c r="C163" t="s">
        <v>4253</v>
      </c>
      <c r="D163" t="s">
        <v>4279</v>
      </c>
      <c r="E163" t="s">
        <v>272</v>
      </c>
      <c r="F163" s="382">
        <v>0.77</v>
      </c>
      <c r="G163" s="382">
        <v>35.466200000000001</v>
      </c>
      <c r="H163" s="382">
        <v>35</v>
      </c>
      <c r="I163" s="382">
        <v>0</v>
      </c>
    </row>
    <row r="164" spans="1:9" x14ac:dyDescent="0.25">
      <c r="A164">
        <v>20010023</v>
      </c>
      <c r="B164" t="s">
        <v>129</v>
      </c>
      <c r="C164" t="s">
        <v>5230</v>
      </c>
      <c r="D164" t="s">
        <v>5286</v>
      </c>
      <c r="E164" t="s">
        <v>272</v>
      </c>
      <c r="F164" s="382">
        <v>33.529999999999994</v>
      </c>
      <c r="G164" s="382">
        <v>1365.164</v>
      </c>
      <c r="H164" s="382">
        <v>1365</v>
      </c>
      <c r="I164" s="382">
        <v>0</v>
      </c>
    </row>
    <row r="165" spans="1:9" x14ac:dyDescent="0.25">
      <c r="A165">
        <v>20010023</v>
      </c>
      <c r="B165" t="s">
        <v>424</v>
      </c>
      <c r="C165" t="s">
        <v>5232</v>
      </c>
      <c r="D165" t="s">
        <v>5288</v>
      </c>
      <c r="E165" t="s">
        <v>269</v>
      </c>
      <c r="F165" s="382">
        <v>71.320000000000007</v>
      </c>
      <c r="G165" s="382">
        <v>3055.7206000000001</v>
      </c>
      <c r="H165" s="382">
        <v>3056</v>
      </c>
      <c r="I165" s="382">
        <v>0</v>
      </c>
    </row>
    <row r="166" spans="1:9" x14ac:dyDescent="0.25">
      <c r="A166">
        <v>20010023</v>
      </c>
      <c r="B166" t="s">
        <v>761</v>
      </c>
      <c r="C166" t="s">
        <v>8998</v>
      </c>
      <c r="D166" t="s">
        <v>9017</v>
      </c>
      <c r="E166" t="s">
        <v>721</v>
      </c>
      <c r="F166" s="382">
        <v>29.559999999999995</v>
      </c>
      <c r="G166" s="382">
        <v>1330.0241999999998</v>
      </c>
      <c r="H166" s="382">
        <v>1330</v>
      </c>
      <c r="I166" s="382">
        <v>0</v>
      </c>
    </row>
    <row r="167" spans="1:9" x14ac:dyDescent="0.25">
      <c r="A167">
        <v>20010023</v>
      </c>
      <c r="B167" t="s">
        <v>1242</v>
      </c>
      <c r="C167" t="s">
        <v>13507</v>
      </c>
      <c r="D167" t="s">
        <v>13535</v>
      </c>
      <c r="E167" t="s">
        <v>271</v>
      </c>
      <c r="F167" s="382">
        <v>41.589999999999996</v>
      </c>
      <c r="G167" s="382">
        <v>1686.6014</v>
      </c>
      <c r="H167" s="382">
        <v>1687</v>
      </c>
      <c r="I167" s="382">
        <v>0</v>
      </c>
    </row>
    <row r="168" spans="1:9" x14ac:dyDescent="0.25">
      <c r="A168">
        <v>20010023</v>
      </c>
      <c r="B168" t="s">
        <v>1247</v>
      </c>
      <c r="C168" t="s">
        <v>7458</v>
      </c>
      <c r="D168" t="s">
        <v>13857</v>
      </c>
      <c r="E168" t="s">
        <v>272</v>
      </c>
      <c r="F168" s="382">
        <v>5.0699999999999994</v>
      </c>
      <c r="G168" s="382">
        <v>215.59810000000002</v>
      </c>
      <c r="H168" s="382">
        <v>216</v>
      </c>
      <c r="I168" s="382">
        <v>0</v>
      </c>
    </row>
    <row r="169" spans="1:9" x14ac:dyDescent="0.25">
      <c r="A169">
        <v>20010023</v>
      </c>
      <c r="B169" t="s">
        <v>1850</v>
      </c>
      <c r="C169" t="s">
        <v>14603</v>
      </c>
      <c r="D169" t="s">
        <v>14626</v>
      </c>
      <c r="E169" t="s">
        <v>14659</v>
      </c>
      <c r="F169" s="382">
        <v>10.61</v>
      </c>
      <c r="G169" s="382">
        <v>427.10180000000003</v>
      </c>
      <c r="H169" s="382">
        <v>427</v>
      </c>
      <c r="I169" s="382">
        <v>0</v>
      </c>
    </row>
    <row r="170" spans="1:9" x14ac:dyDescent="0.25">
      <c r="A170">
        <v>20010023</v>
      </c>
      <c r="B170" t="s">
        <v>130</v>
      </c>
      <c r="C170" t="s">
        <v>7300</v>
      </c>
      <c r="D170" t="s">
        <v>7329</v>
      </c>
      <c r="E170" t="s">
        <v>275</v>
      </c>
      <c r="F170" s="382">
        <v>28.43</v>
      </c>
      <c r="G170" s="382">
        <v>1161.2894999999999</v>
      </c>
      <c r="H170" s="382">
        <v>1161</v>
      </c>
      <c r="I170" s="382">
        <v>0</v>
      </c>
    </row>
    <row r="171" spans="1:9" x14ac:dyDescent="0.25">
      <c r="A171" t="s">
        <v>16682</v>
      </c>
      <c r="F171" s="382">
        <v>833.65</v>
      </c>
      <c r="G171" s="382">
        <v>36796.527799999996</v>
      </c>
      <c r="H171" s="382">
        <v>36797</v>
      </c>
      <c r="I171" s="382">
        <v>0</v>
      </c>
    </row>
    <row r="172" spans="1:9" x14ac:dyDescent="0.25">
      <c r="A172">
        <v>20010027</v>
      </c>
      <c r="B172" t="s">
        <v>1</v>
      </c>
      <c r="C172" t="s">
        <v>2596</v>
      </c>
      <c r="D172" t="s">
        <v>2643</v>
      </c>
      <c r="E172" t="s">
        <v>467</v>
      </c>
      <c r="F172" s="382">
        <v>16.860000000000003</v>
      </c>
      <c r="G172" s="382">
        <v>784.76570000000004</v>
      </c>
      <c r="H172" s="382">
        <v>785</v>
      </c>
      <c r="I172" s="382">
        <v>0</v>
      </c>
    </row>
    <row r="173" spans="1:9" x14ac:dyDescent="0.25">
      <c r="A173">
        <v>20010027</v>
      </c>
      <c r="B173" t="s">
        <v>38</v>
      </c>
      <c r="C173" t="s">
        <v>3754</v>
      </c>
      <c r="D173" t="s">
        <v>3771</v>
      </c>
      <c r="E173" t="s">
        <v>467</v>
      </c>
      <c r="F173" s="382">
        <v>52.61999999999999</v>
      </c>
      <c r="G173" s="382">
        <v>1977.8035</v>
      </c>
      <c r="H173" s="382">
        <v>1978</v>
      </c>
      <c r="I173" s="382">
        <v>0</v>
      </c>
    </row>
    <row r="174" spans="1:9" x14ac:dyDescent="0.25">
      <c r="A174">
        <v>20010027</v>
      </c>
      <c r="B174" t="s">
        <v>39</v>
      </c>
      <c r="C174" t="s">
        <v>4012</v>
      </c>
      <c r="D174" t="s">
        <v>4059</v>
      </c>
      <c r="E174" t="s">
        <v>275</v>
      </c>
      <c r="F174" s="382">
        <v>62.92</v>
      </c>
      <c r="G174" s="382">
        <v>2530.6404999999995</v>
      </c>
      <c r="H174" s="382">
        <v>2531</v>
      </c>
      <c r="I174" s="382">
        <v>0</v>
      </c>
    </row>
    <row r="175" spans="1:9" x14ac:dyDescent="0.25">
      <c r="A175">
        <v>20010027</v>
      </c>
      <c r="B175" t="s">
        <v>7</v>
      </c>
      <c r="C175" t="s">
        <v>4543</v>
      </c>
      <c r="D175" t="s">
        <v>4567</v>
      </c>
      <c r="E175" t="s">
        <v>275</v>
      </c>
      <c r="F175" s="382">
        <v>7.47</v>
      </c>
      <c r="G175" s="382">
        <v>369.66300000000001</v>
      </c>
      <c r="H175" s="382">
        <v>370</v>
      </c>
      <c r="I175" s="382">
        <v>0</v>
      </c>
    </row>
    <row r="176" spans="1:9" x14ac:dyDescent="0.25">
      <c r="A176">
        <v>20010027</v>
      </c>
      <c r="B176" t="s">
        <v>34</v>
      </c>
      <c r="C176" t="s">
        <v>8207</v>
      </c>
      <c r="D176" t="s">
        <v>8235</v>
      </c>
      <c r="E176" t="s">
        <v>467</v>
      </c>
      <c r="F176" s="382">
        <v>41.87</v>
      </c>
      <c r="G176" s="382">
        <v>1762.5925</v>
      </c>
      <c r="H176" s="382">
        <v>1763</v>
      </c>
      <c r="I176" s="382">
        <v>0</v>
      </c>
    </row>
    <row r="177" spans="1:9" x14ac:dyDescent="0.25">
      <c r="A177">
        <v>20010027</v>
      </c>
      <c r="B177" t="s">
        <v>423</v>
      </c>
      <c r="C177" t="s">
        <v>8379</v>
      </c>
      <c r="D177" t="s">
        <v>8407</v>
      </c>
      <c r="E177" t="s">
        <v>467</v>
      </c>
      <c r="F177" s="382">
        <v>63.219999999999992</v>
      </c>
      <c r="G177" s="382">
        <v>2580.3861999999999</v>
      </c>
      <c r="H177" s="382">
        <v>2580</v>
      </c>
      <c r="I177" s="382">
        <v>0</v>
      </c>
    </row>
    <row r="178" spans="1:9" x14ac:dyDescent="0.25">
      <c r="A178">
        <v>20010027</v>
      </c>
      <c r="B178" t="s">
        <v>10</v>
      </c>
      <c r="C178" t="s">
        <v>6618</v>
      </c>
      <c r="D178" t="s">
        <v>6650</v>
      </c>
      <c r="E178" t="s">
        <v>456</v>
      </c>
      <c r="F178" s="382">
        <v>0.83</v>
      </c>
      <c r="G178" s="382">
        <v>32.967599999999997</v>
      </c>
      <c r="H178" s="382">
        <v>33</v>
      </c>
      <c r="I178" s="382">
        <v>0</v>
      </c>
    </row>
    <row r="179" spans="1:9" x14ac:dyDescent="0.25">
      <c r="A179">
        <v>20010027</v>
      </c>
      <c r="B179" t="s">
        <v>2594</v>
      </c>
      <c r="C179" t="s">
        <v>10536</v>
      </c>
      <c r="D179" t="s">
        <v>10565</v>
      </c>
      <c r="E179" t="s">
        <v>467</v>
      </c>
      <c r="F179" s="382">
        <v>19.950000000000003</v>
      </c>
      <c r="G179" s="382">
        <v>947.16489999999999</v>
      </c>
      <c r="H179" s="382">
        <v>947</v>
      </c>
      <c r="I179" s="382">
        <v>0</v>
      </c>
    </row>
    <row r="180" spans="1:9" x14ac:dyDescent="0.25">
      <c r="A180">
        <v>20010027</v>
      </c>
      <c r="B180" t="s">
        <v>3653</v>
      </c>
      <c r="C180" t="s">
        <v>12297</v>
      </c>
      <c r="D180" t="s">
        <v>16475</v>
      </c>
      <c r="E180" t="s">
        <v>429</v>
      </c>
      <c r="F180" s="382">
        <v>15.930000000000001</v>
      </c>
      <c r="G180" s="382">
        <v>732.7242</v>
      </c>
      <c r="H180" s="382">
        <v>733</v>
      </c>
      <c r="I180" s="382">
        <v>0</v>
      </c>
    </row>
    <row r="181" spans="1:9" x14ac:dyDescent="0.25">
      <c r="A181">
        <v>20010027</v>
      </c>
      <c r="B181" t="s">
        <v>8327</v>
      </c>
      <c r="C181" t="s">
        <v>14605</v>
      </c>
      <c r="D181" t="s">
        <v>14628</v>
      </c>
      <c r="E181" t="s">
        <v>268</v>
      </c>
      <c r="F181" s="382">
        <v>27.709999999999997</v>
      </c>
      <c r="G181" s="382">
        <v>1190.2987000000001</v>
      </c>
      <c r="H181" s="382">
        <v>1190</v>
      </c>
      <c r="I181" s="382">
        <v>0</v>
      </c>
    </row>
    <row r="182" spans="1:9" x14ac:dyDescent="0.25">
      <c r="A182" t="s">
        <v>16683</v>
      </c>
      <c r="F182" s="382">
        <v>309.38</v>
      </c>
      <c r="G182" s="382">
        <v>12909.006799999999</v>
      </c>
      <c r="H182" s="382">
        <v>12910</v>
      </c>
      <c r="I182" s="382">
        <v>0</v>
      </c>
    </row>
    <row r="183" spans="1:9" x14ac:dyDescent="0.25">
      <c r="A183">
        <v>20010033</v>
      </c>
      <c r="B183" t="s">
        <v>17</v>
      </c>
      <c r="C183" t="s">
        <v>8370</v>
      </c>
      <c r="D183" t="s">
        <v>8371</v>
      </c>
      <c r="E183" t="s">
        <v>273</v>
      </c>
      <c r="F183" s="382">
        <v>348.82000000000005</v>
      </c>
      <c r="G183" s="382">
        <v>15137.722600000001</v>
      </c>
      <c r="H183" s="382">
        <v>14791</v>
      </c>
      <c r="I183" s="382">
        <v>346.89000000000124</v>
      </c>
    </row>
    <row r="184" spans="1:9" x14ac:dyDescent="0.25">
      <c r="A184">
        <v>20010033</v>
      </c>
      <c r="B184" t="s">
        <v>24</v>
      </c>
      <c r="C184" t="s">
        <v>13847</v>
      </c>
      <c r="D184" t="s">
        <v>13859</v>
      </c>
      <c r="E184" t="s">
        <v>275</v>
      </c>
      <c r="F184" s="382">
        <v>23.07</v>
      </c>
      <c r="G184" s="382">
        <v>1273.5772999999999</v>
      </c>
      <c r="H184" s="382">
        <v>1274</v>
      </c>
      <c r="I184" s="382">
        <v>0</v>
      </c>
    </row>
    <row r="185" spans="1:9" x14ac:dyDescent="0.25">
      <c r="A185" t="s">
        <v>16684</v>
      </c>
      <c r="F185" s="382">
        <v>371.89000000000004</v>
      </c>
      <c r="G185" s="382">
        <v>16411.299900000002</v>
      </c>
      <c r="H185" s="382">
        <v>16065</v>
      </c>
      <c r="I185" s="382">
        <v>346.89000000000124</v>
      </c>
    </row>
    <row r="186" spans="1:9" x14ac:dyDescent="0.25">
      <c r="A186">
        <v>20010036</v>
      </c>
      <c r="B186" t="s">
        <v>17</v>
      </c>
      <c r="C186" t="s">
        <v>3379</v>
      </c>
      <c r="D186" t="s">
        <v>3535</v>
      </c>
      <c r="E186" t="s">
        <v>467</v>
      </c>
      <c r="F186" s="382">
        <v>25.5</v>
      </c>
      <c r="G186" s="382">
        <v>1099.8150000000001</v>
      </c>
      <c r="H186" s="382">
        <v>1100</v>
      </c>
      <c r="I186" s="382">
        <v>0</v>
      </c>
    </row>
    <row r="187" spans="1:9" x14ac:dyDescent="0.25">
      <c r="A187">
        <v>20010036</v>
      </c>
      <c r="B187" t="s">
        <v>22</v>
      </c>
      <c r="C187" t="s">
        <v>11655</v>
      </c>
      <c r="D187" t="s">
        <v>11680</v>
      </c>
      <c r="E187" t="s">
        <v>456</v>
      </c>
      <c r="F187" s="382">
        <v>103.17</v>
      </c>
      <c r="G187" s="382">
        <v>4448.9907999999996</v>
      </c>
      <c r="H187" s="382">
        <v>4449</v>
      </c>
      <c r="I187" s="382">
        <v>0</v>
      </c>
    </row>
    <row r="188" spans="1:9" x14ac:dyDescent="0.25">
      <c r="A188">
        <v>20010036</v>
      </c>
      <c r="B188" t="s">
        <v>40</v>
      </c>
      <c r="C188" t="s">
        <v>8624</v>
      </c>
      <c r="D188" t="s">
        <v>12774</v>
      </c>
      <c r="E188" t="s">
        <v>456</v>
      </c>
      <c r="F188" s="382">
        <v>9.4400000000000013</v>
      </c>
      <c r="G188" s="382">
        <v>402.07849999999996</v>
      </c>
      <c r="H188" s="382">
        <v>402</v>
      </c>
      <c r="I188" s="382">
        <v>0</v>
      </c>
    </row>
    <row r="189" spans="1:9" x14ac:dyDescent="0.25">
      <c r="A189" t="s">
        <v>16685</v>
      </c>
      <c r="F189" s="382">
        <v>138.11000000000001</v>
      </c>
      <c r="G189" s="382">
        <v>5950.8842999999997</v>
      </c>
      <c r="H189" s="382">
        <v>5951</v>
      </c>
      <c r="I189" s="382">
        <v>0</v>
      </c>
    </row>
    <row r="190" spans="1:9" x14ac:dyDescent="0.25">
      <c r="A190">
        <v>20010038</v>
      </c>
      <c r="B190" t="s">
        <v>17</v>
      </c>
      <c r="C190" t="s">
        <v>3288</v>
      </c>
      <c r="D190" t="s">
        <v>3318</v>
      </c>
      <c r="E190" t="s">
        <v>273</v>
      </c>
      <c r="F190" s="382">
        <v>341.46999999999997</v>
      </c>
      <c r="G190" s="382">
        <v>13284.572699999999</v>
      </c>
      <c r="H190" s="382">
        <v>12949</v>
      </c>
      <c r="I190" s="382">
        <v>335.59000000000015</v>
      </c>
    </row>
    <row r="191" spans="1:9" x14ac:dyDescent="0.25">
      <c r="A191">
        <v>20010038</v>
      </c>
      <c r="B191" t="s">
        <v>0</v>
      </c>
      <c r="C191" t="s">
        <v>16425</v>
      </c>
      <c r="D191" t="s">
        <v>16476</v>
      </c>
      <c r="E191" t="s">
        <v>275</v>
      </c>
      <c r="F191" s="382">
        <v>28.48</v>
      </c>
      <c r="G191" s="382">
        <v>1154.1508999999999</v>
      </c>
      <c r="H191" s="382">
        <v>1154</v>
      </c>
      <c r="I191" s="382">
        <v>0</v>
      </c>
    </row>
    <row r="192" spans="1:9" x14ac:dyDescent="0.25">
      <c r="A192">
        <v>20010038</v>
      </c>
      <c r="B192" t="s">
        <v>41</v>
      </c>
      <c r="C192" t="s">
        <v>16426</v>
      </c>
      <c r="D192" t="s">
        <v>16477</v>
      </c>
      <c r="E192" t="s">
        <v>273</v>
      </c>
      <c r="F192" s="382">
        <v>34.14</v>
      </c>
      <c r="G192" s="382">
        <v>1243.8461000000002</v>
      </c>
      <c r="H192" s="382">
        <v>1244</v>
      </c>
      <c r="I192" s="382">
        <v>0</v>
      </c>
    </row>
    <row r="193" spans="1:9" x14ac:dyDescent="0.25">
      <c r="A193" t="s">
        <v>16686</v>
      </c>
      <c r="F193" s="382">
        <v>404.09</v>
      </c>
      <c r="G193" s="382">
        <v>15682.5697</v>
      </c>
      <c r="H193" s="382">
        <v>15347</v>
      </c>
      <c r="I193" s="382">
        <v>335.59000000000015</v>
      </c>
    </row>
    <row r="194" spans="1:9" x14ac:dyDescent="0.25">
      <c r="A194">
        <v>20010040</v>
      </c>
      <c r="B194" t="s">
        <v>17</v>
      </c>
      <c r="C194" t="s">
        <v>4527</v>
      </c>
      <c r="D194" t="s">
        <v>4528</v>
      </c>
      <c r="E194" t="s">
        <v>429</v>
      </c>
      <c r="F194" s="382">
        <v>196.54999999999995</v>
      </c>
      <c r="G194" s="382">
        <v>8045.1248999999998</v>
      </c>
      <c r="H194" s="382">
        <v>7848</v>
      </c>
      <c r="I194" s="382">
        <v>197.19999999999709</v>
      </c>
    </row>
    <row r="195" spans="1:9" x14ac:dyDescent="0.25">
      <c r="A195">
        <v>20010040</v>
      </c>
      <c r="B195" t="s">
        <v>0</v>
      </c>
      <c r="C195" t="s">
        <v>3375</v>
      </c>
      <c r="D195" t="s">
        <v>4288</v>
      </c>
      <c r="E195" t="s">
        <v>275</v>
      </c>
      <c r="F195" s="382">
        <v>224.51</v>
      </c>
      <c r="G195" s="382">
        <v>9165.9042999999983</v>
      </c>
      <c r="H195" s="382">
        <v>9166</v>
      </c>
      <c r="I195" s="382">
        <v>0</v>
      </c>
    </row>
    <row r="196" spans="1:9" x14ac:dyDescent="0.25">
      <c r="A196">
        <v>20010040</v>
      </c>
      <c r="B196" t="s">
        <v>1</v>
      </c>
      <c r="C196" t="s">
        <v>4259</v>
      </c>
      <c r="D196" t="s">
        <v>5832</v>
      </c>
      <c r="E196" t="s">
        <v>429</v>
      </c>
      <c r="F196" s="382">
        <v>201.4</v>
      </c>
      <c r="G196" s="382">
        <v>8338.3340000000007</v>
      </c>
      <c r="H196" s="382">
        <v>8338</v>
      </c>
      <c r="I196" s="382">
        <v>0</v>
      </c>
    </row>
    <row r="197" spans="1:9" x14ac:dyDescent="0.25">
      <c r="A197">
        <v>20010040</v>
      </c>
      <c r="B197" t="s">
        <v>20</v>
      </c>
      <c r="C197" t="s">
        <v>133</v>
      </c>
      <c r="D197" t="s">
        <v>5831</v>
      </c>
      <c r="E197" t="s">
        <v>451</v>
      </c>
      <c r="F197" s="382">
        <v>91.49</v>
      </c>
      <c r="G197" s="382">
        <v>3874</v>
      </c>
      <c r="H197" s="382">
        <v>3874</v>
      </c>
      <c r="I197" s="382">
        <v>0</v>
      </c>
    </row>
    <row r="198" spans="1:9" x14ac:dyDescent="0.25">
      <c r="A198">
        <v>20010040</v>
      </c>
      <c r="B198" t="s">
        <v>24</v>
      </c>
      <c r="C198" t="s">
        <v>9691</v>
      </c>
      <c r="D198" t="s">
        <v>9730</v>
      </c>
      <c r="E198" t="s">
        <v>460</v>
      </c>
      <c r="F198" s="382">
        <v>37.07</v>
      </c>
      <c r="G198" s="382">
        <v>1310.2253000000001</v>
      </c>
      <c r="H198" s="382">
        <v>1310</v>
      </c>
      <c r="I198" s="382">
        <v>0</v>
      </c>
    </row>
    <row r="199" spans="1:9" x14ac:dyDescent="0.25">
      <c r="A199">
        <v>20010040</v>
      </c>
      <c r="B199" t="s">
        <v>27</v>
      </c>
      <c r="C199" t="s">
        <v>12917</v>
      </c>
      <c r="D199" t="s">
        <v>12936</v>
      </c>
      <c r="E199" t="s">
        <v>275</v>
      </c>
      <c r="F199" s="382">
        <v>31.369999999999994</v>
      </c>
      <c r="G199" s="382">
        <v>1134.432</v>
      </c>
      <c r="H199" s="382">
        <v>1134</v>
      </c>
      <c r="I199" s="382">
        <v>0</v>
      </c>
    </row>
    <row r="200" spans="1:9" x14ac:dyDescent="0.25">
      <c r="A200">
        <v>20010040</v>
      </c>
      <c r="B200" t="s">
        <v>2</v>
      </c>
      <c r="C200" t="s">
        <v>12392</v>
      </c>
      <c r="D200" t="s">
        <v>13317</v>
      </c>
      <c r="E200" t="s">
        <v>451</v>
      </c>
      <c r="F200" s="382">
        <v>17.34</v>
      </c>
      <c r="G200" s="382">
        <v>916.26980000000003</v>
      </c>
      <c r="H200" s="382">
        <v>916</v>
      </c>
      <c r="I200" s="382">
        <v>0</v>
      </c>
    </row>
    <row r="201" spans="1:9" x14ac:dyDescent="0.25">
      <c r="A201">
        <v>20010040</v>
      </c>
      <c r="B201" t="s">
        <v>3</v>
      </c>
      <c r="C201" t="s">
        <v>13792</v>
      </c>
      <c r="D201" t="s">
        <v>13805</v>
      </c>
      <c r="E201" t="s">
        <v>429</v>
      </c>
      <c r="F201" s="382">
        <v>38.520000000000003</v>
      </c>
      <c r="G201" s="382">
        <v>1550.5751999999998</v>
      </c>
      <c r="H201" s="382">
        <v>1551</v>
      </c>
      <c r="I201" s="382">
        <v>0</v>
      </c>
    </row>
    <row r="202" spans="1:9" x14ac:dyDescent="0.25">
      <c r="A202" t="s">
        <v>16687</v>
      </c>
      <c r="F202" s="382">
        <v>838.25</v>
      </c>
      <c r="G202" s="382">
        <v>34334.8655</v>
      </c>
      <c r="H202" s="382">
        <v>34137</v>
      </c>
      <c r="I202" s="382">
        <v>197.19999999999709</v>
      </c>
    </row>
    <row r="203" spans="1:9" x14ac:dyDescent="0.25">
      <c r="A203">
        <v>20010041</v>
      </c>
      <c r="B203" t="s">
        <v>20</v>
      </c>
      <c r="C203" t="s">
        <v>4667</v>
      </c>
      <c r="D203" t="s">
        <v>4729</v>
      </c>
      <c r="E203" t="s">
        <v>275</v>
      </c>
      <c r="F203" s="382">
        <v>20.720000000000002</v>
      </c>
      <c r="G203" s="382">
        <v>925.50160000000005</v>
      </c>
      <c r="H203" s="382">
        <v>926</v>
      </c>
      <c r="I203" s="382">
        <v>0</v>
      </c>
    </row>
    <row r="204" spans="1:9" x14ac:dyDescent="0.25">
      <c r="A204">
        <v>20010041</v>
      </c>
      <c r="B204" t="s">
        <v>39</v>
      </c>
      <c r="C204" t="s">
        <v>5435</v>
      </c>
      <c r="D204" t="s">
        <v>5514</v>
      </c>
      <c r="E204" t="s">
        <v>273</v>
      </c>
      <c r="F204" s="382">
        <v>23.86</v>
      </c>
      <c r="G204" s="382">
        <v>979.56540000000007</v>
      </c>
      <c r="H204" s="382">
        <v>980</v>
      </c>
      <c r="I204" s="382">
        <v>0</v>
      </c>
    </row>
    <row r="205" spans="1:9" x14ac:dyDescent="0.25">
      <c r="A205">
        <v>20010041</v>
      </c>
      <c r="B205" t="s">
        <v>762</v>
      </c>
      <c r="C205" t="s">
        <v>8225</v>
      </c>
      <c r="D205" t="s">
        <v>11253</v>
      </c>
      <c r="E205" t="s">
        <v>11274</v>
      </c>
      <c r="F205" s="382">
        <v>34</v>
      </c>
      <c r="G205" s="382">
        <v>1494.8593999999998</v>
      </c>
      <c r="H205" s="382">
        <v>1495</v>
      </c>
      <c r="I205" s="382">
        <v>0</v>
      </c>
    </row>
    <row r="206" spans="1:9" x14ac:dyDescent="0.25">
      <c r="A206">
        <v>20010041</v>
      </c>
      <c r="B206" t="s">
        <v>763</v>
      </c>
      <c r="C206" t="s">
        <v>12729</v>
      </c>
      <c r="D206" t="s">
        <v>12776</v>
      </c>
      <c r="E206" t="s">
        <v>460</v>
      </c>
      <c r="F206" s="382">
        <v>39.24</v>
      </c>
      <c r="G206" s="382">
        <v>1752.4407999999999</v>
      </c>
      <c r="H206" s="382">
        <v>1752</v>
      </c>
      <c r="I206" s="382">
        <v>0</v>
      </c>
    </row>
    <row r="207" spans="1:9" x14ac:dyDescent="0.25">
      <c r="A207">
        <v>20010041</v>
      </c>
      <c r="B207" t="s">
        <v>1237</v>
      </c>
      <c r="C207" t="s">
        <v>13598</v>
      </c>
      <c r="D207" t="s">
        <v>13622</v>
      </c>
      <c r="E207" t="s">
        <v>275</v>
      </c>
      <c r="F207" s="382">
        <v>10.32</v>
      </c>
      <c r="G207" s="382">
        <v>450.85140000000007</v>
      </c>
      <c r="H207" s="382">
        <v>451</v>
      </c>
      <c r="I207" s="382">
        <v>0</v>
      </c>
    </row>
    <row r="208" spans="1:9" x14ac:dyDescent="0.25">
      <c r="A208">
        <v>20010041</v>
      </c>
      <c r="B208" t="s">
        <v>1247</v>
      </c>
      <c r="C208" t="s">
        <v>13709</v>
      </c>
      <c r="D208" t="s">
        <v>13730</v>
      </c>
      <c r="E208" t="s">
        <v>275</v>
      </c>
      <c r="F208" s="382">
        <v>16.420000000000002</v>
      </c>
      <c r="G208" s="382">
        <v>837.9556</v>
      </c>
      <c r="H208" s="382">
        <v>838</v>
      </c>
      <c r="I208" s="382">
        <v>0</v>
      </c>
    </row>
    <row r="209" spans="1:9" x14ac:dyDescent="0.25">
      <c r="A209">
        <v>20010041</v>
      </c>
      <c r="B209" t="s">
        <v>1491</v>
      </c>
      <c r="C209" t="s">
        <v>15299</v>
      </c>
      <c r="D209" t="s">
        <v>15337</v>
      </c>
      <c r="E209" t="s">
        <v>275</v>
      </c>
      <c r="F209" s="382">
        <v>19.340000000000003</v>
      </c>
      <c r="G209" s="382">
        <v>990.28620000000001</v>
      </c>
      <c r="H209" s="382">
        <v>990</v>
      </c>
      <c r="I209" s="382">
        <v>0</v>
      </c>
    </row>
    <row r="210" spans="1:9" x14ac:dyDescent="0.25">
      <c r="A210">
        <v>20010041</v>
      </c>
      <c r="B210" t="s">
        <v>1750</v>
      </c>
      <c r="C210" t="s">
        <v>15485</v>
      </c>
      <c r="D210" t="s">
        <v>15532</v>
      </c>
      <c r="E210" t="s">
        <v>275</v>
      </c>
      <c r="F210" s="382">
        <v>39.97999999999999</v>
      </c>
      <c r="G210" s="382">
        <v>1656.1738</v>
      </c>
      <c r="H210" s="382">
        <v>1656</v>
      </c>
      <c r="I210" s="382">
        <v>0</v>
      </c>
    </row>
    <row r="211" spans="1:9" x14ac:dyDescent="0.25">
      <c r="A211">
        <v>20010041</v>
      </c>
      <c r="B211" t="s">
        <v>2067</v>
      </c>
      <c r="C211" t="s">
        <v>15763</v>
      </c>
      <c r="D211" t="s">
        <v>15779</v>
      </c>
      <c r="E211" t="s">
        <v>467</v>
      </c>
      <c r="F211" s="382">
        <v>45.18</v>
      </c>
      <c r="G211" s="382">
        <v>1793.7076000000002</v>
      </c>
      <c r="H211" s="382">
        <v>1794</v>
      </c>
      <c r="I211" s="382">
        <v>0</v>
      </c>
    </row>
    <row r="212" spans="1:9" x14ac:dyDescent="0.25">
      <c r="A212">
        <v>20010041</v>
      </c>
      <c r="B212" t="s">
        <v>427</v>
      </c>
      <c r="C212" t="s">
        <v>10816</v>
      </c>
      <c r="D212" t="s">
        <v>10840</v>
      </c>
      <c r="E212" t="s">
        <v>467</v>
      </c>
      <c r="F212" s="382">
        <v>54.320000000000007</v>
      </c>
      <c r="G212" s="382">
        <v>3230.7064</v>
      </c>
      <c r="H212" s="382">
        <v>3231</v>
      </c>
      <c r="I212" s="382">
        <v>0</v>
      </c>
    </row>
    <row r="213" spans="1:9" x14ac:dyDescent="0.25">
      <c r="A213" t="s">
        <v>16688</v>
      </c>
      <c r="F213" s="382">
        <v>303.38</v>
      </c>
      <c r="G213" s="382">
        <v>14112.048200000001</v>
      </c>
      <c r="H213" s="382">
        <v>14113</v>
      </c>
      <c r="I213" s="382">
        <v>0</v>
      </c>
    </row>
    <row r="214" spans="1:9" x14ac:dyDescent="0.25">
      <c r="A214">
        <v>20010042</v>
      </c>
      <c r="B214" t="s">
        <v>17</v>
      </c>
      <c r="C214" t="s">
        <v>4648</v>
      </c>
      <c r="D214" t="s">
        <v>4703</v>
      </c>
      <c r="E214" t="s">
        <v>4704</v>
      </c>
      <c r="F214" s="382">
        <v>13.5</v>
      </c>
      <c r="G214" s="382">
        <v>556.875</v>
      </c>
      <c r="H214" s="382">
        <v>557</v>
      </c>
      <c r="I214" s="382">
        <v>0</v>
      </c>
    </row>
    <row r="215" spans="1:9" x14ac:dyDescent="0.25">
      <c r="A215">
        <v>20010042</v>
      </c>
      <c r="B215" t="s">
        <v>1</v>
      </c>
      <c r="C215" t="s">
        <v>5437</v>
      </c>
      <c r="D215" t="s">
        <v>5516</v>
      </c>
      <c r="E215" t="s">
        <v>271</v>
      </c>
      <c r="F215" s="382">
        <v>11.47</v>
      </c>
      <c r="G215" s="382">
        <v>419.43010000000004</v>
      </c>
      <c r="H215" s="382">
        <v>419</v>
      </c>
      <c r="I215" s="382">
        <v>0</v>
      </c>
    </row>
    <row r="216" spans="1:9" x14ac:dyDescent="0.25">
      <c r="A216">
        <v>20010042</v>
      </c>
      <c r="B216" t="s">
        <v>18</v>
      </c>
      <c r="C216" t="s">
        <v>4937</v>
      </c>
      <c r="D216" t="s">
        <v>4988</v>
      </c>
      <c r="E216" t="s">
        <v>271</v>
      </c>
      <c r="F216" s="382">
        <v>31.380000000000003</v>
      </c>
      <c r="G216" s="382">
        <v>2142.1442000000002</v>
      </c>
      <c r="H216" s="382">
        <v>2142</v>
      </c>
      <c r="I216" s="382">
        <v>0</v>
      </c>
    </row>
    <row r="217" spans="1:9" x14ac:dyDescent="0.25">
      <c r="A217">
        <v>20010042</v>
      </c>
      <c r="B217" t="s">
        <v>41</v>
      </c>
      <c r="C217" t="s">
        <v>4939</v>
      </c>
      <c r="D217" t="s">
        <v>4990</v>
      </c>
      <c r="E217" t="s">
        <v>4991</v>
      </c>
      <c r="F217" s="382">
        <v>4.0999999999999996</v>
      </c>
      <c r="G217" s="382">
        <v>173.4118</v>
      </c>
      <c r="H217" s="382">
        <v>173</v>
      </c>
      <c r="I217" s="382">
        <v>0</v>
      </c>
    </row>
    <row r="218" spans="1:9" x14ac:dyDescent="0.25">
      <c r="A218">
        <v>20010042</v>
      </c>
      <c r="B218" t="s">
        <v>36</v>
      </c>
      <c r="C218" t="s">
        <v>739</v>
      </c>
      <c r="D218" t="s">
        <v>5813</v>
      </c>
      <c r="E218" t="s">
        <v>272</v>
      </c>
      <c r="F218" s="382">
        <v>46.53</v>
      </c>
      <c r="G218" s="382">
        <v>1841.3181</v>
      </c>
      <c r="H218" s="382">
        <v>1841</v>
      </c>
      <c r="I218" s="382">
        <v>0</v>
      </c>
    </row>
    <row r="219" spans="1:9" x14ac:dyDescent="0.25">
      <c r="A219">
        <v>20010042</v>
      </c>
      <c r="B219" t="s">
        <v>22</v>
      </c>
      <c r="C219" t="s">
        <v>2069</v>
      </c>
      <c r="D219" t="s">
        <v>4993</v>
      </c>
      <c r="E219" t="s">
        <v>4991</v>
      </c>
      <c r="F219" s="382">
        <v>32.31</v>
      </c>
      <c r="G219" s="382">
        <v>1230.1653999999999</v>
      </c>
      <c r="H219" s="382">
        <v>1230</v>
      </c>
      <c r="I219" s="382">
        <v>0</v>
      </c>
    </row>
    <row r="220" spans="1:9" x14ac:dyDescent="0.25">
      <c r="A220">
        <v>20010042</v>
      </c>
      <c r="B220" t="s">
        <v>23</v>
      </c>
      <c r="C220" t="s">
        <v>4942</v>
      </c>
      <c r="D220" t="s">
        <v>4995</v>
      </c>
      <c r="E220" t="s">
        <v>4991</v>
      </c>
      <c r="F220" s="382">
        <v>17.21</v>
      </c>
      <c r="G220" s="382">
        <v>699.35930000000008</v>
      </c>
      <c r="H220" s="382">
        <v>699</v>
      </c>
      <c r="I220" s="382">
        <v>0</v>
      </c>
    </row>
    <row r="221" spans="1:9" x14ac:dyDescent="0.25">
      <c r="A221">
        <v>20010042</v>
      </c>
      <c r="B221" t="s">
        <v>24</v>
      </c>
      <c r="C221" t="s">
        <v>2435</v>
      </c>
      <c r="D221" t="s">
        <v>4996</v>
      </c>
      <c r="E221" t="s">
        <v>4991</v>
      </c>
      <c r="F221" s="382">
        <v>19.499999999999996</v>
      </c>
      <c r="G221" s="382">
        <v>712.82410000000004</v>
      </c>
      <c r="H221" s="382">
        <v>713</v>
      </c>
      <c r="I221" s="382">
        <v>0</v>
      </c>
    </row>
    <row r="222" spans="1:9" x14ac:dyDescent="0.25">
      <c r="A222">
        <v>20010042</v>
      </c>
      <c r="B222" t="s">
        <v>25</v>
      </c>
      <c r="C222" t="s">
        <v>4944</v>
      </c>
      <c r="D222" t="s">
        <v>4997</v>
      </c>
      <c r="E222" t="s">
        <v>273</v>
      </c>
      <c r="F222" s="382">
        <v>90.06</v>
      </c>
      <c r="G222" s="382">
        <v>4050.5187999999998</v>
      </c>
      <c r="H222" s="382">
        <v>4051</v>
      </c>
      <c r="I222" s="382">
        <v>0</v>
      </c>
    </row>
    <row r="223" spans="1:9" x14ac:dyDescent="0.25">
      <c r="A223">
        <v>20010042</v>
      </c>
      <c r="B223" t="s">
        <v>27</v>
      </c>
      <c r="C223" t="s">
        <v>5214</v>
      </c>
      <c r="D223" t="s">
        <v>5518</v>
      </c>
      <c r="E223" t="s">
        <v>5519</v>
      </c>
      <c r="F223" s="382">
        <v>10.81</v>
      </c>
      <c r="G223" s="382">
        <v>499.13349999999997</v>
      </c>
      <c r="H223" s="382">
        <v>499</v>
      </c>
      <c r="I223" s="382">
        <v>0</v>
      </c>
    </row>
    <row r="224" spans="1:9" x14ac:dyDescent="0.25">
      <c r="A224">
        <v>20010042</v>
      </c>
      <c r="B224" t="s">
        <v>3</v>
      </c>
      <c r="C224" t="s">
        <v>5396</v>
      </c>
      <c r="D224" t="s">
        <v>5466</v>
      </c>
      <c r="E224" t="s">
        <v>4704</v>
      </c>
      <c r="F224" s="382">
        <v>13.930000000000001</v>
      </c>
      <c r="G224" s="382">
        <v>607.5453</v>
      </c>
      <c r="H224" s="382">
        <v>608</v>
      </c>
      <c r="I224" s="382">
        <v>0</v>
      </c>
    </row>
    <row r="225" spans="1:9" x14ac:dyDescent="0.25">
      <c r="A225">
        <v>20010042</v>
      </c>
      <c r="B225" t="s">
        <v>28</v>
      </c>
      <c r="C225" t="s">
        <v>5992</v>
      </c>
      <c r="D225" t="s">
        <v>6012</v>
      </c>
      <c r="E225" t="s">
        <v>4991</v>
      </c>
      <c r="F225" s="382">
        <v>12.879999999999999</v>
      </c>
      <c r="G225" s="382">
        <v>576.98119999999994</v>
      </c>
      <c r="H225" s="382">
        <v>577</v>
      </c>
      <c r="I225" s="382">
        <v>0</v>
      </c>
    </row>
    <row r="226" spans="1:9" x14ac:dyDescent="0.25">
      <c r="A226">
        <v>20010042</v>
      </c>
      <c r="B226" t="s">
        <v>39</v>
      </c>
      <c r="C226" t="s">
        <v>7302</v>
      </c>
      <c r="D226" t="s">
        <v>7332</v>
      </c>
      <c r="E226" t="s">
        <v>4704</v>
      </c>
      <c r="F226" s="382">
        <v>114.28</v>
      </c>
      <c r="G226" s="382">
        <v>4927.8739999999998</v>
      </c>
      <c r="H226" s="382">
        <v>4928</v>
      </c>
      <c r="I226" s="382">
        <v>0</v>
      </c>
    </row>
    <row r="227" spans="1:9" x14ac:dyDescent="0.25">
      <c r="A227">
        <v>20010042</v>
      </c>
      <c r="B227" t="s">
        <v>6</v>
      </c>
      <c r="C227" t="s">
        <v>670</v>
      </c>
      <c r="D227" t="s">
        <v>7632</v>
      </c>
      <c r="E227" t="s">
        <v>4991</v>
      </c>
      <c r="F227" s="382">
        <v>33.04</v>
      </c>
      <c r="G227" s="382">
        <v>1811.5788</v>
      </c>
      <c r="H227" s="382">
        <v>1812</v>
      </c>
      <c r="I227" s="382">
        <v>0</v>
      </c>
    </row>
    <row r="228" spans="1:9" x14ac:dyDescent="0.25">
      <c r="A228">
        <v>20010042</v>
      </c>
      <c r="B228" t="s">
        <v>30</v>
      </c>
      <c r="C228" t="s">
        <v>5649</v>
      </c>
      <c r="D228" t="s">
        <v>3899</v>
      </c>
      <c r="E228" t="s">
        <v>271</v>
      </c>
      <c r="F228" s="382">
        <v>30.97</v>
      </c>
      <c r="G228" s="382">
        <v>1628.8754000000001</v>
      </c>
      <c r="H228" s="382">
        <v>1629</v>
      </c>
      <c r="I228" s="382">
        <v>0</v>
      </c>
    </row>
    <row r="229" spans="1:9" x14ac:dyDescent="0.25">
      <c r="A229">
        <v>20010042</v>
      </c>
      <c r="B229" t="s">
        <v>7</v>
      </c>
      <c r="C229" t="s">
        <v>8333</v>
      </c>
      <c r="D229" t="s">
        <v>8343</v>
      </c>
      <c r="E229" t="s">
        <v>271</v>
      </c>
      <c r="F229" s="382">
        <v>32.07</v>
      </c>
      <c r="G229" s="382">
        <v>1168.7161000000001</v>
      </c>
      <c r="H229" s="382">
        <v>1169</v>
      </c>
      <c r="I229" s="382">
        <v>0</v>
      </c>
    </row>
    <row r="230" spans="1:9" x14ac:dyDescent="0.25">
      <c r="A230">
        <v>20010042</v>
      </c>
      <c r="B230" t="s">
        <v>422</v>
      </c>
      <c r="C230" t="s">
        <v>10093</v>
      </c>
      <c r="D230" t="s">
        <v>10133</v>
      </c>
      <c r="E230" t="s">
        <v>271</v>
      </c>
      <c r="F230" s="382">
        <v>18.669999999999998</v>
      </c>
      <c r="G230" s="382">
        <v>839.70499999999981</v>
      </c>
      <c r="H230" s="382">
        <v>840</v>
      </c>
      <c r="I230" s="382">
        <v>0</v>
      </c>
    </row>
    <row r="231" spans="1:9" x14ac:dyDescent="0.25">
      <c r="A231">
        <v>20010042</v>
      </c>
      <c r="B231" t="s">
        <v>8</v>
      </c>
      <c r="C231" t="s">
        <v>10401</v>
      </c>
      <c r="D231" t="s">
        <v>10435</v>
      </c>
      <c r="E231" t="s">
        <v>271</v>
      </c>
      <c r="F231" s="382">
        <v>76.94</v>
      </c>
      <c r="G231" s="382">
        <v>3206.7888999999996</v>
      </c>
      <c r="H231" s="382">
        <v>3207</v>
      </c>
      <c r="I231" s="382">
        <v>0</v>
      </c>
    </row>
    <row r="232" spans="1:9" x14ac:dyDescent="0.25">
      <c r="A232">
        <v>20010042</v>
      </c>
      <c r="B232" t="s">
        <v>32</v>
      </c>
      <c r="C232" t="s">
        <v>11465</v>
      </c>
      <c r="D232" t="s">
        <v>11510</v>
      </c>
      <c r="E232" t="s">
        <v>265</v>
      </c>
      <c r="F232" s="382">
        <v>9.5300000000000011</v>
      </c>
      <c r="G232" s="382">
        <v>492.68729999999999</v>
      </c>
      <c r="H232" s="382">
        <v>493</v>
      </c>
      <c r="I232" s="382">
        <v>0</v>
      </c>
    </row>
    <row r="233" spans="1:9" x14ac:dyDescent="0.25">
      <c r="A233">
        <v>20010042</v>
      </c>
      <c r="B233" t="s">
        <v>33</v>
      </c>
      <c r="C233" t="s">
        <v>11466</v>
      </c>
      <c r="D233" t="s">
        <v>11511</v>
      </c>
      <c r="E233" t="s">
        <v>3834</v>
      </c>
      <c r="F233" s="382">
        <v>56.370000000000005</v>
      </c>
      <c r="G233" s="382">
        <v>2243.4492999999998</v>
      </c>
      <c r="H233" s="382">
        <v>2243</v>
      </c>
      <c r="I233" s="382">
        <v>0</v>
      </c>
    </row>
    <row r="234" spans="1:9" x14ac:dyDescent="0.25">
      <c r="A234">
        <v>20010042</v>
      </c>
      <c r="B234" t="s">
        <v>9</v>
      </c>
      <c r="C234" t="s">
        <v>739</v>
      </c>
      <c r="D234" t="s">
        <v>11512</v>
      </c>
      <c r="E234" t="s">
        <v>3834</v>
      </c>
      <c r="F234" s="382">
        <v>20.439999999999998</v>
      </c>
      <c r="G234" s="382">
        <v>847.01299999999992</v>
      </c>
      <c r="H234" s="382">
        <v>847</v>
      </c>
      <c r="I234" s="382">
        <v>0</v>
      </c>
    </row>
    <row r="235" spans="1:9" x14ac:dyDescent="0.25">
      <c r="A235">
        <v>20010042</v>
      </c>
      <c r="B235" t="s">
        <v>11</v>
      </c>
      <c r="C235" t="s">
        <v>12297</v>
      </c>
      <c r="D235" t="s">
        <v>12317</v>
      </c>
      <c r="E235" t="s">
        <v>3834</v>
      </c>
      <c r="F235" s="382">
        <v>18.91</v>
      </c>
      <c r="G235" s="382">
        <v>776.21440000000007</v>
      </c>
      <c r="H235" s="382">
        <v>776</v>
      </c>
      <c r="I235" s="382">
        <v>0</v>
      </c>
    </row>
    <row r="236" spans="1:9" x14ac:dyDescent="0.25">
      <c r="A236">
        <v>20010042</v>
      </c>
      <c r="B236" t="s">
        <v>12</v>
      </c>
      <c r="C236" t="s">
        <v>12627</v>
      </c>
      <c r="D236" t="s">
        <v>12641</v>
      </c>
      <c r="E236" t="s">
        <v>4704</v>
      </c>
      <c r="F236" s="382">
        <v>58.239999999999995</v>
      </c>
      <c r="G236" s="382">
        <v>3156.1527999999998</v>
      </c>
      <c r="H236" s="382">
        <v>3156</v>
      </c>
      <c r="I236" s="382">
        <v>0</v>
      </c>
    </row>
    <row r="237" spans="1:9" x14ac:dyDescent="0.25">
      <c r="A237">
        <v>20010042</v>
      </c>
      <c r="B237" t="s">
        <v>35</v>
      </c>
      <c r="C237" t="s">
        <v>5723</v>
      </c>
      <c r="D237" t="s">
        <v>14324</v>
      </c>
      <c r="E237" t="s">
        <v>278</v>
      </c>
      <c r="F237" s="382">
        <v>43.300000000000004</v>
      </c>
      <c r="G237" s="382">
        <v>1763.6205</v>
      </c>
      <c r="H237" s="382">
        <v>1764</v>
      </c>
      <c r="I237" s="382">
        <v>0</v>
      </c>
    </row>
    <row r="238" spans="1:9" x14ac:dyDescent="0.25">
      <c r="A238">
        <v>20010042</v>
      </c>
      <c r="B238" t="s">
        <v>15</v>
      </c>
      <c r="C238" t="s">
        <v>14715</v>
      </c>
      <c r="D238" t="s">
        <v>14736</v>
      </c>
      <c r="E238" t="s">
        <v>4704</v>
      </c>
      <c r="F238" s="382">
        <v>28.200000000000003</v>
      </c>
      <c r="G238" s="382">
        <v>1033.2933</v>
      </c>
      <c r="H238" s="382">
        <v>1033</v>
      </c>
      <c r="I238" s="382">
        <v>0</v>
      </c>
    </row>
    <row r="239" spans="1:9" x14ac:dyDescent="0.25">
      <c r="A239">
        <v>20010042</v>
      </c>
      <c r="B239" t="s">
        <v>10</v>
      </c>
      <c r="C239" t="s">
        <v>11769</v>
      </c>
      <c r="D239" t="s">
        <v>11806</v>
      </c>
      <c r="E239" t="s">
        <v>4704</v>
      </c>
      <c r="F239" s="382">
        <v>23.3</v>
      </c>
      <c r="G239" s="382">
        <v>1150.5853</v>
      </c>
      <c r="H239" s="382">
        <v>1151</v>
      </c>
      <c r="I239" s="382">
        <v>0</v>
      </c>
    </row>
    <row r="240" spans="1:9" x14ac:dyDescent="0.25">
      <c r="A240" t="s">
        <v>16689</v>
      </c>
      <c r="F240" s="382">
        <v>867.93999999999994</v>
      </c>
      <c r="G240" s="382">
        <v>38556.260899999994</v>
      </c>
      <c r="H240" s="382">
        <v>38557</v>
      </c>
      <c r="I240" s="382">
        <v>0</v>
      </c>
    </row>
    <row r="241" spans="1:9" x14ac:dyDescent="0.25">
      <c r="A241">
        <v>20010043</v>
      </c>
      <c r="B241" t="s">
        <v>0</v>
      </c>
      <c r="C241" t="s">
        <v>6983</v>
      </c>
      <c r="D241" t="s">
        <v>7005</v>
      </c>
      <c r="E241" t="s">
        <v>451</v>
      </c>
      <c r="F241" s="382">
        <v>25.12</v>
      </c>
      <c r="G241" s="382">
        <v>1232.4793</v>
      </c>
      <c r="H241" s="382">
        <v>1182</v>
      </c>
      <c r="I241" s="382">
        <v>50</v>
      </c>
    </row>
    <row r="242" spans="1:9" x14ac:dyDescent="0.25">
      <c r="A242">
        <v>20010043</v>
      </c>
      <c r="B242" t="s">
        <v>1</v>
      </c>
      <c r="C242" t="s">
        <v>6999</v>
      </c>
      <c r="D242" t="s">
        <v>7025</v>
      </c>
      <c r="E242" t="s">
        <v>451</v>
      </c>
      <c r="F242" s="382">
        <v>40.570000000000007</v>
      </c>
      <c r="G242" s="382">
        <v>1815.2091</v>
      </c>
      <c r="H242" s="382">
        <v>1715</v>
      </c>
      <c r="I242" s="382">
        <v>100</v>
      </c>
    </row>
    <row r="243" spans="1:9" x14ac:dyDescent="0.25">
      <c r="A243">
        <v>20010043</v>
      </c>
      <c r="B243" t="s">
        <v>20</v>
      </c>
      <c r="C243" t="s">
        <v>7121</v>
      </c>
      <c r="D243" t="s">
        <v>7155</v>
      </c>
      <c r="E243" t="s">
        <v>275</v>
      </c>
      <c r="F243" s="382">
        <v>13.62</v>
      </c>
      <c r="G243" s="382">
        <v>737.62390000000005</v>
      </c>
      <c r="H243" s="382">
        <v>738</v>
      </c>
      <c r="I243" s="382">
        <v>0</v>
      </c>
    </row>
    <row r="244" spans="1:9" x14ac:dyDescent="0.25">
      <c r="A244">
        <v>20010043</v>
      </c>
      <c r="B244" t="s">
        <v>41</v>
      </c>
      <c r="C244" t="s">
        <v>5718</v>
      </c>
      <c r="D244" t="s">
        <v>7156</v>
      </c>
      <c r="E244" t="s">
        <v>467</v>
      </c>
      <c r="F244" s="382">
        <v>42.550000000000004</v>
      </c>
      <c r="G244" s="382">
        <v>1707.0249999999999</v>
      </c>
      <c r="H244" s="382">
        <v>1607</v>
      </c>
      <c r="I244" s="382">
        <v>100</v>
      </c>
    </row>
    <row r="245" spans="1:9" x14ac:dyDescent="0.25">
      <c r="A245">
        <v>20010043</v>
      </c>
      <c r="B245" t="s">
        <v>40</v>
      </c>
      <c r="C245" t="s">
        <v>7124</v>
      </c>
      <c r="D245" t="s">
        <v>7159</v>
      </c>
      <c r="E245" t="s">
        <v>273</v>
      </c>
      <c r="F245" s="382">
        <v>42.269999999999996</v>
      </c>
      <c r="G245" s="382">
        <v>1658.8811000000001</v>
      </c>
      <c r="H245" s="382">
        <v>1559</v>
      </c>
      <c r="I245" s="382">
        <v>100</v>
      </c>
    </row>
    <row r="246" spans="1:9" x14ac:dyDescent="0.25">
      <c r="A246">
        <v>20010043</v>
      </c>
      <c r="B246" t="s">
        <v>24</v>
      </c>
      <c r="C246" t="s">
        <v>7304</v>
      </c>
      <c r="D246" t="s">
        <v>7334</v>
      </c>
      <c r="E246" t="s">
        <v>460</v>
      </c>
      <c r="F246" s="382">
        <v>50.13</v>
      </c>
      <c r="G246" s="382">
        <v>2351.3764999999999</v>
      </c>
      <c r="H246" s="382">
        <v>2151</v>
      </c>
      <c r="I246" s="382">
        <v>200</v>
      </c>
    </row>
    <row r="247" spans="1:9" x14ac:dyDescent="0.25">
      <c r="A247">
        <v>20010043</v>
      </c>
      <c r="B247" t="s">
        <v>25</v>
      </c>
      <c r="C247" t="s">
        <v>7746</v>
      </c>
      <c r="D247" t="s">
        <v>7789</v>
      </c>
      <c r="E247" t="s">
        <v>460</v>
      </c>
      <c r="F247" s="382">
        <v>47.190000000000005</v>
      </c>
      <c r="G247" s="382">
        <v>2614.5752000000002</v>
      </c>
      <c r="H247" s="382">
        <v>2465</v>
      </c>
      <c r="I247" s="382">
        <v>150</v>
      </c>
    </row>
    <row r="248" spans="1:9" x14ac:dyDescent="0.25">
      <c r="A248">
        <v>20010043</v>
      </c>
      <c r="B248" t="s">
        <v>2</v>
      </c>
      <c r="C248" t="s">
        <v>8782</v>
      </c>
      <c r="D248" t="s">
        <v>8833</v>
      </c>
      <c r="E248" t="s">
        <v>467</v>
      </c>
      <c r="F248" s="382">
        <v>24.529999999999998</v>
      </c>
      <c r="G248" s="382">
        <v>1183.3960999999999</v>
      </c>
      <c r="H248" s="382">
        <v>1133</v>
      </c>
      <c r="I248" s="382">
        <v>50</v>
      </c>
    </row>
    <row r="249" spans="1:9" x14ac:dyDescent="0.25">
      <c r="A249">
        <v>20010043</v>
      </c>
      <c r="B249" t="s">
        <v>28</v>
      </c>
      <c r="C249" t="s">
        <v>10403</v>
      </c>
      <c r="D249" t="s">
        <v>10437</v>
      </c>
      <c r="E249" t="s">
        <v>460</v>
      </c>
      <c r="F249" s="382">
        <v>38.44</v>
      </c>
      <c r="G249" s="382">
        <v>1733.2577000000001</v>
      </c>
      <c r="H249" s="382">
        <v>1633</v>
      </c>
      <c r="I249" s="382">
        <v>100</v>
      </c>
    </row>
    <row r="250" spans="1:9" x14ac:dyDescent="0.25">
      <c r="A250">
        <v>20010043</v>
      </c>
      <c r="B250" t="s">
        <v>37</v>
      </c>
      <c r="C250" t="s">
        <v>10404</v>
      </c>
      <c r="D250" t="s">
        <v>10438</v>
      </c>
      <c r="E250" t="s">
        <v>467</v>
      </c>
      <c r="F250" s="382">
        <v>29.17</v>
      </c>
      <c r="G250" s="382">
        <v>1329.0880000000002</v>
      </c>
      <c r="H250" s="382">
        <v>1229</v>
      </c>
      <c r="I250" s="382">
        <v>100</v>
      </c>
    </row>
    <row r="251" spans="1:9" x14ac:dyDescent="0.25">
      <c r="A251">
        <v>20010043</v>
      </c>
      <c r="B251" t="s">
        <v>38</v>
      </c>
      <c r="C251" t="s">
        <v>10405</v>
      </c>
      <c r="D251" t="s">
        <v>10439</v>
      </c>
      <c r="E251" t="s">
        <v>460</v>
      </c>
      <c r="F251" s="382">
        <v>13.08</v>
      </c>
      <c r="G251" s="382">
        <v>781.33879999999999</v>
      </c>
      <c r="H251" s="382">
        <v>781</v>
      </c>
      <c r="I251" s="382">
        <v>0</v>
      </c>
    </row>
    <row r="252" spans="1:9" x14ac:dyDescent="0.25">
      <c r="A252">
        <v>20010043</v>
      </c>
      <c r="B252" t="s">
        <v>5</v>
      </c>
      <c r="C252" t="s">
        <v>7035</v>
      </c>
      <c r="D252" t="s">
        <v>11139</v>
      </c>
      <c r="E252" t="s">
        <v>451</v>
      </c>
      <c r="F252" s="382">
        <v>64.069999999999993</v>
      </c>
      <c r="G252" s="382">
        <v>2917.1799000000005</v>
      </c>
      <c r="H252" s="382">
        <v>2917</v>
      </c>
      <c r="I252" s="382">
        <v>0</v>
      </c>
    </row>
    <row r="253" spans="1:9" x14ac:dyDescent="0.25">
      <c r="A253">
        <v>20010043</v>
      </c>
      <c r="B253" t="s">
        <v>6</v>
      </c>
      <c r="C253" t="s">
        <v>13601</v>
      </c>
      <c r="D253" t="s">
        <v>13625</v>
      </c>
      <c r="E253" t="s">
        <v>456</v>
      </c>
      <c r="F253" s="382">
        <v>23.01</v>
      </c>
      <c r="G253" s="382">
        <v>1249.2488999999998</v>
      </c>
      <c r="H253" s="382">
        <v>1199</v>
      </c>
      <c r="I253" s="382">
        <v>50</v>
      </c>
    </row>
    <row r="254" spans="1:9" x14ac:dyDescent="0.25">
      <c r="A254">
        <v>20010043</v>
      </c>
      <c r="B254" t="s">
        <v>30</v>
      </c>
      <c r="C254" t="s">
        <v>14143</v>
      </c>
      <c r="D254" t="s">
        <v>14156</v>
      </c>
      <c r="E254" t="s">
        <v>275</v>
      </c>
      <c r="F254" s="382">
        <v>19.75</v>
      </c>
      <c r="G254" s="382">
        <v>893.49170000000004</v>
      </c>
      <c r="H254" s="382">
        <v>843</v>
      </c>
      <c r="I254" s="382">
        <v>50</v>
      </c>
    </row>
    <row r="255" spans="1:9" x14ac:dyDescent="0.25">
      <c r="A255">
        <v>20010043</v>
      </c>
      <c r="B255" t="s">
        <v>31</v>
      </c>
      <c r="C255" t="s">
        <v>6606</v>
      </c>
      <c r="D255" t="s">
        <v>14157</v>
      </c>
      <c r="E255" t="s">
        <v>451</v>
      </c>
      <c r="F255" s="382">
        <v>20.010000000000002</v>
      </c>
      <c r="G255" s="382">
        <v>916.46950000000004</v>
      </c>
      <c r="H255" s="382">
        <v>916</v>
      </c>
      <c r="I255" s="382">
        <v>0</v>
      </c>
    </row>
    <row r="256" spans="1:9" x14ac:dyDescent="0.25">
      <c r="A256">
        <v>20010043</v>
      </c>
      <c r="B256" t="s">
        <v>422</v>
      </c>
      <c r="C256" t="s">
        <v>14442</v>
      </c>
      <c r="D256" t="s">
        <v>14457</v>
      </c>
      <c r="E256" t="s">
        <v>273</v>
      </c>
      <c r="F256" s="382">
        <v>26.810000000000002</v>
      </c>
      <c r="G256" s="382">
        <v>1069.3434999999999</v>
      </c>
      <c r="H256" s="382">
        <v>1019</v>
      </c>
      <c r="I256" s="382">
        <v>50</v>
      </c>
    </row>
    <row r="257" spans="1:9" x14ac:dyDescent="0.25">
      <c r="A257">
        <v>20010043</v>
      </c>
      <c r="B257" t="s">
        <v>8</v>
      </c>
      <c r="C257" t="s">
        <v>14443</v>
      </c>
      <c r="D257" t="s">
        <v>14458</v>
      </c>
      <c r="E257" t="s">
        <v>467</v>
      </c>
      <c r="F257" s="382">
        <v>35.94</v>
      </c>
      <c r="G257" s="382">
        <v>1460.5178000000001</v>
      </c>
      <c r="H257" s="382">
        <v>1435</v>
      </c>
      <c r="I257" s="382">
        <v>26</v>
      </c>
    </row>
    <row r="258" spans="1:9" x14ac:dyDescent="0.25">
      <c r="A258">
        <v>20010043</v>
      </c>
      <c r="B258" t="s">
        <v>9</v>
      </c>
      <c r="C258" t="s">
        <v>10475</v>
      </c>
      <c r="D258" t="s">
        <v>14459</v>
      </c>
      <c r="E258" t="s">
        <v>456</v>
      </c>
      <c r="F258" s="382">
        <v>39.57</v>
      </c>
      <c r="G258" s="382">
        <v>1580.1316000000002</v>
      </c>
      <c r="H258" s="382">
        <v>1580</v>
      </c>
      <c r="I258" s="382">
        <v>0</v>
      </c>
    </row>
    <row r="259" spans="1:9" x14ac:dyDescent="0.25">
      <c r="A259">
        <v>20010043</v>
      </c>
      <c r="B259" t="s">
        <v>11</v>
      </c>
      <c r="C259" t="s">
        <v>15710</v>
      </c>
      <c r="D259" t="s">
        <v>15721</v>
      </c>
      <c r="E259" t="s">
        <v>467</v>
      </c>
      <c r="F259" s="382">
        <v>6.5799999999999992</v>
      </c>
      <c r="G259" s="382">
        <v>438.37510000000003</v>
      </c>
      <c r="H259" s="382">
        <v>438</v>
      </c>
      <c r="I259" s="382">
        <v>0</v>
      </c>
    </row>
    <row r="260" spans="1:9" x14ac:dyDescent="0.25">
      <c r="A260">
        <v>20010043</v>
      </c>
      <c r="B260" t="s">
        <v>12</v>
      </c>
      <c r="C260" t="s">
        <v>15836</v>
      </c>
      <c r="D260" t="s">
        <v>15854</v>
      </c>
      <c r="E260" t="s">
        <v>275</v>
      </c>
      <c r="F260" s="382">
        <v>69.069999999999993</v>
      </c>
      <c r="G260" s="382">
        <v>2615.2464</v>
      </c>
      <c r="H260" s="382">
        <v>2615</v>
      </c>
      <c r="I260" s="382">
        <v>0</v>
      </c>
    </row>
    <row r="261" spans="1:9" x14ac:dyDescent="0.25">
      <c r="A261">
        <v>20010043</v>
      </c>
      <c r="B261" t="s">
        <v>13</v>
      </c>
      <c r="C261" t="s">
        <v>16211</v>
      </c>
      <c r="D261" t="s">
        <v>16230</v>
      </c>
      <c r="E261" t="s">
        <v>273</v>
      </c>
      <c r="F261" s="382">
        <v>73.8</v>
      </c>
      <c r="G261" s="382">
        <v>2888.8562999999999</v>
      </c>
      <c r="H261" s="382">
        <v>2889</v>
      </c>
      <c r="I261" s="382">
        <v>0</v>
      </c>
    </row>
    <row r="262" spans="1:9" x14ac:dyDescent="0.25">
      <c r="A262">
        <v>20010043</v>
      </c>
      <c r="B262" t="s">
        <v>35</v>
      </c>
      <c r="C262" t="s">
        <v>16427</v>
      </c>
      <c r="D262" t="s">
        <v>16478</v>
      </c>
      <c r="E262" t="s">
        <v>456</v>
      </c>
      <c r="F262" s="382">
        <v>48.55</v>
      </c>
      <c r="G262" s="382">
        <v>1912.1762999999999</v>
      </c>
      <c r="H262" s="382">
        <v>1912</v>
      </c>
      <c r="I262" s="382">
        <v>0</v>
      </c>
    </row>
    <row r="263" spans="1:9" x14ac:dyDescent="0.25">
      <c r="A263">
        <v>20010043</v>
      </c>
      <c r="B263" t="s">
        <v>10</v>
      </c>
      <c r="C263" t="s">
        <v>15709</v>
      </c>
      <c r="D263" t="s">
        <v>15720</v>
      </c>
      <c r="E263" t="s">
        <v>467</v>
      </c>
      <c r="F263" s="382">
        <v>32.71</v>
      </c>
      <c r="G263" s="382">
        <v>1389.0589</v>
      </c>
      <c r="H263" s="382">
        <v>1289</v>
      </c>
      <c r="I263" s="382">
        <v>100</v>
      </c>
    </row>
    <row r="264" spans="1:9" x14ac:dyDescent="0.25">
      <c r="A264" t="s">
        <v>16690</v>
      </c>
      <c r="F264" s="382">
        <v>826.54</v>
      </c>
      <c r="G264" s="382">
        <v>36474.346600000004</v>
      </c>
      <c r="H264" s="382">
        <v>35245</v>
      </c>
      <c r="I264" s="382">
        <v>1226</v>
      </c>
    </row>
    <row r="265" spans="1:9" x14ac:dyDescent="0.25">
      <c r="A265">
        <v>20010050</v>
      </c>
      <c r="B265" t="s">
        <v>1</v>
      </c>
      <c r="C265" t="s">
        <v>5757</v>
      </c>
      <c r="D265" t="s">
        <v>10135</v>
      </c>
      <c r="E265" t="s">
        <v>270</v>
      </c>
      <c r="F265" s="382">
        <v>53</v>
      </c>
      <c r="G265" s="382">
        <v>2186.25</v>
      </c>
      <c r="H265" s="382">
        <v>2186</v>
      </c>
      <c r="I265" s="382">
        <v>0</v>
      </c>
    </row>
    <row r="266" spans="1:9" x14ac:dyDescent="0.25">
      <c r="A266" t="s">
        <v>16691</v>
      </c>
      <c r="F266" s="382">
        <v>53</v>
      </c>
      <c r="G266" s="382">
        <v>2186.25</v>
      </c>
      <c r="H266" s="382">
        <v>2186</v>
      </c>
      <c r="I266" s="382">
        <v>0</v>
      </c>
    </row>
    <row r="267" spans="1:9" x14ac:dyDescent="0.25">
      <c r="A267">
        <v>20020001</v>
      </c>
      <c r="B267" t="s">
        <v>0</v>
      </c>
      <c r="C267" t="s">
        <v>605</v>
      </c>
      <c r="D267" t="s">
        <v>606</v>
      </c>
      <c r="E267" t="s">
        <v>278</v>
      </c>
      <c r="F267" s="382">
        <v>152.19999999999999</v>
      </c>
      <c r="G267" s="382">
        <v>5816.6840000000002</v>
      </c>
      <c r="H267" s="382">
        <v>5817</v>
      </c>
      <c r="I267" s="382">
        <v>0</v>
      </c>
    </row>
    <row r="268" spans="1:9" x14ac:dyDescent="0.25">
      <c r="A268">
        <v>20020001</v>
      </c>
      <c r="B268" t="s">
        <v>18</v>
      </c>
      <c r="C268" t="s">
        <v>610</v>
      </c>
      <c r="D268" t="s">
        <v>611</v>
      </c>
      <c r="E268" t="s">
        <v>275</v>
      </c>
      <c r="F268" s="382">
        <v>4.3</v>
      </c>
      <c r="G268" s="382">
        <v>170.452</v>
      </c>
      <c r="H268" s="382">
        <v>170</v>
      </c>
      <c r="I268" s="382">
        <v>0</v>
      </c>
    </row>
    <row r="269" spans="1:9" x14ac:dyDescent="0.25">
      <c r="A269">
        <v>20020001</v>
      </c>
      <c r="B269" t="s">
        <v>19</v>
      </c>
      <c r="C269" t="s">
        <v>158</v>
      </c>
      <c r="D269" t="s">
        <v>223</v>
      </c>
      <c r="E269" t="s">
        <v>274</v>
      </c>
      <c r="F269" s="382">
        <v>42.4</v>
      </c>
      <c r="G269" s="382">
        <v>1624.876</v>
      </c>
      <c r="H269" s="382">
        <v>355</v>
      </c>
      <c r="I269" s="382">
        <v>0</v>
      </c>
    </row>
    <row r="270" spans="1:9" x14ac:dyDescent="0.25">
      <c r="A270">
        <v>20020001</v>
      </c>
      <c r="B270" t="s">
        <v>20</v>
      </c>
      <c r="C270" t="s">
        <v>159</v>
      </c>
      <c r="D270" t="s">
        <v>224</v>
      </c>
      <c r="E270" t="s">
        <v>275</v>
      </c>
      <c r="F270" s="382">
        <v>13.4</v>
      </c>
      <c r="G270" s="382">
        <v>595.52900000000011</v>
      </c>
      <c r="H270" s="382">
        <v>596</v>
      </c>
      <c r="I270" s="382">
        <v>0</v>
      </c>
    </row>
    <row r="271" spans="1:9" x14ac:dyDescent="0.25">
      <c r="A271">
        <v>20020001</v>
      </c>
      <c r="B271" t="s">
        <v>21</v>
      </c>
      <c r="C271" t="s">
        <v>161</v>
      </c>
      <c r="D271" t="s">
        <v>226</v>
      </c>
      <c r="E271" t="s">
        <v>276</v>
      </c>
      <c r="F271" s="382">
        <v>27.200000000000003</v>
      </c>
      <c r="G271" s="382">
        <v>1115.8509999999999</v>
      </c>
      <c r="H271" s="382">
        <v>1116</v>
      </c>
      <c r="I271" s="382">
        <v>0</v>
      </c>
    </row>
    <row r="272" spans="1:9" x14ac:dyDescent="0.25">
      <c r="A272">
        <v>20020001</v>
      </c>
      <c r="B272" t="s">
        <v>22</v>
      </c>
      <c r="C272" t="s">
        <v>613</v>
      </c>
      <c r="D272" t="s">
        <v>614</v>
      </c>
      <c r="E272" t="s">
        <v>275</v>
      </c>
      <c r="F272" s="382">
        <v>131.4</v>
      </c>
      <c r="G272" s="382">
        <v>5367.0479999999998</v>
      </c>
      <c r="H272" s="382">
        <v>5367</v>
      </c>
      <c r="I272" s="382">
        <v>0</v>
      </c>
    </row>
    <row r="273" spans="1:9" x14ac:dyDescent="0.25">
      <c r="A273">
        <v>20020001</v>
      </c>
      <c r="B273" t="s">
        <v>40</v>
      </c>
      <c r="C273" t="s">
        <v>162</v>
      </c>
      <c r="D273" t="s">
        <v>227</v>
      </c>
      <c r="E273" t="s">
        <v>277</v>
      </c>
      <c r="F273" s="382">
        <v>20.3</v>
      </c>
      <c r="G273" s="382">
        <v>963.12800000000004</v>
      </c>
      <c r="H273" s="382">
        <v>963</v>
      </c>
      <c r="I273" s="382">
        <v>0</v>
      </c>
    </row>
    <row r="274" spans="1:9" x14ac:dyDescent="0.25">
      <c r="A274">
        <v>20020001</v>
      </c>
      <c r="B274" t="s">
        <v>26</v>
      </c>
      <c r="C274" t="s">
        <v>622</v>
      </c>
      <c r="D274" t="s">
        <v>623</v>
      </c>
      <c r="E274" t="s">
        <v>275</v>
      </c>
      <c r="F274" s="382">
        <v>49.7</v>
      </c>
      <c r="G274" s="382">
        <v>1914.069</v>
      </c>
      <c r="H274" s="382">
        <v>1914</v>
      </c>
      <c r="I274" s="382">
        <v>0</v>
      </c>
    </row>
    <row r="275" spans="1:9" x14ac:dyDescent="0.25">
      <c r="A275">
        <v>20020001</v>
      </c>
      <c r="B275" t="s">
        <v>2</v>
      </c>
      <c r="C275" t="s">
        <v>165</v>
      </c>
      <c r="D275" t="s">
        <v>230</v>
      </c>
      <c r="E275" t="s">
        <v>274</v>
      </c>
      <c r="F275" s="382">
        <v>128.79999999999998</v>
      </c>
      <c r="G275" s="382">
        <v>5086.8100000000004</v>
      </c>
      <c r="H275" s="382">
        <v>5087</v>
      </c>
      <c r="I275" s="382">
        <v>0</v>
      </c>
    </row>
    <row r="276" spans="1:9" x14ac:dyDescent="0.25">
      <c r="A276">
        <v>20020001</v>
      </c>
      <c r="B276" t="s">
        <v>4</v>
      </c>
      <c r="C276" t="s">
        <v>167</v>
      </c>
      <c r="D276" t="s">
        <v>232</v>
      </c>
      <c r="E276" t="s">
        <v>274</v>
      </c>
      <c r="F276" s="382">
        <v>11.4</v>
      </c>
      <c r="G276" s="382">
        <v>513.82400000000007</v>
      </c>
      <c r="H276" s="382">
        <v>514</v>
      </c>
      <c r="I276" s="382">
        <v>0</v>
      </c>
    </row>
    <row r="277" spans="1:9" x14ac:dyDescent="0.25">
      <c r="A277">
        <v>20020001</v>
      </c>
      <c r="B277" t="s">
        <v>38</v>
      </c>
      <c r="C277" t="s">
        <v>628</v>
      </c>
      <c r="D277" t="s">
        <v>629</v>
      </c>
      <c r="E277" t="s">
        <v>274</v>
      </c>
      <c r="F277" s="382">
        <v>25.8</v>
      </c>
      <c r="G277" s="382">
        <v>1176.2289999999998</v>
      </c>
      <c r="H277" s="382">
        <v>1176</v>
      </c>
      <c r="I277" s="382">
        <v>0</v>
      </c>
    </row>
    <row r="278" spans="1:9" x14ac:dyDescent="0.25">
      <c r="A278">
        <v>20020001</v>
      </c>
      <c r="B278" t="s">
        <v>5</v>
      </c>
      <c r="C278" t="s">
        <v>170</v>
      </c>
      <c r="D278" t="s">
        <v>235</v>
      </c>
      <c r="E278" t="s">
        <v>275</v>
      </c>
      <c r="F278" s="382">
        <v>68.699999999999989</v>
      </c>
      <c r="G278" s="382">
        <v>2611.2250000000004</v>
      </c>
      <c r="H278" s="382">
        <v>2611</v>
      </c>
      <c r="I278" s="382">
        <v>0</v>
      </c>
    </row>
    <row r="279" spans="1:9" x14ac:dyDescent="0.25">
      <c r="A279">
        <v>20020001</v>
      </c>
      <c r="B279" t="s">
        <v>39</v>
      </c>
      <c r="C279" t="s">
        <v>631</v>
      </c>
      <c r="D279" t="s">
        <v>632</v>
      </c>
      <c r="E279" t="s">
        <v>276</v>
      </c>
      <c r="F279" s="382">
        <v>102</v>
      </c>
      <c r="G279" s="382">
        <v>3967.4830000000002</v>
      </c>
      <c r="H279" s="382">
        <v>3967</v>
      </c>
      <c r="I279" s="382">
        <v>0</v>
      </c>
    </row>
    <row r="280" spans="1:9" x14ac:dyDescent="0.25">
      <c r="A280">
        <v>20020001</v>
      </c>
      <c r="B280" t="s">
        <v>6</v>
      </c>
      <c r="C280" t="s">
        <v>633</v>
      </c>
      <c r="D280" t="s">
        <v>634</v>
      </c>
      <c r="E280" t="s">
        <v>276</v>
      </c>
      <c r="F280" s="382">
        <v>96.399999999999991</v>
      </c>
      <c r="G280" s="382">
        <v>3675.2670000000003</v>
      </c>
      <c r="H280" s="382">
        <v>3675</v>
      </c>
      <c r="I280" s="382">
        <v>0</v>
      </c>
    </row>
    <row r="281" spans="1:9" x14ac:dyDescent="0.25">
      <c r="A281">
        <v>20020001</v>
      </c>
      <c r="B281" t="s">
        <v>31</v>
      </c>
      <c r="C281" t="s">
        <v>635</v>
      </c>
      <c r="D281" t="s">
        <v>636</v>
      </c>
      <c r="E281" t="s">
        <v>274</v>
      </c>
      <c r="F281" s="382">
        <v>57.6</v>
      </c>
      <c r="G281" s="382">
        <v>2256.37</v>
      </c>
      <c r="H281" s="382">
        <v>2256</v>
      </c>
      <c r="I281" s="382">
        <v>0</v>
      </c>
    </row>
    <row r="282" spans="1:9" x14ac:dyDescent="0.25">
      <c r="A282">
        <v>20020001</v>
      </c>
      <c r="B282" t="s">
        <v>32</v>
      </c>
      <c r="C282" t="s">
        <v>1286</v>
      </c>
      <c r="D282" t="s">
        <v>1287</v>
      </c>
      <c r="E282" t="s">
        <v>275</v>
      </c>
      <c r="F282" s="382">
        <v>36.700000000000003</v>
      </c>
      <c r="G282" s="382">
        <v>1550.2929999999999</v>
      </c>
      <c r="H282" s="382">
        <v>1550</v>
      </c>
      <c r="I282" s="382">
        <v>0</v>
      </c>
    </row>
    <row r="283" spans="1:9" x14ac:dyDescent="0.25">
      <c r="A283">
        <v>20020001</v>
      </c>
      <c r="B283" t="s">
        <v>34</v>
      </c>
      <c r="C283" t="s">
        <v>492</v>
      </c>
      <c r="D283" t="s">
        <v>1292</v>
      </c>
      <c r="E283" t="s">
        <v>275</v>
      </c>
      <c r="F283" s="382">
        <v>13.899999999999999</v>
      </c>
      <c r="G283" s="382">
        <v>585.73700000000008</v>
      </c>
      <c r="H283" s="382">
        <v>586</v>
      </c>
      <c r="I283" s="382">
        <v>0</v>
      </c>
    </row>
    <row r="284" spans="1:9" x14ac:dyDescent="0.25">
      <c r="A284">
        <v>20020001</v>
      </c>
      <c r="B284" t="s">
        <v>11</v>
      </c>
      <c r="C284" t="s">
        <v>171</v>
      </c>
      <c r="D284" t="s">
        <v>236</v>
      </c>
      <c r="E284" t="s">
        <v>276</v>
      </c>
      <c r="F284" s="382">
        <v>83.699999999999989</v>
      </c>
      <c r="G284" s="382">
        <v>3271.1619999999998</v>
      </c>
      <c r="H284" s="382">
        <v>3271</v>
      </c>
      <c r="I284" s="382">
        <v>0</v>
      </c>
    </row>
    <row r="285" spans="1:9" x14ac:dyDescent="0.25">
      <c r="A285">
        <v>20020001</v>
      </c>
      <c r="B285" t="s">
        <v>13</v>
      </c>
      <c r="C285" t="s">
        <v>172</v>
      </c>
      <c r="D285" t="s">
        <v>237</v>
      </c>
      <c r="E285" t="s">
        <v>275</v>
      </c>
      <c r="F285" s="382">
        <v>12.5</v>
      </c>
      <c r="G285" s="382">
        <v>577.04300000000001</v>
      </c>
      <c r="H285" s="382">
        <v>577</v>
      </c>
      <c r="I285" s="382">
        <v>0</v>
      </c>
    </row>
    <row r="286" spans="1:9" x14ac:dyDescent="0.25">
      <c r="A286">
        <v>20020001</v>
      </c>
      <c r="B286" t="s">
        <v>35</v>
      </c>
      <c r="C286" t="s">
        <v>173</v>
      </c>
      <c r="D286" t="s">
        <v>238</v>
      </c>
      <c r="E286" t="s">
        <v>276</v>
      </c>
      <c r="F286" s="382">
        <v>70</v>
      </c>
      <c r="G286" s="382">
        <v>2873.6399999999994</v>
      </c>
      <c r="H286" s="382">
        <v>2874</v>
      </c>
      <c r="I286" s="382">
        <v>0</v>
      </c>
    </row>
    <row r="287" spans="1:9" x14ac:dyDescent="0.25">
      <c r="A287">
        <v>20020001</v>
      </c>
      <c r="B287" t="s">
        <v>15</v>
      </c>
      <c r="C287" t="s">
        <v>657</v>
      </c>
      <c r="D287" t="s">
        <v>658</v>
      </c>
      <c r="E287" t="s">
        <v>276</v>
      </c>
      <c r="F287" s="382">
        <v>72.899999999999991</v>
      </c>
      <c r="G287" s="382">
        <v>2991.3220000000006</v>
      </c>
      <c r="H287" s="382">
        <v>2991</v>
      </c>
      <c r="I287" s="382">
        <v>0</v>
      </c>
    </row>
    <row r="288" spans="1:9" x14ac:dyDescent="0.25">
      <c r="A288">
        <v>20020001</v>
      </c>
      <c r="B288" t="s">
        <v>129</v>
      </c>
      <c r="C288" t="s">
        <v>175</v>
      </c>
      <c r="D288" t="s">
        <v>240</v>
      </c>
      <c r="E288" t="s">
        <v>278</v>
      </c>
      <c r="F288" s="382">
        <v>11.599999999999998</v>
      </c>
      <c r="G288" s="382">
        <v>743.20999999999992</v>
      </c>
      <c r="H288" s="382">
        <v>743</v>
      </c>
      <c r="I288" s="382">
        <v>0</v>
      </c>
    </row>
    <row r="289" spans="1:9" x14ac:dyDescent="0.25">
      <c r="A289">
        <v>20020001</v>
      </c>
      <c r="B289" t="s">
        <v>423</v>
      </c>
      <c r="C289" t="s">
        <v>650</v>
      </c>
      <c r="D289" t="s">
        <v>659</v>
      </c>
      <c r="E289" t="s">
        <v>281</v>
      </c>
      <c r="F289" s="382">
        <v>18.400000000000002</v>
      </c>
      <c r="G289" s="382">
        <v>726.95900000000006</v>
      </c>
      <c r="H289" s="382">
        <v>727</v>
      </c>
      <c r="I289" s="382">
        <v>0</v>
      </c>
    </row>
    <row r="290" spans="1:9" x14ac:dyDescent="0.25">
      <c r="A290">
        <v>20020001</v>
      </c>
      <c r="B290" t="s">
        <v>131</v>
      </c>
      <c r="C290" t="s">
        <v>177</v>
      </c>
      <c r="D290" t="s">
        <v>242</v>
      </c>
      <c r="E290" t="s">
        <v>276</v>
      </c>
      <c r="F290" s="382">
        <v>26.4</v>
      </c>
      <c r="G290" s="382">
        <v>1054.45</v>
      </c>
      <c r="H290" s="382">
        <v>1054</v>
      </c>
      <c r="I290" s="382">
        <v>0</v>
      </c>
    </row>
    <row r="291" spans="1:9" x14ac:dyDescent="0.25">
      <c r="A291">
        <v>20020001</v>
      </c>
      <c r="B291" t="s">
        <v>760</v>
      </c>
      <c r="C291" t="s">
        <v>855</v>
      </c>
      <c r="D291" t="s">
        <v>856</v>
      </c>
      <c r="E291" t="s">
        <v>275</v>
      </c>
      <c r="F291" s="382">
        <v>31.2</v>
      </c>
      <c r="G291" s="382">
        <v>1187.4409999999998</v>
      </c>
      <c r="H291" s="382">
        <v>1187</v>
      </c>
      <c r="I291" s="382">
        <v>0</v>
      </c>
    </row>
    <row r="292" spans="1:9" x14ac:dyDescent="0.25">
      <c r="A292">
        <v>20020001</v>
      </c>
      <c r="B292" t="s">
        <v>761</v>
      </c>
      <c r="C292" t="s">
        <v>859</v>
      </c>
      <c r="D292" t="s">
        <v>860</v>
      </c>
      <c r="E292" t="s">
        <v>281</v>
      </c>
      <c r="F292" s="382">
        <v>42.300000000000004</v>
      </c>
      <c r="G292" s="382">
        <v>1784.425</v>
      </c>
      <c r="H292" s="382">
        <v>1784</v>
      </c>
      <c r="I292" s="382">
        <v>0</v>
      </c>
    </row>
    <row r="293" spans="1:9" x14ac:dyDescent="0.25">
      <c r="A293">
        <v>20020001</v>
      </c>
      <c r="B293" t="s">
        <v>762</v>
      </c>
      <c r="C293" t="s">
        <v>559</v>
      </c>
      <c r="D293" t="s">
        <v>863</v>
      </c>
      <c r="E293" t="s">
        <v>276</v>
      </c>
      <c r="F293" s="382">
        <v>16.7</v>
      </c>
      <c r="G293" s="382">
        <v>699.048</v>
      </c>
      <c r="H293" s="382">
        <v>699</v>
      </c>
      <c r="I293" s="382">
        <v>0</v>
      </c>
    </row>
    <row r="294" spans="1:9" x14ac:dyDescent="0.25">
      <c r="A294">
        <v>20020001</v>
      </c>
      <c r="B294" t="s">
        <v>1151</v>
      </c>
      <c r="C294" t="s">
        <v>1152</v>
      </c>
      <c r="D294" t="s">
        <v>1153</v>
      </c>
      <c r="E294" t="s">
        <v>276</v>
      </c>
      <c r="F294" s="382">
        <v>59.900000000000006</v>
      </c>
      <c r="G294" s="382">
        <v>2399.9930000000004</v>
      </c>
      <c r="H294" s="382">
        <v>2400</v>
      </c>
      <c r="I294" s="382">
        <v>0</v>
      </c>
    </row>
    <row r="295" spans="1:9" x14ac:dyDescent="0.25">
      <c r="A295">
        <v>20020001</v>
      </c>
      <c r="B295" t="s">
        <v>1247</v>
      </c>
      <c r="C295" t="s">
        <v>1248</v>
      </c>
      <c r="D295" t="s">
        <v>1249</v>
      </c>
      <c r="E295" t="s">
        <v>276</v>
      </c>
      <c r="F295" s="382">
        <v>75.600000000000009</v>
      </c>
      <c r="G295" s="382">
        <v>3341.9389999999999</v>
      </c>
      <c r="H295" s="382">
        <v>3342</v>
      </c>
      <c r="I295" s="382">
        <v>0</v>
      </c>
    </row>
    <row r="296" spans="1:9" x14ac:dyDescent="0.25">
      <c r="A296">
        <v>20020001</v>
      </c>
      <c r="B296" t="s">
        <v>426</v>
      </c>
      <c r="C296" t="s">
        <v>666</v>
      </c>
      <c r="D296" t="s">
        <v>667</v>
      </c>
      <c r="E296" t="s">
        <v>276</v>
      </c>
      <c r="F296" s="382">
        <v>55.300000000000004</v>
      </c>
      <c r="G296" s="382">
        <v>2167.5650000000005</v>
      </c>
      <c r="H296" s="382">
        <v>2168</v>
      </c>
      <c r="I296" s="382">
        <v>0</v>
      </c>
    </row>
    <row r="297" spans="1:9" x14ac:dyDescent="0.25">
      <c r="A297">
        <v>20020001</v>
      </c>
      <c r="B297" t="s">
        <v>2594</v>
      </c>
      <c r="C297" t="s">
        <v>2637</v>
      </c>
      <c r="D297" t="s">
        <v>2690</v>
      </c>
      <c r="E297" t="s">
        <v>276</v>
      </c>
      <c r="F297" s="382">
        <v>11.5</v>
      </c>
      <c r="G297" s="382">
        <v>494.18799999999999</v>
      </c>
      <c r="H297" s="382">
        <v>494</v>
      </c>
      <c r="I297" s="382">
        <v>0</v>
      </c>
    </row>
    <row r="298" spans="1:9" x14ac:dyDescent="0.25">
      <c r="A298">
        <v>20020001</v>
      </c>
      <c r="B298" t="s">
        <v>2801</v>
      </c>
      <c r="C298" t="s">
        <v>2997</v>
      </c>
      <c r="D298" t="s">
        <v>2998</v>
      </c>
      <c r="E298" t="s">
        <v>276</v>
      </c>
      <c r="F298" s="382">
        <v>74.199999999999989</v>
      </c>
      <c r="G298" s="382">
        <v>2836.2049999999999</v>
      </c>
      <c r="H298" s="382">
        <v>2836</v>
      </c>
      <c r="I298" s="382">
        <v>0</v>
      </c>
    </row>
    <row r="299" spans="1:9" x14ac:dyDescent="0.25">
      <c r="A299">
        <v>20020001</v>
      </c>
      <c r="B299" t="s">
        <v>2802</v>
      </c>
      <c r="C299" t="s">
        <v>1924</v>
      </c>
      <c r="D299" t="s">
        <v>3025</v>
      </c>
      <c r="E299" t="s">
        <v>275</v>
      </c>
      <c r="F299" s="382">
        <v>23.299999999999997</v>
      </c>
      <c r="G299" s="382">
        <v>1037.203</v>
      </c>
      <c r="H299" s="382">
        <v>0</v>
      </c>
      <c r="I299" s="382">
        <v>0</v>
      </c>
    </row>
    <row r="300" spans="1:9" x14ac:dyDescent="0.25">
      <c r="A300">
        <v>20020001</v>
      </c>
      <c r="B300" t="s">
        <v>3261</v>
      </c>
      <c r="C300" t="s">
        <v>3269</v>
      </c>
      <c r="D300" t="s">
        <v>3297</v>
      </c>
      <c r="E300" t="s">
        <v>274</v>
      </c>
      <c r="F300" s="382">
        <v>12.000000000000002</v>
      </c>
      <c r="G300" s="382">
        <v>474.78999999999996</v>
      </c>
      <c r="H300" s="382">
        <v>475</v>
      </c>
      <c r="I300" s="382">
        <v>0</v>
      </c>
    </row>
    <row r="301" spans="1:9" x14ac:dyDescent="0.25">
      <c r="A301">
        <v>20020001</v>
      </c>
      <c r="B301" t="s">
        <v>3415</v>
      </c>
      <c r="C301" t="s">
        <v>3418</v>
      </c>
      <c r="D301" t="s">
        <v>3427</v>
      </c>
      <c r="E301" t="s">
        <v>275</v>
      </c>
      <c r="F301" s="382">
        <v>385.5</v>
      </c>
      <c r="G301" s="382">
        <v>15157.951999999999</v>
      </c>
      <c r="H301" s="382">
        <v>15158</v>
      </c>
      <c r="I301" s="382">
        <v>0</v>
      </c>
    </row>
    <row r="302" spans="1:9" x14ac:dyDescent="0.25">
      <c r="A302">
        <v>20020001</v>
      </c>
      <c r="B302" t="s">
        <v>3465</v>
      </c>
      <c r="C302" t="s">
        <v>3477</v>
      </c>
      <c r="D302" t="s">
        <v>3495</v>
      </c>
      <c r="E302" t="s">
        <v>276</v>
      </c>
      <c r="F302" s="382">
        <v>13.200000000000001</v>
      </c>
      <c r="G302" s="382">
        <v>528.49300000000005</v>
      </c>
      <c r="H302" s="382">
        <v>528</v>
      </c>
      <c r="I302" s="382">
        <v>0</v>
      </c>
    </row>
    <row r="303" spans="1:9" x14ac:dyDescent="0.25">
      <c r="A303">
        <v>20020001</v>
      </c>
      <c r="B303" t="s">
        <v>3578</v>
      </c>
      <c r="C303" t="s">
        <v>3584</v>
      </c>
      <c r="D303" t="s">
        <v>3599</v>
      </c>
      <c r="E303" t="s">
        <v>276</v>
      </c>
      <c r="F303" s="382">
        <v>62.699999999999996</v>
      </c>
      <c r="G303" s="382">
        <v>2432.0859999999993</v>
      </c>
      <c r="H303" s="382">
        <v>2432</v>
      </c>
      <c r="I303" s="382">
        <v>0</v>
      </c>
    </row>
    <row r="304" spans="1:9" x14ac:dyDescent="0.25">
      <c r="A304">
        <v>20020001</v>
      </c>
      <c r="B304" t="s">
        <v>3871</v>
      </c>
      <c r="C304" t="s">
        <v>3894</v>
      </c>
      <c r="D304" t="s">
        <v>3920</v>
      </c>
      <c r="E304" t="s">
        <v>275</v>
      </c>
      <c r="F304" s="382">
        <v>9.1</v>
      </c>
      <c r="G304" s="382">
        <v>438.899</v>
      </c>
      <c r="H304" s="382">
        <v>439</v>
      </c>
      <c r="I304" s="382">
        <v>0</v>
      </c>
    </row>
    <row r="305" spans="1:9" x14ac:dyDescent="0.25">
      <c r="A305">
        <v>20020001</v>
      </c>
      <c r="B305" t="s">
        <v>3652</v>
      </c>
      <c r="C305" t="s">
        <v>3660</v>
      </c>
      <c r="D305" t="s">
        <v>3682</v>
      </c>
      <c r="E305" t="s">
        <v>276</v>
      </c>
      <c r="F305" s="382">
        <v>11.6</v>
      </c>
      <c r="G305" s="382">
        <v>492.62100000000004</v>
      </c>
      <c r="H305" s="382">
        <v>493</v>
      </c>
      <c r="I305" s="382">
        <v>0</v>
      </c>
    </row>
    <row r="306" spans="1:9" x14ac:dyDescent="0.25">
      <c r="A306">
        <v>20020001</v>
      </c>
      <c r="B306" t="s">
        <v>4414</v>
      </c>
      <c r="C306" t="s">
        <v>4415</v>
      </c>
      <c r="D306" t="s">
        <v>4447</v>
      </c>
      <c r="E306" t="s">
        <v>275</v>
      </c>
      <c r="F306" s="382">
        <v>1.5</v>
      </c>
      <c r="G306" s="382">
        <v>88.115000000000009</v>
      </c>
      <c r="H306" s="382">
        <v>88</v>
      </c>
      <c r="I306" s="382">
        <v>0</v>
      </c>
    </row>
    <row r="307" spans="1:9" x14ac:dyDescent="0.25">
      <c r="A307">
        <v>20020001</v>
      </c>
      <c r="B307" t="s">
        <v>5194</v>
      </c>
      <c r="C307" t="s">
        <v>5202</v>
      </c>
      <c r="D307" t="s">
        <v>5240</v>
      </c>
      <c r="E307" t="s">
        <v>274</v>
      </c>
      <c r="F307" s="382">
        <v>39.9</v>
      </c>
      <c r="G307" s="382">
        <v>1620.9319999999998</v>
      </c>
      <c r="H307" s="382">
        <v>1621</v>
      </c>
      <c r="I307" s="382">
        <v>0</v>
      </c>
    </row>
    <row r="308" spans="1:9" x14ac:dyDescent="0.25">
      <c r="A308">
        <v>20020001</v>
      </c>
      <c r="B308" t="s">
        <v>5387</v>
      </c>
      <c r="C308" t="s">
        <v>5431</v>
      </c>
      <c r="D308" t="s">
        <v>5509</v>
      </c>
      <c r="E308" t="s">
        <v>275</v>
      </c>
      <c r="F308" s="382">
        <v>22.6</v>
      </c>
      <c r="G308" s="382">
        <v>960.21100000000001</v>
      </c>
      <c r="H308" s="382">
        <v>960</v>
      </c>
      <c r="I308" s="382">
        <v>0</v>
      </c>
    </row>
    <row r="309" spans="1:9" x14ac:dyDescent="0.25">
      <c r="A309">
        <v>20020001</v>
      </c>
      <c r="B309" t="s">
        <v>5389</v>
      </c>
      <c r="C309" t="s">
        <v>5433</v>
      </c>
      <c r="D309" t="s">
        <v>5511</v>
      </c>
      <c r="E309" t="s">
        <v>276</v>
      </c>
      <c r="F309" s="382">
        <v>25.400000000000002</v>
      </c>
      <c r="G309" s="382">
        <v>977.20799999999997</v>
      </c>
      <c r="H309" s="382">
        <v>977</v>
      </c>
      <c r="I309" s="382">
        <v>0</v>
      </c>
    </row>
    <row r="310" spans="1:9" x14ac:dyDescent="0.25">
      <c r="A310">
        <v>20020001</v>
      </c>
      <c r="B310" t="s">
        <v>5391</v>
      </c>
      <c r="C310" t="s">
        <v>369</v>
      </c>
      <c r="D310" t="s">
        <v>5513</v>
      </c>
      <c r="E310" t="s">
        <v>278</v>
      </c>
      <c r="F310" s="382">
        <v>44.9</v>
      </c>
      <c r="G310" s="382">
        <v>1830.4779999999998</v>
      </c>
      <c r="H310" s="382">
        <v>1830</v>
      </c>
      <c r="I310" s="382">
        <v>0</v>
      </c>
    </row>
    <row r="311" spans="1:9" x14ac:dyDescent="0.25">
      <c r="A311">
        <v>20020001</v>
      </c>
      <c r="B311" t="s">
        <v>5700</v>
      </c>
      <c r="C311" t="s">
        <v>5753</v>
      </c>
      <c r="D311" t="s">
        <v>5829</v>
      </c>
      <c r="E311" t="s">
        <v>275</v>
      </c>
      <c r="F311" s="382">
        <v>35.799999999999997</v>
      </c>
      <c r="G311" s="382">
        <v>2153.7980000000002</v>
      </c>
      <c r="H311" s="382">
        <v>2154</v>
      </c>
      <c r="I311" s="382">
        <v>0</v>
      </c>
    </row>
    <row r="312" spans="1:9" x14ac:dyDescent="0.25">
      <c r="A312">
        <v>20020001</v>
      </c>
      <c r="B312" t="s">
        <v>5701</v>
      </c>
      <c r="C312" t="s">
        <v>5754</v>
      </c>
      <c r="D312" t="s">
        <v>5830</v>
      </c>
      <c r="E312" t="s">
        <v>274</v>
      </c>
      <c r="F312" s="382">
        <v>774.7</v>
      </c>
      <c r="G312" s="382">
        <v>31946.350999999999</v>
      </c>
      <c r="H312" s="382">
        <v>26844</v>
      </c>
      <c r="I312" s="382">
        <v>0</v>
      </c>
    </row>
    <row r="313" spans="1:9" x14ac:dyDescent="0.25">
      <c r="A313">
        <v>20020001</v>
      </c>
      <c r="B313" t="s">
        <v>6873</v>
      </c>
      <c r="C313" t="s">
        <v>6891</v>
      </c>
      <c r="D313" t="s">
        <v>6919</v>
      </c>
      <c r="E313" t="s">
        <v>275</v>
      </c>
      <c r="F313" s="382">
        <v>45.300000000000011</v>
      </c>
      <c r="G313" s="382">
        <v>1830.2000000000003</v>
      </c>
      <c r="H313" s="382">
        <v>1830</v>
      </c>
      <c r="I313" s="382">
        <v>0</v>
      </c>
    </row>
    <row r="314" spans="1:9" x14ac:dyDescent="0.25">
      <c r="A314">
        <v>20020001</v>
      </c>
      <c r="B314" t="s">
        <v>7262</v>
      </c>
      <c r="C314" t="s">
        <v>7306</v>
      </c>
      <c r="D314" t="s">
        <v>7337</v>
      </c>
      <c r="E314" t="s">
        <v>276</v>
      </c>
      <c r="F314" s="382">
        <v>31.9</v>
      </c>
      <c r="G314" s="382">
        <v>1269.7339999999999</v>
      </c>
      <c r="H314" s="382">
        <v>1270</v>
      </c>
      <c r="I314" s="382">
        <v>0</v>
      </c>
    </row>
    <row r="315" spans="1:9" x14ac:dyDescent="0.25">
      <c r="A315">
        <v>20020001</v>
      </c>
      <c r="B315" t="s">
        <v>7375</v>
      </c>
      <c r="C315" t="s">
        <v>8570</v>
      </c>
      <c r="D315" t="s">
        <v>7638</v>
      </c>
      <c r="E315" t="s">
        <v>7371</v>
      </c>
      <c r="F315" s="382">
        <v>47.5</v>
      </c>
      <c r="G315" s="382">
        <v>2998.2799999999997</v>
      </c>
      <c r="H315" s="382">
        <v>458</v>
      </c>
      <c r="I315" s="382">
        <v>0</v>
      </c>
    </row>
    <row r="316" spans="1:9" x14ac:dyDescent="0.25">
      <c r="A316">
        <v>20020001</v>
      </c>
      <c r="B316" t="s">
        <v>7377</v>
      </c>
      <c r="C316" t="s">
        <v>8575</v>
      </c>
      <c r="D316" t="s">
        <v>7640</v>
      </c>
      <c r="E316" t="s">
        <v>1284</v>
      </c>
      <c r="F316" s="382">
        <v>23.8</v>
      </c>
      <c r="G316" s="382">
        <v>853.80700000000002</v>
      </c>
      <c r="H316" s="382">
        <v>0</v>
      </c>
      <c r="I316" s="382">
        <v>0</v>
      </c>
    </row>
    <row r="317" spans="1:9" x14ac:dyDescent="0.25">
      <c r="A317">
        <v>20020001</v>
      </c>
      <c r="B317" t="s">
        <v>8375</v>
      </c>
      <c r="C317" t="s">
        <v>8377</v>
      </c>
      <c r="D317" t="s">
        <v>8403</v>
      </c>
      <c r="E317" t="s">
        <v>276</v>
      </c>
      <c r="F317" s="382">
        <v>97.8</v>
      </c>
      <c r="G317" s="382">
        <v>3850.3989999999999</v>
      </c>
      <c r="H317" s="382">
        <v>1310</v>
      </c>
      <c r="I317" s="382">
        <v>0</v>
      </c>
    </row>
    <row r="318" spans="1:9" x14ac:dyDescent="0.25">
      <c r="A318">
        <v>20020001</v>
      </c>
      <c r="B318" t="s">
        <v>8376</v>
      </c>
      <c r="C318" t="s">
        <v>8378</v>
      </c>
      <c r="D318" t="s">
        <v>8404</v>
      </c>
      <c r="E318" t="s">
        <v>276</v>
      </c>
      <c r="F318" s="382">
        <v>38.700000000000003</v>
      </c>
      <c r="G318" s="382">
        <v>1509.8809999999999</v>
      </c>
      <c r="H318" s="382">
        <v>1510</v>
      </c>
      <c r="I318" s="382">
        <v>0</v>
      </c>
    </row>
    <row r="319" spans="1:9" x14ac:dyDescent="0.25">
      <c r="A319">
        <v>20020001</v>
      </c>
      <c r="B319" t="s">
        <v>8728</v>
      </c>
      <c r="C319" t="s">
        <v>621</v>
      </c>
      <c r="D319" t="s">
        <v>8734</v>
      </c>
      <c r="E319" t="s">
        <v>274</v>
      </c>
      <c r="F319" s="382">
        <v>66.400000000000006</v>
      </c>
      <c r="G319" s="382">
        <v>2650.837</v>
      </c>
      <c r="H319" s="382">
        <v>2651</v>
      </c>
      <c r="I319" s="382">
        <v>0</v>
      </c>
    </row>
    <row r="320" spans="1:9" x14ac:dyDescent="0.25">
      <c r="A320">
        <v>20020001</v>
      </c>
      <c r="B320" t="s">
        <v>8995</v>
      </c>
      <c r="C320" t="s">
        <v>386</v>
      </c>
      <c r="D320" t="s">
        <v>9022</v>
      </c>
      <c r="E320" t="s">
        <v>278</v>
      </c>
      <c r="F320" s="382">
        <v>42.3</v>
      </c>
      <c r="G320" s="382">
        <v>1874.4939999999999</v>
      </c>
      <c r="H320" s="382">
        <v>1874</v>
      </c>
      <c r="I320" s="382">
        <v>0</v>
      </c>
    </row>
    <row r="321" spans="1:9" x14ac:dyDescent="0.25">
      <c r="A321">
        <v>20020001</v>
      </c>
      <c r="B321" t="s">
        <v>9084</v>
      </c>
      <c r="C321" t="s">
        <v>9093</v>
      </c>
      <c r="D321" t="s">
        <v>9127</v>
      </c>
      <c r="E321" t="s">
        <v>276</v>
      </c>
      <c r="F321" s="382">
        <v>19.899999999999999</v>
      </c>
      <c r="G321" s="382">
        <v>930.00799999999992</v>
      </c>
      <c r="H321" s="382">
        <v>930</v>
      </c>
      <c r="I321" s="382">
        <v>0</v>
      </c>
    </row>
    <row r="322" spans="1:9" x14ac:dyDescent="0.25">
      <c r="A322">
        <v>20020001</v>
      </c>
      <c r="B322" t="s">
        <v>10815</v>
      </c>
      <c r="C322" t="s">
        <v>10820</v>
      </c>
      <c r="D322" t="s">
        <v>10845</v>
      </c>
      <c r="E322" t="s">
        <v>276</v>
      </c>
      <c r="F322" s="382">
        <v>25.400000000000002</v>
      </c>
      <c r="G322" s="382">
        <v>1162.9360000000001</v>
      </c>
      <c r="H322" s="382">
        <v>1163</v>
      </c>
      <c r="I322" s="382">
        <v>0</v>
      </c>
    </row>
    <row r="323" spans="1:9" x14ac:dyDescent="0.25">
      <c r="A323">
        <v>20020001</v>
      </c>
      <c r="B323" t="s">
        <v>11308</v>
      </c>
      <c r="C323" t="s">
        <v>11321</v>
      </c>
      <c r="D323" t="s">
        <v>11354</v>
      </c>
      <c r="E323" t="s">
        <v>278</v>
      </c>
      <c r="F323" s="382">
        <v>65.599999999999994</v>
      </c>
      <c r="G323" s="382">
        <v>2515.3130000000001</v>
      </c>
      <c r="H323" s="382">
        <v>2515</v>
      </c>
      <c r="I323" s="382">
        <v>0</v>
      </c>
    </row>
    <row r="324" spans="1:9" x14ac:dyDescent="0.25">
      <c r="A324">
        <v>20020001</v>
      </c>
      <c r="B324" t="s">
        <v>11761</v>
      </c>
      <c r="C324" t="s">
        <v>8580</v>
      </c>
      <c r="D324" t="s">
        <v>11807</v>
      </c>
      <c r="E324" t="s">
        <v>276</v>
      </c>
      <c r="F324" s="382">
        <v>113</v>
      </c>
      <c r="G324" s="382">
        <v>4314.7299999999996</v>
      </c>
      <c r="H324" s="382">
        <v>4315</v>
      </c>
      <c r="I324" s="382">
        <v>0</v>
      </c>
    </row>
    <row r="325" spans="1:9" x14ac:dyDescent="0.25">
      <c r="A325">
        <v>20020001</v>
      </c>
      <c r="B325" t="s">
        <v>11763</v>
      </c>
      <c r="C325" t="s">
        <v>8570</v>
      </c>
      <c r="D325" t="s">
        <v>11809</v>
      </c>
      <c r="E325" t="s">
        <v>276</v>
      </c>
      <c r="F325" s="382">
        <v>16.8</v>
      </c>
      <c r="G325" s="382">
        <v>1030.9270000000001</v>
      </c>
      <c r="H325" s="382">
        <v>1031</v>
      </c>
      <c r="I325" s="382">
        <v>0</v>
      </c>
    </row>
    <row r="326" spans="1:9" x14ac:dyDescent="0.25">
      <c r="A326">
        <v>20020001</v>
      </c>
      <c r="B326" t="s">
        <v>11932</v>
      </c>
      <c r="C326" t="s">
        <v>11936</v>
      </c>
      <c r="D326" t="s">
        <v>11954</v>
      </c>
      <c r="E326" t="s">
        <v>276</v>
      </c>
      <c r="F326" s="382">
        <v>4.5999999999999996</v>
      </c>
      <c r="G326" s="382">
        <v>217.6</v>
      </c>
      <c r="H326" s="382">
        <v>218</v>
      </c>
      <c r="I326" s="382">
        <v>0</v>
      </c>
    </row>
    <row r="327" spans="1:9" x14ac:dyDescent="0.25">
      <c r="A327">
        <v>20020001</v>
      </c>
      <c r="B327" t="s">
        <v>12515</v>
      </c>
      <c r="C327" t="s">
        <v>9379</v>
      </c>
      <c r="D327" t="s">
        <v>12545</v>
      </c>
      <c r="E327" t="s">
        <v>274</v>
      </c>
      <c r="F327" s="382">
        <v>213.1</v>
      </c>
      <c r="G327" s="382">
        <v>7907.7139999999999</v>
      </c>
      <c r="H327" s="382">
        <v>7908</v>
      </c>
      <c r="I327" s="382">
        <v>0</v>
      </c>
    </row>
    <row r="328" spans="1:9" x14ac:dyDescent="0.25">
      <c r="A328">
        <v>20020001</v>
      </c>
      <c r="B328" t="s">
        <v>12517</v>
      </c>
      <c r="C328" t="s">
        <v>12524</v>
      </c>
      <c r="D328" t="s">
        <v>12547</v>
      </c>
      <c r="E328" t="s">
        <v>274</v>
      </c>
      <c r="F328" s="382">
        <v>11</v>
      </c>
      <c r="G328" s="382">
        <v>501.25100000000003</v>
      </c>
      <c r="H328" s="382">
        <v>501</v>
      </c>
      <c r="I328" s="382">
        <v>0</v>
      </c>
    </row>
    <row r="329" spans="1:9" x14ac:dyDescent="0.25">
      <c r="A329">
        <v>20020001</v>
      </c>
      <c r="B329" t="s">
        <v>14024</v>
      </c>
      <c r="C329" t="s">
        <v>7044</v>
      </c>
      <c r="D329" t="s">
        <v>14076</v>
      </c>
      <c r="E329" t="s">
        <v>276</v>
      </c>
      <c r="F329" s="382">
        <v>18.599999999999998</v>
      </c>
      <c r="G329" s="382">
        <v>738.50199999999995</v>
      </c>
      <c r="H329" s="382">
        <v>739</v>
      </c>
      <c r="I329" s="382">
        <v>0</v>
      </c>
    </row>
    <row r="330" spans="1:9" x14ac:dyDescent="0.25">
      <c r="A330">
        <v>20020001</v>
      </c>
      <c r="B330" t="s">
        <v>14221</v>
      </c>
      <c r="C330" t="s">
        <v>7299</v>
      </c>
      <c r="D330" t="s">
        <v>13919</v>
      </c>
      <c r="E330" t="s">
        <v>274</v>
      </c>
      <c r="F330" s="382">
        <v>5.6</v>
      </c>
      <c r="G330" s="382">
        <v>213.416</v>
      </c>
      <c r="H330" s="382">
        <v>213</v>
      </c>
      <c r="I330" s="382">
        <v>0</v>
      </c>
    </row>
    <row r="331" spans="1:9" x14ac:dyDescent="0.25">
      <c r="A331">
        <v>20020001</v>
      </c>
      <c r="B331" t="s">
        <v>14293</v>
      </c>
      <c r="C331" t="s">
        <v>14296</v>
      </c>
      <c r="D331" t="s">
        <v>14326</v>
      </c>
      <c r="E331" t="s">
        <v>276</v>
      </c>
      <c r="F331" s="382">
        <v>25.799999999999997</v>
      </c>
      <c r="G331" s="382">
        <v>1007.1950000000001</v>
      </c>
      <c r="H331" s="382">
        <v>1007</v>
      </c>
      <c r="I331" s="382">
        <v>0</v>
      </c>
    </row>
    <row r="332" spans="1:9" x14ac:dyDescent="0.25">
      <c r="A332">
        <v>20020001</v>
      </c>
      <c r="B332" t="s">
        <v>14602</v>
      </c>
      <c r="C332" t="s">
        <v>14609</v>
      </c>
      <c r="D332" t="s">
        <v>14633</v>
      </c>
      <c r="E332" t="s">
        <v>275</v>
      </c>
      <c r="F332" s="382">
        <v>38</v>
      </c>
      <c r="G332" s="382">
        <v>1494.7619999999999</v>
      </c>
      <c r="H332" s="382">
        <v>1495</v>
      </c>
      <c r="I332" s="382">
        <v>0</v>
      </c>
    </row>
    <row r="333" spans="1:9" x14ac:dyDescent="0.25">
      <c r="A333">
        <v>20020001</v>
      </c>
      <c r="B333" t="s">
        <v>14946</v>
      </c>
      <c r="C333" t="s">
        <v>955</v>
      </c>
      <c r="D333" t="s">
        <v>14986</v>
      </c>
      <c r="E333" t="s">
        <v>275</v>
      </c>
      <c r="F333" s="382">
        <v>3.1</v>
      </c>
      <c r="G333" s="382">
        <v>144.708</v>
      </c>
      <c r="H333" s="382">
        <v>145</v>
      </c>
      <c r="I333" s="382">
        <v>0</v>
      </c>
    </row>
    <row r="334" spans="1:9" x14ac:dyDescent="0.25">
      <c r="A334">
        <v>20020001</v>
      </c>
      <c r="B334" t="s">
        <v>15037</v>
      </c>
      <c r="C334" t="s">
        <v>15044</v>
      </c>
      <c r="D334" t="s">
        <v>15067</v>
      </c>
      <c r="E334" t="s">
        <v>275</v>
      </c>
      <c r="F334" s="382">
        <v>46.5</v>
      </c>
      <c r="G334" s="382">
        <v>2009.8849999999998</v>
      </c>
      <c r="H334" s="382">
        <v>2010</v>
      </c>
      <c r="I334" s="382">
        <v>0</v>
      </c>
    </row>
    <row r="335" spans="1:9" x14ac:dyDescent="0.25">
      <c r="A335">
        <v>20020001</v>
      </c>
      <c r="B335" t="s">
        <v>15038</v>
      </c>
      <c r="C335" t="s">
        <v>15045</v>
      </c>
      <c r="D335" t="s">
        <v>15068</v>
      </c>
      <c r="E335" t="s">
        <v>276</v>
      </c>
      <c r="F335" s="382">
        <v>186.6</v>
      </c>
      <c r="G335" s="382">
        <v>7229.1619999999984</v>
      </c>
      <c r="H335" s="382">
        <v>7229</v>
      </c>
      <c r="I335" s="382">
        <v>0</v>
      </c>
    </row>
    <row r="336" spans="1:9" x14ac:dyDescent="0.25">
      <c r="A336">
        <v>20020001</v>
      </c>
      <c r="B336" t="s">
        <v>15039</v>
      </c>
      <c r="C336" t="s">
        <v>15046</v>
      </c>
      <c r="D336" t="s">
        <v>15069</v>
      </c>
      <c r="E336" t="s">
        <v>276</v>
      </c>
      <c r="F336" s="382">
        <v>13.5</v>
      </c>
      <c r="G336" s="382">
        <v>606.05799999999999</v>
      </c>
      <c r="H336" s="382">
        <v>606</v>
      </c>
      <c r="I336" s="382">
        <v>0</v>
      </c>
    </row>
    <row r="337" spans="1:9" x14ac:dyDescent="0.25">
      <c r="A337">
        <v>20020001</v>
      </c>
      <c r="B337" t="s">
        <v>15040</v>
      </c>
      <c r="C337" t="s">
        <v>15047</v>
      </c>
      <c r="D337" t="s">
        <v>15070</v>
      </c>
      <c r="E337" t="s">
        <v>274</v>
      </c>
      <c r="F337" s="382">
        <v>55.7</v>
      </c>
      <c r="G337" s="382">
        <v>2333.6709999999998</v>
      </c>
      <c r="H337" s="382">
        <v>2334</v>
      </c>
      <c r="I337" s="382">
        <v>0</v>
      </c>
    </row>
    <row r="338" spans="1:9" x14ac:dyDescent="0.25">
      <c r="A338">
        <v>20020001</v>
      </c>
      <c r="B338" t="s">
        <v>15041</v>
      </c>
      <c r="C338" t="s">
        <v>15048</v>
      </c>
      <c r="D338" t="s">
        <v>15071</v>
      </c>
      <c r="E338" t="s">
        <v>274</v>
      </c>
      <c r="F338" s="382">
        <v>19.900000000000002</v>
      </c>
      <c r="G338" s="382">
        <v>774.84899999999993</v>
      </c>
      <c r="H338" s="382">
        <v>775</v>
      </c>
      <c r="I338" s="382">
        <v>0</v>
      </c>
    </row>
    <row r="339" spans="1:9" x14ac:dyDescent="0.25">
      <c r="A339">
        <v>20020001</v>
      </c>
      <c r="B339" t="s">
        <v>15042</v>
      </c>
      <c r="C339" t="s">
        <v>15049</v>
      </c>
      <c r="D339" t="s">
        <v>15072</v>
      </c>
      <c r="E339" t="s">
        <v>276</v>
      </c>
      <c r="F339" s="382">
        <v>39.700000000000003</v>
      </c>
      <c r="G339" s="382">
        <v>1586.136</v>
      </c>
      <c r="H339" s="382">
        <v>1586</v>
      </c>
      <c r="I339" s="382">
        <v>0</v>
      </c>
    </row>
    <row r="340" spans="1:9" x14ac:dyDescent="0.25">
      <c r="A340">
        <v>20020001</v>
      </c>
      <c r="B340" t="s">
        <v>15043</v>
      </c>
      <c r="C340" t="s">
        <v>15050</v>
      </c>
      <c r="D340" t="s">
        <v>15073</v>
      </c>
      <c r="E340" t="s">
        <v>275</v>
      </c>
      <c r="F340" s="382">
        <v>62.399999999999991</v>
      </c>
      <c r="G340" s="382">
        <v>2412.6429999999996</v>
      </c>
      <c r="H340" s="382">
        <v>2413</v>
      </c>
      <c r="I340" s="382">
        <v>0</v>
      </c>
    </row>
    <row r="341" spans="1:9" x14ac:dyDescent="0.25">
      <c r="A341">
        <v>20020001</v>
      </c>
      <c r="B341" t="s">
        <v>15153</v>
      </c>
      <c r="C341" t="s">
        <v>739</v>
      </c>
      <c r="D341" t="s">
        <v>15188</v>
      </c>
      <c r="E341" t="s">
        <v>276</v>
      </c>
      <c r="F341" s="382">
        <v>50.2</v>
      </c>
      <c r="G341" s="382">
        <v>1921.6480000000001</v>
      </c>
      <c r="H341" s="382">
        <v>1922</v>
      </c>
      <c r="I341" s="382">
        <v>0</v>
      </c>
    </row>
    <row r="342" spans="1:9" x14ac:dyDescent="0.25">
      <c r="A342">
        <v>20020001</v>
      </c>
      <c r="B342" t="s">
        <v>15296</v>
      </c>
      <c r="C342" t="s">
        <v>7132</v>
      </c>
      <c r="D342" t="s">
        <v>15340</v>
      </c>
      <c r="E342" t="s">
        <v>274</v>
      </c>
      <c r="F342" s="382">
        <v>40.1</v>
      </c>
      <c r="G342" s="382">
        <v>1544.162</v>
      </c>
      <c r="H342" s="382">
        <v>1544</v>
      </c>
      <c r="I342" s="382">
        <v>0</v>
      </c>
    </row>
    <row r="343" spans="1:9" x14ac:dyDescent="0.25">
      <c r="A343">
        <v>20020001</v>
      </c>
      <c r="B343" t="s">
        <v>15478</v>
      </c>
      <c r="C343" t="s">
        <v>15490</v>
      </c>
      <c r="D343" t="s">
        <v>15538</v>
      </c>
      <c r="E343" t="s">
        <v>276</v>
      </c>
      <c r="F343" s="382">
        <v>57</v>
      </c>
      <c r="G343" s="382">
        <v>2396.8519999999999</v>
      </c>
      <c r="H343" s="382">
        <v>2397</v>
      </c>
      <c r="I343" s="382">
        <v>0</v>
      </c>
    </row>
    <row r="344" spans="1:9" x14ac:dyDescent="0.25">
      <c r="A344">
        <v>20020001</v>
      </c>
      <c r="B344" t="s">
        <v>15480</v>
      </c>
      <c r="C344" t="s">
        <v>15491</v>
      </c>
      <c r="D344" t="s">
        <v>15539</v>
      </c>
      <c r="E344" t="s">
        <v>274</v>
      </c>
      <c r="F344" s="382">
        <v>41.8</v>
      </c>
      <c r="G344" s="382">
        <v>1661.0710000000001</v>
      </c>
      <c r="H344" s="382">
        <v>1661</v>
      </c>
      <c r="I344" s="382">
        <v>0</v>
      </c>
    </row>
    <row r="345" spans="1:9" x14ac:dyDescent="0.25">
      <c r="A345">
        <v>20020001</v>
      </c>
      <c r="B345" t="s">
        <v>15758</v>
      </c>
      <c r="C345" t="s">
        <v>15765</v>
      </c>
      <c r="D345" t="s">
        <v>15781</v>
      </c>
      <c r="E345" t="s">
        <v>276</v>
      </c>
      <c r="F345" s="382">
        <v>79.2</v>
      </c>
      <c r="G345" s="382">
        <v>2996.6779999999999</v>
      </c>
      <c r="H345" s="382">
        <v>2997</v>
      </c>
      <c r="I345" s="382">
        <v>0</v>
      </c>
    </row>
    <row r="346" spans="1:9" x14ac:dyDescent="0.25">
      <c r="A346">
        <v>20020001</v>
      </c>
      <c r="B346" t="s">
        <v>15759</v>
      </c>
      <c r="C346" t="s">
        <v>15766</v>
      </c>
      <c r="D346" t="s">
        <v>15782</v>
      </c>
      <c r="E346" t="s">
        <v>275</v>
      </c>
      <c r="F346" s="382">
        <v>43.7</v>
      </c>
      <c r="G346" s="382">
        <v>1719.915</v>
      </c>
      <c r="H346" s="382">
        <v>1720</v>
      </c>
      <c r="I346" s="382">
        <v>0</v>
      </c>
    </row>
    <row r="347" spans="1:9" x14ac:dyDescent="0.25">
      <c r="A347">
        <v>20020001</v>
      </c>
      <c r="B347" t="s">
        <v>15760</v>
      </c>
      <c r="C347" t="s">
        <v>157</v>
      </c>
      <c r="D347" t="s">
        <v>15783</v>
      </c>
      <c r="E347" t="s">
        <v>274</v>
      </c>
      <c r="F347" s="382">
        <v>37.1</v>
      </c>
      <c r="G347" s="382">
        <v>1470.2850000000001</v>
      </c>
      <c r="H347" s="382">
        <v>1470</v>
      </c>
      <c r="I347" s="382">
        <v>0</v>
      </c>
    </row>
    <row r="348" spans="1:9" x14ac:dyDescent="0.25">
      <c r="A348">
        <v>20020001</v>
      </c>
      <c r="B348" t="s">
        <v>15964</v>
      </c>
      <c r="C348" t="s">
        <v>15966</v>
      </c>
      <c r="D348" t="s">
        <v>15976</v>
      </c>
      <c r="E348" t="s">
        <v>275</v>
      </c>
      <c r="F348" s="382">
        <v>11.600000000000001</v>
      </c>
      <c r="G348" s="382">
        <v>514.05200000000002</v>
      </c>
      <c r="H348" s="382">
        <v>514</v>
      </c>
      <c r="I348" s="382">
        <v>0</v>
      </c>
    </row>
    <row r="349" spans="1:9" x14ac:dyDescent="0.25">
      <c r="A349">
        <v>20020001</v>
      </c>
      <c r="B349" t="s">
        <v>16145</v>
      </c>
      <c r="C349" t="s">
        <v>10104</v>
      </c>
      <c r="D349" t="s">
        <v>16162</v>
      </c>
      <c r="E349" t="s">
        <v>274</v>
      </c>
      <c r="F349" s="382">
        <v>49.7</v>
      </c>
      <c r="G349" s="382">
        <v>1988.9390000000003</v>
      </c>
      <c r="H349" s="382">
        <v>1989</v>
      </c>
      <c r="I349" s="382">
        <v>0</v>
      </c>
    </row>
    <row r="350" spans="1:9" x14ac:dyDescent="0.25">
      <c r="A350">
        <v>20020001</v>
      </c>
      <c r="B350" t="s">
        <v>16210</v>
      </c>
      <c r="C350" t="s">
        <v>15840</v>
      </c>
      <c r="D350" t="s">
        <v>16232</v>
      </c>
      <c r="E350" t="s">
        <v>276</v>
      </c>
      <c r="F350" s="382">
        <v>6.6</v>
      </c>
      <c r="G350" s="382">
        <v>269.94900000000001</v>
      </c>
      <c r="H350" s="382">
        <v>270</v>
      </c>
      <c r="I350" s="382">
        <v>0</v>
      </c>
    </row>
    <row r="351" spans="1:9" x14ac:dyDescent="0.25">
      <c r="A351" t="s">
        <v>16692</v>
      </c>
      <c r="F351" s="382">
        <v>4902.1000000000004</v>
      </c>
      <c r="G351" s="382">
        <v>198731.25100000005</v>
      </c>
      <c r="H351" s="382">
        <v>185386</v>
      </c>
      <c r="I351" s="382">
        <v>0</v>
      </c>
    </row>
    <row r="352" spans="1:9" x14ac:dyDescent="0.25">
      <c r="A352">
        <v>20020002</v>
      </c>
      <c r="B352" t="s">
        <v>0</v>
      </c>
      <c r="C352" t="s">
        <v>178</v>
      </c>
      <c r="D352" t="s">
        <v>243</v>
      </c>
      <c r="E352" t="s">
        <v>276</v>
      </c>
      <c r="F352" s="382">
        <v>530.35</v>
      </c>
      <c r="G352" s="382">
        <v>22404.542700000005</v>
      </c>
      <c r="H352" s="382">
        <v>22405</v>
      </c>
      <c r="I352" s="382">
        <v>0</v>
      </c>
    </row>
    <row r="353" spans="1:9" x14ac:dyDescent="0.25">
      <c r="A353">
        <v>20020002</v>
      </c>
      <c r="B353" t="s">
        <v>20</v>
      </c>
      <c r="C353" t="s">
        <v>181</v>
      </c>
      <c r="D353" t="s">
        <v>246</v>
      </c>
      <c r="E353" t="s">
        <v>279</v>
      </c>
      <c r="F353" s="382">
        <v>1.75</v>
      </c>
      <c r="G353" s="382">
        <v>72.852500000000006</v>
      </c>
      <c r="H353" s="382">
        <v>73</v>
      </c>
      <c r="I353" s="382">
        <v>0</v>
      </c>
    </row>
    <row r="354" spans="1:9" x14ac:dyDescent="0.25">
      <c r="A354">
        <v>20020002</v>
      </c>
      <c r="B354" t="s">
        <v>21</v>
      </c>
      <c r="C354" t="s">
        <v>182</v>
      </c>
      <c r="D354" t="s">
        <v>247</v>
      </c>
      <c r="E354" t="s">
        <v>279</v>
      </c>
      <c r="F354" s="382">
        <v>58.96</v>
      </c>
      <c r="G354" s="382">
        <v>2601.3564999999999</v>
      </c>
      <c r="H354" s="382">
        <v>2601</v>
      </c>
      <c r="I354" s="382">
        <v>0</v>
      </c>
    </row>
    <row r="355" spans="1:9" x14ac:dyDescent="0.25">
      <c r="A355">
        <v>20020002</v>
      </c>
      <c r="B355" t="s">
        <v>23</v>
      </c>
      <c r="C355" t="s">
        <v>185</v>
      </c>
      <c r="D355" t="s">
        <v>250</v>
      </c>
      <c r="E355" t="s">
        <v>280</v>
      </c>
      <c r="F355" s="382">
        <v>126.08</v>
      </c>
      <c r="G355" s="382">
        <v>5306.5068000000001</v>
      </c>
      <c r="H355" s="382">
        <v>5307</v>
      </c>
      <c r="I355" s="382">
        <v>0</v>
      </c>
    </row>
    <row r="356" spans="1:9" x14ac:dyDescent="0.25">
      <c r="A356">
        <v>20020002</v>
      </c>
      <c r="B356" t="s">
        <v>24</v>
      </c>
      <c r="C356" t="s">
        <v>186</v>
      </c>
      <c r="D356" t="s">
        <v>251</v>
      </c>
      <c r="E356" t="s">
        <v>281</v>
      </c>
      <c r="F356" s="382">
        <v>71.540000000000006</v>
      </c>
      <c r="G356" s="382">
        <v>3031.7424000000005</v>
      </c>
      <c r="H356" s="382">
        <v>3032</v>
      </c>
      <c r="I356" s="382">
        <v>0</v>
      </c>
    </row>
    <row r="357" spans="1:9" x14ac:dyDescent="0.25">
      <c r="A357">
        <v>20020002</v>
      </c>
      <c r="B357" t="s">
        <v>26</v>
      </c>
      <c r="C357" t="s">
        <v>187</v>
      </c>
      <c r="D357" t="s">
        <v>252</v>
      </c>
      <c r="E357" t="s">
        <v>281</v>
      </c>
      <c r="F357" s="382">
        <v>60.52</v>
      </c>
      <c r="G357" s="382">
        <v>2780.0255000000002</v>
      </c>
      <c r="H357" s="382">
        <v>2780</v>
      </c>
      <c r="I357" s="382">
        <v>0</v>
      </c>
    </row>
    <row r="358" spans="1:9" x14ac:dyDescent="0.25">
      <c r="A358">
        <v>20020002</v>
      </c>
      <c r="B358" t="s">
        <v>3</v>
      </c>
      <c r="C358" t="s">
        <v>189</v>
      </c>
      <c r="D358" t="s">
        <v>254</v>
      </c>
      <c r="E358" t="s">
        <v>276</v>
      </c>
      <c r="F358" s="382">
        <v>59.169999999999995</v>
      </c>
      <c r="G358" s="382">
        <v>2542.7536999999998</v>
      </c>
      <c r="H358" s="382">
        <v>2543</v>
      </c>
      <c r="I358" s="382">
        <v>0</v>
      </c>
    </row>
    <row r="359" spans="1:9" x14ac:dyDescent="0.25">
      <c r="A359">
        <v>20020002</v>
      </c>
      <c r="B359" t="s">
        <v>8</v>
      </c>
      <c r="C359" t="s">
        <v>1991</v>
      </c>
      <c r="D359" t="s">
        <v>2012</v>
      </c>
      <c r="E359" t="s">
        <v>275</v>
      </c>
      <c r="F359" s="382">
        <v>56.26</v>
      </c>
      <c r="G359" s="382">
        <v>2468.8858</v>
      </c>
      <c r="H359" s="382">
        <v>2469</v>
      </c>
      <c r="I359" s="382">
        <v>0</v>
      </c>
    </row>
    <row r="360" spans="1:9" x14ac:dyDescent="0.25">
      <c r="A360">
        <v>20020002</v>
      </c>
      <c r="B360" t="s">
        <v>33</v>
      </c>
      <c r="C360" t="s">
        <v>7308</v>
      </c>
      <c r="D360" t="s">
        <v>7339</v>
      </c>
      <c r="E360" t="s">
        <v>279</v>
      </c>
      <c r="F360" s="382">
        <v>27.04</v>
      </c>
      <c r="G360" s="382">
        <v>1155.7494999999999</v>
      </c>
      <c r="H360" s="382">
        <v>1156</v>
      </c>
      <c r="I360" s="382">
        <v>0</v>
      </c>
    </row>
    <row r="361" spans="1:9" x14ac:dyDescent="0.25">
      <c r="A361">
        <v>20020002</v>
      </c>
      <c r="B361" t="s">
        <v>11</v>
      </c>
      <c r="C361" t="s">
        <v>2639</v>
      </c>
      <c r="D361" t="s">
        <v>2693</v>
      </c>
      <c r="E361" t="s">
        <v>279</v>
      </c>
      <c r="F361" s="382">
        <v>18.610000000000003</v>
      </c>
      <c r="G361" s="382">
        <v>814.11570000000006</v>
      </c>
      <c r="H361" s="382">
        <v>814</v>
      </c>
      <c r="I361" s="382">
        <v>0</v>
      </c>
    </row>
    <row r="362" spans="1:9" x14ac:dyDescent="0.25">
      <c r="A362">
        <v>20020002</v>
      </c>
      <c r="B362" t="s">
        <v>12</v>
      </c>
      <c r="C362" t="s">
        <v>7732</v>
      </c>
      <c r="D362" t="s">
        <v>7774</v>
      </c>
      <c r="E362" t="s">
        <v>277</v>
      </c>
      <c r="F362" s="382">
        <v>34.19</v>
      </c>
      <c r="G362" s="382">
        <v>1372.6974000000002</v>
      </c>
      <c r="H362" s="382">
        <v>1373</v>
      </c>
      <c r="I362" s="382">
        <v>0</v>
      </c>
    </row>
    <row r="363" spans="1:9" x14ac:dyDescent="0.25">
      <c r="A363">
        <v>20020002</v>
      </c>
      <c r="B363" t="s">
        <v>1650</v>
      </c>
      <c r="C363" t="s">
        <v>2993</v>
      </c>
      <c r="D363" t="s">
        <v>2994</v>
      </c>
      <c r="E363" t="s">
        <v>281</v>
      </c>
      <c r="F363" s="382">
        <v>24.63</v>
      </c>
      <c r="G363" s="382">
        <v>1131.4005</v>
      </c>
      <c r="H363" s="382">
        <v>1131</v>
      </c>
      <c r="I363" s="382">
        <v>0</v>
      </c>
    </row>
    <row r="364" spans="1:9" x14ac:dyDescent="0.25">
      <c r="A364">
        <v>20020002</v>
      </c>
      <c r="B364" t="s">
        <v>129</v>
      </c>
      <c r="C364" t="s">
        <v>1562</v>
      </c>
      <c r="D364" t="s">
        <v>3608</v>
      </c>
      <c r="E364" t="s">
        <v>279</v>
      </c>
      <c r="F364" s="382">
        <v>20.58</v>
      </c>
      <c r="G364" s="382">
        <v>883.87509999999997</v>
      </c>
      <c r="H364" s="382">
        <v>884</v>
      </c>
      <c r="I364" s="382">
        <v>0</v>
      </c>
    </row>
    <row r="365" spans="1:9" x14ac:dyDescent="0.25">
      <c r="A365">
        <v>20020002</v>
      </c>
      <c r="B365" t="s">
        <v>423</v>
      </c>
      <c r="C365" t="s">
        <v>3671</v>
      </c>
      <c r="D365" t="s">
        <v>3696</v>
      </c>
      <c r="E365" t="s">
        <v>279</v>
      </c>
      <c r="F365" s="382">
        <v>325.98999999999995</v>
      </c>
      <c r="G365" s="382">
        <v>13084.507999999998</v>
      </c>
      <c r="H365" s="382">
        <v>13085</v>
      </c>
      <c r="I365" s="382">
        <v>0</v>
      </c>
    </row>
    <row r="366" spans="1:9" x14ac:dyDescent="0.25">
      <c r="A366">
        <v>20020002</v>
      </c>
      <c r="B366" t="s">
        <v>2068</v>
      </c>
      <c r="C366" t="s">
        <v>4651</v>
      </c>
      <c r="D366" t="s">
        <v>4710</v>
      </c>
      <c r="E366" t="s">
        <v>276</v>
      </c>
      <c r="F366" s="382">
        <v>36.799999999999997</v>
      </c>
      <c r="G366" s="382">
        <v>1778.4453999999998</v>
      </c>
      <c r="H366" s="382">
        <v>1778</v>
      </c>
      <c r="I366" s="382">
        <v>0</v>
      </c>
    </row>
    <row r="367" spans="1:9" x14ac:dyDescent="0.25">
      <c r="A367">
        <v>20020002</v>
      </c>
      <c r="B367" t="s">
        <v>131</v>
      </c>
      <c r="C367" t="s">
        <v>5398</v>
      </c>
      <c r="D367" t="s">
        <v>5469</v>
      </c>
      <c r="E367" t="s">
        <v>276</v>
      </c>
      <c r="F367" s="382">
        <v>29.709999999999997</v>
      </c>
      <c r="G367" s="382">
        <v>1257.9343000000001</v>
      </c>
      <c r="H367" s="382">
        <v>1258</v>
      </c>
      <c r="I367" s="382">
        <v>0</v>
      </c>
    </row>
    <row r="368" spans="1:9" x14ac:dyDescent="0.25">
      <c r="A368">
        <v>20020002</v>
      </c>
      <c r="B368" t="s">
        <v>762</v>
      </c>
      <c r="C368" t="s">
        <v>6541</v>
      </c>
      <c r="D368" t="s">
        <v>6560</v>
      </c>
      <c r="E368" t="s">
        <v>276</v>
      </c>
      <c r="F368" s="382">
        <v>35.44</v>
      </c>
      <c r="G368" s="382">
        <v>1610.4903999999999</v>
      </c>
      <c r="H368" s="382">
        <v>1610</v>
      </c>
      <c r="I368" s="382">
        <v>0</v>
      </c>
    </row>
    <row r="369" spans="1:9" x14ac:dyDescent="0.25">
      <c r="A369">
        <v>20020002</v>
      </c>
      <c r="B369" t="s">
        <v>952</v>
      </c>
      <c r="C369" t="s">
        <v>739</v>
      </c>
      <c r="D369" t="s">
        <v>7013</v>
      </c>
      <c r="E369" t="s">
        <v>276</v>
      </c>
      <c r="F369" s="382">
        <v>70.320000000000007</v>
      </c>
      <c r="G369" s="382">
        <v>2942.2548000000002</v>
      </c>
      <c r="H369" s="382">
        <v>2942</v>
      </c>
      <c r="I369" s="382">
        <v>0</v>
      </c>
    </row>
    <row r="370" spans="1:9" x14ac:dyDescent="0.25">
      <c r="A370">
        <v>20020002</v>
      </c>
      <c r="B370" t="s">
        <v>957</v>
      </c>
      <c r="C370" t="s">
        <v>6990</v>
      </c>
      <c r="D370" t="s">
        <v>7014</v>
      </c>
      <c r="E370" t="s">
        <v>276</v>
      </c>
      <c r="F370" s="382">
        <v>41.879999999999995</v>
      </c>
      <c r="G370" s="382">
        <v>1801.8261</v>
      </c>
      <c r="H370" s="382">
        <v>1802</v>
      </c>
      <c r="I370" s="382">
        <v>0</v>
      </c>
    </row>
    <row r="371" spans="1:9" x14ac:dyDescent="0.25">
      <c r="A371">
        <v>20020002</v>
      </c>
      <c r="B371" t="s">
        <v>1151</v>
      </c>
      <c r="C371" t="s">
        <v>8784</v>
      </c>
      <c r="D371" t="s">
        <v>8835</v>
      </c>
      <c r="E371" t="s">
        <v>279</v>
      </c>
      <c r="F371" s="382">
        <v>33.309999999999995</v>
      </c>
      <c r="G371" s="382">
        <v>1338.0368000000003</v>
      </c>
      <c r="H371" s="382">
        <v>1338</v>
      </c>
      <c r="I371" s="382">
        <v>0</v>
      </c>
    </row>
    <row r="372" spans="1:9" x14ac:dyDescent="0.25">
      <c r="A372">
        <v>20020002</v>
      </c>
      <c r="B372" t="s">
        <v>1242</v>
      </c>
      <c r="C372" t="s">
        <v>9095</v>
      </c>
      <c r="D372" t="s">
        <v>9129</v>
      </c>
      <c r="E372" t="s">
        <v>281</v>
      </c>
      <c r="F372" s="382">
        <v>13.4</v>
      </c>
      <c r="G372" s="382">
        <v>829.00980000000004</v>
      </c>
      <c r="H372" s="382">
        <v>829</v>
      </c>
      <c r="I372" s="382">
        <v>0</v>
      </c>
    </row>
    <row r="373" spans="1:9" x14ac:dyDescent="0.25">
      <c r="A373">
        <v>20020002</v>
      </c>
      <c r="B373" t="s">
        <v>1247</v>
      </c>
      <c r="C373" t="s">
        <v>5418</v>
      </c>
      <c r="D373" t="s">
        <v>9130</v>
      </c>
      <c r="E373" t="s">
        <v>279</v>
      </c>
      <c r="F373" s="382">
        <v>25.68</v>
      </c>
      <c r="G373" s="382">
        <v>1074.5549000000001</v>
      </c>
      <c r="H373" s="382">
        <v>1075</v>
      </c>
      <c r="I373" s="382">
        <v>0</v>
      </c>
    </row>
    <row r="374" spans="1:9" x14ac:dyDescent="0.25">
      <c r="A374">
        <v>20020002</v>
      </c>
      <c r="B374" t="s">
        <v>2067</v>
      </c>
      <c r="C374" t="s">
        <v>13062</v>
      </c>
      <c r="D374" t="s">
        <v>13082</v>
      </c>
      <c r="E374" t="s">
        <v>276</v>
      </c>
      <c r="F374" s="382">
        <v>3</v>
      </c>
      <c r="G374" s="382">
        <v>126.69</v>
      </c>
      <c r="H374" s="382">
        <v>127</v>
      </c>
      <c r="I374" s="382">
        <v>0</v>
      </c>
    </row>
    <row r="375" spans="1:9" x14ac:dyDescent="0.25">
      <c r="A375">
        <v>20020002</v>
      </c>
      <c r="B375" t="s">
        <v>130</v>
      </c>
      <c r="C375" t="s">
        <v>1238</v>
      </c>
      <c r="D375" t="s">
        <v>4963</v>
      </c>
      <c r="E375" t="s">
        <v>276</v>
      </c>
      <c r="F375" s="382">
        <v>54.91</v>
      </c>
      <c r="G375" s="382">
        <v>2353.5909999999999</v>
      </c>
      <c r="H375" s="382">
        <v>2354</v>
      </c>
      <c r="I375" s="382">
        <v>0</v>
      </c>
    </row>
    <row r="376" spans="1:9" x14ac:dyDescent="0.25">
      <c r="A376">
        <v>20020002</v>
      </c>
      <c r="B376" t="s">
        <v>10</v>
      </c>
      <c r="C376" t="s">
        <v>2547</v>
      </c>
      <c r="D376" t="s">
        <v>2691</v>
      </c>
      <c r="E376" t="s">
        <v>275</v>
      </c>
      <c r="F376" s="382">
        <v>78.14</v>
      </c>
      <c r="G376" s="382">
        <v>3325.7115999999996</v>
      </c>
      <c r="H376" s="382">
        <v>3326</v>
      </c>
      <c r="I376" s="382">
        <v>0</v>
      </c>
    </row>
    <row r="377" spans="1:9" x14ac:dyDescent="0.25">
      <c r="A377">
        <v>20020002</v>
      </c>
      <c r="B377" t="s">
        <v>2594</v>
      </c>
      <c r="C377" t="s">
        <v>15492</v>
      </c>
      <c r="D377" t="s">
        <v>15540</v>
      </c>
      <c r="E377" t="s">
        <v>1032</v>
      </c>
      <c r="F377" s="382">
        <v>28.7</v>
      </c>
      <c r="G377" s="382">
        <v>1157.7825999999998</v>
      </c>
      <c r="H377" s="382">
        <v>1158</v>
      </c>
      <c r="I377" s="382">
        <v>0</v>
      </c>
    </row>
    <row r="378" spans="1:9" x14ac:dyDescent="0.25">
      <c r="A378">
        <v>20020002</v>
      </c>
      <c r="B378" t="s">
        <v>427</v>
      </c>
      <c r="C378" t="s">
        <v>6366</v>
      </c>
      <c r="D378" t="s">
        <v>6421</v>
      </c>
      <c r="E378" t="s">
        <v>1380</v>
      </c>
      <c r="F378" s="382">
        <v>78.940000000000012</v>
      </c>
      <c r="G378" s="382">
        <v>3335.2663999999995</v>
      </c>
      <c r="H378" s="382">
        <v>3335</v>
      </c>
      <c r="I378" s="382">
        <v>0</v>
      </c>
    </row>
    <row r="379" spans="1:9" x14ac:dyDescent="0.25">
      <c r="A379">
        <v>20020002</v>
      </c>
      <c r="B379" t="s">
        <v>2801</v>
      </c>
      <c r="C379" t="s">
        <v>15493</v>
      </c>
      <c r="D379" t="s">
        <v>15541</v>
      </c>
      <c r="E379" t="s">
        <v>280</v>
      </c>
      <c r="F379" s="382">
        <v>21.24</v>
      </c>
      <c r="G379" s="382">
        <v>832.60800000000006</v>
      </c>
      <c r="H379" s="382">
        <v>833</v>
      </c>
      <c r="I379" s="382">
        <v>0</v>
      </c>
    </row>
    <row r="380" spans="1:9" x14ac:dyDescent="0.25">
      <c r="A380">
        <v>20020002</v>
      </c>
      <c r="B380" t="s">
        <v>2802</v>
      </c>
      <c r="C380" t="s">
        <v>16434</v>
      </c>
      <c r="D380" t="s">
        <v>16489</v>
      </c>
      <c r="E380" t="s">
        <v>281</v>
      </c>
      <c r="F380" s="382">
        <v>14.620000000000001</v>
      </c>
      <c r="G380" s="382">
        <v>606.99199999999996</v>
      </c>
      <c r="H380" s="382">
        <v>607</v>
      </c>
      <c r="I380" s="382">
        <v>0</v>
      </c>
    </row>
    <row r="381" spans="1:9" x14ac:dyDescent="0.25">
      <c r="A381">
        <v>20020002</v>
      </c>
      <c r="B381" t="s">
        <v>2490</v>
      </c>
      <c r="C381" t="s">
        <v>14297</v>
      </c>
      <c r="D381" t="s">
        <v>14327</v>
      </c>
      <c r="E381" t="s">
        <v>279</v>
      </c>
      <c r="F381" s="382">
        <v>34.270000000000003</v>
      </c>
      <c r="G381" s="382">
        <v>1413.0948000000003</v>
      </c>
      <c r="H381" s="382">
        <v>1413</v>
      </c>
      <c r="I381" s="382">
        <v>0</v>
      </c>
    </row>
    <row r="382" spans="1:9" x14ac:dyDescent="0.25">
      <c r="A382" t="s">
        <v>16693</v>
      </c>
      <c r="F382" s="382">
        <v>2016.0300000000004</v>
      </c>
      <c r="G382" s="382">
        <v>85435.301000000007</v>
      </c>
      <c r="H382" s="382">
        <v>85438</v>
      </c>
      <c r="I382" s="382">
        <v>0</v>
      </c>
    </row>
    <row r="383" spans="1:9" x14ac:dyDescent="0.25">
      <c r="A383">
        <v>20020003</v>
      </c>
      <c r="B383" t="s">
        <v>17</v>
      </c>
      <c r="C383" t="s">
        <v>840</v>
      </c>
      <c r="D383" t="s">
        <v>841</v>
      </c>
      <c r="E383" t="s">
        <v>277</v>
      </c>
      <c r="F383" s="382">
        <v>491.23</v>
      </c>
      <c r="G383" s="382">
        <v>20778.644099999998</v>
      </c>
      <c r="H383" s="382">
        <v>7573</v>
      </c>
      <c r="I383" s="382">
        <v>505.33000000000175</v>
      </c>
    </row>
    <row r="384" spans="1:9" x14ac:dyDescent="0.25">
      <c r="A384">
        <v>20020003</v>
      </c>
      <c r="B384" t="s">
        <v>1</v>
      </c>
      <c r="C384" t="s">
        <v>602</v>
      </c>
      <c r="D384" t="s">
        <v>848</v>
      </c>
      <c r="E384" t="s">
        <v>280</v>
      </c>
      <c r="F384" s="382">
        <v>10.85</v>
      </c>
      <c r="G384" s="382">
        <v>426.31800000000004</v>
      </c>
      <c r="H384" s="382">
        <v>426</v>
      </c>
      <c r="I384" s="382">
        <v>0</v>
      </c>
    </row>
    <row r="385" spans="1:9" x14ac:dyDescent="0.25">
      <c r="A385">
        <v>20020003</v>
      </c>
      <c r="B385" t="s">
        <v>19</v>
      </c>
      <c r="C385" t="s">
        <v>1171</v>
      </c>
      <c r="D385" t="s">
        <v>1172</v>
      </c>
      <c r="E385" t="s">
        <v>276</v>
      </c>
      <c r="F385" s="382">
        <v>113.58</v>
      </c>
      <c r="G385" s="382">
        <v>4505.3492999999999</v>
      </c>
      <c r="H385" s="382">
        <v>4505</v>
      </c>
      <c r="I385" s="382">
        <v>0</v>
      </c>
    </row>
    <row r="386" spans="1:9" x14ac:dyDescent="0.25">
      <c r="A386">
        <v>20020003</v>
      </c>
      <c r="B386" t="s">
        <v>41</v>
      </c>
      <c r="C386" t="s">
        <v>185</v>
      </c>
      <c r="D386" t="s">
        <v>1178</v>
      </c>
      <c r="E386" t="s">
        <v>276</v>
      </c>
      <c r="F386" s="382">
        <v>59.54</v>
      </c>
      <c r="G386" s="382">
        <v>2319.7691</v>
      </c>
      <c r="H386" s="382">
        <v>2320</v>
      </c>
      <c r="I386" s="382">
        <v>0</v>
      </c>
    </row>
    <row r="387" spans="1:9" x14ac:dyDescent="0.25">
      <c r="A387">
        <v>20020003</v>
      </c>
      <c r="B387" t="s">
        <v>36</v>
      </c>
      <c r="C387" t="s">
        <v>1638</v>
      </c>
      <c r="D387" t="s">
        <v>1667</v>
      </c>
      <c r="E387" t="s">
        <v>1032</v>
      </c>
      <c r="F387" s="382">
        <v>16.010000000000002</v>
      </c>
      <c r="G387" s="382">
        <v>647.26980000000003</v>
      </c>
      <c r="H387" s="382">
        <v>647</v>
      </c>
      <c r="I387" s="382">
        <v>0</v>
      </c>
    </row>
    <row r="388" spans="1:9" x14ac:dyDescent="0.25">
      <c r="A388">
        <v>20020003</v>
      </c>
      <c r="B388" t="s">
        <v>40</v>
      </c>
      <c r="C388" t="s">
        <v>185</v>
      </c>
      <c r="D388" t="s">
        <v>2014</v>
      </c>
      <c r="E388" t="s">
        <v>277</v>
      </c>
      <c r="F388" s="382">
        <v>16.350000000000001</v>
      </c>
      <c r="G388" s="382">
        <v>791.7777000000001</v>
      </c>
      <c r="H388" s="382">
        <v>792</v>
      </c>
      <c r="I388" s="382">
        <v>0</v>
      </c>
    </row>
    <row r="389" spans="1:9" x14ac:dyDescent="0.25">
      <c r="A389">
        <v>20020003</v>
      </c>
      <c r="B389" t="s">
        <v>23</v>
      </c>
      <c r="C389" t="s">
        <v>2809</v>
      </c>
      <c r="D389" t="s">
        <v>2836</v>
      </c>
      <c r="E389" t="s">
        <v>2837</v>
      </c>
      <c r="F389" s="382">
        <v>74.94</v>
      </c>
      <c r="G389" s="382">
        <v>3076.4085</v>
      </c>
      <c r="H389" s="382">
        <v>3076</v>
      </c>
      <c r="I389" s="382">
        <v>0</v>
      </c>
    </row>
    <row r="390" spans="1:9" x14ac:dyDescent="0.25">
      <c r="A390">
        <v>20020003</v>
      </c>
      <c r="B390" t="s">
        <v>27</v>
      </c>
      <c r="C390" t="s">
        <v>562</v>
      </c>
      <c r="D390" t="s">
        <v>10281</v>
      </c>
      <c r="E390" t="s">
        <v>277</v>
      </c>
      <c r="F390" s="382">
        <v>18.95</v>
      </c>
      <c r="G390" s="382">
        <v>1028.0230000000001</v>
      </c>
      <c r="H390" s="382">
        <v>1028</v>
      </c>
      <c r="I390" s="382">
        <v>0</v>
      </c>
    </row>
    <row r="391" spans="1:9" x14ac:dyDescent="0.25">
      <c r="A391">
        <v>20020003</v>
      </c>
      <c r="B391" t="s">
        <v>2</v>
      </c>
      <c r="C391" t="s">
        <v>10239</v>
      </c>
      <c r="D391" t="s">
        <v>10282</v>
      </c>
      <c r="E391" t="s">
        <v>276</v>
      </c>
      <c r="F391" s="382">
        <v>26.860000000000003</v>
      </c>
      <c r="G391" s="382">
        <v>1270.2183</v>
      </c>
      <c r="H391" s="382">
        <v>1270</v>
      </c>
      <c r="I391" s="382">
        <v>0</v>
      </c>
    </row>
    <row r="392" spans="1:9" x14ac:dyDescent="0.25">
      <c r="A392" t="s">
        <v>16694</v>
      </c>
      <c r="F392" s="382">
        <v>828.31000000000006</v>
      </c>
      <c r="G392" s="382">
        <v>34843.777799999996</v>
      </c>
      <c r="H392" s="382">
        <v>21637</v>
      </c>
      <c r="I392" s="382">
        <v>505.33000000000175</v>
      </c>
    </row>
    <row r="393" spans="1:9" x14ac:dyDescent="0.25">
      <c r="A393">
        <v>20020004</v>
      </c>
      <c r="B393" t="s">
        <v>17</v>
      </c>
      <c r="C393" t="s">
        <v>771</v>
      </c>
      <c r="D393" t="s">
        <v>772</v>
      </c>
      <c r="E393" t="s">
        <v>280</v>
      </c>
      <c r="F393" s="382">
        <v>25.56</v>
      </c>
      <c r="G393" s="382">
        <v>945.12810000000013</v>
      </c>
      <c r="H393" s="382">
        <v>945</v>
      </c>
      <c r="I393" s="382">
        <v>0</v>
      </c>
    </row>
    <row r="394" spans="1:9" x14ac:dyDescent="0.25">
      <c r="A394">
        <v>20020004</v>
      </c>
      <c r="B394" t="s">
        <v>1</v>
      </c>
      <c r="C394" t="s">
        <v>1026</v>
      </c>
      <c r="D394" t="s">
        <v>1027</v>
      </c>
      <c r="E394" t="s">
        <v>274</v>
      </c>
      <c r="F394" s="382">
        <v>25.71</v>
      </c>
      <c r="G394" s="382">
        <v>1170.1777</v>
      </c>
      <c r="H394" s="382">
        <v>1170</v>
      </c>
      <c r="I394" s="382">
        <v>0</v>
      </c>
    </row>
    <row r="395" spans="1:9" x14ac:dyDescent="0.25">
      <c r="A395">
        <v>20020004</v>
      </c>
      <c r="B395" t="s">
        <v>18</v>
      </c>
      <c r="C395" t="s">
        <v>1030</v>
      </c>
      <c r="D395" t="s">
        <v>1031</v>
      </c>
      <c r="E395" t="s">
        <v>1032</v>
      </c>
      <c r="F395" s="382">
        <v>15.940000000000001</v>
      </c>
      <c r="G395" s="382">
        <v>657.72730000000001</v>
      </c>
      <c r="H395" s="382">
        <v>658</v>
      </c>
      <c r="I395" s="382">
        <v>0</v>
      </c>
    </row>
    <row r="396" spans="1:9" x14ac:dyDescent="0.25">
      <c r="A396">
        <v>20020004</v>
      </c>
      <c r="B396" t="s">
        <v>19</v>
      </c>
      <c r="C396" t="s">
        <v>1035</v>
      </c>
      <c r="D396" t="s">
        <v>1036</v>
      </c>
      <c r="E396" t="s">
        <v>278</v>
      </c>
      <c r="F396" s="382">
        <v>39.65</v>
      </c>
      <c r="G396" s="382">
        <v>1406.0806000000002</v>
      </c>
      <c r="H396" s="382">
        <v>1406</v>
      </c>
      <c r="I396" s="382">
        <v>0</v>
      </c>
    </row>
    <row r="397" spans="1:9" x14ac:dyDescent="0.25">
      <c r="A397">
        <v>20020004</v>
      </c>
      <c r="B397" t="s">
        <v>20</v>
      </c>
      <c r="C397" t="s">
        <v>1039</v>
      </c>
      <c r="D397" t="s">
        <v>1040</v>
      </c>
      <c r="E397" t="s">
        <v>274</v>
      </c>
      <c r="F397" s="382">
        <v>19.14</v>
      </c>
      <c r="G397" s="382">
        <v>735.5018</v>
      </c>
      <c r="H397" s="382">
        <v>736</v>
      </c>
      <c r="I397" s="382">
        <v>0</v>
      </c>
    </row>
    <row r="398" spans="1:9" x14ac:dyDescent="0.25">
      <c r="A398">
        <v>20020004</v>
      </c>
      <c r="B398" t="s">
        <v>36</v>
      </c>
      <c r="C398" t="s">
        <v>1568</v>
      </c>
      <c r="D398" t="s">
        <v>2003</v>
      </c>
      <c r="E398" t="s">
        <v>276</v>
      </c>
      <c r="F398" s="382">
        <v>107.89999999999999</v>
      </c>
      <c r="G398" s="382">
        <v>4708.9453999999996</v>
      </c>
      <c r="H398" s="382">
        <v>4709</v>
      </c>
      <c r="I398" s="382">
        <v>0</v>
      </c>
    </row>
    <row r="399" spans="1:9" x14ac:dyDescent="0.25">
      <c r="A399">
        <v>20020004</v>
      </c>
      <c r="B399" t="s">
        <v>40</v>
      </c>
      <c r="C399" t="s">
        <v>1071</v>
      </c>
      <c r="D399" t="s">
        <v>1072</v>
      </c>
      <c r="E399" t="s">
        <v>277</v>
      </c>
      <c r="F399" s="382">
        <v>23.689999999999998</v>
      </c>
      <c r="G399" s="382">
        <v>1009.0310000000001</v>
      </c>
      <c r="H399" s="382">
        <v>1009</v>
      </c>
      <c r="I399" s="382">
        <v>0</v>
      </c>
    </row>
    <row r="400" spans="1:9" x14ac:dyDescent="0.25">
      <c r="A400">
        <v>20020004</v>
      </c>
      <c r="B400" t="s">
        <v>23</v>
      </c>
      <c r="C400" t="s">
        <v>1075</v>
      </c>
      <c r="D400" t="s">
        <v>1076</v>
      </c>
      <c r="E400" t="s">
        <v>1032</v>
      </c>
      <c r="F400" s="382">
        <v>24.63</v>
      </c>
      <c r="G400" s="382">
        <v>885.76400000000001</v>
      </c>
      <c r="H400" s="382">
        <v>886</v>
      </c>
      <c r="I400" s="382">
        <v>0</v>
      </c>
    </row>
    <row r="401" spans="1:9" x14ac:dyDescent="0.25">
      <c r="A401">
        <v>20020004</v>
      </c>
      <c r="B401" t="s">
        <v>26</v>
      </c>
      <c r="C401" t="s">
        <v>1086</v>
      </c>
      <c r="D401" t="s">
        <v>1087</v>
      </c>
      <c r="E401" t="s">
        <v>278</v>
      </c>
      <c r="F401" s="382">
        <v>4.96</v>
      </c>
      <c r="G401" s="382">
        <v>207.61159999999998</v>
      </c>
      <c r="H401" s="382">
        <v>208</v>
      </c>
      <c r="I401" s="382">
        <v>0</v>
      </c>
    </row>
    <row r="402" spans="1:9" x14ac:dyDescent="0.25">
      <c r="A402">
        <v>20020004</v>
      </c>
      <c r="B402" t="s">
        <v>2</v>
      </c>
      <c r="C402" t="s">
        <v>1984</v>
      </c>
      <c r="D402" t="s">
        <v>2004</v>
      </c>
      <c r="E402" t="s">
        <v>278</v>
      </c>
      <c r="F402" s="382">
        <v>17.420000000000002</v>
      </c>
      <c r="G402" s="382">
        <v>1048.6953000000001</v>
      </c>
      <c r="H402" s="382">
        <v>1049</v>
      </c>
      <c r="I402" s="382">
        <v>0</v>
      </c>
    </row>
    <row r="403" spans="1:9" x14ac:dyDescent="0.25">
      <c r="A403">
        <v>20020004</v>
      </c>
      <c r="B403" t="s">
        <v>38</v>
      </c>
      <c r="C403" t="s">
        <v>1771</v>
      </c>
      <c r="D403" t="s">
        <v>3095</v>
      </c>
      <c r="E403" t="s">
        <v>279</v>
      </c>
      <c r="F403" s="382">
        <v>12.229999999999999</v>
      </c>
      <c r="G403" s="382">
        <v>421.51289999999995</v>
      </c>
      <c r="H403" s="382">
        <v>422</v>
      </c>
      <c r="I403" s="382">
        <v>0</v>
      </c>
    </row>
    <row r="404" spans="1:9" x14ac:dyDescent="0.25">
      <c r="A404">
        <v>20020004</v>
      </c>
      <c r="B404" t="s">
        <v>30</v>
      </c>
      <c r="C404" t="s">
        <v>3136</v>
      </c>
      <c r="D404" t="s">
        <v>3169</v>
      </c>
      <c r="E404" t="s">
        <v>275</v>
      </c>
      <c r="F404" s="382">
        <v>33.81</v>
      </c>
      <c r="G404" s="382">
        <v>1339.0336</v>
      </c>
      <c r="H404" s="382">
        <v>1339</v>
      </c>
      <c r="I404" s="382">
        <v>0</v>
      </c>
    </row>
    <row r="405" spans="1:9" x14ac:dyDescent="0.25">
      <c r="A405" t="s">
        <v>16695</v>
      </c>
      <c r="F405" s="382">
        <v>350.64</v>
      </c>
      <c r="G405" s="382">
        <v>14535.2093</v>
      </c>
      <c r="H405" s="382">
        <v>14537</v>
      </c>
      <c r="I405" s="382">
        <v>0</v>
      </c>
    </row>
    <row r="406" spans="1:9" x14ac:dyDescent="0.25">
      <c r="A406">
        <v>20020005</v>
      </c>
      <c r="B406" t="s">
        <v>1</v>
      </c>
      <c r="C406" t="s">
        <v>1350</v>
      </c>
      <c r="D406" t="s">
        <v>1381</v>
      </c>
      <c r="E406" t="s">
        <v>281</v>
      </c>
      <c r="F406" s="382">
        <v>13.26</v>
      </c>
      <c r="G406" s="382">
        <v>726.07700000000011</v>
      </c>
      <c r="H406" s="382">
        <v>726</v>
      </c>
      <c r="I406" s="382">
        <v>0</v>
      </c>
    </row>
    <row r="407" spans="1:9" x14ac:dyDescent="0.25">
      <c r="A407">
        <v>20020005</v>
      </c>
      <c r="B407" t="s">
        <v>19</v>
      </c>
      <c r="C407" t="s">
        <v>1352</v>
      </c>
      <c r="D407" t="s">
        <v>1383</v>
      </c>
      <c r="E407" t="s">
        <v>281</v>
      </c>
      <c r="F407" s="382">
        <v>5.14</v>
      </c>
      <c r="G407" s="382">
        <v>194.24059999999997</v>
      </c>
      <c r="H407" s="382">
        <v>194</v>
      </c>
      <c r="I407" s="382">
        <v>0</v>
      </c>
    </row>
    <row r="408" spans="1:9" x14ac:dyDescent="0.25">
      <c r="A408">
        <v>20020005</v>
      </c>
      <c r="B408" t="s">
        <v>20</v>
      </c>
      <c r="C408" t="s">
        <v>1353</v>
      </c>
      <c r="D408" t="s">
        <v>1384</v>
      </c>
      <c r="E408" t="s">
        <v>281</v>
      </c>
      <c r="F408" s="382">
        <v>37.720000000000006</v>
      </c>
      <c r="G408" s="382">
        <v>1398.0052000000001</v>
      </c>
      <c r="H408" s="382">
        <v>1398</v>
      </c>
      <c r="I408" s="382">
        <v>0</v>
      </c>
    </row>
    <row r="409" spans="1:9" x14ac:dyDescent="0.25">
      <c r="A409">
        <v>20020005</v>
      </c>
      <c r="B409" t="s">
        <v>36</v>
      </c>
      <c r="C409" t="s">
        <v>1355</v>
      </c>
      <c r="D409" t="s">
        <v>1386</v>
      </c>
      <c r="E409" t="s">
        <v>281</v>
      </c>
      <c r="F409" s="382">
        <v>50.2</v>
      </c>
      <c r="G409" s="382">
        <v>1902.9479999999999</v>
      </c>
      <c r="H409" s="382">
        <v>1903</v>
      </c>
      <c r="I409" s="382">
        <v>0</v>
      </c>
    </row>
    <row r="410" spans="1:9" x14ac:dyDescent="0.25">
      <c r="A410">
        <v>20020005</v>
      </c>
      <c r="B410" t="s">
        <v>24</v>
      </c>
      <c r="C410" t="s">
        <v>1477</v>
      </c>
      <c r="D410" t="s">
        <v>1521</v>
      </c>
      <c r="E410" t="s">
        <v>281</v>
      </c>
      <c r="F410" s="382">
        <v>25.18</v>
      </c>
      <c r="G410" s="382">
        <v>968.85900000000004</v>
      </c>
      <c r="H410" s="382">
        <v>969</v>
      </c>
      <c r="I410" s="382">
        <v>0</v>
      </c>
    </row>
    <row r="411" spans="1:9" x14ac:dyDescent="0.25">
      <c r="A411">
        <v>20020005</v>
      </c>
      <c r="B411" t="s">
        <v>2</v>
      </c>
      <c r="C411" t="s">
        <v>1642</v>
      </c>
      <c r="D411" t="s">
        <v>1671</v>
      </c>
      <c r="E411" t="s">
        <v>281</v>
      </c>
      <c r="F411" s="382">
        <v>24.92</v>
      </c>
      <c r="G411" s="382">
        <v>951.5258</v>
      </c>
      <c r="H411" s="382">
        <v>952</v>
      </c>
      <c r="I411" s="382">
        <v>0</v>
      </c>
    </row>
    <row r="412" spans="1:9" x14ac:dyDescent="0.25">
      <c r="A412">
        <v>20020005</v>
      </c>
      <c r="B412" t="s">
        <v>3</v>
      </c>
      <c r="C412" t="s">
        <v>1643</v>
      </c>
      <c r="D412" t="s">
        <v>1672</v>
      </c>
      <c r="E412" t="s">
        <v>281</v>
      </c>
      <c r="F412" s="382">
        <v>16.439999999999998</v>
      </c>
      <c r="G412" s="382">
        <v>1055.96</v>
      </c>
      <c r="H412" s="382">
        <v>1056</v>
      </c>
      <c r="I412" s="382">
        <v>0</v>
      </c>
    </row>
    <row r="413" spans="1:9" x14ac:dyDescent="0.25">
      <c r="A413">
        <v>20020005</v>
      </c>
      <c r="B413" t="s">
        <v>29</v>
      </c>
      <c r="C413" t="s">
        <v>1566</v>
      </c>
      <c r="D413" t="s">
        <v>1585</v>
      </c>
      <c r="E413" t="s">
        <v>281</v>
      </c>
      <c r="F413" s="382">
        <v>10.06</v>
      </c>
      <c r="G413" s="382">
        <v>474.45859999999999</v>
      </c>
      <c r="H413" s="382">
        <v>474</v>
      </c>
      <c r="I413" s="382">
        <v>0</v>
      </c>
    </row>
    <row r="414" spans="1:9" x14ac:dyDescent="0.25">
      <c r="A414">
        <v>20020005</v>
      </c>
      <c r="B414" t="s">
        <v>5</v>
      </c>
      <c r="C414" t="s">
        <v>1567</v>
      </c>
      <c r="D414" t="s">
        <v>1586</v>
      </c>
      <c r="E414" t="s">
        <v>1284</v>
      </c>
      <c r="F414" s="382">
        <v>20.259999999999998</v>
      </c>
      <c r="G414" s="382">
        <v>779.93579999999997</v>
      </c>
      <c r="H414" s="382">
        <v>780</v>
      </c>
      <c r="I414" s="382">
        <v>0</v>
      </c>
    </row>
    <row r="415" spans="1:9" x14ac:dyDescent="0.25">
      <c r="A415">
        <v>20020005</v>
      </c>
      <c r="B415" t="s">
        <v>31</v>
      </c>
      <c r="C415" t="s">
        <v>3137</v>
      </c>
      <c r="D415" t="s">
        <v>3170</v>
      </c>
      <c r="E415" t="s">
        <v>281</v>
      </c>
      <c r="F415" s="382">
        <v>37.879999999999988</v>
      </c>
      <c r="G415" s="382">
        <v>1407.6166000000001</v>
      </c>
      <c r="H415" s="382">
        <v>1408</v>
      </c>
      <c r="I415" s="382">
        <v>0</v>
      </c>
    </row>
    <row r="416" spans="1:9" x14ac:dyDescent="0.25">
      <c r="A416">
        <v>20020005</v>
      </c>
      <c r="B416" t="s">
        <v>32</v>
      </c>
      <c r="C416" t="s">
        <v>3090</v>
      </c>
      <c r="D416" t="s">
        <v>3099</v>
      </c>
      <c r="E416" t="s">
        <v>281</v>
      </c>
      <c r="F416" s="382">
        <v>12.96</v>
      </c>
      <c r="G416" s="382">
        <v>646.39539999999988</v>
      </c>
      <c r="H416" s="382">
        <v>646</v>
      </c>
      <c r="I416" s="382">
        <v>0</v>
      </c>
    </row>
    <row r="417" spans="1:9" x14ac:dyDescent="0.25">
      <c r="A417">
        <v>20020005</v>
      </c>
      <c r="B417" t="s">
        <v>129</v>
      </c>
      <c r="C417" t="s">
        <v>4948</v>
      </c>
      <c r="D417" t="s">
        <v>5002</v>
      </c>
      <c r="E417" t="s">
        <v>281</v>
      </c>
      <c r="F417" s="382">
        <v>20.52</v>
      </c>
      <c r="G417" s="382">
        <v>828.47640000000013</v>
      </c>
      <c r="H417" s="382">
        <v>828</v>
      </c>
      <c r="I417" s="382">
        <v>0</v>
      </c>
    </row>
    <row r="418" spans="1:9" x14ac:dyDescent="0.25">
      <c r="A418">
        <v>20020005</v>
      </c>
      <c r="B418" t="s">
        <v>760</v>
      </c>
      <c r="C418" t="s">
        <v>10657</v>
      </c>
      <c r="D418" t="s">
        <v>10691</v>
      </c>
      <c r="E418" t="s">
        <v>274</v>
      </c>
      <c r="F418" s="382">
        <v>18.88</v>
      </c>
      <c r="G418" s="382">
        <v>838.97699999999998</v>
      </c>
      <c r="H418" s="382">
        <v>839</v>
      </c>
      <c r="I418" s="382">
        <v>0</v>
      </c>
    </row>
    <row r="419" spans="1:9" x14ac:dyDescent="0.25">
      <c r="A419">
        <v>20020005</v>
      </c>
      <c r="B419" t="s">
        <v>763</v>
      </c>
      <c r="C419" t="s">
        <v>13849</v>
      </c>
      <c r="D419" t="s">
        <v>13861</v>
      </c>
      <c r="E419" t="s">
        <v>1380</v>
      </c>
      <c r="F419" s="382">
        <v>47.4</v>
      </c>
      <c r="G419" s="382">
        <v>1999.3763999999999</v>
      </c>
      <c r="H419" s="382">
        <v>1999</v>
      </c>
      <c r="I419" s="382">
        <v>0</v>
      </c>
    </row>
    <row r="420" spans="1:9" x14ac:dyDescent="0.25">
      <c r="A420">
        <v>20020005</v>
      </c>
      <c r="B420" t="s">
        <v>952</v>
      </c>
      <c r="C420" t="s">
        <v>6997</v>
      </c>
      <c r="D420" t="s">
        <v>16163</v>
      </c>
      <c r="E420" t="s">
        <v>1380</v>
      </c>
      <c r="F420" s="382">
        <v>17.739999999999998</v>
      </c>
      <c r="G420" s="382">
        <v>776.34780000000001</v>
      </c>
      <c r="H420" s="382">
        <v>776</v>
      </c>
      <c r="I420" s="382">
        <v>0</v>
      </c>
    </row>
    <row r="421" spans="1:9" x14ac:dyDescent="0.25">
      <c r="A421">
        <v>20020005</v>
      </c>
      <c r="B421" t="s">
        <v>425</v>
      </c>
      <c r="C421" t="s">
        <v>6537</v>
      </c>
      <c r="D421" t="s">
        <v>6557</v>
      </c>
      <c r="E421" t="s">
        <v>275</v>
      </c>
      <c r="F421" s="382">
        <v>44.040000000000006</v>
      </c>
      <c r="G421" s="382">
        <v>1605.0264000000002</v>
      </c>
      <c r="H421" s="382">
        <v>1605</v>
      </c>
      <c r="I421" s="382">
        <v>0</v>
      </c>
    </row>
    <row r="422" spans="1:9" x14ac:dyDescent="0.25">
      <c r="A422" t="s">
        <v>16696</v>
      </c>
      <c r="F422" s="382">
        <v>402.6</v>
      </c>
      <c r="G422" s="382">
        <v>16554.225999999999</v>
      </c>
      <c r="H422" s="382">
        <v>16553</v>
      </c>
      <c r="I422" s="382">
        <v>0</v>
      </c>
    </row>
    <row r="423" spans="1:9" x14ac:dyDescent="0.25">
      <c r="A423">
        <v>20020006</v>
      </c>
      <c r="B423" t="s">
        <v>17</v>
      </c>
      <c r="C423" t="s">
        <v>1301</v>
      </c>
      <c r="D423" t="s">
        <v>1302</v>
      </c>
      <c r="E423" t="s">
        <v>267</v>
      </c>
      <c r="F423" s="382">
        <v>224.41</v>
      </c>
      <c r="G423" s="382">
        <v>8332.3433000000005</v>
      </c>
      <c r="H423" s="382">
        <v>0</v>
      </c>
      <c r="I423" s="382">
        <v>2284.2699999999895</v>
      </c>
    </row>
    <row r="424" spans="1:9" x14ac:dyDescent="0.25">
      <c r="A424">
        <v>20020006</v>
      </c>
      <c r="B424" t="s">
        <v>20</v>
      </c>
      <c r="C424" t="s">
        <v>6985</v>
      </c>
      <c r="D424" t="s">
        <v>7006</v>
      </c>
      <c r="E424" t="s">
        <v>266</v>
      </c>
      <c r="F424" s="382">
        <v>2325.9299999999998</v>
      </c>
      <c r="G424" s="382">
        <v>89453.769400000005</v>
      </c>
      <c r="H424" s="382">
        <v>89454</v>
      </c>
      <c r="I424" s="382">
        <v>0</v>
      </c>
    </row>
    <row r="425" spans="1:9" x14ac:dyDescent="0.25">
      <c r="A425" t="s">
        <v>16697</v>
      </c>
      <c r="F425" s="382">
        <v>2550.3399999999997</v>
      </c>
      <c r="G425" s="382">
        <v>97786.112699999998</v>
      </c>
      <c r="H425" s="382">
        <v>89454</v>
      </c>
      <c r="I425" s="382">
        <v>2284.2699999999895</v>
      </c>
    </row>
    <row r="426" spans="1:9" x14ac:dyDescent="0.25">
      <c r="A426">
        <v>20020007</v>
      </c>
      <c r="B426" t="s">
        <v>0</v>
      </c>
      <c r="C426" t="s">
        <v>1752</v>
      </c>
      <c r="D426" t="s">
        <v>1784</v>
      </c>
      <c r="E426" t="s">
        <v>1691</v>
      </c>
      <c r="F426" s="382">
        <v>8.129999999999999</v>
      </c>
      <c r="G426" s="382">
        <v>486.75380000000001</v>
      </c>
      <c r="H426" s="382">
        <v>487</v>
      </c>
      <c r="I426" s="382">
        <v>0</v>
      </c>
    </row>
    <row r="427" spans="1:9" x14ac:dyDescent="0.25">
      <c r="A427">
        <v>20020007</v>
      </c>
      <c r="B427" t="s">
        <v>1</v>
      </c>
      <c r="C427" t="s">
        <v>1753</v>
      </c>
      <c r="D427" t="s">
        <v>1785</v>
      </c>
      <c r="E427" t="s">
        <v>1691</v>
      </c>
      <c r="F427" s="382">
        <v>26.459999999999997</v>
      </c>
      <c r="G427" s="382">
        <v>1079.5773999999999</v>
      </c>
      <c r="H427" s="382">
        <v>1080</v>
      </c>
      <c r="I427" s="382">
        <v>0</v>
      </c>
    </row>
    <row r="428" spans="1:9" x14ac:dyDescent="0.25">
      <c r="A428">
        <v>20020007</v>
      </c>
      <c r="B428" t="s">
        <v>21</v>
      </c>
      <c r="C428" t="s">
        <v>1759</v>
      </c>
      <c r="D428" t="s">
        <v>1791</v>
      </c>
      <c r="E428" t="s">
        <v>1691</v>
      </c>
      <c r="F428" s="382">
        <v>8.6999999999999993</v>
      </c>
      <c r="G428" s="382">
        <v>517.37400000000002</v>
      </c>
      <c r="H428" s="382">
        <v>517</v>
      </c>
      <c r="I428" s="382">
        <v>0</v>
      </c>
    </row>
    <row r="429" spans="1:9" x14ac:dyDescent="0.25">
      <c r="A429">
        <v>20020007</v>
      </c>
      <c r="B429" t="s">
        <v>23</v>
      </c>
      <c r="C429" t="s">
        <v>1762</v>
      </c>
      <c r="D429" t="s">
        <v>1794</v>
      </c>
      <c r="E429" t="s">
        <v>275</v>
      </c>
      <c r="F429" s="382">
        <v>9.85</v>
      </c>
      <c r="G429" s="382">
        <v>454.36490000000003</v>
      </c>
      <c r="H429" s="382">
        <v>454</v>
      </c>
      <c r="I429" s="382">
        <v>0</v>
      </c>
    </row>
    <row r="430" spans="1:9" x14ac:dyDescent="0.25">
      <c r="A430">
        <v>20020007</v>
      </c>
      <c r="B430" t="s">
        <v>25</v>
      </c>
      <c r="C430" t="s">
        <v>1987</v>
      </c>
      <c r="D430" t="s">
        <v>2008</v>
      </c>
      <c r="E430" t="s">
        <v>1284</v>
      </c>
      <c r="F430" s="382">
        <v>44.57</v>
      </c>
      <c r="G430" s="382">
        <v>1833.799</v>
      </c>
      <c r="H430" s="382">
        <v>1834</v>
      </c>
      <c r="I430" s="382">
        <v>0</v>
      </c>
    </row>
    <row r="431" spans="1:9" x14ac:dyDescent="0.25">
      <c r="A431">
        <v>20020007</v>
      </c>
      <c r="B431" t="s">
        <v>29</v>
      </c>
      <c r="C431" t="s">
        <v>2466</v>
      </c>
      <c r="D431" t="s">
        <v>2472</v>
      </c>
      <c r="E431" t="s">
        <v>275</v>
      </c>
      <c r="F431" s="382">
        <v>41.940000000000005</v>
      </c>
      <c r="G431" s="382">
        <v>1796.3440000000003</v>
      </c>
      <c r="H431" s="382">
        <v>1796</v>
      </c>
      <c r="I431" s="382">
        <v>0</v>
      </c>
    </row>
    <row r="432" spans="1:9" x14ac:dyDescent="0.25">
      <c r="A432">
        <v>20020007</v>
      </c>
      <c r="B432" t="s">
        <v>39</v>
      </c>
      <c r="C432" t="s">
        <v>2501</v>
      </c>
      <c r="D432" t="s">
        <v>2525</v>
      </c>
      <c r="E432" t="s">
        <v>275</v>
      </c>
      <c r="F432" s="382">
        <v>24.819999999999997</v>
      </c>
      <c r="G432" s="382">
        <v>938.79180000000008</v>
      </c>
      <c r="H432" s="382">
        <v>939</v>
      </c>
      <c r="I432" s="382">
        <v>0</v>
      </c>
    </row>
    <row r="433" spans="1:9" x14ac:dyDescent="0.25">
      <c r="A433">
        <v>20020007</v>
      </c>
      <c r="B433" t="s">
        <v>31</v>
      </c>
      <c r="C433" t="s">
        <v>3001</v>
      </c>
      <c r="D433" t="s">
        <v>3002</v>
      </c>
      <c r="E433" t="s">
        <v>275</v>
      </c>
      <c r="F433" s="382">
        <v>32.489999999999995</v>
      </c>
      <c r="G433" s="382">
        <v>1461.1480999999999</v>
      </c>
      <c r="H433" s="382">
        <v>1461</v>
      </c>
      <c r="I433" s="382">
        <v>0</v>
      </c>
    </row>
    <row r="434" spans="1:9" x14ac:dyDescent="0.25">
      <c r="A434">
        <v>20020007</v>
      </c>
      <c r="B434" t="s">
        <v>32</v>
      </c>
      <c r="C434" t="s">
        <v>3273</v>
      </c>
      <c r="D434" t="s">
        <v>3301</v>
      </c>
      <c r="E434" t="s">
        <v>274</v>
      </c>
      <c r="F434" s="382">
        <v>16.39</v>
      </c>
      <c r="G434" s="382">
        <v>596.89769999999999</v>
      </c>
      <c r="H434" s="382">
        <v>597</v>
      </c>
      <c r="I434" s="382">
        <v>0</v>
      </c>
    </row>
    <row r="435" spans="1:9" x14ac:dyDescent="0.25">
      <c r="A435">
        <v>20020007</v>
      </c>
      <c r="B435" t="s">
        <v>34</v>
      </c>
      <c r="C435" t="s">
        <v>2161</v>
      </c>
      <c r="D435" t="s">
        <v>3492</v>
      </c>
      <c r="E435" t="s">
        <v>274</v>
      </c>
      <c r="F435" s="382">
        <v>14.72</v>
      </c>
      <c r="G435" s="382">
        <v>868.66030000000001</v>
      </c>
      <c r="H435" s="382">
        <v>869</v>
      </c>
      <c r="I435" s="382">
        <v>0</v>
      </c>
    </row>
    <row r="436" spans="1:9" x14ac:dyDescent="0.25">
      <c r="A436">
        <v>20020007</v>
      </c>
      <c r="B436" t="s">
        <v>11</v>
      </c>
      <c r="C436" t="s">
        <v>3587</v>
      </c>
      <c r="D436" t="s">
        <v>3602</v>
      </c>
      <c r="E436" t="s">
        <v>1284</v>
      </c>
      <c r="F436" s="382">
        <v>13.979999999999999</v>
      </c>
      <c r="G436" s="382">
        <v>569.27930000000003</v>
      </c>
      <c r="H436" s="382">
        <v>569</v>
      </c>
      <c r="I436" s="382">
        <v>0</v>
      </c>
    </row>
    <row r="437" spans="1:9" x14ac:dyDescent="0.25">
      <c r="A437">
        <v>20020007</v>
      </c>
      <c r="B437" t="s">
        <v>12</v>
      </c>
      <c r="C437" t="s">
        <v>3588</v>
      </c>
      <c r="D437" t="s">
        <v>3603</v>
      </c>
      <c r="E437" t="s">
        <v>274</v>
      </c>
      <c r="F437" s="382">
        <v>28.300000000000004</v>
      </c>
      <c r="G437" s="382">
        <v>1268.5808</v>
      </c>
      <c r="H437" s="382">
        <v>1269</v>
      </c>
      <c r="I437" s="382">
        <v>0</v>
      </c>
    </row>
    <row r="438" spans="1:9" x14ac:dyDescent="0.25">
      <c r="A438">
        <v>20020007</v>
      </c>
      <c r="B438" t="s">
        <v>35</v>
      </c>
      <c r="C438" t="s">
        <v>3749</v>
      </c>
      <c r="D438" t="s">
        <v>3765</v>
      </c>
      <c r="E438" t="s">
        <v>1691</v>
      </c>
      <c r="F438" s="382">
        <v>11.29</v>
      </c>
      <c r="G438" s="382">
        <v>455.66839999999996</v>
      </c>
      <c r="H438" s="382">
        <v>456</v>
      </c>
      <c r="I438" s="382">
        <v>0</v>
      </c>
    </row>
    <row r="439" spans="1:9" x14ac:dyDescent="0.25">
      <c r="A439">
        <v>20020007</v>
      </c>
      <c r="B439" t="s">
        <v>14</v>
      </c>
      <c r="C439" t="s">
        <v>4027</v>
      </c>
      <c r="D439" t="s">
        <v>4050</v>
      </c>
      <c r="E439" t="s">
        <v>1691</v>
      </c>
      <c r="F439" s="382">
        <v>45.260000000000005</v>
      </c>
      <c r="G439" s="382">
        <v>2185.1531</v>
      </c>
      <c r="H439" s="382">
        <v>2185</v>
      </c>
      <c r="I439" s="382">
        <v>0</v>
      </c>
    </row>
    <row r="440" spans="1:9" x14ac:dyDescent="0.25">
      <c r="A440">
        <v>20020007</v>
      </c>
      <c r="B440" t="s">
        <v>1650</v>
      </c>
      <c r="C440" t="s">
        <v>4028</v>
      </c>
      <c r="D440" t="s">
        <v>4051</v>
      </c>
      <c r="E440" t="s">
        <v>281</v>
      </c>
      <c r="F440" s="382">
        <v>52.53</v>
      </c>
      <c r="G440" s="382">
        <v>2257.2769000000003</v>
      </c>
      <c r="H440" s="382">
        <v>2257</v>
      </c>
      <c r="I440" s="382">
        <v>0</v>
      </c>
    </row>
    <row r="441" spans="1:9" x14ac:dyDescent="0.25">
      <c r="A441">
        <v>20020007</v>
      </c>
      <c r="B441" t="s">
        <v>15</v>
      </c>
      <c r="C441" t="s">
        <v>4029</v>
      </c>
      <c r="D441" t="s">
        <v>4052</v>
      </c>
      <c r="E441" t="s">
        <v>1284</v>
      </c>
      <c r="F441" s="382">
        <v>6.2299999999999995</v>
      </c>
      <c r="G441" s="382">
        <v>288.55940000000004</v>
      </c>
      <c r="H441" s="382">
        <v>289</v>
      </c>
      <c r="I441" s="382">
        <v>0</v>
      </c>
    </row>
    <row r="442" spans="1:9" x14ac:dyDescent="0.25">
      <c r="A442">
        <v>20020007</v>
      </c>
      <c r="B442" t="s">
        <v>423</v>
      </c>
      <c r="C442" t="s">
        <v>4200</v>
      </c>
      <c r="D442" t="s">
        <v>4213</v>
      </c>
      <c r="E442" t="s">
        <v>281</v>
      </c>
      <c r="F442" s="382">
        <v>20.309999999999999</v>
      </c>
      <c r="G442" s="382">
        <v>695.95</v>
      </c>
      <c r="H442" s="382">
        <v>696</v>
      </c>
      <c r="I442" s="382">
        <v>0</v>
      </c>
    </row>
    <row r="443" spans="1:9" x14ac:dyDescent="0.25">
      <c r="A443">
        <v>20020007</v>
      </c>
      <c r="B443" t="s">
        <v>760</v>
      </c>
      <c r="C443" t="s">
        <v>6100</v>
      </c>
      <c r="D443" t="s">
        <v>6133</v>
      </c>
      <c r="E443" t="s">
        <v>1284</v>
      </c>
      <c r="F443" s="382">
        <v>46.37</v>
      </c>
      <c r="G443" s="382">
        <v>1883.7104999999999</v>
      </c>
      <c r="H443" s="382">
        <v>1884</v>
      </c>
      <c r="I443" s="382">
        <v>0</v>
      </c>
    </row>
    <row r="444" spans="1:9" x14ac:dyDescent="0.25">
      <c r="A444">
        <v>20020007</v>
      </c>
      <c r="B444" t="s">
        <v>761</v>
      </c>
      <c r="C444" t="s">
        <v>6222</v>
      </c>
      <c r="D444" t="s">
        <v>6260</v>
      </c>
      <c r="E444" t="s">
        <v>274</v>
      </c>
      <c r="F444" s="382">
        <v>67.23</v>
      </c>
      <c r="G444" s="382">
        <v>2528.0948000000003</v>
      </c>
      <c r="H444" s="382">
        <v>2528</v>
      </c>
      <c r="I444" s="382">
        <v>0</v>
      </c>
    </row>
    <row r="445" spans="1:9" x14ac:dyDescent="0.25">
      <c r="A445">
        <v>20020007</v>
      </c>
      <c r="B445" t="s">
        <v>952</v>
      </c>
      <c r="C445" t="s">
        <v>6531</v>
      </c>
      <c r="D445" t="s">
        <v>6550</v>
      </c>
      <c r="E445" t="s">
        <v>281</v>
      </c>
      <c r="F445" s="382">
        <v>14.07</v>
      </c>
      <c r="G445" s="382">
        <v>685.76170000000002</v>
      </c>
      <c r="H445" s="382">
        <v>686</v>
      </c>
      <c r="I445" s="382">
        <v>0</v>
      </c>
    </row>
    <row r="446" spans="1:9" x14ac:dyDescent="0.25">
      <c r="A446">
        <v>20020007</v>
      </c>
      <c r="B446" t="s">
        <v>957</v>
      </c>
      <c r="C446" t="s">
        <v>455</v>
      </c>
      <c r="D446" t="s">
        <v>6670</v>
      </c>
      <c r="E446" t="s">
        <v>275</v>
      </c>
      <c r="F446" s="382">
        <v>76.56</v>
      </c>
      <c r="G446" s="382">
        <v>3174.4485000000004</v>
      </c>
      <c r="H446" s="382">
        <v>3174</v>
      </c>
      <c r="I446" s="382">
        <v>0</v>
      </c>
    </row>
    <row r="447" spans="1:9" x14ac:dyDescent="0.25">
      <c r="A447">
        <v>20020007</v>
      </c>
      <c r="B447" t="s">
        <v>1147</v>
      </c>
      <c r="C447" t="s">
        <v>7309</v>
      </c>
      <c r="D447" t="s">
        <v>7340</v>
      </c>
      <c r="E447" t="s">
        <v>274</v>
      </c>
      <c r="F447" s="382">
        <v>96.87</v>
      </c>
      <c r="G447" s="382">
        <v>3936.7845000000007</v>
      </c>
      <c r="H447" s="382">
        <v>3937</v>
      </c>
      <c r="I447" s="382">
        <v>0</v>
      </c>
    </row>
    <row r="448" spans="1:9" x14ac:dyDescent="0.25">
      <c r="A448">
        <v>20020007</v>
      </c>
      <c r="B448" t="s">
        <v>1237</v>
      </c>
      <c r="C448" t="s">
        <v>6741</v>
      </c>
      <c r="D448" t="s">
        <v>6749</v>
      </c>
      <c r="E448" t="s">
        <v>1691</v>
      </c>
      <c r="F448" s="382">
        <v>21.79</v>
      </c>
      <c r="G448" s="382">
        <v>723.74249999999995</v>
      </c>
      <c r="H448" s="382">
        <v>724</v>
      </c>
      <c r="I448" s="382">
        <v>0</v>
      </c>
    </row>
    <row r="449" spans="1:9" x14ac:dyDescent="0.25">
      <c r="A449">
        <v>20020007</v>
      </c>
      <c r="B449" t="s">
        <v>1346</v>
      </c>
      <c r="C449" t="s">
        <v>6893</v>
      </c>
      <c r="D449" t="s">
        <v>6921</v>
      </c>
      <c r="E449" t="s">
        <v>275</v>
      </c>
      <c r="F449" s="382">
        <v>49.790000000000006</v>
      </c>
      <c r="G449" s="382">
        <v>1716.8186999999998</v>
      </c>
      <c r="H449" s="382">
        <v>1717</v>
      </c>
      <c r="I449" s="382">
        <v>0</v>
      </c>
    </row>
    <row r="450" spans="1:9" x14ac:dyDescent="0.25">
      <c r="A450">
        <v>20020007</v>
      </c>
      <c r="B450" t="s">
        <v>1850</v>
      </c>
      <c r="C450" t="s">
        <v>598</v>
      </c>
      <c r="D450" t="s">
        <v>7019</v>
      </c>
      <c r="E450" t="s">
        <v>275</v>
      </c>
      <c r="F450" s="382">
        <v>4.34</v>
      </c>
      <c r="G450" s="382">
        <v>194.86239999999998</v>
      </c>
      <c r="H450" s="382">
        <v>195</v>
      </c>
      <c r="I450" s="382">
        <v>0</v>
      </c>
    </row>
    <row r="451" spans="1:9" x14ac:dyDescent="0.25">
      <c r="A451">
        <v>20020007</v>
      </c>
      <c r="B451" t="s">
        <v>1750</v>
      </c>
      <c r="C451" t="s">
        <v>7132</v>
      </c>
      <c r="D451" t="s">
        <v>7169</v>
      </c>
      <c r="E451" t="s">
        <v>274</v>
      </c>
      <c r="F451" s="382">
        <v>71.400000000000006</v>
      </c>
      <c r="G451" s="382">
        <v>2922.7936</v>
      </c>
      <c r="H451" s="382">
        <v>2923</v>
      </c>
      <c r="I451" s="382">
        <v>0</v>
      </c>
    </row>
    <row r="452" spans="1:9" x14ac:dyDescent="0.25">
      <c r="A452">
        <v>20020007</v>
      </c>
      <c r="B452" t="s">
        <v>2067</v>
      </c>
      <c r="C452" t="s">
        <v>810</v>
      </c>
      <c r="D452" t="s">
        <v>7342</v>
      </c>
      <c r="E452" t="s">
        <v>275</v>
      </c>
      <c r="F452" s="382">
        <v>76.150000000000006</v>
      </c>
      <c r="G452" s="382">
        <v>3091.6031000000003</v>
      </c>
      <c r="H452" s="382">
        <v>3092</v>
      </c>
      <c r="I452" s="382">
        <v>0</v>
      </c>
    </row>
    <row r="453" spans="1:9" x14ac:dyDescent="0.25">
      <c r="A453">
        <v>20020007</v>
      </c>
      <c r="B453" t="s">
        <v>130</v>
      </c>
      <c r="C453" t="s">
        <v>5405</v>
      </c>
      <c r="D453" t="s">
        <v>5478</v>
      </c>
      <c r="E453" t="s">
        <v>275</v>
      </c>
      <c r="F453" s="382">
        <v>19</v>
      </c>
      <c r="G453" s="382">
        <v>833.53010000000006</v>
      </c>
      <c r="H453" s="382">
        <v>834</v>
      </c>
      <c r="I453" s="382">
        <v>0</v>
      </c>
    </row>
    <row r="454" spans="1:9" x14ac:dyDescent="0.25">
      <c r="A454">
        <v>20020007</v>
      </c>
      <c r="B454" t="s">
        <v>2491</v>
      </c>
      <c r="C454" t="s">
        <v>8034</v>
      </c>
      <c r="D454" t="s">
        <v>8077</v>
      </c>
      <c r="E454" t="s">
        <v>1284</v>
      </c>
      <c r="F454" s="382">
        <v>35.69</v>
      </c>
      <c r="G454" s="382">
        <v>1406.7763</v>
      </c>
      <c r="H454" s="382">
        <v>1407</v>
      </c>
      <c r="I454" s="382">
        <v>0</v>
      </c>
    </row>
    <row r="455" spans="1:9" x14ac:dyDescent="0.25">
      <c r="A455">
        <v>20020007</v>
      </c>
      <c r="B455" t="s">
        <v>2802</v>
      </c>
      <c r="C455" t="s">
        <v>9977</v>
      </c>
      <c r="D455" t="s">
        <v>10002</v>
      </c>
      <c r="E455" t="s">
        <v>1691</v>
      </c>
      <c r="F455" s="382">
        <v>44.79</v>
      </c>
      <c r="G455" s="382">
        <v>2372.2357999999999</v>
      </c>
      <c r="H455" s="382">
        <v>2372</v>
      </c>
      <c r="I455" s="382">
        <v>0</v>
      </c>
    </row>
    <row r="456" spans="1:9" x14ac:dyDescent="0.25">
      <c r="A456">
        <v>20020007</v>
      </c>
      <c r="B456" t="s">
        <v>2936</v>
      </c>
      <c r="C456" t="s">
        <v>10658</v>
      </c>
      <c r="D456" t="s">
        <v>10692</v>
      </c>
      <c r="E456" t="s">
        <v>281</v>
      </c>
      <c r="F456" s="382">
        <v>59.359999999999992</v>
      </c>
      <c r="G456" s="382">
        <v>2248.2092999999995</v>
      </c>
      <c r="H456" s="382">
        <v>2248</v>
      </c>
      <c r="I456" s="382">
        <v>0</v>
      </c>
    </row>
    <row r="457" spans="1:9" x14ac:dyDescent="0.25">
      <c r="A457">
        <v>20020007</v>
      </c>
      <c r="B457" t="s">
        <v>3261</v>
      </c>
      <c r="C457" t="s">
        <v>10411</v>
      </c>
      <c r="D457" t="s">
        <v>10445</v>
      </c>
      <c r="E457" t="s">
        <v>275</v>
      </c>
      <c r="F457" s="382">
        <v>9.33</v>
      </c>
      <c r="G457" s="382">
        <v>454.23829999999998</v>
      </c>
      <c r="H457" s="382">
        <v>454</v>
      </c>
      <c r="I457" s="382">
        <v>0</v>
      </c>
    </row>
    <row r="458" spans="1:9" x14ac:dyDescent="0.25">
      <c r="A458">
        <v>20020007</v>
      </c>
      <c r="B458" t="s">
        <v>3463</v>
      </c>
      <c r="C458" t="s">
        <v>9261</v>
      </c>
      <c r="D458" t="s">
        <v>13628</v>
      </c>
      <c r="E458" t="s">
        <v>5502</v>
      </c>
      <c r="F458" s="382">
        <v>11.930000000000001</v>
      </c>
      <c r="G458" s="382">
        <v>582.35379999999998</v>
      </c>
      <c r="H458" s="382">
        <v>582</v>
      </c>
      <c r="I458" s="382">
        <v>0</v>
      </c>
    </row>
    <row r="459" spans="1:9" x14ac:dyDescent="0.25">
      <c r="A459">
        <v>20020007</v>
      </c>
      <c r="B459" t="s">
        <v>3465</v>
      </c>
      <c r="C459" t="s">
        <v>14148</v>
      </c>
      <c r="D459" t="s">
        <v>14164</v>
      </c>
      <c r="E459" t="s">
        <v>281</v>
      </c>
      <c r="F459" s="382">
        <v>15.97</v>
      </c>
      <c r="G459" s="382">
        <v>669.06780000000003</v>
      </c>
      <c r="H459" s="382">
        <v>669</v>
      </c>
      <c r="I459" s="382">
        <v>0</v>
      </c>
    </row>
    <row r="460" spans="1:9" x14ac:dyDescent="0.25">
      <c r="A460">
        <v>20020007</v>
      </c>
      <c r="B460" t="s">
        <v>3577</v>
      </c>
      <c r="C460" t="s">
        <v>14890</v>
      </c>
      <c r="D460" t="s">
        <v>14907</v>
      </c>
      <c r="E460" t="s">
        <v>1284</v>
      </c>
      <c r="F460" s="382">
        <v>15.989999999999998</v>
      </c>
      <c r="G460" s="382">
        <v>588.91060000000004</v>
      </c>
      <c r="H460" s="382">
        <v>589</v>
      </c>
      <c r="I460" s="382">
        <v>0</v>
      </c>
    </row>
    <row r="461" spans="1:9" x14ac:dyDescent="0.25">
      <c r="A461">
        <v>20020007</v>
      </c>
      <c r="B461" t="s">
        <v>3653</v>
      </c>
      <c r="C461" t="s">
        <v>15302</v>
      </c>
      <c r="D461" t="s">
        <v>15343</v>
      </c>
      <c r="E461" t="s">
        <v>281</v>
      </c>
      <c r="F461" s="382">
        <v>28.929999999999996</v>
      </c>
      <c r="G461" s="382">
        <v>1394.0719000000001</v>
      </c>
      <c r="H461" s="382">
        <v>1394</v>
      </c>
      <c r="I461" s="382">
        <v>0</v>
      </c>
    </row>
    <row r="462" spans="1:9" x14ac:dyDescent="0.25">
      <c r="A462">
        <v>20020007</v>
      </c>
      <c r="B462" t="s">
        <v>3868</v>
      </c>
      <c r="C462" t="s">
        <v>15494</v>
      </c>
      <c r="D462" t="s">
        <v>15542</v>
      </c>
      <c r="E462" t="s">
        <v>281</v>
      </c>
      <c r="F462" s="382">
        <v>25.979999999999997</v>
      </c>
      <c r="G462" s="382">
        <v>1256.6767</v>
      </c>
      <c r="H462" s="382">
        <v>1257</v>
      </c>
      <c r="I462" s="382">
        <v>0</v>
      </c>
    </row>
    <row r="463" spans="1:9" x14ac:dyDescent="0.25">
      <c r="A463">
        <v>20020007</v>
      </c>
      <c r="B463" t="s">
        <v>3870</v>
      </c>
      <c r="C463" t="s">
        <v>15303</v>
      </c>
      <c r="D463" t="s">
        <v>15344</v>
      </c>
      <c r="E463" t="s">
        <v>275</v>
      </c>
      <c r="F463" s="382">
        <v>78.2</v>
      </c>
      <c r="G463" s="382">
        <v>2883.1393999999996</v>
      </c>
      <c r="H463" s="382">
        <v>2883</v>
      </c>
      <c r="I463" s="382">
        <v>0</v>
      </c>
    </row>
    <row r="464" spans="1:9" x14ac:dyDescent="0.25">
      <c r="A464">
        <v>20020007</v>
      </c>
      <c r="B464" t="s">
        <v>3872</v>
      </c>
      <c r="C464" t="s">
        <v>15496</v>
      </c>
      <c r="D464" t="s">
        <v>15545</v>
      </c>
      <c r="E464" t="s">
        <v>1691</v>
      </c>
      <c r="F464" s="382">
        <v>43.089999999999996</v>
      </c>
      <c r="G464" s="382">
        <v>1519.3805</v>
      </c>
      <c r="H464" s="382">
        <v>1519</v>
      </c>
      <c r="I464" s="382">
        <v>0</v>
      </c>
    </row>
    <row r="465" spans="1:9" x14ac:dyDescent="0.25">
      <c r="A465">
        <v>20020007</v>
      </c>
      <c r="B465" t="s">
        <v>10942</v>
      </c>
      <c r="C465" t="s">
        <v>15497</v>
      </c>
      <c r="D465" t="s">
        <v>15546</v>
      </c>
      <c r="E465" t="s">
        <v>275</v>
      </c>
      <c r="F465" s="382">
        <v>41.3</v>
      </c>
      <c r="G465" s="382">
        <v>1544.84</v>
      </c>
      <c r="H465" s="382">
        <v>1545</v>
      </c>
      <c r="I465" s="382">
        <v>0</v>
      </c>
    </row>
    <row r="466" spans="1:9" x14ac:dyDescent="0.25">
      <c r="A466">
        <v>20020007</v>
      </c>
      <c r="B466" t="s">
        <v>4414</v>
      </c>
      <c r="C466" t="s">
        <v>15838</v>
      </c>
      <c r="D466" t="s">
        <v>15856</v>
      </c>
      <c r="E466" t="s">
        <v>275</v>
      </c>
      <c r="F466" s="382">
        <v>27.349999999999998</v>
      </c>
      <c r="G466" s="382">
        <v>1140.2241000000001</v>
      </c>
      <c r="H466" s="382">
        <v>1140</v>
      </c>
      <c r="I466" s="382">
        <v>0</v>
      </c>
    </row>
    <row r="467" spans="1:9" x14ac:dyDescent="0.25">
      <c r="A467">
        <v>20020007</v>
      </c>
      <c r="B467" t="s">
        <v>4656</v>
      </c>
      <c r="C467" t="s">
        <v>14977</v>
      </c>
      <c r="D467" t="s">
        <v>15977</v>
      </c>
      <c r="E467" t="s">
        <v>1691</v>
      </c>
      <c r="F467" s="382">
        <v>17.38</v>
      </c>
      <c r="G467" s="382">
        <v>626.54269999999997</v>
      </c>
      <c r="H467" s="382">
        <v>627</v>
      </c>
      <c r="I467" s="382">
        <v>0</v>
      </c>
    </row>
    <row r="468" spans="1:9" x14ac:dyDescent="0.25">
      <c r="A468">
        <v>20020007</v>
      </c>
      <c r="B468" t="s">
        <v>1061</v>
      </c>
      <c r="C468" t="s">
        <v>6743</v>
      </c>
      <c r="D468" t="s">
        <v>6752</v>
      </c>
      <c r="E468" t="s">
        <v>275</v>
      </c>
      <c r="F468" s="382">
        <v>24.160000000000004</v>
      </c>
      <c r="G468" s="382">
        <v>898.86540000000002</v>
      </c>
      <c r="H468" s="382">
        <v>899</v>
      </c>
      <c r="I468" s="382">
        <v>0</v>
      </c>
    </row>
    <row r="469" spans="1:9" x14ac:dyDescent="0.25">
      <c r="A469">
        <v>20020007</v>
      </c>
      <c r="B469" t="s">
        <v>5193</v>
      </c>
      <c r="C469" t="s">
        <v>16147</v>
      </c>
      <c r="D469" t="s">
        <v>16164</v>
      </c>
      <c r="E469" t="s">
        <v>276</v>
      </c>
      <c r="F469" s="382">
        <v>31.97</v>
      </c>
      <c r="G469" s="382">
        <v>1503.3378</v>
      </c>
      <c r="H469" s="382">
        <v>1503</v>
      </c>
      <c r="I469" s="382">
        <v>0</v>
      </c>
    </row>
    <row r="470" spans="1:9" x14ac:dyDescent="0.25">
      <c r="A470">
        <v>20020007</v>
      </c>
      <c r="B470" t="s">
        <v>5194</v>
      </c>
      <c r="C470" t="s">
        <v>16148</v>
      </c>
      <c r="D470" t="s">
        <v>16165</v>
      </c>
      <c r="E470" t="s">
        <v>1380</v>
      </c>
      <c r="F470" s="382">
        <v>23.549999999999997</v>
      </c>
      <c r="G470" s="382">
        <v>983.79530000000011</v>
      </c>
      <c r="H470" s="382">
        <v>984</v>
      </c>
      <c r="I470" s="382">
        <v>0</v>
      </c>
    </row>
    <row r="471" spans="1:9" x14ac:dyDescent="0.25">
      <c r="A471">
        <v>20020007</v>
      </c>
      <c r="B471" t="s">
        <v>5387</v>
      </c>
      <c r="C471" t="s">
        <v>7602</v>
      </c>
      <c r="D471" t="s">
        <v>16233</v>
      </c>
      <c r="E471" t="s">
        <v>274</v>
      </c>
      <c r="F471" s="382">
        <v>28.830000000000002</v>
      </c>
      <c r="G471" s="382">
        <v>1173.4407000000001</v>
      </c>
      <c r="H471" s="382">
        <v>1173</v>
      </c>
      <c r="I471" s="382">
        <v>0</v>
      </c>
    </row>
    <row r="472" spans="1:9" x14ac:dyDescent="0.25">
      <c r="A472">
        <v>20020007</v>
      </c>
      <c r="B472" t="s">
        <v>3414</v>
      </c>
      <c r="C472" t="s">
        <v>10411</v>
      </c>
      <c r="D472" t="s">
        <v>11682</v>
      </c>
      <c r="E472" t="s">
        <v>1691</v>
      </c>
      <c r="F472" s="382">
        <v>39.6</v>
      </c>
      <c r="G472" s="382">
        <v>1573.0180000000003</v>
      </c>
      <c r="H472" s="382">
        <v>1573</v>
      </c>
      <c r="I472" s="382">
        <v>0</v>
      </c>
    </row>
    <row r="473" spans="1:9" x14ac:dyDescent="0.25">
      <c r="A473">
        <v>20020007</v>
      </c>
      <c r="B473" t="s">
        <v>8327</v>
      </c>
      <c r="C473" t="s">
        <v>13505</v>
      </c>
      <c r="D473" t="s">
        <v>13532</v>
      </c>
      <c r="E473" t="s">
        <v>275</v>
      </c>
      <c r="F473" s="382">
        <v>5.0299999999999994</v>
      </c>
      <c r="G473" s="382">
        <v>237.97019999999998</v>
      </c>
      <c r="H473" s="382">
        <v>238</v>
      </c>
      <c r="I473" s="382">
        <v>0</v>
      </c>
    </row>
    <row r="474" spans="1:9" x14ac:dyDescent="0.25">
      <c r="A474" t="s">
        <v>16698</v>
      </c>
      <c r="F474" s="382">
        <v>1557.9699999999998</v>
      </c>
      <c r="G474" s="382">
        <v>64503.423900000002</v>
      </c>
      <c r="H474" s="382">
        <v>64505</v>
      </c>
      <c r="I474" s="382">
        <v>0</v>
      </c>
    </row>
    <row r="475" spans="1:9" x14ac:dyDescent="0.25">
      <c r="A475">
        <v>20020011</v>
      </c>
      <c r="B475" t="s">
        <v>0</v>
      </c>
      <c r="C475" t="s">
        <v>3756</v>
      </c>
      <c r="D475" t="s">
        <v>3773</v>
      </c>
      <c r="E475" t="s">
        <v>274</v>
      </c>
      <c r="F475" s="382">
        <v>18.720000000000002</v>
      </c>
      <c r="G475" s="382">
        <v>947.48609999999996</v>
      </c>
      <c r="H475" s="382">
        <v>947</v>
      </c>
      <c r="I475" s="382">
        <v>0</v>
      </c>
    </row>
    <row r="476" spans="1:9" x14ac:dyDescent="0.25">
      <c r="A476">
        <v>20020011</v>
      </c>
      <c r="B476" t="s">
        <v>1</v>
      </c>
      <c r="C476" t="s">
        <v>3757</v>
      </c>
      <c r="D476" t="s">
        <v>3774</v>
      </c>
      <c r="E476" t="s">
        <v>275</v>
      </c>
      <c r="F476" s="382">
        <v>13.299999999999999</v>
      </c>
      <c r="G476" s="382">
        <v>571.23910000000001</v>
      </c>
      <c r="H476" s="382">
        <v>571</v>
      </c>
      <c r="I476" s="382">
        <v>0</v>
      </c>
    </row>
    <row r="477" spans="1:9" x14ac:dyDescent="0.25">
      <c r="A477">
        <v>20020011</v>
      </c>
      <c r="B477" t="s">
        <v>19</v>
      </c>
      <c r="C477" t="s">
        <v>4420</v>
      </c>
      <c r="D477" t="s">
        <v>4455</v>
      </c>
      <c r="E477" t="s">
        <v>1284</v>
      </c>
      <c r="F477" s="382">
        <v>96.24</v>
      </c>
      <c r="G477" s="382">
        <v>4033.9073000000003</v>
      </c>
      <c r="H477" s="382">
        <v>4034</v>
      </c>
      <c r="I477" s="382">
        <v>0</v>
      </c>
    </row>
    <row r="478" spans="1:9" x14ac:dyDescent="0.25">
      <c r="A478">
        <v>20020011</v>
      </c>
      <c r="B478" t="s">
        <v>26</v>
      </c>
      <c r="C478" t="s">
        <v>4138</v>
      </c>
      <c r="D478" t="s">
        <v>4158</v>
      </c>
      <c r="E478" t="s">
        <v>1284</v>
      </c>
      <c r="F478" s="382">
        <v>7.29</v>
      </c>
      <c r="G478" s="382">
        <v>313.10500000000002</v>
      </c>
      <c r="H478" s="382">
        <v>313</v>
      </c>
      <c r="I478" s="382">
        <v>0</v>
      </c>
    </row>
    <row r="479" spans="1:9" x14ac:dyDescent="0.25">
      <c r="A479">
        <v>20020011</v>
      </c>
      <c r="B479" t="s">
        <v>27</v>
      </c>
      <c r="C479" t="s">
        <v>4139</v>
      </c>
      <c r="D479" t="s">
        <v>4159</v>
      </c>
      <c r="E479" t="s">
        <v>1284</v>
      </c>
      <c r="F479" s="382">
        <v>1.68</v>
      </c>
      <c r="G479" s="382">
        <v>73.718400000000003</v>
      </c>
      <c r="H479" s="382">
        <v>74</v>
      </c>
      <c r="I479" s="382">
        <v>0</v>
      </c>
    </row>
    <row r="480" spans="1:9" x14ac:dyDescent="0.25">
      <c r="A480">
        <v>20020011</v>
      </c>
      <c r="B480" t="s">
        <v>37</v>
      </c>
      <c r="C480" t="s">
        <v>4661</v>
      </c>
      <c r="D480" t="s">
        <v>4723</v>
      </c>
      <c r="E480" t="s">
        <v>274</v>
      </c>
      <c r="F480" s="382">
        <v>19.68</v>
      </c>
      <c r="G480" s="382">
        <v>1000.9753000000001</v>
      </c>
      <c r="H480" s="382">
        <v>1001</v>
      </c>
      <c r="I480" s="382">
        <v>0</v>
      </c>
    </row>
    <row r="481" spans="1:9" x14ac:dyDescent="0.25">
      <c r="A481">
        <v>20020011</v>
      </c>
      <c r="B481" t="s">
        <v>29</v>
      </c>
      <c r="C481" t="s">
        <v>7129</v>
      </c>
      <c r="D481" t="s">
        <v>7165</v>
      </c>
      <c r="E481" t="s">
        <v>1284</v>
      </c>
      <c r="F481" s="382">
        <v>47.48</v>
      </c>
      <c r="G481" s="382">
        <v>1815.2357999999999</v>
      </c>
      <c r="H481" s="382">
        <v>1815</v>
      </c>
      <c r="I481" s="382">
        <v>0</v>
      </c>
    </row>
    <row r="482" spans="1:9" x14ac:dyDescent="0.25">
      <c r="A482">
        <v>20020011</v>
      </c>
      <c r="B482" t="s">
        <v>32</v>
      </c>
      <c r="C482" t="s">
        <v>185</v>
      </c>
      <c r="D482" t="s">
        <v>5244</v>
      </c>
      <c r="E482" t="s">
        <v>5245</v>
      </c>
      <c r="F482" s="382">
        <v>29.540000000000003</v>
      </c>
      <c r="G482" s="382">
        <v>1338.7304999999999</v>
      </c>
      <c r="H482" s="382">
        <v>1339</v>
      </c>
      <c r="I482" s="382">
        <v>0</v>
      </c>
    </row>
    <row r="483" spans="1:9" x14ac:dyDescent="0.25">
      <c r="A483">
        <v>20020011</v>
      </c>
      <c r="B483" t="s">
        <v>11</v>
      </c>
      <c r="C483" t="s">
        <v>6367</v>
      </c>
      <c r="D483" t="s">
        <v>6422</v>
      </c>
      <c r="E483" t="s">
        <v>275</v>
      </c>
      <c r="F483" s="382">
        <v>24.08</v>
      </c>
      <c r="G483" s="382">
        <v>995.21360000000004</v>
      </c>
      <c r="H483" s="382">
        <v>995</v>
      </c>
      <c r="I483" s="382">
        <v>0</v>
      </c>
    </row>
    <row r="484" spans="1:9" x14ac:dyDescent="0.25">
      <c r="A484">
        <v>20020011</v>
      </c>
      <c r="B484" t="s">
        <v>14</v>
      </c>
      <c r="C484" t="s">
        <v>6991</v>
      </c>
      <c r="D484" t="s">
        <v>7015</v>
      </c>
      <c r="E484" t="s">
        <v>276</v>
      </c>
      <c r="F484" s="382">
        <v>13.489999999999998</v>
      </c>
      <c r="G484" s="382">
        <v>715.69769999999994</v>
      </c>
      <c r="H484" s="382">
        <v>716</v>
      </c>
      <c r="I484" s="382">
        <v>0</v>
      </c>
    </row>
    <row r="485" spans="1:9" x14ac:dyDescent="0.25">
      <c r="A485">
        <v>20020011</v>
      </c>
      <c r="B485" t="s">
        <v>129</v>
      </c>
      <c r="C485" t="s">
        <v>7737</v>
      </c>
      <c r="D485" t="s">
        <v>7779</v>
      </c>
      <c r="E485" t="s">
        <v>274</v>
      </c>
      <c r="F485" s="382">
        <v>28.880000000000003</v>
      </c>
      <c r="G485" s="382">
        <v>1365.6426000000001</v>
      </c>
      <c r="H485" s="382">
        <v>1366</v>
      </c>
      <c r="I485" s="382">
        <v>0</v>
      </c>
    </row>
    <row r="486" spans="1:9" x14ac:dyDescent="0.25">
      <c r="A486">
        <v>20020011</v>
      </c>
      <c r="B486" t="s">
        <v>423</v>
      </c>
      <c r="C486" t="s">
        <v>7904</v>
      </c>
      <c r="D486" t="s">
        <v>7932</v>
      </c>
      <c r="E486" t="s">
        <v>1284</v>
      </c>
      <c r="F486" s="382">
        <v>97.26</v>
      </c>
      <c r="G486" s="382">
        <v>3651.9644000000003</v>
      </c>
      <c r="H486" s="382">
        <v>3652</v>
      </c>
      <c r="I486" s="382">
        <v>0</v>
      </c>
    </row>
    <row r="487" spans="1:9" x14ac:dyDescent="0.25">
      <c r="A487">
        <v>20020011</v>
      </c>
      <c r="B487" t="s">
        <v>424</v>
      </c>
      <c r="C487" t="s">
        <v>8785</v>
      </c>
      <c r="D487" t="s">
        <v>8836</v>
      </c>
      <c r="E487" t="s">
        <v>1284</v>
      </c>
      <c r="F487" s="382">
        <v>8.1999999999999993</v>
      </c>
      <c r="G487" s="382">
        <v>365.48070000000001</v>
      </c>
      <c r="H487" s="382">
        <v>365</v>
      </c>
      <c r="I487" s="382">
        <v>0</v>
      </c>
    </row>
    <row r="488" spans="1:9" x14ac:dyDescent="0.25">
      <c r="A488">
        <v>20020011</v>
      </c>
      <c r="B488" t="s">
        <v>2068</v>
      </c>
      <c r="C488" t="s">
        <v>9378</v>
      </c>
      <c r="D488" t="s">
        <v>9429</v>
      </c>
      <c r="E488" t="s">
        <v>275</v>
      </c>
      <c r="F488" s="382">
        <v>16.650000000000002</v>
      </c>
      <c r="G488" s="382">
        <v>691.28399999999999</v>
      </c>
      <c r="H488" s="382">
        <v>691</v>
      </c>
      <c r="I488" s="382">
        <v>0</v>
      </c>
    </row>
    <row r="489" spans="1:9" x14ac:dyDescent="0.25">
      <c r="A489">
        <v>20020011</v>
      </c>
      <c r="B489" t="s">
        <v>131</v>
      </c>
      <c r="C489" t="s">
        <v>10241</v>
      </c>
      <c r="D489" t="s">
        <v>10284</v>
      </c>
      <c r="E489" t="s">
        <v>1284</v>
      </c>
      <c r="F489" s="382">
        <v>14.23</v>
      </c>
      <c r="G489" s="382">
        <v>709.53380000000004</v>
      </c>
      <c r="H489" s="382">
        <v>710</v>
      </c>
      <c r="I489" s="382">
        <v>0</v>
      </c>
    </row>
    <row r="490" spans="1:9" x14ac:dyDescent="0.25">
      <c r="A490">
        <v>20020011</v>
      </c>
      <c r="B490" t="s">
        <v>762</v>
      </c>
      <c r="C490" t="s">
        <v>12035</v>
      </c>
      <c r="D490" t="s">
        <v>12078</v>
      </c>
      <c r="E490" t="s">
        <v>1284</v>
      </c>
      <c r="F490" s="382">
        <v>44.629999999999995</v>
      </c>
      <c r="G490" s="382">
        <v>2077.8402000000001</v>
      </c>
      <c r="H490" s="382">
        <v>2078</v>
      </c>
      <c r="I490" s="382">
        <v>0</v>
      </c>
    </row>
    <row r="491" spans="1:9" x14ac:dyDescent="0.25">
      <c r="A491">
        <v>20020011</v>
      </c>
      <c r="B491" t="s">
        <v>763</v>
      </c>
      <c r="C491" t="s">
        <v>12299</v>
      </c>
      <c r="D491" t="s">
        <v>12320</v>
      </c>
      <c r="E491" t="s">
        <v>1284</v>
      </c>
      <c r="F491" s="382">
        <v>11.14</v>
      </c>
      <c r="G491" s="382">
        <v>538.14480000000003</v>
      </c>
      <c r="H491" s="382">
        <v>538</v>
      </c>
      <c r="I491" s="382">
        <v>0</v>
      </c>
    </row>
    <row r="492" spans="1:9" x14ac:dyDescent="0.25">
      <c r="A492">
        <v>20020011</v>
      </c>
      <c r="B492" t="s">
        <v>957</v>
      </c>
      <c r="C492" t="s">
        <v>12300</v>
      </c>
      <c r="D492" t="s">
        <v>12321</v>
      </c>
      <c r="E492" t="s">
        <v>460</v>
      </c>
      <c r="F492" s="382">
        <v>15.590000000000002</v>
      </c>
      <c r="G492" s="382">
        <v>814.50029999999992</v>
      </c>
      <c r="H492" s="382">
        <v>815</v>
      </c>
      <c r="I492" s="382">
        <v>0</v>
      </c>
    </row>
    <row r="493" spans="1:9" x14ac:dyDescent="0.25">
      <c r="A493">
        <v>20020011</v>
      </c>
      <c r="B493" t="s">
        <v>1151</v>
      </c>
      <c r="C493" t="s">
        <v>14891</v>
      </c>
      <c r="D493" t="s">
        <v>14908</v>
      </c>
      <c r="E493" t="s">
        <v>1284</v>
      </c>
      <c r="F493" s="382">
        <v>33.480000000000004</v>
      </c>
      <c r="G493" s="382">
        <v>1240.4644000000003</v>
      </c>
      <c r="H493" s="382">
        <v>1240</v>
      </c>
      <c r="I493" s="382">
        <v>0</v>
      </c>
    </row>
    <row r="494" spans="1:9" x14ac:dyDescent="0.25">
      <c r="A494">
        <v>20020011</v>
      </c>
      <c r="B494" t="s">
        <v>1237</v>
      </c>
      <c r="C494" t="s">
        <v>8624</v>
      </c>
      <c r="D494" t="s">
        <v>14987</v>
      </c>
      <c r="E494" t="s">
        <v>1284</v>
      </c>
      <c r="F494" s="382">
        <v>17.59</v>
      </c>
      <c r="G494" s="382">
        <v>723.82709999999986</v>
      </c>
      <c r="H494" s="382">
        <v>724</v>
      </c>
      <c r="I494" s="382">
        <v>0</v>
      </c>
    </row>
    <row r="495" spans="1:9" x14ac:dyDescent="0.25">
      <c r="A495">
        <v>20020011</v>
      </c>
      <c r="B495" t="s">
        <v>1242</v>
      </c>
      <c r="C495" t="s">
        <v>733</v>
      </c>
      <c r="D495" t="s">
        <v>15857</v>
      </c>
      <c r="E495" t="s">
        <v>275</v>
      </c>
      <c r="F495" s="382">
        <v>17.2</v>
      </c>
      <c r="G495" s="382">
        <v>675.64699999999993</v>
      </c>
      <c r="H495" s="382">
        <v>676</v>
      </c>
      <c r="I495" s="382">
        <v>0</v>
      </c>
    </row>
    <row r="496" spans="1:9" x14ac:dyDescent="0.25">
      <c r="A496">
        <v>20020011</v>
      </c>
      <c r="B496" t="s">
        <v>130</v>
      </c>
      <c r="C496" t="s">
        <v>9887</v>
      </c>
      <c r="D496" t="s">
        <v>9906</v>
      </c>
      <c r="E496" t="s">
        <v>276</v>
      </c>
      <c r="F496" s="382">
        <v>227.20000000000002</v>
      </c>
      <c r="G496" s="382">
        <v>10530.439200000003</v>
      </c>
      <c r="H496" s="382">
        <v>10234</v>
      </c>
      <c r="I496" s="382">
        <v>296</v>
      </c>
    </row>
    <row r="497" spans="1:9" x14ac:dyDescent="0.25">
      <c r="A497">
        <v>20020011</v>
      </c>
      <c r="B497" t="s">
        <v>1061</v>
      </c>
      <c r="C497" t="s">
        <v>10263</v>
      </c>
      <c r="D497" t="s">
        <v>12647</v>
      </c>
      <c r="E497" t="s">
        <v>275</v>
      </c>
      <c r="F497" s="382">
        <v>40.930000000000007</v>
      </c>
      <c r="G497" s="382">
        <v>1742.9504999999999</v>
      </c>
      <c r="H497" s="382">
        <v>1743</v>
      </c>
      <c r="I497" s="382">
        <v>0</v>
      </c>
    </row>
    <row r="498" spans="1:9" x14ac:dyDescent="0.25">
      <c r="A498" t="s">
        <v>16699</v>
      </c>
      <c r="F498" s="382">
        <v>844.48</v>
      </c>
      <c r="G498" s="382">
        <v>36933.027800000003</v>
      </c>
      <c r="H498" s="382">
        <v>36637</v>
      </c>
      <c r="I498" s="382">
        <v>296</v>
      </c>
    </row>
    <row r="499" spans="1:9" x14ac:dyDescent="0.25">
      <c r="A499">
        <v>20020014</v>
      </c>
      <c r="B499" t="s">
        <v>17</v>
      </c>
      <c r="C499" t="s">
        <v>6209</v>
      </c>
      <c r="D499" t="s">
        <v>6245</v>
      </c>
      <c r="E499" t="s">
        <v>274</v>
      </c>
      <c r="F499" s="382">
        <v>4.05</v>
      </c>
      <c r="G499" s="382">
        <v>165.03749999999999</v>
      </c>
      <c r="H499" s="382">
        <v>165</v>
      </c>
      <c r="I499" s="382">
        <v>0</v>
      </c>
    </row>
    <row r="500" spans="1:9" x14ac:dyDescent="0.25">
      <c r="A500">
        <v>20020014</v>
      </c>
      <c r="B500" t="s">
        <v>0</v>
      </c>
      <c r="C500" t="s">
        <v>9237</v>
      </c>
      <c r="D500" t="s">
        <v>9271</v>
      </c>
      <c r="E500" t="s">
        <v>274</v>
      </c>
      <c r="F500" s="382">
        <v>38.519999999999996</v>
      </c>
      <c r="G500" s="382">
        <v>1437.5043000000003</v>
      </c>
      <c r="H500" s="382">
        <v>1438</v>
      </c>
      <c r="I500" s="382">
        <v>0</v>
      </c>
    </row>
    <row r="501" spans="1:9" x14ac:dyDescent="0.25">
      <c r="A501">
        <v>20020014</v>
      </c>
      <c r="B501" t="s">
        <v>18</v>
      </c>
      <c r="C501" t="s">
        <v>8217</v>
      </c>
      <c r="D501" t="s">
        <v>8249</v>
      </c>
      <c r="E501" t="s">
        <v>1284</v>
      </c>
      <c r="F501" s="382">
        <v>8.17</v>
      </c>
      <c r="G501" s="382">
        <v>344.08359999999999</v>
      </c>
      <c r="H501" s="382">
        <v>344</v>
      </c>
      <c r="I501" s="382">
        <v>0</v>
      </c>
    </row>
    <row r="502" spans="1:9" x14ac:dyDescent="0.25">
      <c r="A502">
        <v>20020014</v>
      </c>
      <c r="B502" t="s">
        <v>36</v>
      </c>
      <c r="C502" t="s">
        <v>6897</v>
      </c>
      <c r="D502" t="s">
        <v>6926</v>
      </c>
      <c r="E502" t="s">
        <v>1691</v>
      </c>
      <c r="F502" s="382">
        <v>163.42000000000002</v>
      </c>
      <c r="G502" s="382">
        <v>6728.2074000000011</v>
      </c>
      <c r="H502" s="382">
        <v>6728</v>
      </c>
      <c r="I502" s="382">
        <v>0</v>
      </c>
    </row>
    <row r="503" spans="1:9" x14ac:dyDescent="0.25">
      <c r="A503">
        <v>20020014</v>
      </c>
      <c r="B503" t="s">
        <v>21</v>
      </c>
      <c r="C503" t="s">
        <v>8218</v>
      </c>
      <c r="D503" t="s">
        <v>8250</v>
      </c>
      <c r="E503" t="s">
        <v>1284</v>
      </c>
      <c r="F503" s="382">
        <v>27.64</v>
      </c>
      <c r="G503" s="382">
        <v>1113.1228999999998</v>
      </c>
      <c r="H503" s="382">
        <v>1113</v>
      </c>
      <c r="I503" s="382">
        <v>0</v>
      </c>
    </row>
    <row r="504" spans="1:9" x14ac:dyDescent="0.25">
      <c r="A504">
        <v>20020014</v>
      </c>
      <c r="B504" t="s">
        <v>22</v>
      </c>
      <c r="C504" t="s">
        <v>10243</v>
      </c>
      <c r="D504" t="s">
        <v>10286</v>
      </c>
      <c r="E504" t="s">
        <v>1284</v>
      </c>
      <c r="F504" s="382">
        <v>29.300000000000004</v>
      </c>
      <c r="G504" s="382">
        <v>1250.8604999999998</v>
      </c>
      <c r="H504" s="382">
        <v>1251</v>
      </c>
      <c r="I504" s="382">
        <v>0</v>
      </c>
    </row>
    <row r="505" spans="1:9" x14ac:dyDescent="0.25">
      <c r="A505">
        <v>20020014</v>
      </c>
      <c r="B505" t="s">
        <v>40</v>
      </c>
      <c r="C505" t="s">
        <v>6793</v>
      </c>
      <c r="D505" t="s">
        <v>6819</v>
      </c>
      <c r="E505" t="s">
        <v>1284</v>
      </c>
      <c r="F505" s="382">
        <v>590.08000000000004</v>
      </c>
      <c r="G505" s="382">
        <v>24016.536099999998</v>
      </c>
      <c r="H505" s="382">
        <v>24017</v>
      </c>
      <c r="I505" s="382">
        <v>0</v>
      </c>
    </row>
    <row r="506" spans="1:9" x14ac:dyDescent="0.25">
      <c r="A506">
        <v>20020014</v>
      </c>
      <c r="B506" t="s">
        <v>26</v>
      </c>
      <c r="C506" t="s">
        <v>11471</v>
      </c>
      <c r="D506" t="s">
        <v>11517</v>
      </c>
      <c r="E506" t="s">
        <v>1284</v>
      </c>
      <c r="F506" s="382">
        <v>53.040000000000006</v>
      </c>
      <c r="G506" s="382">
        <v>1991.0923999999998</v>
      </c>
      <c r="H506" s="382">
        <v>1991</v>
      </c>
      <c r="I506" s="382">
        <v>0</v>
      </c>
    </row>
    <row r="507" spans="1:9" x14ac:dyDescent="0.25">
      <c r="A507">
        <v>20020014</v>
      </c>
      <c r="B507" t="s">
        <v>3</v>
      </c>
      <c r="C507" t="s">
        <v>12036</v>
      </c>
      <c r="D507" t="s">
        <v>12079</v>
      </c>
      <c r="E507" t="s">
        <v>274</v>
      </c>
      <c r="F507" s="382">
        <v>90.339999999999989</v>
      </c>
      <c r="G507" s="382">
        <v>3688.8373999999994</v>
      </c>
      <c r="H507" s="382">
        <v>3689</v>
      </c>
      <c r="I507" s="382">
        <v>0</v>
      </c>
    </row>
    <row r="508" spans="1:9" x14ac:dyDescent="0.25">
      <c r="A508">
        <v>20020014</v>
      </c>
      <c r="B508" t="s">
        <v>4</v>
      </c>
      <c r="C508" t="s">
        <v>11497</v>
      </c>
      <c r="D508" t="s">
        <v>13184</v>
      </c>
      <c r="E508" t="s">
        <v>1284</v>
      </c>
      <c r="F508" s="382">
        <v>53.84</v>
      </c>
      <c r="G508" s="382">
        <v>1949.2184999999999</v>
      </c>
      <c r="H508" s="382">
        <v>1949</v>
      </c>
      <c r="I508" s="382">
        <v>0</v>
      </c>
    </row>
    <row r="509" spans="1:9" x14ac:dyDescent="0.25">
      <c r="A509">
        <v>20020014</v>
      </c>
      <c r="B509" t="s">
        <v>29</v>
      </c>
      <c r="C509" t="s">
        <v>14150</v>
      </c>
      <c r="D509" t="s">
        <v>14166</v>
      </c>
      <c r="E509" t="s">
        <v>1284</v>
      </c>
      <c r="F509" s="382">
        <v>12.129999999999999</v>
      </c>
      <c r="G509" s="382">
        <v>687.05020000000002</v>
      </c>
      <c r="H509" s="382">
        <v>687</v>
      </c>
      <c r="I509" s="382">
        <v>0</v>
      </c>
    </row>
    <row r="510" spans="1:9" x14ac:dyDescent="0.25">
      <c r="A510">
        <v>20020014</v>
      </c>
      <c r="B510" t="s">
        <v>5</v>
      </c>
      <c r="C510" t="s">
        <v>1279</v>
      </c>
      <c r="D510" t="s">
        <v>14328</v>
      </c>
      <c r="E510" t="s">
        <v>1284</v>
      </c>
      <c r="F510" s="382">
        <v>45.460000000000008</v>
      </c>
      <c r="G510" s="382">
        <v>1837.4680000000003</v>
      </c>
      <c r="H510" s="382">
        <v>1837</v>
      </c>
      <c r="I510" s="382">
        <v>0</v>
      </c>
    </row>
    <row r="511" spans="1:9" x14ac:dyDescent="0.25">
      <c r="A511">
        <v>20020014</v>
      </c>
      <c r="B511" t="s">
        <v>39</v>
      </c>
      <c r="C511" t="s">
        <v>7053</v>
      </c>
      <c r="D511" t="s">
        <v>15725</v>
      </c>
      <c r="E511" t="s">
        <v>1284</v>
      </c>
      <c r="F511" s="382">
        <v>32.160000000000004</v>
      </c>
      <c r="G511" s="382">
        <v>1341.2711999999999</v>
      </c>
      <c r="H511" s="382">
        <v>1341</v>
      </c>
      <c r="I511" s="382">
        <v>0</v>
      </c>
    </row>
    <row r="512" spans="1:9" x14ac:dyDescent="0.25">
      <c r="A512">
        <v>20020014</v>
      </c>
      <c r="B512" t="s">
        <v>6</v>
      </c>
      <c r="C512" t="s">
        <v>6762</v>
      </c>
      <c r="D512" t="s">
        <v>15858</v>
      </c>
      <c r="E512" t="s">
        <v>275</v>
      </c>
      <c r="F512" s="382">
        <v>18.21</v>
      </c>
      <c r="G512" s="382">
        <v>734.31499999999994</v>
      </c>
      <c r="H512" s="382">
        <v>734</v>
      </c>
      <c r="I512" s="382">
        <v>0</v>
      </c>
    </row>
    <row r="513" spans="1:9" x14ac:dyDescent="0.25">
      <c r="A513">
        <v>20020014</v>
      </c>
      <c r="B513" t="s">
        <v>31</v>
      </c>
      <c r="C513" t="s">
        <v>16085</v>
      </c>
      <c r="D513" t="s">
        <v>16094</v>
      </c>
      <c r="E513" t="s">
        <v>1284</v>
      </c>
      <c r="F513" s="382">
        <v>19.48</v>
      </c>
      <c r="G513" s="382">
        <v>691.29010000000017</v>
      </c>
      <c r="H513" s="382">
        <v>691</v>
      </c>
      <c r="I513" s="382">
        <v>0</v>
      </c>
    </row>
    <row r="514" spans="1:9" x14ac:dyDescent="0.25">
      <c r="A514">
        <v>20020014</v>
      </c>
      <c r="B514" t="s">
        <v>7</v>
      </c>
      <c r="C514" t="s">
        <v>16213</v>
      </c>
      <c r="D514" t="s">
        <v>16234</v>
      </c>
      <c r="E514" t="s">
        <v>1284</v>
      </c>
      <c r="F514" s="382">
        <v>29.650000000000002</v>
      </c>
      <c r="G514" s="382">
        <v>1157.2710000000002</v>
      </c>
      <c r="H514" s="382">
        <v>1157</v>
      </c>
      <c r="I514" s="382">
        <v>0</v>
      </c>
    </row>
    <row r="515" spans="1:9" x14ac:dyDescent="0.25">
      <c r="A515">
        <v>20020014</v>
      </c>
      <c r="B515" t="s">
        <v>422</v>
      </c>
      <c r="C515" t="s">
        <v>16435</v>
      </c>
      <c r="D515" t="s">
        <v>16490</v>
      </c>
      <c r="E515" t="s">
        <v>9304</v>
      </c>
      <c r="F515" s="382">
        <v>8.42</v>
      </c>
      <c r="G515" s="382">
        <v>346.32870000000003</v>
      </c>
      <c r="H515" s="382">
        <v>346</v>
      </c>
      <c r="I515" s="382">
        <v>0</v>
      </c>
    </row>
    <row r="516" spans="1:9" x14ac:dyDescent="0.25">
      <c r="A516" t="s">
        <v>16700</v>
      </c>
      <c r="F516" s="382">
        <v>1223.9100000000005</v>
      </c>
      <c r="G516" s="382">
        <v>49479.4948</v>
      </c>
      <c r="H516" s="382">
        <v>49478</v>
      </c>
      <c r="I516" s="382">
        <v>0</v>
      </c>
    </row>
    <row r="517" spans="1:9" x14ac:dyDescent="0.25">
      <c r="A517">
        <v>20020015</v>
      </c>
      <c r="B517" t="s">
        <v>1</v>
      </c>
      <c r="C517" t="s">
        <v>7265</v>
      </c>
      <c r="D517" t="s">
        <v>7271</v>
      </c>
      <c r="E517" t="s">
        <v>721</v>
      </c>
      <c r="F517" s="382">
        <v>25.760000000000005</v>
      </c>
      <c r="G517" s="382">
        <v>1125.4191000000001</v>
      </c>
      <c r="H517" s="382">
        <v>1125</v>
      </c>
      <c r="I517" s="382">
        <v>0</v>
      </c>
    </row>
    <row r="518" spans="1:9" x14ac:dyDescent="0.25">
      <c r="A518">
        <v>20020015</v>
      </c>
      <c r="B518" t="s">
        <v>18</v>
      </c>
      <c r="C518" t="s">
        <v>7266</v>
      </c>
      <c r="D518" t="s">
        <v>7272</v>
      </c>
      <c r="E518" t="s">
        <v>721</v>
      </c>
      <c r="F518" s="382">
        <v>25.03</v>
      </c>
      <c r="G518" s="382">
        <v>1522.5309</v>
      </c>
      <c r="H518" s="382">
        <v>1523</v>
      </c>
      <c r="I518" s="382">
        <v>0</v>
      </c>
    </row>
    <row r="519" spans="1:9" x14ac:dyDescent="0.25">
      <c r="A519">
        <v>20020015</v>
      </c>
      <c r="B519" t="s">
        <v>19</v>
      </c>
      <c r="C519" t="s">
        <v>434</v>
      </c>
      <c r="D519" t="s">
        <v>7273</v>
      </c>
      <c r="E519" t="s">
        <v>721</v>
      </c>
      <c r="F519" s="382">
        <v>27.230000000000004</v>
      </c>
      <c r="G519" s="382">
        <v>1101.6632000000002</v>
      </c>
      <c r="H519" s="382">
        <v>1102</v>
      </c>
      <c r="I519" s="382">
        <v>0</v>
      </c>
    </row>
    <row r="520" spans="1:9" x14ac:dyDescent="0.25">
      <c r="A520">
        <v>20020015</v>
      </c>
      <c r="B520" t="s">
        <v>40</v>
      </c>
      <c r="C520" t="s">
        <v>7312</v>
      </c>
      <c r="D520" t="s">
        <v>7346</v>
      </c>
      <c r="E520" t="s">
        <v>1032</v>
      </c>
      <c r="F520" s="382">
        <v>24.479999999999997</v>
      </c>
      <c r="G520" s="382">
        <v>907.2989</v>
      </c>
      <c r="H520" s="382">
        <v>907</v>
      </c>
      <c r="I520" s="382">
        <v>0</v>
      </c>
    </row>
    <row r="521" spans="1:9" x14ac:dyDescent="0.25">
      <c r="A521">
        <v>20020015</v>
      </c>
      <c r="B521" t="s">
        <v>24</v>
      </c>
      <c r="C521" t="s">
        <v>6210</v>
      </c>
      <c r="D521" t="s">
        <v>7347</v>
      </c>
      <c r="E521" t="s">
        <v>721</v>
      </c>
      <c r="F521" s="382">
        <v>31.200000000000003</v>
      </c>
      <c r="G521" s="382">
        <v>1231.3521999999998</v>
      </c>
      <c r="H521" s="382">
        <v>1231</v>
      </c>
      <c r="I521" s="382">
        <v>0</v>
      </c>
    </row>
    <row r="522" spans="1:9" x14ac:dyDescent="0.25">
      <c r="A522">
        <v>20020015</v>
      </c>
      <c r="B522" t="s">
        <v>25</v>
      </c>
      <c r="C522" t="s">
        <v>7313</v>
      </c>
      <c r="D522" t="s">
        <v>7348</v>
      </c>
      <c r="E522" t="s">
        <v>721</v>
      </c>
      <c r="F522" s="382">
        <v>24.110000000000003</v>
      </c>
      <c r="G522" s="382">
        <v>841.14420000000007</v>
      </c>
      <c r="H522" s="382">
        <v>841</v>
      </c>
      <c r="I522" s="382">
        <v>0</v>
      </c>
    </row>
    <row r="523" spans="1:9" x14ac:dyDescent="0.25">
      <c r="A523">
        <v>20020015</v>
      </c>
      <c r="B523" t="s">
        <v>27</v>
      </c>
      <c r="C523" t="s">
        <v>8591</v>
      </c>
      <c r="D523" t="s">
        <v>7647</v>
      </c>
      <c r="E523" t="s">
        <v>728</v>
      </c>
      <c r="F523" s="382">
        <v>214.92000000000002</v>
      </c>
      <c r="G523" s="382">
        <v>8113.7298000000001</v>
      </c>
      <c r="H523" s="382">
        <v>8114</v>
      </c>
      <c r="I523" s="382">
        <v>0</v>
      </c>
    </row>
    <row r="524" spans="1:9" x14ac:dyDescent="0.25">
      <c r="A524">
        <v>20020015</v>
      </c>
      <c r="B524" t="s">
        <v>2</v>
      </c>
      <c r="C524" t="s">
        <v>7044</v>
      </c>
      <c r="D524" t="s">
        <v>7648</v>
      </c>
      <c r="E524" t="s">
        <v>721</v>
      </c>
      <c r="F524" s="382">
        <v>9.7199999999999989</v>
      </c>
      <c r="G524" s="382">
        <v>476.01589999999999</v>
      </c>
      <c r="H524" s="382">
        <v>476</v>
      </c>
      <c r="I524" s="382">
        <v>0</v>
      </c>
    </row>
    <row r="525" spans="1:9" x14ac:dyDescent="0.25">
      <c r="A525">
        <v>20020015</v>
      </c>
      <c r="B525" t="s">
        <v>5</v>
      </c>
      <c r="C525" t="s">
        <v>7287</v>
      </c>
      <c r="D525" t="s">
        <v>10447</v>
      </c>
      <c r="E525" t="s">
        <v>721</v>
      </c>
      <c r="F525" s="382">
        <v>21.840000000000003</v>
      </c>
      <c r="G525" s="382">
        <v>946.10789999999997</v>
      </c>
      <c r="H525" s="382">
        <v>946</v>
      </c>
      <c r="I525" s="382">
        <v>0</v>
      </c>
    </row>
    <row r="526" spans="1:9" x14ac:dyDescent="0.25">
      <c r="A526">
        <v>20020015</v>
      </c>
      <c r="B526" t="s">
        <v>39</v>
      </c>
      <c r="C526" t="s">
        <v>11242</v>
      </c>
      <c r="D526" t="s">
        <v>11257</v>
      </c>
      <c r="E526" t="s">
        <v>721</v>
      </c>
      <c r="F526" s="382">
        <v>205.14999999999998</v>
      </c>
      <c r="G526" s="382">
        <v>7326.4600000000009</v>
      </c>
      <c r="H526" s="382">
        <v>7326</v>
      </c>
      <c r="I526" s="382">
        <v>0</v>
      </c>
    </row>
    <row r="527" spans="1:9" x14ac:dyDescent="0.25">
      <c r="A527">
        <v>20020015</v>
      </c>
      <c r="B527" t="s">
        <v>6</v>
      </c>
      <c r="C527" t="s">
        <v>12734</v>
      </c>
      <c r="D527" t="s">
        <v>12781</v>
      </c>
      <c r="E527" t="s">
        <v>5245</v>
      </c>
      <c r="F527" s="382">
        <v>142.86000000000001</v>
      </c>
      <c r="G527" s="382">
        <v>4938.9485000000004</v>
      </c>
      <c r="H527" s="382">
        <v>4939</v>
      </c>
      <c r="I527" s="382">
        <v>0</v>
      </c>
    </row>
    <row r="528" spans="1:9" x14ac:dyDescent="0.25">
      <c r="A528">
        <v>20020015</v>
      </c>
      <c r="B528" t="s">
        <v>31</v>
      </c>
      <c r="C528" t="s">
        <v>11773</v>
      </c>
      <c r="D528" t="s">
        <v>11812</v>
      </c>
      <c r="E528" t="s">
        <v>728</v>
      </c>
      <c r="F528" s="382">
        <v>14.06</v>
      </c>
      <c r="G528" s="382">
        <v>502.22320000000002</v>
      </c>
      <c r="H528" s="382">
        <v>502</v>
      </c>
      <c r="I528" s="382">
        <v>0</v>
      </c>
    </row>
    <row r="529" spans="1:9" x14ac:dyDescent="0.25">
      <c r="A529">
        <v>20020015</v>
      </c>
      <c r="B529" t="s">
        <v>7</v>
      </c>
      <c r="C529" t="s">
        <v>12206</v>
      </c>
      <c r="D529" t="s">
        <v>12230</v>
      </c>
      <c r="E529" t="s">
        <v>274</v>
      </c>
      <c r="F529" s="382">
        <v>21.2</v>
      </c>
      <c r="G529" s="382">
        <v>848.57540000000006</v>
      </c>
      <c r="H529" s="382">
        <v>849</v>
      </c>
      <c r="I529" s="382">
        <v>0</v>
      </c>
    </row>
    <row r="530" spans="1:9" x14ac:dyDescent="0.25">
      <c r="A530">
        <v>20020015</v>
      </c>
      <c r="B530" t="s">
        <v>422</v>
      </c>
      <c r="C530" t="s">
        <v>7604</v>
      </c>
      <c r="D530" t="s">
        <v>13418</v>
      </c>
      <c r="E530" t="s">
        <v>721</v>
      </c>
      <c r="F530" s="382">
        <v>17.59</v>
      </c>
      <c r="G530" s="382">
        <v>844.67920000000015</v>
      </c>
      <c r="H530" s="382">
        <v>845</v>
      </c>
      <c r="I530" s="382">
        <v>0</v>
      </c>
    </row>
    <row r="531" spans="1:9" x14ac:dyDescent="0.25">
      <c r="A531">
        <v>20020015</v>
      </c>
      <c r="B531" t="s">
        <v>32</v>
      </c>
      <c r="C531" t="s">
        <v>6314</v>
      </c>
      <c r="D531" t="s">
        <v>12549</v>
      </c>
      <c r="E531" t="s">
        <v>5245</v>
      </c>
      <c r="F531" s="382">
        <v>9.6600000000000019</v>
      </c>
      <c r="G531" s="382">
        <v>518.86220000000003</v>
      </c>
      <c r="H531" s="382">
        <v>519</v>
      </c>
      <c r="I531" s="382">
        <v>0</v>
      </c>
    </row>
    <row r="532" spans="1:9" x14ac:dyDescent="0.25">
      <c r="A532">
        <v>20020015</v>
      </c>
      <c r="B532" t="s">
        <v>9</v>
      </c>
      <c r="C532" t="s">
        <v>6615</v>
      </c>
      <c r="D532" t="s">
        <v>12550</v>
      </c>
      <c r="E532" t="s">
        <v>721</v>
      </c>
      <c r="F532" s="382">
        <v>66.22999999999999</v>
      </c>
      <c r="G532" s="382">
        <v>2418.2275</v>
      </c>
      <c r="H532" s="382">
        <v>2418</v>
      </c>
      <c r="I532" s="382">
        <v>0</v>
      </c>
    </row>
    <row r="533" spans="1:9" x14ac:dyDescent="0.25">
      <c r="A533">
        <v>20020015</v>
      </c>
      <c r="B533" t="s">
        <v>11</v>
      </c>
      <c r="C533" t="s">
        <v>13149</v>
      </c>
      <c r="D533" t="s">
        <v>13187</v>
      </c>
      <c r="E533" t="s">
        <v>281</v>
      </c>
      <c r="F533" s="382">
        <v>14.290000000000001</v>
      </c>
      <c r="G533" s="382">
        <v>628.79660000000001</v>
      </c>
      <c r="H533" s="382">
        <v>629</v>
      </c>
      <c r="I533" s="382">
        <v>0</v>
      </c>
    </row>
    <row r="534" spans="1:9" x14ac:dyDescent="0.25">
      <c r="A534">
        <v>20020015</v>
      </c>
      <c r="B534" t="s">
        <v>12</v>
      </c>
      <c r="C534" t="s">
        <v>640</v>
      </c>
      <c r="D534" t="s">
        <v>13188</v>
      </c>
      <c r="E534" t="s">
        <v>721</v>
      </c>
      <c r="F534" s="382">
        <v>25.97</v>
      </c>
      <c r="G534" s="382">
        <v>1079.2472</v>
      </c>
      <c r="H534" s="382">
        <v>1079</v>
      </c>
      <c r="I534" s="382">
        <v>0</v>
      </c>
    </row>
    <row r="535" spans="1:9" x14ac:dyDescent="0.25">
      <c r="A535">
        <v>20020015</v>
      </c>
      <c r="B535" t="s">
        <v>13</v>
      </c>
      <c r="C535" t="s">
        <v>13512</v>
      </c>
      <c r="D535" t="s">
        <v>13541</v>
      </c>
      <c r="E535" t="s">
        <v>721</v>
      </c>
      <c r="F535" s="382">
        <v>10.009999999999998</v>
      </c>
      <c r="G535" s="382">
        <v>351.53680000000003</v>
      </c>
      <c r="H535" s="382">
        <v>352</v>
      </c>
      <c r="I535" s="382">
        <v>0</v>
      </c>
    </row>
    <row r="536" spans="1:9" x14ac:dyDescent="0.25">
      <c r="A536">
        <v>20020015</v>
      </c>
      <c r="B536" t="s">
        <v>14</v>
      </c>
      <c r="C536" t="s">
        <v>9173</v>
      </c>
      <c r="D536" t="s">
        <v>14329</v>
      </c>
      <c r="E536" t="s">
        <v>721</v>
      </c>
      <c r="F536" s="382">
        <v>20.099999999999998</v>
      </c>
      <c r="G536" s="382">
        <v>792.62070000000006</v>
      </c>
      <c r="H536" s="382">
        <v>793</v>
      </c>
      <c r="I536" s="382">
        <v>0</v>
      </c>
    </row>
    <row r="537" spans="1:9" x14ac:dyDescent="0.25">
      <c r="A537">
        <v>20020015</v>
      </c>
      <c r="B537" t="s">
        <v>15</v>
      </c>
      <c r="C537" t="s">
        <v>14298</v>
      </c>
      <c r="D537" t="s">
        <v>14331</v>
      </c>
      <c r="E537" t="s">
        <v>721</v>
      </c>
      <c r="F537" s="382">
        <v>54.48</v>
      </c>
      <c r="G537" s="382">
        <v>1827.9101999999998</v>
      </c>
      <c r="H537" s="382">
        <v>1828</v>
      </c>
      <c r="I537" s="382">
        <v>0</v>
      </c>
    </row>
    <row r="538" spans="1:9" x14ac:dyDescent="0.25">
      <c r="A538">
        <v>20020015</v>
      </c>
      <c r="B538" t="s">
        <v>16</v>
      </c>
      <c r="C538" t="s">
        <v>12765</v>
      </c>
      <c r="D538" t="s">
        <v>14534</v>
      </c>
      <c r="E538" t="s">
        <v>721</v>
      </c>
      <c r="F538" s="382">
        <v>13.6</v>
      </c>
      <c r="G538" s="382">
        <v>702.40929999999992</v>
      </c>
      <c r="H538" s="382">
        <v>702</v>
      </c>
      <c r="I538" s="382">
        <v>0</v>
      </c>
    </row>
    <row r="539" spans="1:9" x14ac:dyDescent="0.25">
      <c r="A539">
        <v>20020015</v>
      </c>
      <c r="B539" t="s">
        <v>129</v>
      </c>
      <c r="C539" t="s">
        <v>7315</v>
      </c>
      <c r="D539" t="s">
        <v>14535</v>
      </c>
      <c r="E539" t="s">
        <v>5245</v>
      </c>
      <c r="F539" s="382">
        <v>29.22</v>
      </c>
      <c r="G539" s="382">
        <v>1157.1682000000001</v>
      </c>
      <c r="H539" s="382">
        <v>1157</v>
      </c>
      <c r="I539" s="382">
        <v>0</v>
      </c>
    </row>
    <row r="540" spans="1:9" x14ac:dyDescent="0.25">
      <c r="A540">
        <v>20020015</v>
      </c>
      <c r="B540" t="s">
        <v>423</v>
      </c>
      <c r="C540" t="s">
        <v>7285</v>
      </c>
      <c r="D540" t="s">
        <v>15978</v>
      </c>
      <c r="E540" t="s">
        <v>721</v>
      </c>
      <c r="F540" s="382">
        <v>41.75</v>
      </c>
      <c r="G540" s="382">
        <v>2021.9412000000002</v>
      </c>
      <c r="H540" s="382">
        <v>2022</v>
      </c>
      <c r="I540" s="382">
        <v>0</v>
      </c>
    </row>
    <row r="541" spans="1:9" x14ac:dyDescent="0.25">
      <c r="A541">
        <v>20020015</v>
      </c>
      <c r="B541" t="s">
        <v>424</v>
      </c>
      <c r="C541" t="s">
        <v>8628</v>
      </c>
      <c r="D541" t="s">
        <v>14827</v>
      </c>
      <c r="E541" t="s">
        <v>721</v>
      </c>
      <c r="F541" s="382">
        <v>161.95999999999998</v>
      </c>
      <c r="G541" s="382">
        <v>6481.4009999999998</v>
      </c>
      <c r="H541" s="382">
        <v>6481</v>
      </c>
      <c r="I541" s="382">
        <v>0</v>
      </c>
    </row>
    <row r="542" spans="1:9" x14ac:dyDescent="0.25">
      <c r="A542">
        <v>20020015</v>
      </c>
      <c r="B542" t="s">
        <v>2068</v>
      </c>
      <c r="C542" t="s">
        <v>15304</v>
      </c>
      <c r="D542" t="s">
        <v>15345</v>
      </c>
      <c r="E542" t="s">
        <v>721</v>
      </c>
      <c r="F542" s="382">
        <v>46.209999999999994</v>
      </c>
      <c r="G542" s="382">
        <v>1779.8189999999997</v>
      </c>
      <c r="H542" s="382">
        <v>1780</v>
      </c>
      <c r="I542" s="382">
        <v>0</v>
      </c>
    </row>
    <row r="543" spans="1:9" x14ac:dyDescent="0.25">
      <c r="A543">
        <v>20020015</v>
      </c>
      <c r="B543" t="s">
        <v>131</v>
      </c>
      <c r="C543" t="s">
        <v>15498</v>
      </c>
      <c r="D543" t="s">
        <v>15547</v>
      </c>
      <c r="E543" t="s">
        <v>5245</v>
      </c>
      <c r="F543" s="382">
        <v>38.400000000000006</v>
      </c>
      <c r="G543" s="382">
        <v>1545.6514999999995</v>
      </c>
      <c r="H543" s="382">
        <v>1546</v>
      </c>
      <c r="I543" s="382">
        <v>0</v>
      </c>
    </row>
    <row r="544" spans="1:9" x14ac:dyDescent="0.25">
      <c r="A544">
        <v>20020015</v>
      </c>
      <c r="B544" t="s">
        <v>760</v>
      </c>
      <c r="C544" t="s">
        <v>7919</v>
      </c>
      <c r="D544" t="s">
        <v>15727</v>
      </c>
      <c r="E544" t="s">
        <v>5502</v>
      </c>
      <c r="F544" s="382">
        <v>162.43000000000004</v>
      </c>
      <c r="G544" s="382">
        <v>5409.0828999999985</v>
      </c>
      <c r="H544" s="382">
        <v>5409</v>
      </c>
      <c r="I544" s="382">
        <v>0</v>
      </c>
    </row>
    <row r="545" spans="1:9" x14ac:dyDescent="0.25">
      <c r="A545">
        <v>20020015</v>
      </c>
      <c r="B545" t="s">
        <v>762</v>
      </c>
      <c r="C545" t="s">
        <v>16086</v>
      </c>
      <c r="D545" t="s">
        <v>16095</v>
      </c>
      <c r="E545" t="s">
        <v>721</v>
      </c>
      <c r="F545" s="382">
        <v>42.67</v>
      </c>
      <c r="G545" s="382">
        <v>1639.1498000000001</v>
      </c>
      <c r="H545" s="382">
        <v>1639</v>
      </c>
      <c r="I545" s="382">
        <v>0</v>
      </c>
    </row>
    <row r="546" spans="1:9" x14ac:dyDescent="0.25">
      <c r="A546">
        <v>20020015</v>
      </c>
      <c r="B546" t="s">
        <v>763</v>
      </c>
      <c r="C546" t="s">
        <v>13452</v>
      </c>
      <c r="D546" t="s">
        <v>16235</v>
      </c>
      <c r="E546" t="s">
        <v>721</v>
      </c>
      <c r="F546" s="382">
        <v>44.42</v>
      </c>
      <c r="G546" s="382">
        <v>1823.5832999999998</v>
      </c>
      <c r="H546" s="382">
        <v>1824</v>
      </c>
      <c r="I546" s="382">
        <v>0</v>
      </c>
    </row>
    <row r="547" spans="1:9" x14ac:dyDescent="0.25">
      <c r="A547">
        <v>20020015</v>
      </c>
      <c r="B547" t="s">
        <v>130</v>
      </c>
      <c r="C547" t="s">
        <v>9725</v>
      </c>
      <c r="D547" t="s">
        <v>14988</v>
      </c>
      <c r="E547" t="s">
        <v>721</v>
      </c>
      <c r="F547" s="382">
        <v>30.860000000000003</v>
      </c>
      <c r="G547" s="382">
        <v>1238.3022000000003</v>
      </c>
      <c r="H547" s="382">
        <v>1238</v>
      </c>
      <c r="I547" s="382">
        <v>0</v>
      </c>
    </row>
    <row r="548" spans="1:9" x14ac:dyDescent="0.25">
      <c r="A548">
        <v>20020015</v>
      </c>
      <c r="B548" t="s">
        <v>10</v>
      </c>
      <c r="C548" t="s">
        <v>12924</v>
      </c>
      <c r="D548" t="s">
        <v>12944</v>
      </c>
      <c r="E548" t="s">
        <v>721</v>
      </c>
      <c r="F548" s="382">
        <v>88.28</v>
      </c>
      <c r="G548" s="382">
        <v>4114.7959000000001</v>
      </c>
      <c r="H548" s="382">
        <v>4115</v>
      </c>
      <c r="I548" s="382">
        <v>0</v>
      </c>
    </row>
    <row r="549" spans="1:9" x14ac:dyDescent="0.25">
      <c r="A549">
        <v>20020015</v>
      </c>
      <c r="B549" t="s">
        <v>426</v>
      </c>
      <c r="C549" t="s">
        <v>7279</v>
      </c>
      <c r="D549" t="s">
        <v>15726</v>
      </c>
      <c r="E549" t="s">
        <v>721</v>
      </c>
      <c r="F549" s="382">
        <v>149.97000000000003</v>
      </c>
      <c r="G549" s="382">
        <v>5745.8743000000013</v>
      </c>
      <c r="H549" s="382">
        <v>5746</v>
      </c>
      <c r="I549" s="382">
        <v>0</v>
      </c>
    </row>
    <row r="550" spans="1:9" x14ac:dyDescent="0.25">
      <c r="A550">
        <v>20020015</v>
      </c>
      <c r="B550" t="s">
        <v>427</v>
      </c>
      <c r="C550" t="s">
        <v>13570</v>
      </c>
      <c r="D550" t="s">
        <v>15925</v>
      </c>
      <c r="E550" t="s">
        <v>5527</v>
      </c>
      <c r="F550" s="382">
        <v>100.67</v>
      </c>
      <c r="G550" s="382">
        <v>3828.4461999999999</v>
      </c>
      <c r="H550" s="382">
        <v>3828</v>
      </c>
      <c r="I550" s="382">
        <v>0</v>
      </c>
    </row>
    <row r="551" spans="1:9" x14ac:dyDescent="0.25">
      <c r="A551" t="s">
        <v>16701</v>
      </c>
      <c r="F551" s="382">
        <v>1956.3300000000004</v>
      </c>
      <c r="G551" s="382">
        <v>75830.974399999992</v>
      </c>
      <c r="H551" s="382">
        <v>75831</v>
      </c>
      <c r="I551" s="382">
        <v>0</v>
      </c>
    </row>
    <row r="552" spans="1:9" x14ac:dyDescent="0.25">
      <c r="A552">
        <v>20030001</v>
      </c>
      <c r="B552" t="s">
        <v>17</v>
      </c>
      <c r="C552" t="s">
        <v>719</v>
      </c>
      <c r="D552" t="s">
        <v>720</v>
      </c>
      <c r="E552" t="s">
        <v>721</v>
      </c>
      <c r="F552" s="382">
        <v>503.1400000000001</v>
      </c>
      <c r="G552" s="382">
        <v>19712.0363</v>
      </c>
      <c r="H552" s="382">
        <v>18543</v>
      </c>
      <c r="I552" s="382">
        <v>0</v>
      </c>
    </row>
    <row r="553" spans="1:9" x14ac:dyDescent="0.25">
      <c r="A553">
        <v>20030001</v>
      </c>
      <c r="B553" t="s">
        <v>18</v>
      </c>
      <c r="C553" t="s">
        <v>730</v>
      </c>
      <c r="D553" t="s">
        <v>731</v>
      </c>
      <c r="E553" t="s">
        <v>721</v>
      </c>
      <c r="F553" s="382">
        <v>53.1</v>
      </c>
      <c r="G553" s="382">
        <v>2035.4700999999998</v>
      </c>
      <c r="H553" s="382">
        <v>2035</v>
      </c>
      <c r="I553" s="382">
        <v>0</v>
      </c>
    </row>
    <row r="554" spans="1:9" x14ac:dyDescent="0.25">
      <c r="A554">
        <v>20030001</v>
      </c>
      <c r="B554" t="s">
        <v>19</v>
      </c>
      <c r="C554" t="s">
        <v>733</v>
      </c>
      <c r="D554" t="s">
        <v>734</v>
      </c>
      <c r="E554" t="s">
        <v>721</v>
      </c>
      <c r="F554" s="382">
        <v>42.41</v>
      </c>
      <c r="G554" s="382">
        <v>1682.6605999999999</v>
      </c>
      <c r="H554" s="382">
        <v>1683</v>
      </c>
      <c r="I554" s="382">
        <v>0</v>
      </c>
    </row>
    <row r="555" spans="1:9" x14ac:dyDescent="0.25">
      <c r="A555">
        <v>20030001</v>
      </c>
      <c r="B555" t="s">
        <v>20</v>
      </c>
      <c r="C555" t="s">
        <v>736</v>
      </c>
      <c r="D555" t="s">
        <v>737</v>
      </c>
      <c r="E555" t="s">
        <v>728</v>
      </c>
      <c r="F555" s="382">
        <v>12.96</v>
      </c>
      <c r="G555" s="382">
        <v>568.20980000000009</v>
      </c>
      <c r="H555" s="382">
        <v>568</v>
      </c>
      <c r="I555" s="382">
        <v>0</v>
      </c>
    </row>
    <row r="556" spans="1:9" x14ac:dyDescent="0.25">
      <c r="A556">
        <v>20030001</v>
      </c>
      <c r="B556" t="s">
        <v>23</v>
      </c>
      <c r="C556" t="s">
        <v>750</v>
      </c>
      <c r="D556" t="s">
        <v>751</v>
      </c>
      <c r="E556" t="s">
        <v>279</v>
      </c>
      <c r="F556" s="382">
        <v>19.849999999999998</v>
      </c>
      <c r="G556" s="382">
        <v>897.63369999999986</v>
      </c>
      <c r="H556" s="382">
        <v>898</v>
      </c>
      <c r="I556" s="382">
        <v>0</v>
      </c>
    </row>
    <row r="557" spans="1:9" x14ac:dyDescent="0.25">
      <c r="A557">
        <v>20030001</v>
      </c>
      <c r="B557" t="s">
        <v>24</v>
      </c>
      <c r="C557" t="s">
        <v>753</v>
      </c>
      <c r="D557" t="s">
        <v>754</v>
      </c>
      <c r="E557" t="s">
        <v>728</v>
      </c>
      <c r="F557" s="382">
        <v>15.77</v>
      </c>
      <c r="G557" s="382">
        <v>939.03390000000002</v>
      </c>
      <c r="H557" s="382">
        <v>939</v>
      </c>
      <c r="I557" s="382">
        <v>0</v>
      </c>
    </row>
    <row r="558" spans="1:9" x14ac:dyDescent="0.25">
      <c r="A558">
        <v>20030001</v>
      </c>
      <c r="B558" t="s">
        <v>25</v>
      </c>
      <c r="C558" t="s">
        <v>1331</v>
      </c>
      <c r="D558" t="s">
        <v>1360</v>
      </c>
      <c r="E558" t="s">
        <v>721</v>
      </c>
      <c r="F558" s="382">
        <v>58.980000000000004</v>
      </c>
      <c r="G558" s="382">
        <v>2474.4414000000002</v>
      </c>
      <c r="H558" s="382">
        <v>2474</v>
      </c>
      <c r="I558" s="382">
        <v>0</v>
      </c>
    </row>
    <row r="559" spans="1:9" x14ac:dyDescent="0.25">
      <c r="A559">
        <v>20030001</v>
      </c>
      <c r="B559" t="s">
        <v>3</v>
      </c>
      <c r="C559" t="s">
        <v>1648</v>
      </c>
      <c r="D559" t="s">
        <v>1678</v>
      </c>
      <c r="E559" t="s">
        <v>728</v>
      </c>
      <c r="F559" s="382">
        <v>6.12</v>
      </c>
      <c r="G559" s="382">
        <v>198.28799999999998</v>
      </c>
      <c r="H559" s="382">
        <v>198</v>
      </c>
      <c r="I559" s="382">
        <v>0</v>
      </c>
    </row>
    <row r="560" spans="1:9" x14ac:dyDescent="0.25">
      <c r="A560">
        <v>20030001</v>
      </c>
      <c r="B560" t="s">
        <v>4</v>
      </c>
      <c r="C560" t="s">
        <v>1649</v>
      </c>
      <c r="D560" t="s">
        <v>1679</v>
      </c>
      <c r="E560" t="s">
        <v>721</v>
      </c>
      <c r="F560" s="382">
        <v>44.96</v>
      </c>
      <c r="G560" s="382">
        <v>1696.0439999999999</v>
      </c>
      <c r="H560" s="382">
        <v>1696</v>
      </c>
      <c r="I560" s="382">
        <v>0</v>
      </c>
    </row>
    <row r="561" spans="1:9" x14ac:dyDescent="0.25">
      <c r="A561">
        <v>20030001</v>
      </c>
      <c r="B561" t="s">
        <v>28</v>
      </c>
      <c r="C561" t="s">
        <v>1993</v>
      </c>
      <c r="D561" t="s">
        <v>2015</v>
      </c>
      <c r="E561" t="s">
        <v>2021</v>
      </c>
      <c r="F561" s="382">
        <v>62.230000000000004</v>
      </c>
      <c r="G561" s="382">
        <v>2819.6642000000006</v>
      </c>
      <c r="H561" s="382">
        <v>2820</v>
      </c>
      <c r="I561" s="382">
        <v>0</v>
      </c>
    </row>
    <row r="562" spans="1:9" x14ac:dyDescent="0.25">
      <c r="A562">
        <v>20030001</v>
      </c>
      <c r="B562" t="s">
        <v>37</v>
      </c>
      <c r="C562" t="s">
        <v>2386</v>
      </c>
      <c r="D562" t="s">
        <v>2387</v>
      </c>
      <c r="E562" t="s">
        <v>728</v>
      </c>
      <c r="F562" s="382">
        <v>222.95</v>
      </c>
      <c r="G562" s="382">
        <v>8135.2056000000011</v>
      </c>
      <c r="H562" s="382">
        <v>8135</v>
      </c>
      <c r="I562" s="382">
        <v>0</v>
      </c>
    </row>
    <row r="563" spans="1:9" x14ac:dyDescent="0.25">
      <c r="A563">
        <v>20030001</v>
      </c>
      <c r="B563" t="s">
        <v>38</v>
      </c>
      <c r="C563" t="s">
        <v>2390</v>
      </c>
      <c r="D563" t="s">
        <v>2391</v>
      </c>
      <c r="E563" t="s">
        <v>721</v>
      </c>
      <c r="F563" s="382">
        <v>77.2</v>
      </c>
      <c r="G563" s="382">
        <v>3239.8074000000001</v>
      </c>
      <c r="H563" s="382">
        <v>3240</v>
      </c>
      <c r="I563" s="382">
        <v>0</v>
      </c>
    </row>
    <row r="564" spans="1:9" x14ac:dyDescent="0.25">
      <c r="A564">
        <v>20030001</v>
      </c>
      <c r="B564" t="s">
        <v>5</v>
      </c>
      <c r="C564" t="s">
        <v>3270</v>
      </c>
      <c r="D564" t="s">
        <v>3298</v>
      </c>
      <c r="E564" t="s">
        <v>721</v>
      </c>
      <c r="F564" s="382">
        <v>16.97</v>
      </c>
      <c r="G564" s="382">
        <v>599.59370000000001</v>
      </c>
      <c r="H564" s="382">
        <v>600</v>
      </c>
      <c r="I564" s="382">
        <v>0</v>
      </c>
    </row>
    <row r="565" spans="1:9" x14ac:dyDescent="0.25">
      <c r="A565">
        <v>20030001</v>
      </c>
      <c r="B565" t="s">
        <v>7</v>
      </c>
      <c r="C565" t="s">
        <v>3669</v>
      </c>
      <c r="D565" t="s">
        <v>3692</v>
      </c>
      <c r="E565" t="s">
        <v>721</v>
      </c>
      <c r="F565" s="382">
        <v>1639.99</v>
      </c>
      <c r="G565" s="382">
        <v>54917.307700000005</v>
      </c>
      <c r="H565" s="382">
        <v>54917</v>
      </c>
      <c r="I565" s="382">
        <v>0</v>
      </c>
    </row>
    <row r="566" spans="1:9" x14ac:dyDescent="0.25">
      <c r="A566">
        <v>20030001</v>
      </c>
      <c r="B566" t="s">
        <v>34</v>
      </c>
      <c r="C566" t="s">
        <v>3982</v>
      </c>
      <c r="D566" t="s">
        <v>3996</v>
      </c>
      <c r="E566" t="s">
        <v>281</v>
      </c>
      <c r="F566" s="382">
        <v>805.67999999999984</v>
      </c>
      <c r="G566" s="382">
        <v>34002.503399999994</v>
      </c>
      <c r="H566" s="382">
        <v>34003</v>
      </c>
      <c r="I566" s="382">
        <v>0</v>
      </c>
    </row>
    <row r="567" spans="1:9" x14ac:dyDescent="0.25">
      <c r="A567">
        <v>20030001</v>
      </c>
      <c r="B567" t="s">
        <v>13</v>
      </c>
      <c r="C567" t="s">
        <v>3983</v>
      </c>
      <c r="D567" t="s">
        <v>5001</v>
      </c>
      <c r="E567" t="s">
        <v>721</v>
      </c>
      <c r="F567" s="382">
        <v>43.410000000000011</v>
      </c>
      <c r="G567" s="382">
        <v>1598.7336</v>
      </c>
      <c r="H567" s="382">
        <v>1599</v>
      </c>
      <c r="I567" s="382">
        <v>0</v>
      </c>
    </row>
    <row r="568" spans="1:9" x14ac:dyDescent="0.25">
      <c r="A568">
        <v>20030001</v>
      </c>
      <c r="B568" t="s">
        <v>16</v>
      </c>
      <c r="C568" t="s">
        <v>6892</v>
      </c>
      <c r="D568" t="s">
        <v>6920</v>
      </c>
      <c r="E568" t="s">
        <v>728</v>
      </c>
      <c r="F568" s="382">
        <v>134.17999999999998</v>
      </c>
      <c r="G568" s="382">
        <v>5610.4965000000002</v>
      </c>
      <c r="H568" s="382">
        <v>5610</v>
      </c>
      <c r="I568" s="382">
        <v>0</v>
      </c>
    </row>
    <row r="569" spans="1:9" x14ac:dyDescent="0.25">
      <c r="A569">
        <v>20030001</v>
      </c>
      <c r="B569" t="s">
        <v>129</v>
      </c>
      <c r="C569" t="s">
        <v>739</v>
      </c>
      <c r="D569" t="s">
        <v>8232</v>
      </c>
      <c r="E569" t="s">
        <v>721</v>
      </c>
      <c r="F569" s="382">
        <v>35.79</v>
      </c>
      <c r="G569" s="382">
        <v>1626.3570999999999</v>
      </c>
      <c r="H569" s="382">
        <v>1626</v>
      </c>
      <c r="I569" s="382">
        <v>0</v>
      </c>
    </row>
    <row r="570" spans="1:9" x14ac:dyDescent="0.25">
      <c r="A570">
        <v>20030001</v>
      </c>
      <c r="B570" t="s">
        <v>760</v>
      </c>
      <c r="C570" t="s">
        <v>14722</v>
      </c>
      <c r="D570" t="s">
        <v>14745</v>
      </c>
      <c r="E570" t="s">
        <v>721</v>
      </c>
      <c r="F570" s="382">
        <v>19.739999999999998</v>
      </c>
      <c r="G570" s="382">
        <v>867.33449999999993</v>
      </c>
      <c r="H570" s="382">
        <v>867</v>
      </c>
      <c r="I570" s="382">
        <v>0</v>
      </c>
    </row>
    <row r="571" spans="1:9" x14ac:dyDescent="0.25">
      <c r="A571">
        <v>20030001</v>
      </c>
      <c r="B571" t="s">
        <v>425</v>
      </c>
      <c r="C571" t="s">
        <v>9098</v>
      </c>
      <c r="D571" t="s">
        <v>9134</v>
      </c>
      <c r="E571" t="s">
        <v>728</v>
      </c>
      <c r="F571" s="382">
        <v>104.13000000000001</v>
      </c>
      <c r="G571" s="382">
        <v>3488.3148999999994</v>
      </c>
      <c r="H571" s="382">
        <v>3488</v>
      </c>
      <c r="I571" s="382">
        <v>0</v>
      </c>
    </row>
    <row r="572" spans="1:9" x14ac:dyDescent="0.25">
      <c r="A572" t="s">
        <v>16702</v>
      </c>
      <c r="F572" s="382">
        <v>3919.5599999999995</v>
      </c>
      <c r="G572" s="382">
        <v>147109.13639999999</v>
      </c>
      <c r="H572" s="382">
        <v>145939</v>
      </c>
      <c r="I572" s="382">
        <v>0</v>
      </c>
    </row>
    <row r="573" spans="1:9" x14ac:dyDescent="0.25">
      <c r="A573">
        <v>20030002</v>
      </c>
      <c r="B573" t="s">
        <v>17</v>
      </c>
      <c r="C573" t="s">
        <v>1563</v>
      </c>
      <c r="D573" t="s">
        <v>1582</v>
      </c>
      <c r="E573" t="s">
        <v>776</v>
      </c>
      <c r="F573" s="382">
        <v>46.79999999999999</v>
      </c>
      <c r="G573" s="382">
        <v>1880.2508999999998</v>
      </c>
      <c r="H573" s="382">
        <v>1880</v>
      </c>
      <c r="I573" s="382">
        <v>0</v>
      </c>
    </row>
    <row r="574" spans="1:9" x14ac:dyDescent="0.25">
      <c r="A574">
        <v>20030002</v>
      </c>
      <c r="B574" t="s">
        <v>6</v>
      </c>
      <c r="C574" t="s">
        <v>3827</v>
      </c>
      <c r="D574" t="s">
        <v>3838</v>
      </c>
      <c r="E574" t="s">
        <v>776</v>
      </c>
      <c r="F574" s="382">
        <v>13.32</v>
      </c>
      <c r="G574" s="382">
        <v>682.39189999999996</v>
      </c>
      <c r="H574" s="382">
        <v>682</v>
      </c>
      <c r="I574" s="382">
        <v>0</v>
      </c>
    </row>
    <row r="575" spans="1:9" x14ac:dyDescent="0.25">
      <c r="A575">
        <v>20030002</v>
      </c>
      <c r="B575" t="s">
        <v>9</v>
      </c>
      <c r="C575" t="s">
        <v>5400</v>
      </c>
      <c r="D575" t="s">
        <v>5471</v>
      </c>
      <c r="E575" t="s">
        <v>776</v>
      </c>
      <c r="F575" s="382">
        <v>496.35</v>
      </c>
      <c r="G575" s="382">
        <v>19852.770799999998</v>
      </c>
      <c r="H575" s="382">
        <v>19853</v>
      </c>
      <c r="I575" s="382">
        <v>0</v>
      </c>
    </row>
    <row r="576" spans="1:9" x14ac:dyDescent="0.25">
      <c r="A576">
        <v>20030002</v>
      </c>
      <c r="B576" t="s">
        <v>15</v>
      </c>
      <c r="C576" t="s">
        <v>5757</v>
      </c>
      <c r="D576" t="s">
        <v>7928</v>
      </c>
      <c r="E576" t="s">
        <v>776</v>
      </c>
      <c r="F576" s="382">
        <v>43.759999999999991</v>
      </c>
      <c r="G576" s="382">
        <v>1865.5135999999998</v>
      </c>
      <c r="H576" s="382">
        <v>1866</v>
      </c>
      <c r="I576" s="382">
        <v>0</v>
      </c>
    </row>
    <row r="577" spans="1:9" x14ac:dyDescent="0.25">
      <c r="A577">
        <v>20030002</v>
      </c>
      <c r="B577" t="s">
        <v>129</v>
      </c>
      <c r="C577" t="s">
        <v>9002</v>
      </c>
      <c r="D577" t="s">
        <v>9024</v>
      </c>
      <c r="E577" t="s">
        <v>776</v>
      </c>
      <c r="F577" s="382">
        <v>39.659999999999997</v>
      </c>
      <c r="G577" s="382">
        <v>1340.1500999999998</v>
      </c>
      <c r="H577" s="382">
        <v>1340</v>
      </c>
      <c r="I577" s="382">
        <v>0</v>
      </c>
    </row>
    <row r="578" spans="1:9" x14ac:dyDescent="0.25">
      <c r="A578">
        <v>20030002</v>
      </c>
      <c r="B578" t="s">
        <v>424</v>
      </c>
      <c r="C578" t="s">
        <v>11661</v>
      </c>
      <c r="D578" t="s">
        <v>11691</v>
      </c>
      <c r="E578" t="s">
        <v>776</v>
      </c>
      <c r="F578" s="382">
        <v>53.379999999999995</v>
      </c>
      <c r="G578" s="382">
        <v>2518.0079999999998</v>
      </c>
      <c r="H578" s="382">
        <v>2518</v>
      </c>
      <c r="I578" s="382">
        <v>0</v>
      </c>
    </row>
    <row r="579" spans="1:9" x14ac:dyDescent="0.25">
      <c r="A579">
        <v>20030002</v>
      </c>
      <c r="B579" t="s">
        <v>131</v>
      </c>
      <c r="C579" t="s">
        <v>559</v>
      </c>
      <c r="D579" t="s">
        <v>15867</v>
      </c>
      <c r="E579" t="s">
        <v>776</v>
      </c>
      <c r="F579" s="382">
        <v>13.009999999999998</v>
      </c>
      <c r="G579" s="382">
        <v>531.06870000000004</v>
      </c>
      <c r="H579" s="382">
        <v>531</v>
      </c>
      <c r="I579" s="382">
        <v>0</v>
      </c>
    </row>
    <row r="580" spans="1:9" x14ac:dyDescent="0.25">
      <c r="A580">
        <v>20030002</v>
      </c>
      <c r="B580" t="s">
        <v>130</v>
      </c>
      <c r="C580" t="s">
        <v>13796</v>
      </c>
      <c r="D580" t="s">
        <v>13809</v>
      </c>
      <c r="E580" t="s">
        <v>776</v>
      </c>
      <c r="F580" s="382">
        <v>4.12</v>
      </c>
      <c r="G580" s="382">
        <v>173.89160000000001</v>
      </c>
      <c r="H580" s="382">
        <v>174</v>
      </c>
      <c r="I580" s="382">
        <v>0</v>
      </c>
    </row>
    <row r="581" spans="1:9" x14ac:dyDescent="0.25">
      <c r="A581">
        <v>20030002</v>
      </c>
      <c r="B581" t="s">
        <v>426</v>
      </c>
      <c r="C581" t="s">
        <v>14300</v>
      </c>
      <c r="D581" t="s">
        <v>14334</v>
      </c>
      <c r="E581" t="s">
        <v>1048</v>
      </c>
      <c r="F581" s="382">
        <v>19.04</v>
      </c>
      <c r="G581" s="382">
        <v>839.64200000000005</v>
      </c>
      <c r="H581" s="382">
        <v>840</v>
      </c>
      <c r="I581" s="382">
        <v>0</v>
      </c>
    </row>
    <row r="582" spans="1:9" x14ac:dyDescent="0.25">
      <c r="A582" t="s">
        <v>16703</v>
      </c>
      <c r="F582" s="382">
        <v>729.43999999999994</v>
      </c>
      <c r="G582" s="382">
        <v>29683.687599999997</v>
      </c>
      <c r="H582" s="382">
        <v>29684</v>
      </c>
      <c r="I582" s="382">
        <v>0</v>
      </c>
    </row>
    <row r="583" spans="1:9" x14ac:dyDescent="0.25">
      <c r="A583">
        <v>20030009</v>
      </c>
      <c r="B583" t="s">
        <v>17</v>
      </c>
      <c r="C583" t="s">
        <v>2136</v>
      </c>
      <c r="D583" t="s">
        <v>2137</v>
      </c>
      <c r="E583" t="s">
        <v>721</v>
      </c>
      <c r="F583" s="382">
        <v>41.34</v>
      </c>
      <c r="G583" s="382">
        <v>1964.2037</v>
      </c>
      <c r="H583" s="382">
        <v>1807</v>
      </c>
      <c r="I583" s="382">
        <v>157.07000000000335</v>
      </c>
    </row>
    <row r="584" spans="1:9" x14ac:dyDescent="0.25">
      <c r="A584">
        <v>20030009</v>
      </c>
      <c r="B584" t="s">
        <v>1</v>
      </c>
      <c r="C584" t="s">
        <v>2220</v>
      </c>
      <c r="D584" t="s">
        <v>2239</v>
      </c>
      <c r="E584" t="s">
        <v>721</v>
      </c>
      <c r="F584" s="382">
        <v>21.990000000000006</v>
      </c>
      <c r="G584" s="382">
        <v>973.96680000000003</v>
      </c>
      <c r="H584" s="382">
        <v>974</v>
      </c>
      <c r="I584" s="382">
        <v>0</v>
      </c>
    </row>
    <row r="585" spans="1:9" x14ac:dyDescent="0.25">
      <c r="A585">
        <v>20030009</v>
      </c>
      <c r="B585" t="s">
        <v>18</v>
      </c>
      <c r="C585" t="s">
        <v>2221</v>
      </c>
      <c r="D585" t="s">
        <v>2240</v>
      </c>
      <c r="E585" t="s">
        <v>721</v>
      </c>
      <c r="F585" s="382">
        <v>31.72</v>
      </c>
      <c r="G585" s="382">
        <v>1505.4411999999995</v>
      </c>
      <c r="H585" s="382">
        <v>1505</v>
      </c>
      <c r="I585" s="382">
        <v>0</v>
      </c>
    </row>
    <row r="586" spans="1:9" x14ac:dyDescent="0.25">
      <c r="A586">
        <v>20030009</v>
      </c>
      <c r="B586" t="s">
        <v>19</v>
      </c>
      <c r="C586" t="s">
        <v>2222</v>
      </c>
      <c r="D586" t="s">
        <v>2241</v>
      </c>
      <c r="E586" t="s">
        <v>728</v>
      </c>
      <c r="F586" s="382">
        <v>30.099999999999994</v>
      </c>
      <c r="G586" s="382">
        <v>1239.8178</v>
      </c>
      <c r="H586" s="382">
        <v>1240</v>
      </c>
      <c r="I586" s="382">
        <v>0</v>
      </c>
    </row>
    <row r="587" spans="1:9" x14ac:dyDescent="0.25">
      <c r="A587">
        <v>20030009</v>
      </c>
      <c r="B587" t="s">
        <v>20</v>
      </c>
      <c r="C587" t="s">
        <v>1639</v>
      </c>
      <c r="D587" t="s">
        <v>2295</v>
      </c>
      <c r="E587" t="s">
        <v>721</v>
      </c>
      <c r="F587" s="382">
        <v>17.529999999999998</v>
      </c>
      <c r="G587" s="382">
        <v>697.83759999999995</v>
      </c>
      <c r="H587" s="382">
        <v>698</v>
      </c>
      <c r="I587" s="382">
        <v>0</v>
      </c>
    </row>
    <row r="588" spans="1:9" x14ac:dyDescent="0.25">
      <c r="A588">
        <v>20030009</v>
      </c>
      <c r="B588" t="s">
        <v>41</v>
      </c>
      <c r="C588" t="s">
        <v>2281</v>
      </c>
      <c r="D588" t="s">
        <v>2296</v>
      </c>
      <c r="E588" t="s">
        <v>721</v>
      </c>
      <c r="F588" s="382">
        <v>12.34</v>
      </c>
      <c r="G588" s="382">
        <v>754.02520000000004</v>
      </c>
      <c r="H588" s="382">
        <v>754</v>
      </c>
      <c r="I588" s="382">
        <v>0</v>
      </c>
    </row>
    <row r="589" spans="1:9" x14ac:dyDescent="0.25">
      <c r="A589">
        <v>20030009</v>
      </c>
      <c r="B589" t="s">
        <v>23</v>
      </c>
      <c r="C589" t="s">
        <v>2282</v>
      </c>
      <c r="D589" t="s">
        <v>2297</v>
      </c>
      <c r="E589" t="s">
        <v>721</v>
      </c>
      <c r="F589" s="382">
        <v>40.130000000000003</v>
      </c>
      <c r="G589" s="382">
        <v>1667.1324999999997</v>
      </c>
      <c r="H589" s="382">
        <v>1667</v>
      </c>
      <c r="I589" s="382">
        <v>0</v>
      </c>
    </row>
    <row r="590" spans="1:9" x14ac:dyDescent="0.25">
      <c r="A590">
        <v>20030009</v>
      </c>
      <c r="B590" t="s">
        <v>26</v>
      </c>
      <c r="C590" t="s">
        <v>2493</v>
      </c>
      <c r="D590" t="s">
        <v>2513</v>
      </c>
      <c r="E590" t="s">
        <v>721</v>
      </c>
      <c r="F590" s="382">
        <v>31.780000000000005</v>
      </c>
      <c r="G590" s="382">
        <v>1340.2899</v>
      </c>
      <c r="H590" s="382">
        <v>1340</v>
      </c>
      <c r="I590" s="382">
        <v>0</v>
      </c>
    </row>
    <row r="591" spans="1:9" x14ac:dyDescent="0.25">
      <c r="A591">
        <v>20030009</v>
      </c>
      <c r="B591" t="s">
        <v>3</v>
      </c>
      <c r="C591" t="s">
        <v>3666</v>
      </c>
      <c r="D591" t="s">
        <v>3688</v>
      </c>
      <c r="E591" t="s">
        <v>721</v>
      </c>
      <c r="F591" s="382">
        <v>15.799999999999999</v>
      </c>
      <c r="G591" s="382">
        <v>760.20169999999996</v>
      </c>
      <c r="H591" s="382">
        <v>760</v>
      </c>
      <c r="I591" s="382">
        <v>0</v>
      </c>
    </row>
    <row r="592" spans="1:9" x14ac:dyDescent="0.25">
      <c r="A592">
        <v>20030009</v>
      </c>
      <c r="B592" t="s">
        <v>4</v>
      </c>
      <c r="C592" t="s">
        <v>3885</v>
      </c>
      <c r="D592" t="s">
        <v>3909</v>
      </c>
      <c r="E592" t="s">
        <v>721</v>
      </c>
      <c r="F592" s="382">
        <v>7.42</v>
      </c>
      <c r="G592" s="382">
        <v>372.15649999999999</v>
      </c>
      <c r="H592" s="382">
        <v>372</v>
      </c>
      <c r="I592" s="382">
        <v>0</v>
      </c>
    </row>
    <row r="593" spans="1:9" x14ac:dyDescent="0.25">
      <c r="A593">
        <v>20030009</v>
      </c>
      <c r="B593" t="s">
        <v>37</v>
      </c>
      <c r="C593" t="s">
        <v>4202</v>
      </c>
      <c r="D593" t="s">
        <v>4216</v>
      </c>
      <c r="E593" t="s">
        <v>721</v>
      </c>
      <c r="F593" s="382">
        <v>9.11</v>
      </c>
      <c r="G593" s="382">
        <v>395.66519999999997</v>
      </c>
      <c r="H593" s="382">
        <v>396</v>
      </c>
      <c r="I593" s="382">
        <v>0</v>
      </c>
    </row>
    <row r="594" spans="1:9" x14ac:dyDescent="0.25">
      <c r="A594">
        <v>20030009</v>
      </c>
      <c r="B594" t="s">
        <v>5</v>
      </c>
      <c r="C594" t="s">
        <v>6886</v>
      </c>
      <c r="D594" t="s">
        <v>6912</v>
      </c>
      <c r="E594" t="s">
        <v>721</v>
      </c>
      <c r="F594" s="382">
        <v>13.9</v>
      </c>
      <c r="G594" s="382">
        <v>952.75959999999998</v>
      </c>
      <c r="H594" s="382">
        <v>953</v>
      </c>
      <c r="I594" s="382">
        <v>0</v>
      </c>
    </row>
    <row r="595" spans="1:9" x14ac:dyDescent="0.25">
      <c r="A595">
        <v>20030009</v>
      </c>
      <c r="B595" t="s">
        <v>32</v>
      </c>
      <c r="C595" t="s">
        <v>10888</v>
      </c>
      <c r="D595" t="s">
        <v>10993</v>
      </c>
      <c r="E595" t="s">
        <v>776</v>
      </c>
      <c r="F595" s="382">
        <v>12.760000000000002</v>
      </c>
      <c r="G595" s="382">
        <v>554.9511</v>
      </c>
      <c r="H595" s="382">
        <v>555</v>
      </c>
      <c r="I595" s="382">
        <v>0</v>
      </c>
    </row>
    <row r="596" spans="1:9" x14ac:dyDescent="0.25">
      <c r="A596">
        <v>20030009</v>
      </c>
      <c r="B596" t="s">
        <v>9</v>
      </c>
      <c r="C596" t="s">
        <v>10956</v>
      </c>
      <c r="D596" t="s">
        <v>10995</v>
      </c>
      <c r="E596" t="s">
        <v>776</v>
      </c>
      <c r="F596" s="382">
        <v>9.9499999999999993</v>
      </c>
      <c r="G596" s="382">
        <v>656.56979999999999</v>
      </c>
      <c r="H596" s="382">
        <v>657</v>
      </c>
      <c r="I596" s="382">
        <v>0</v>
      </c>
    </row>
    <row r="597" spans="1:9" x14ac:dyDescent="0.25">
      <c r="A597">
        <v>20030009</v>
      </c>
      <c r="B597" t="s">
        <v>11</v>
      </c>
      <c r="C597" t="s">
        <v>9607</v>
      </c>
      <c r="D597" t="s">
        <v>12236</v>
      </c>
      <c r="E597" t="s">
        <v>721</v>
      </c>
      <c r="F597" s="382">
        <v>138.13</v>
      </c>
      <c r="G597" s="382">
        <v>5543.7775000000011</v>
      </c>
      <c r="H597" s="382">
        <v>5544</v>
      </c>
      <c r="I597" s="382">
        <v>0</v>
      </c>
    </row>
    <row r="598" spans="1:9" x14ac:dyDescent="0.25">
      <c r="A598">
        <v>20030009</v>
      </c>
      <c r="B598" t="s">
        <v>12</v>
      </c>
      <c r="C598" t="s">
        <v>12209</v>
      </c>
      <c r="D598" t="s">
        <v>12237</v>
      </c>
      <c r="E598" t="s">
        <v>12252</v>
      </c>
      <c r="F598" s="382">
        <v>18.490000000000002</v>
      </c>
      <c r="G598" s="382">
        <v>826.59839999999997</v>
      </c>
      <c r="H598" s="382">
        <v>827</v>
      </c>
      <c r="I598" s="382">
        <v>0</v>
      </c>
    </row>
    <row r="599" spans="1:9" x14ac:dyDescent="0.25">
      <c r="A599">
        <v>20030009</v>
      </c>
      <c r="B599" t="s">
        <v>35</v>
      </c>
      <c r="C599" t="s">
        <v>8800</v>
      </c>
      <c r="D599" t="s">
        <v>12655</v>
      </c>
      <c r="E599" t="s">
        <v>776</v>
      </c>
      <c r="F599" s="382">
        <v>4.7</v>
      </c>
      <c r="G599" s="382">
        <v>320.70260000000002</v>
      </c>
      <c r="H599" s="382">
        <v>321</v>
      </c>
      <c r="I599" s="382">
        <v>0</v>
      </c>
    </row>
    <row r="600" spans="1:9" x14ac:dyDescent="0.25">
      <c r="A600">
        <v>20030009</v>
      </c>
      <c r="B600" t="s">
        <v>1650</v>
      </c>
      <c r="C600" t="s">
        <v>13506</v>
      </c>
      <c r="D600" t="s">
        <v>13534</v>
      </c>
      <c r="E600" t="s">
        <v>721</v>
      </c>
      <c r="F600" s="382">
        <v>74.260000000000005</v>
      </c>
      <c r="G600" s="382">
        <v>3334.6772999999998</v>
      </c>
      <c r="H600" s="382">
        <v>3335</v>
      </c>
      <c r="I600" s="382">
        <v>0</v>
      </c>
    </row>
    <row r="601" spans="1:9" x14ac:dyDescent="0.25">
      <c r="A601">
        <v>20030009</v>
      </c>
      <c r="B601" t="s">
        <v>15</v>
      </c>
      <c r="C601" t="s">
        <v>7133</v>
      </c>
      <c r="D601" t="s">
        <v>14167</v>
      </c>
      <c r="E601" t="s">
        <v>721</v>
      </c>
      <c r="F601" s="382">
        <v>12.190000000000001</v>
      </c>
      <c r="G601" s="382">
        <v>513.92599999999993</v>
      </c>
      <c r="H601" s="382">
        <v>514</v>
      </c>
      <c r="I601" s="382">
        <v>0</v>
      </c>
    </row>
    <row r="602" spans="1:9" x14ac:dyDescent="0.25">
      <c r="A602">
        <v>20030009</v>
      </c>
      <c r="B602" t="s">
        <v>129</v>
      </c>
      <c r="C602" t="s">
        <v>14046</v>
      </c>
      <c r="D602" t="s">
        <v>14081</v>
      </c>
      <c r="E602" t="s">
        <v>721</v>
      </c>
      <c r="F602" s="382">
        <v>12.87</v>
      </c>
      <c r="G602" s="382">
        <v>561.38520000000005</v>
      </c>
      <c r="H602" s="382">
        <v>561</v>
      </c>
      <c r="I602" s="382">
        <v>0</v>
      </c>
    </row>
    <row r="603" spans="1:9" x14ac:dyDescent="0.25">
      <c r="A603">
        <v>20030009</v>
      </c>
      <c r="B603" t="s">
        <v>423</v>
      </c>
      <c r="C603" t="s">
        <v>14444</v>
      </c>
      <c r="D603" t="s">
        <v>14461</v>
      </c>
      <c r="E603" t="s">
        <v>9490</v>
      </c>
      <c r="F603" s="382">
        <v>10.74</v>
      </c>
      <c r="G603" s="382">
        <v>449.06740000000002</v>
      </c>
      <c r="H603" s="382">
        <v>449</v>
      </c>
      <c r="I603" s="382">
        <v>0</v>
      </c>
    </row>
    <row r="604" spans="1:9" x14ac:dyDescent="0.25">
      <c r="A604">
        <v>20030009</v>
      </c>
      <c r="B604" t="s">
        <v>424</v>
      </c>
      <c r="C604" t="s">
        <v>8719</v>
      </c>
      <c r="D604" t="s">
        <v>14637</v>
      </c>
      <c r="E604" t="s">
        <v>721</v>
      </c>
      <c r="F604" s="382">
        <v>13.58</v>
      </c>
      <c r="G604" s="382">
        <v>522.77879999999993</v>
      </c>
      <c r="H604" s="382">
        <v>523</v>
      </c>
      <c r="I604" s="382">
        <v>0</v>
      </c>
    </row>
    <row r="605" spans="1:9" x14ac:dyDescent="0.25">
      <c r="A605">
        <v>20030009</v>
      </c>
      <c r="B605" t="s">
        <v>2068</v>
      </c>
      <c r="C605" t="s">
        <v>16034</v>
      </c>
      <c r="D605" t="s">
        <v>16049</v>
      </c>
      <c r="E605" t="s">
        <v>721</v>
      </c>
      <c r="F605" s="382">
        <v>11.42</v>
      </c>
      <c r="G605" s="382">
        <v>413.75070000000005</v>
      </c>
      <c r="H605" s="382">
        <v>414</v>
      </c>
      <c r="I605" s="382">
        <v>0</v>
      </c>
    </row>
    <row r="606" spans="1:9" x14ac:dyDescent="0.25">
      <c r="A606">
        <v>20030009</v>
      </c>
      <c r="B606" t="s">
        <v>131</v>
      </c>
      <c r="C606" t="s">
        <v>7553</v>
      </c>
      <c r="D606" t="s">
        <v>16239</v>
      </c>
      <c r="E606" t="s">
        <v>721</v>
      </c>
      <c r="F606" s="382">
        <v>24.83</v>
      </c>
      <c r="G606" s="382">
        <v>1042.3859</v>
      </c>
      <c r="H606" s="382">
        <v>1042</v>
      </c>
      <c r="I606" s="382">
        <v>0</v>
      </c>
    </row>
    <row r="607" spans="1:9" x14ac:dyDescent="0.25">
      <c r="A607">
        <v>20030009</v>
      </c>
      <c r="B607" t="s">
        <v>760</v>
      </c>
      <c r="C607" t="s">
        <v>12738</v>
      </c>
      <c r="D607" t="s">
        <v>16502</v>
      </c>
      <c r="E607" t="s">
        <v>721</v>
      </c>
      <c r="F607" s="382">
        <v>2.3199999999999998</v>
      </c>
      <c r="G607" s="382">
        <v>112.93759999999999</v>
      </c>
      <c r="H607" s="382">
        <v>113</v>
      </c>
      <c r="I607" s="382">
        <v>0</v>
      </c>
    </row>
    <row r="608" spans="1:9" x14ac:dyDescent="0.25">
      <c r="A608">
        <v>20030009</v>
      </c>
      <c r="B608" t="s">
        <v>130</v>
      </c>
      <c r="C608" t="s">
        <v>1055</v>
      </c>
      <c r="D608" t="s">
        <v>16050</v>
      </c>
      <c r="E608" t="s">
        <v>721</v>
      </c>
      <c r="F608" s="382">
        <v>15.3</v>
      </c>
      <c r="G608" s="382">
        <v>631.08489999999995</v>
      </c>
      <c r="H608" s="382">
        <v>631</v>
      </c>
      <c r="I608" s="382">
        <v>0</v>
      </c>
    </row>
    <row r="609" spans="1:9" x14ac:dyDescent="0.25">
      <c r="A609">
        <v>20030009</v>
      </c>
      <c r="B609" t="s">
        <v>426</v>
      </c>
      <c r="C609" t="s">
        <v>1206</v>
      </c>
      <c r="D609" t="s">
        <v>16051</v>
      </c>
      <c r="E609" t="s">
        <v>728</v>
      </c>
      <c r="F609" s="382">
        <v>40.589999999999996</v>
      </c>
      <c r="G609" s="382">
        <v>2173.0365999999999</v>
      </c>
      <c r="H609" s="382">
        <v>2173</v>
      </c>
      <c r="I609" s="382">
        <v>0</v>
      </c>
    </row>
    <row r="610" spans="1:9" x14ac:dyDescent="0.25">
      <c r="A610">
        <v>20030009</v>
      </c>
      <c r="B610" t="s">
        <v>425</v>
      </c>
      <c r="C610" t="s">
        <v>15846</v>
      </c>
      <c r="D610" t="s">
        <v>15868</v>
      </c>
      <c r="E610" t="s">
        <v>721</v>
      </c>
      <c r="F610" s="382">
        <v>20.420000000000002</v>
      </c>
      <c r="G610" s="382">
        <v>699.50510000000008</v>
      </c>
      <c r="H610" s="382">
        <v>700</v>
      </c>
      <c r="I610" s="382">
        <v>0</v>
      </c>
    </row>
    <row r="611" spans="1:9" x14ac:dyDescent="0.25">
      <c r="A611">
        <v>20030009</v>
      </c>
      <c r="B611" t="s">
        <v>427</v>
      </c>
      <c r="C611" t="s">
        <v>16443</v>
      </c>
      <c r="D611" t="s">
        <v>16503</v>
      </c>
      <c r="E611" t="s">
        <v>721</v>
      </c>
      <c r="F611" s="382">
        <v>1.08</v>
      </c>
      <c r="G611" s="382">
        <v>50.814</v>
      </c>
      <c r="H611" s="382">
        <v>51</v>
      </c>
      <c r="I611" s="382">
        <v>0</v>
      </c>
    </row>
    <row r="612" spans="1:9" x14ac:dyDescent="0.25">
      <c r="A612" t="s">
        <v>16704</v>
      </c>
      <c r="F612" s="382">
        <v>696.79000000000008</v>
      </c>
      <c r="G612" s="382">
        <v>31031.446599999996</v>
      </c>
      <c r="H612" s="382">
        <v>30876</v>
      </c>
      <c r="I612" s="382">
        <v>157.07000000000335</v>
      </c>
    </row>
    <row r="613" spans="1:9" x14ac:dyDescent="0.25">
      <c r="A613">
        <v>20040001</v>
      </c>
      <c r="B613" t="s">
        <v>17</v>
      </c>
      <c r="C613" t="s">
        <v>4272</v>
      </c>
      <c r="D613" t="s">
        <v>4305</v>
      </c>
      <c r="E613" t="s">
        <v>1370</v>
      </c>
      <c r="F613" s="382">
        <v>210.07</v>
      </c>
      <c r="G613" s="382">
        <v>7467.9884999999995</v>
      </c>
      <c r="H613" s="382">
        <v>0</v>
      </c>
      <c r="I613" s="382">
        <v>0.38999999999941792</v>
      </c>
    </row>
    <row r="614" spans="1:9" x14ac:dyDescent="0.25">
      <c r="A614">
        <v>20040001</v>
      </c>
      <c r="B614" t="s">
        <v>0</v>
      </c>
      <c r="C614" t="s">
        <v>2545</v>
      </c>
      <c r="D614" t="s">
        <v>15702</v>
      </c>
      <c r="E614" t="s">
        <v>1370</v>
      </c>
      <c r="F614" s="382">
        <v>1587.4999999999998</v>
      </c>
      <c r="G614" s="382">
        <v>53898.374499999998</v>
      </c>
      <c r="H614" s="382">
        <v>47587</v>
      </c>
      <c r="I614" s="382">
        <v>0</v>
      </c>
    </row>
    <row r="615" spans="1:9" x14ac:dyDescent="0.25">
      <c r="A615">
        <v>20040001</v>
      </c>
      <c r="B615" t="s">
        <v>18</v>
      </c>
      <c r="C615" t="s">
        <v>4274</v>
      </c>
      <c r="D615" t="s">
        <v>4307</v>
      </c>
      <c r="E615" t="s">
        <v>275</v>
      </c>
      <c r="F615" s="382">
        <v>32.880000000000003</v>
      </c>
      <c r="G615" s="382">
        <v>1453.8694999999998</v>
      </c>
      <c r="H615" s="382">
        <v>1454</v>
      </c>
      <c r="I615" s="382">
        <v>0</v>
      </c>
    </row>
    <row r="616" spans="1:9" x14ac:dyDescent="0.25">
      <c r="A616">
        <v>20040001</v>
      </c>
      <c r="B616" t="s">
        <v>19</v>
      </c>
      <c r="C616" t="s">
        <v>4275</v>
      </c>
      <c r="D616" t="s">
        <v>4308</v>
      </c>
      <c r="E616" t="s">
        <v>4690</v>
      </c>
      <c r="F616" s="382">
        <v>24.860000000000003</v>
      </c>
      <c r="G616" s="382">
        <v>1063.4422</v>
      </c>
      <c r="H616" s="382">
        <v>1063</v>
      </c>
      <c r="I616" s="382">
        <v>0</v>
      </c>
    </row>
    <row r="617" spans="1:9" x14ac:dyDescent="0.25">
      <c r="A617">
        <v>20040001</v>
      </c>
      <c r="B617" t="s">
        <v>41</v>
      </c>
      <c r="C617" t="s">
        <v>4277</v>
      </c>
      <c r="D617" t="s">
        <v>4310</v>
      </c>
      <c r="E617" t="s">
        <v>275</v>
      </c>
      <c r="F617" s="382">
        <v>35.840000000000003</v>
      </c>
      <c r="G617" s="382">
        <v>1557.3997000000002</v>
      </c>
      <c r="H617" s="382">
        <v>287</v>
      </c>
      <c r="I617" s="382">
        <v>0</v>
      </c>
    </row>
    <row r="618" spans="1:9" x14ac:dyDescent="0.25">
      <c r="A618">
        <v>20040001</v>
      </c>
      <c r="B618" t="s">
        <v>36</v>
      </c>
      <c r="C618" t="s">
        <v>4278</v>
      </c>
      <c r="D618" t="s">
        <v>4311</v>
      </c>
      <c r="E618" t="s">
        <v>275</v>
      </c>
      <c r="F618" s="382">
        <v>34.72</v>
      </c>
      <c r="G618" s="382">
        <v>1352.2042000000001</v>
      </c>
      <c r="H618" s="382">
        <v>1352</v>
      </c>
      <c r="I618" s="382">
        <v>0</v>
      </c>
    </row>
    <row r="619" spans="1:9" x14ac:dyDescent="0.25">
      <c r="A619">
        <v>20040001</v>
      </c>
      <c r="B619" t="s">
        <v>21</v>
      </c>
      <c r="C619" t="s">
        <v>4404</v>
      </c>
      <c r="D619" t="s">
        <v>4435</v>
      </c>
      <c r="E619" t="s">
        <v>1370</v>
      </c>
      <c r="F619" s="382">
        <v>47.02000000000001</v>
      </c>
      <c r="G619" s="382">
        <v>1750.0627999999999</v>
      </c>
      <c r="H619" s="382">
        <v>1750</v>
      </c>
      <c r="I619" s="382">
        <v>0</v>
      </c>
    </row>
    <row r="620" spans="1:9" x14ac:dyDescent="0.25">
      <c r="A620">
        <v>20040001</v>
      </c>
      <c r="B620" t="s">
        <v>40</v>
      </c>
      <c r="C620" t="s">
        <v>4405</v>
      </c>
      <c r="D620" t="s">
        <v>4436</v>
      </c>
      <c r="E620" t="s">
        <v>275</v>
      </c>
      <c r="F620" s="382">
        <v>14.86</v>
      </c>
      <c r="G620" s="382">
        <v>704.73979999999995</v>
      </c>
      <c r="H620" s="382">
        <v>705</v>
      </c>
      <c r="I620" s="382">
        <v>0</v>
      </c>
    </row>
    <row r="621" spans="1:9" x14ac:dyDescent="0.25">
      <c r="A621">
        <v>20040001</v>
      </c>
      <c r="B621" t="s">
        <v>25</v>
      </c>
      <c r="C621" t="s">
        <v>3279</v>
      </c>
      <c r="D621" t="s">
        <v>5006</v>
      </c>
      <c r="E621" t="s">
        <v>275</v>
      </c>
      <c r="F621" s="382">
        <v>89.39</v>
      </c>
      <c r="G621" s="382">
        <v>3253.9843000000001</v>
      </c>
      <c r="H621" s="382">
        <v>3254</v>
      </c>
      <c r="I621" s="382">
        <v>0</v>
      </c>
    </row>
    <row r="622" spans="1:9" x14ac:dyDescent="0.25">
      <c r="A622">
        <v>20040001</v>
      </c>
      <c r="B622" t="s">
        <v>27</v>
      </c>
      <c r="C622" t="s">
        <v>1575</v>
      </c>
      <c r="D622" t="s">
        <v>4559</v>
      </c>
      <c r="E622" t="s">
        <v>275</v>
      </c>
      <c r="F622" s="382">
        <v>53.68</v>
      </c>
      <c r="G622" s="382">
        <v>2323.877</v>
      </c>
      <c r="H622" s="382">
        <v>2324</v>
      </c>
      <c r="I622" s="382">
        <v>0</v>
      </c>
    </row>
    <row r="623" spans="1:9" x14ac:dyDescent="0.25">
      <c r="A623">
        <v>20040001</v>
      </c>
      <c r="B623" t="s">
        <v>11</v>
      </c>
      <c r="C623" t="s">
        <v>9604</v>
      </c>
      <c r="D623" t="s">
        <v>9623</v>
      </c>
      <c r="E623" t="s">
        <v>4690</v>
      </c>
      <c r="F623" s="382">
        <v>21.550000000000004</v>
      </c>
      <c r="G623" s="382">
        <v>989.47180000000003</v>
      </c>
      <c r="H623" s="382">
        <v>989</v>
      </c>
      <c r="I623" s="382">
        <v>0</v>
      </c>
    </row>
    <row r="624" spans="1:9" x14ac:dyDescent="0.25">
      <c r="A624">
        <v>20040001</v>
      </c>
      <c r="B624" t="s">
        <v>424</v>
      </c>
      <c r="C624" t="s">
        <v>12210</v>
      </c>
      <c r="D624" t="s">
        <v>12238</v>
      </c>
      <c r="E624" t="s">
        <v>1370</v>
      </c>
      <c r="F624" s="382">
        <v>25.86</v>
      </c>
      <c r="G624" s="382">
        <v>1121.5708999999999</v>
      </c>
      <c r="H624" s="382">
        <v>1122</v>
      </c>
      <c r="I624" s="382">
        <v>0</v>
      </c>
    </row>
    <row r="625" spans="1:9" x14ac:dyDescent="0.25">
      <c r="A625">
        <v>20040001</v>
      </c>
      <c r="B625" t="s">
        <v>2068</v>
      </c>
      <c r="C625" t="s">
        <v>12211</v>
      </c>
      <c r="D625" t="s">
        <v>12240</v>
      </c>
      <c r="E625" t="s">
        <v>1370</v>
      </c>
      <c r="F625" s="382">
        <v>14.46</v>
      </c>
      <c r="G625" s="382">
        <v>533.80439999999999</v>
      </c>
      <c r="H625" s="382">
        <v>534</v>
      </c>
      <c r="I625" s="382">
        <v>0</v>
      </c>
    </row>
    <row r="626" spans="1:9" x14ac:dyDescent="0.25">
      <c r="A626">
        <v>20040001</v>
      </c>
      <c r="B626" t="s">
        <v>131</v>
      </c>
      <c r="C626" t="s">
        <v>12735</v>
      </c>
      <c r="D626" t="s">
        <v>12782</v>
      </c>
      <c r="E626" t="s">
        <v>275</v>
      </c>
      <c r="F626" s="382">
        <v>4.91</v>
      </c>
      <c r="G626" s="382">
        <v>225.8109</v>
      </c>
      <c r="H626" s="382">
        <v>226</v>
      </c>
      <c r="I626" s="382">
        <v>0</v>
      </c>
    </row>
    <row r="627" spans="1:9" x14ac:dyDescent="0.25">
      <c r="A627">
        <v>20040001</v>
      </c>
      <c r="B627" t="s">
        <v>763</v>
      </c>
      <c r="C627" t="s">
        <v>5707</v>
      </c>
      <c r="D627" t="s">
        <v>13416</v>
      </c>
      <c r="E627" t="s">
        <v>275</v>
      </c>
      <c r="F627" s="382">
        <v>11.23</v>
      </c>
      <c r="G627" s="382">
        <v>524.93540000000007</v>
      </c>
      <c r="H627" s="382">
        <v>525</v>
      </c>
      <c r="I627" s="382">
        <v>0</v>
      </c>
    </row>
    <row r="628" spans="1:9" x14ac:dyDescent="0.25">
      <c r="A628">
        <v>20040001</v>
      </c>
      <c r="B628" t="s">
        <v>957</v>
      </c>
      <c r="C628" t="s">
        <v>13708</v>
      </c>
      <c r="D628" t="s">
        <v>13729</v>
      </c>
      <c r="E628" t="s">
        <v>4690</v>
      </c>
      <c r="F628" s="382">
        <v>14.78</v>
      </c>
      <c r="G628" s="382">
        <v>644.13589999999999</v>
      </c>
      <c r="H628" s="382">
        <v>644</v>
      </c>
      <c r="I628" s="382">
        <v>0</v>
      </c>
    </row>
    <row r="629" spans="1:9" x14ac:dyDescent="0.25">
      <c r="A629">
        <v>20040001</v>
      </c>
      <c r="B629" t="s">
        <v>1346</v>
      </c>
      <c r="C629" t="s">
        <v>15510</v>
      </c>
      <c r="D629" t="s">
        <v>15564</v>
      </c>
      <c r="E629" t="s">
        <v>1370</v>
      </c>
      <c r="F629" s="382">
        <v>38.569999999999993</v>
      </c>
      <c r="G629" s="382">
        <v>1660.9970000000001</v>
      </c>
      <c r="H629" s="382">
        <v>1661</v>
      </c>
      <c r="I629" s="382">
        <v>0</v>
      </c>
    </row>
    <row r="630" spans="1:9" x14ac:dyDescent="0.25">
      <c r="A630">
        <v>20040001</v>
      </c>
      <c r="B630" t="s">
        <v>1750</v>
      </c>
      <c r="C630" t="s">
        <v>15847</v>
      </c>
      <c r="D630" t="s">
        <v>15869</v>
      </c>
      <c r="E630" t="s">
        <v>275</v>
      </c>
      <c r="F630" s="382">
        <v>70.16</v>
      </c>
      <c r="G630" s="382">
        <v>2782.8746999999994</v>
      </c>
      <c r="H630" s="382">
        <v>2783</v>
      </c>
      <c r="I630" s="382">
        <v>0</v>
      </c>
    </row>
    <row r="631" spans="1:9" x14ac:dyDescent="0.25">
      <c r="A631">
        <v>20040001</v>
      </c>
      <c r="B631" t="s">
        <v>2067</v>
      </c>
      <c r="C631" t="s">
        <v>438</v>
      </c>
      <c r="D631" t="s">
        <v>15870</v>
      </c>
      <c r="E631" t="s">
        <v>1370</v>
      </c>
      <c r="F631" s="382">
        <v>54.71</v>
      </c>
      <c r="G631" s="382">
        <v>2249.0828999999999</v>
      </c>
      <c r="H631" s="382">
        <v>2249</v>
      </c>
      <c r="I631" s="382">
        <v>0</v>
      </c>
    </row>
    <row r="632" spans="1:9" x14ac:dyDescent="0.25">
      <c r="A632">
        <v>20040001</v>
      </c>
      <c r="B632" t="s">
        <v>130</v>
      </c>
      <c r="C632" t="s">
        <v>12212</v>
      </c>
      <c r="D632" t="s">
        <v>12241</v>
      </c>
      <c r="E632" t="s">
        <v>1370</v>
      </c>
      <c r="F632" s="382">
        <v>30.29</v>
      </c>
      <c r="G632" s="382">
        <v>1479.777</v>
      </c>
      <c r="H632" s="382">
        <v>1480</v>
      </c>
      <c r="I632" s="382">
        <v>0</v>
      </c>
    </row>
    <row r="633" spans="1:9" x14ac:dyDescent="0.25">
      <c r="A633">
        <v>20040001</v>
      </c>
      <c r="B633" t="s">
        <v>2491</v>
      </c>
      <c r="C633" t="s">
        <v>15848</v>
      </c>
      <c r="D633" t="s">
        <v>15871</v>
      </c>
      <c r="E633" t="s">
        <v>275</v>
      </c>
      <c r="F633" s="382">
        <v>33.4</v>
      </c>
      <c r="G633" s="382">
        <v>1445.8038000000001</v>
      </c>
      <c r="H633" s="382">
        <v>1446</v>
      </c>
      <c r="I633" s="382">
        <v>0</v>
      </c>
    </row>
    <row r="634" spans="1:9" x14ac:dyDescent="0.25">
      <c r="A634">
        <v>20040001</v>
      </c>
      <c r="B634" t="s">
        <v>2594</v>
      </c>
      <c r="C634" t="s">
        <v>602</v>
      </c>
      <c r="D634" t="s">
        <v>16099</v>
      </c>
      <c r="E634" t="s">
        <v>4690</v>
      </c>
      <c r="F634" s="382">
        <v>22.560000000000002</v>
      </c>
      <c r="G634" s="382">
        <v>981.83669999999995</v>
      </c>
      <c r="H634" s="382">
        <v>982</v>
      </c>
      <c r="I634" s="382">
        <v>0</v>
      </c>
    </row>
    <row r="635" spans="1:9" x14ac:dyDescent="0.25">
      <c r="A635">
        <v>20040001</v>
      </c>
      <c r="B635" t="s">
        <v>2801</v>
      </c>
      <c r="C635" t="s">
        <v>16444</v>
      </c>
      <c r="D635" t="s">
        <v>16504</v>
      </c>
      <c r="E635" t="s">
        <v>275</v>
      </c>
      <c r="F635" s="382">
        <v>11.13</v>
      </c>
      <c r="G635" s="382">
        <v>485.79130000000004</v>
      </c>
      <c r="H635" s="382">
        <v>486</v>
      </c>
      <c r="I635" s="382">
        <v>0</v>
      </c>
    </row>
    <row r="636" spans="1:9" x14ac:dyDescent="0.25">
      <c r="A636">
        <v>20040001</v>
      </c>
      <c r="B636" t="s">
        <v>2802</v>
      </c>
      <c r="C636" t="s">
        <v>133</v>
      </c>
      <c r="D636" t="s">
        <v>16505</v>
      </c>
      <c r="E636" t="s">
        <v>14760</v>
      </c>
      <c r="F636" s="382">
        <v>45.17</v>
      </c>
      <c r="G636" s="382">
        <v>1897.7608999999998</v>
      </c>
      <c r="H636" s="382">
        <v>1898</v>
      </c>
      <c r="I636" s="382">
        <v>0</v>
      </c>
    </row>
    <row r="637" spans="1:9" x14ac:dyDescent="0.25">
      <c r="A637">
        <v>20040001</v>
      </c>
      <c r="B637" t="s">
        <v>1061</v>
      </c>
      <c r="C637" t="s">
        <v>5459</v>
      </c>
      <c r="D637" t="s">
        <v>14082</v>
      </c>
      <c r="E637" t="s">
        <v>1370</v>
      </c>
      <c r="F637" s="382">
        <v>81.150000000000006</v>
      </c>
      <c r="G637" s="382">
        <v>3277.9494</v>
      </c>
      <c r="H637" s="382">
        <v>3278</v>
      </c>
      <c r="I637" s="382">
        <v>0</v>
      </c>
    </row>
    <row r="638" spans="1:9" x14ac:dyDescent="0.25">
      <c r="A638">
        <v>20040001</v>
      </c>
      <c r="B638" t="s">
        <v>2490</v>
      </c>
      <c r="C638" t="s">
        <v>15769</v>
      </c>
      <c r="D638" t="s">
        <v>16098</v>
      </c>
      <c r="E638" t="s">
        <v>11176</v>
      </c>
      <c r="F638" s="382">
        <v>17.04</v>
      </c>
      <c r="G638" s="382">
        <v>837.96579999999994</v>
      </c>
      <c r="H638" s="382">
        <v>838</v>
      </c>
      <c r="I638" s="382">
        <v>0</v>
      </c>
    </row>
    <row r="639" spans="1:9" x14ac:dyDescent="0.25">
      <c r="A639" t="s">
        <v>16705</v>
      </c>
      <c r="F639" s="382">
        <v>2627.79</v>
      </c>
      <c r="G639" s="382">
        <v>95965.511299999955</v>
      </c>
      <c r="H639" s="382">
        <v>80917</v>
      </c>
      <c r="I639" s="382">
        <v>0.38999999999941792</v>
      </c>
    </row>
    <row r="640" spans="1:9" x14ac:dyDescent="0.25">
      <c r="A640">
        <v>20050001</v>
      </c>
      <c r="B640" t="s">
        <v>0</v>
      </c>
      <c r="C640" t="s">
        <v>5413</v>
      </c>
      <c r="D640" t="s">
        <v>5488</v>
      </c>
      <c r="E640" t="s">
        <v>274</v>
      </c>
      <c r="F640" s="382">
        <v>52.96</v>
      </c>
      <c r="G640" s="382">
        <v>1920.124</v>
      </c>
      <c r="H640" s="382">
        <v>1920</v>
      </c>
      <c r="I640" s="382">
        <v>0</v>
      </c>
    </row>
    <row r="641" spans="1:9" x14ac:dyDescent="0.25">
      <c r="A641">
        <v>20050001</v>
      </c>
      <c r="B641" t="s">
        <v>1</v>
      </c>
      <c r="C641" t="s">
        <v>5414</v>
      </c>
      <c r="D641" t="s">
        <v>5489</v>
      </c>
      <c r="E641" t="s">
        <v>281</v>
      </c>
      <c r="F641" s="382">
        <v>27.8</v>
      </c>
      <c r="G641" s="382">
        <v>1072.461</v>
      </c>
      <c r="H641" s="382">
        <v>1072</v>
      </c>
      <c r="I641" s="382">
        <v>0</v>
      </c>
    </row>
    <row r="642" spans="1:9" x14ac:dyDescent="0.25">
      <c r="A642">
        <v>20050001</v>
      </c>
      <c r="B642" t="s">
        <v>19</v>
      </c>
      <c r="C642" t="s">
        <v>5443</v>
      </c>
      <c r="D642" t="s">
        <v>5525</v>
      </c>
      <c r="E642" t="s">
        <v>275</v>
      </c>
      <c r="F642" s="382">
        <v>8.6</v>
      </c>
      <c r="G642" s="382">
        <v>379.47760000000005</v>
      </c>
      <c r="H642" s="382">
        <v>379</v>
      </c>
      <c r="I642" s="382">
        <v>0</v>
      </c>
    </row>
    <row r="643" spans="1:9" x14ac:dyDescent="0.25">
      <c r="A643">
        <v>20050001</v>
      </c>
      <c r="B643" t="s">
        <v>20</v>
      </c>
      <c r="C643" t="s">
        <v>5416</v>
      </c>
      <c r="D643" t="s">
        <v>5491</v>
      </c>
      <c r="E643" t="s">
        <v>274</v>
      </c>
      <c r="F643" s="382">
        <v>20.420000000000002</v>
      </c>
      <c r="G643" s="382">
        <v>1022.2508</v>
      </c>
      <c r="H643" s="382">
        <v>1022</v>
      </c>
      <c r="I643" s="382">
        <v>0</v>
      </c>
    </row>
    <row r="644" spans="1:9" x14ac:dyDescent="0.25">
      <c r="A644">
        <v>20050001</v>
      </c>
      <c r="B644" t="s">
        <v>41</v>
      </c>
      <c r="C644" t="s">
        <v>5417</v>
      </c>
      <c r="D644" t="s">
        <v>5492</v>
      </c>
      <c r="E644" t="s">
        <v>275</v>
      </c>
      <c r="F644" s="382">
        <v>26.45</v>
      </c>
      <c r="G644" s="382">
        <v>950.68119999999999</v>
      </c>
      <c r="H644" s="382">
        <v>951</v>
      </c>
      <c r="I644" s="382">
        <v>0</v>
      </c>
    </row>
    <row r="645" spans="1:9" x14ac:dyDescent="0.25">
      <c r="A645">
        <v>20050001</v>
      </c>
      <c r="B645" t="s">
        <v>36</v>
      </c>
      <c r="C645" t="s">
        <v>5418</v>
      </c>
      <c r="D645" t="s">
        <v>5493</v>
      </c>
      <c r="E645" t="s">
        <v>274</v>
      </c>
      <c r="F645" s="382">
        <v>63.6</v>
      </c>
      <c r="G645" s="382">
        <v>2603.0893999999998</v>
      </c>
      <c r="H645" s="382">
        <v>2603</v>
      </c>
      <c r="I645" s="382">
        <v>0</v>
      </c>
    </row>
    <row r="646" spans="1:9" x14ac:dyDescent="0.25">
      <c r="A646">
        <v>20050001</v>
      </c>
      <c r="B646" t="s">
        <v>40</v>
      </c>
      <c r="C646" t="s">
        <v>5392</v>
      </c>
      <c r="D646" t="s">
        <v>5496</v>
      </c>
      <c r="E646" t="s">
        <v>274</v>
      </c>
      <c r="F646" s="382">
        <v>55.22</v>
      </c>
      <c r="G646" s="382">
        <v>2145.9120000000003</v>
      </c>
      <c r="H646" s="382">
        <v>2146</v>
      </c>
      <c r="I646" s="382">
        <v>0</v>
      </c>
    </row>
    <row r="647" spans="1:9" x14ac:dyDescent="0.25">
      <c r="A647">
        <v>20050001</v>
      </c>
      <c r="B647" t="s">
        <v>25</v>
      </c>
      <c r="C647" t="s">
        <v>5423</v>
      </c>
      <c r="D647" t="s">
        <v>5499</v>
      </c>
      <c r="E647" t="s">
        <v>275</v>
      </c>
      <c r="F647" s="382">
        <v>54.699999999999996</v>
      </c>
      <c r="G647" s="382">
        <v>2084.3717999999999</v>
      </c>
      <c r="H647" s="382">
        <v>2084</v>
      </c>
      <c r="I647" s="382">
        <v>0</v>
      </c>
    </row>
    <row r="648" spans="1:9" x14ac:dyDescent="0.25">
      <c r="A648">
        <v>20050001</v>
      </c>
      <c r="B648" t="s">
        <v>2</v>
      </c>
      <c r="C648" t="s">
        <v>5444</v>
      </c>
      <c r="D648" t="s">
        <v>5526</v>
      </c>
      <c r="E648" t="s">
        <v>5527</v>
      </c>
      <c r="F648" s="382">
        <v>103.12</v>
      </c>
      <c r="G648" s="382">
        <v>3717.6571999999996</v>
      </c>
      <c r="H648" s="382">
        <v>3718</v>
      </c>
      <c r="I648" s="382">
        <v>0</v>
      </c>
    </row>
    <row r="649" spans="1:9" x14ac:dyDescent="0.25">
      <c r="A649">
        <v>20050001</v>
      </c>
      <c r="B649" t="s">
        <v>4</v>
      </c>
      <c r="C649" t="s">
        <v>5755</v>
      </c>
      <c r="D649" t="s">
        <v>5833</v>
      </c>
      <c r="E649" t="s">
        <v>274</v>
      </c>
      <c r="F649" s="382">
        <v>12.660000000000002</v>
      </c>
      <c r="G649" s="382">
        <v>557.76140000000009</v>
      </c>
      <c r="H649" s="382">
        <v>558</v>
      </c>
      <c r="I649" s="382">
        <v>0</v>
      </c>
    </row>
    <row r="650" spans="1:9" x14ac:dyDescent="0.25">
      <c r="A650">
        <v>20050001</v>
      </c>
      <c r="B650" t="s">
        <v>38</v>
      </c>
      <c r="C650" t="s">
        <v>6996</v>
      </c>
      <c r="D650" t="s">
        <v>7020</v>
      </c>
      <c r="E650" t="s">
        <v>274</v>
      </c>
      <c r="F650" s="382">
        <v>19.04</v>
      </c>
      <c r="G650" s="382">
        <v>1234.2479999999998</v>
      </c>
      <c r="H650" s="382">
        <v>1234</v>
      </c>
      <c r="I650" s="382">
        <v>0</v>
      </c>
    </row>
    <row r="651" spans="1:9" x14ac:dyDescent="0.25">
      <c r="A651">
        <v>20050001</v>
      </c>
      <c r="B651" t="s">
        <v>6</v>
      </c>
      <c r="C651" t="s">
        <v>7741</v>
      </c>
      <c r="D651" t="s">
        <v>7783</v>
      </c>
      <c r="E651" t="s">
        <v>275</v>
      </c>
      <c r="F651" s="382">
        <v>36.4</v>
      </c>
      <c r="G651" s="382">
        <v>1231.6587999999999</v>
      </c>
      <c r="H651" s="382">
        <v>1232</v>
      </c>
      <c r="I651" s="382">
        <v>0</v>
      </c>
    </row>
    <row r="652" spans="1:9" x14ac:dyDescent="0.25">
      <c r="A652">
        <v>20050001</v>
      </c>
      <c r="B652" t="s">
        <v>30</v>
      </c>
      <c r="C652" t="s">
        <v>7742</v>
      </c>
      <c r="D652" t="s">
        <v>7784</v>
      </c>
      <c r="E652" t="s">
        <v>1284</v>
      </c>
      <c r="F652" s="382">
        <v>11.719999999999999</v>
      </c>
      <c r="G652" s="382">
        <v>544.03599999999994</v>
      </c>
      <c r="H652" s="382">
        <v>544</v>
      </c>
      <c r="I652" s="382">
        <v>0</v>
      </c>
    </row>
    <row r="653" spans="1:9" x14ac:dyDescent="0.25">
      <c r="A653">
        <v>20050001</v>
      </c>
      <c r="B653" t="s">
        <v>31</v>
      </c>
      <c r="C653" t="s">
        <v>7906</v>
      </c>
      <c r="D653" t="s">
        <v>7934</v>
      </c>
      <c r="E653" t="s">
        <v>274</v>
      </c>
      <c r="F653" s="382">
        <v>7.8999999999999995</v>
      </c>
      <c r="G653" s="382">
        <v>351.50019999999995</v>
      </c>
      <c r="H653" s="382">
        <v>352</v>
      </c>
      <c r="I653" s="382">
        <v>0</v>
      </c>
    </row>
    <row r="654" spans="1:9" x14ac:dyDescent="0.25">
      <c r="A654">
        <v>20050001</v>
      </c>
      <c r="B654" t="s">
        <v>7</v>
      </c>
      <c r="C654" t="s">
        <v>8043</v>
      </c>
      <c r="D654" t="s">
        <v>8089</v>
      </c>
      <c r="E654" t="s">
        <v>276</v>
      </c>
      <c r="F654" s="382">
        <v>54.29999999999999</v>
      </c>
      <c r="G654" s="382">
        <v>2370.2681999999995</v>
      </c>
      <c r="H654" s="382">
        <v>2370</v>
      </c>
      <c r="I654" s="382">
        <v>0</v>
      </c>
    </row>
    <row r="655" spans="1:9" x14ac:dyDescent="0.25">
      <c r="A655">
        <v>20050001</v>
      </c>
      <c r="B655" t="s">
        <v>422</v>
      </c>
      <c r="C655" t="s">
        <v>8212</v>
      </c>
      <c r="D655" t="s">
        <v>8242</v>
      </c>
      <c r="E655" t="s">
        <v>276</v>
      </c>
      <c r="F655" s="382">
        <v>6.66</v>
      </c>
      <c r="G655" s="382">
        <v>284.16480000000001</v>
      </c>
      <c r="H655" s="382">
        <v>284</v>
      </c>
      <c r="I655" s="382">
        <v>0</v>
      </c>
    </row>
    <row r="656" spans="1:9" x14ac:dyDescent="0.25">
      <c r="A656">
        <v>20050001</v>
      </c>
      <c r="B656" t="s">
        <v>33</v>
      </c>
      <c r="C656" t="s">
        <v>8792</v>
      </c>
      <c r="D656" t="s">
        <v>8845</v>
      </c>
      <c r="E656" t="s">
        <v>281</v>
      </c>
      <c r="F656" s="382">
        <v>16.900000000000002</v>
      </c>
      <c r="G656" s="382">
        <v>724.83359999999993</v>
      </c>
      <c r="H656" s="382">
        <v>725</v>
      </c>
      <c r="I656" s="382">
        <v>0</v>
      </c>
    </row>
    <row r="657" spans="1:9" x14ac:dyDescent="0.25">
      <c r="A657">
        <v>20050001</v>
      </c>
      <c r="B657" t="s">
        <v>12</v>
      </c>
      <c r="C657" t="s">
        <v>9980</v>
      </c>
      <c r="D657" t="s">
        <v>10007</v>
      </c>
      <c r="E657" t="s">
        <v>275</v>
      </c>
      <c r="F657" s="382">
        <v>25.580000000000005</v>
      </c>
      <c r="G657" s="382">
        <v>1184.0308000000002</v>
      </c>
      <c r="H657" s="382">
        <v>1184</v>
      </c>
      <c r="I657" s="382">
        <v>0</v>
      </c>
    </row>
    <row r="658" spans="1:9" x14ac:dyDescent="0.25">
      <c r="A658">
        <v>20050001</v>
      </c>
      <c r="B658" t="s">
        <v>13</v>
      </c>
      <c r="C658" t="s">
        <v>9981</v>
      </c>
      <c r="D658" t="s">
        <v>10008</v>
      </c>
      <c r="E658" t="s">
        <v>274</v>
      </c>
      <c r="F658" s="382">
        <v>15.619999999999997</v>
      </c>
      <c r="G658" s="382">
        <v>630.5856</v>
      </c>
      <c r="H658" s="382">
        <v>631</v>
      </c>
      <c r="I658" s="382">
        <v>0</v>
      </c>
    </row>
    <row r="659" spans="1:9" x14ac:dyDescent="0.25">
      <c r="A659">
        <v>20050001</v>
      </c>
      <c r="B659" t="s">
        <v>1650</v>
      </c>
      <c r="C659" t="s">
        <v>10248</v>
      </c>
      <c r="D659" t="s">
        <v>10291</v>
      </c>
      <c r="E659" t="s">
        <v>281</v>
      </c>
      <c r="F659" s="382">
        <v>15.48</v>
      </c>
      <c r="G659" s="382">
        <v>738.55340000000012</v>
      </c>
      <c r="H659" s="382">
        <v>739</v>
      </c>
      <c r="I659" s="382">
        <v>0</v>
      </c>
    </row>
    <row r="660" spans="1:9" x14ac:dyDescent="0.25">
      <c r="A660">
        <v>20050001</v>
      </c>
      <c r="B660" t="s">
        <v>129</v>
      </c>
      <c r="C660" t="s">
        <v>11778</v>
      </c>
      <c r="D660" t="s">
        <v>11817</v>
      </c>
      <c r="E660" t="s">
        <v>275</v>
      </c>
      <c r="F660" s="382">
        <v>63.999999999999993</v>
      </c>
      <c r="G660" s="382">
        <v>2612.7946000000002</v>
      </c>
      <c r="H660" s="382">
        <v>2613</v>
      </c>
      <c r="I660" s="382">
        <v>0</v>
      </c>
    </row>
    <row r="661" spans="1:9" x14ac:dyDescent="0.25">
      <c r="A661">
        <v>20050001</v>
      </c>
      <c r="B661" t="s">
        <v>424</v>
      </c>
      <c r="C661" t="s">
        <v>7767</v>
      </c>
      <c r="D661" t="s">
        <v>12087</v>
      </c>
      <c r="E661" t="s">
        <v>281</v>
      </c>
      <c r="F661" s="382">
        <v>23.14</v>
      </c>
      <c r="G661" s="382">
        <v>1143.771</v>
      </c>
      <c r="H661" s="382">
        <v>1144</v>
      </c>
      <c r="I661" s="382">
        <v>0</v>
      </c>
    </row>
    <row r="662" spans="1:9" x14ac:dyDescent="0.25">
      <c r="A662">
        <v>20050001</v>
      </c>
      <c r="B662" t="s">
        <v>2068</v>
      </c>
      <c r="C662" t="s">
        <v>13511</v>
      </c>
      <c r="D662" t="s">
        <v>13540</v>
      </c>
      <c r="E662" t="s">
        <v>274</v>
      </c>
      <c r="F662" s="382">
        <v>26.08</v>
      </c>
      <c r="G662" s="382">
        <v>1074.7062000000001</v>
      </c>
      <c r="H662" s="382">
        <v>1075</v>
      </c>
      <c r="I662" s="382">
        <v>0</v>
      </c>
    </row>
    <row r="663" spans="1:9" x14ac:dyDescent="0.25">
      <c r="A663">
        <v>20050001</v>
      </c>
      <c r="B663" t="s">
        <v>760</v>
      </c>
      <c r="C663" t="s">
        <v>678</v>
      </c>
      <c r="D663" t="s">
        <v>14992</v>
      </c>
      <c r="E663" t="s">
        <v>281</v>
      </c>
      <c r="F663" s="382">
        <v>23.26</v>
      </c>
      <c r="G663" s="382">
        <v>855.38580000000002</v>
      </c>
      <c r="H663" s="382">
        <v>855</v>
      </c>
      <c r="I663" s="382">
        <v>0</v>
      </c>
    </row>
    <row r="664" spans="1:9" x14ac:dyDescent="0.25">
      <c r="A664">
        <v>20050001</v>
      </c>
      <c r="B664" t="s">
        <v>762</v>
      </c>
      <c r="C664" t="s">
        <v>15769</v>
      </c>
      <c r="D664" t="s">
        <v>15789</v>
      </c>
      <c r="E664" t="s">
        <v>281</v>
      </c>
      <c r="F664" s="382">
        <v>22.380000000000003</v>
      </c>
      <c r="G664" s="382">
        <v>773.93859999999995</v>
      </c>
      <c r="H664" s="382">
        <v>774</v>
      </c>
      <c r="I664" s="382">
        <v>0</v>
      </c>
    </row>
    <row r="665" spans="1:9" x14ac:dyDescent="0.25">
      <c r="A665">
        <v>20050001</v>
      </c>
      <c r="B665" t="s">
        <v>130</v>
      </c>
      <c r="C665" t="s">
        <v>5723</v>
      </c>
      <c r="D665" t="s">
        <v>13864</v>
      </c>
      <c r="E665" t="s">
        <v>275</v>
      </c>
      <c r="F665" s="382">
        <v>28.880000000000003</v>
      </c>
      <c r="G665" s="382">
        <v>1357.2162000000001</v>
      </c>
      <c r="H665" s="382">
        <v>1357</v>
      </c>
      <c r="I665" s="382">
        <v>0</v>
      </c>
    </row>
    <row r="666" spans="1:9" x14ac:dyDescent="0.25">
      <c r="A666">
        <v>20050001</v>
      </c>
      <c r="B666" t="s">
        <v>10</v>
      </c>
      <c r="C666" t="s">
        <v>9103</v>
      </c>
      <c r="D666" t="s">
        <v>9141</v>
      </c>
      <c r="E666" t="s">
        <v>281</v>
      </c>
      <c r="F666" s="382">
        <v>15.52</v>
      </c>
      <c r="G666" s="382">
        <v>628.41639999999995</v>
      </c>
      <c r="H666" s="382">
        <v>628</v>
      </c>
      <c r="I666" s="382">
        <v>0</v>
      </c>
    </row>
    <row r="667" spans="1:9" x14ac:dyDescent="0.25">
      <c r="A667">
        <v>20050001</v>
      </c>
      <c r="B667" t="s">
        <v>426</v>
      </c>
      <c r="C667" t="s">
        <v>14048</v>
      </c>
      <c r="D667" t="s">
        <v>14084</v>
      </c>
      <c r="E667" t="s">
        <v>281</v>
      </c>
      <c r="F667" s="382">
        <v>19.239999999999998</v>
      </c>
      <c r="G667" s="382">
        <v>770.00779999999997</v>
      </c>
      <c r="H667" s="382">
        <v>770</v>
      </c>
      <c r="I667" s="382">
        <v>0</v>
      </c>
    </row>
    <row r="668" spans="1:9" x14ac:dyDescent="0.25">
      <c r="A668">
        <v>20050001</v>
      </c>
      <c r="B668" t="s">
        <v>425</v>
      </c>
      <c r="C668" t="s">
        <v>559</v>
      </c>
      <c r="D668" t="s">
        <v>13292</v>
      </c>
      <c r="E668" t="s">
        <v>281</v>
      </c>
      <c r="F668" s="382">
        <v>40.340000000000003</v>
      </c>
      <c r="G668" s="382">
        <v>1783.6767999999997</v>
      </c>
      <c r="H668" s="382">
        <v>692</v>
      </c>
      <c r="I668" s="382">
        <v>0</v>
      </c>
    </row>
    <row r="669" spans="1:9" x14ac:dyDescent="0.25">
      <c r="A669">
        <v>20050001</v>
      </c>
      <c r="B669" t="s">
        <v>427</v>
      </c>
      <c r="C669" t="s">
        <v>13581</v>
      </c>
      <c r="D669" t="s">
        <v>14993</v>
      </c>
      <c r="E669" t="s">
        <v>274</v>
      </c>
      <c r="F669" s="382">
        <v>45.04</v>
      </c>
      <c r="G669" s="382">
        <v>1878.8185999999998</v>
      </c>
      <c r="H669" s="382">
        <v>1879</v>
      </c>
      <c r="I669" s="382">
        <v>0</v>
      </c>
    </row>
    <row r="670" spans="1:9" x14ac:dyDescent="0.25">
      <c r="A670" t="s">
        <v>16706</v>
      </c>
      <c r="F670" s="382">
        <v>943.01</v>
      </c>
      <c r="G670" s="382">
        <v>38626.397800000006</v>
      </c>
      <c r="H670" s="382">
        <v>37535</v>
      </c>
      <c r="I670" s="382">
        <v>0</v>
      </c>
    </row>
    <row r="671" spans="1:9" x14ac:dyDescent="0.25">
      <c r="A671">
        <v>20050003</v>
      </c>
      <c r="B671" t="s">
        <v>17</v>
      </c>
      <c r="C671" t="s">
        <v>5195</v>
      </c>
      <c r="D671" t="s">
        <v>5233</v>
      </c>
      <c r="E671" t="s">
        <v>274</v>
      </c>
      <c r="F671" s="382">
        <v>4.74</v>
      </c>
      <c r="G671" s="382">
        <v>182.285</v>
      </c>
      <c r="H671" s="382">
        <v>182</v>
      </c>
      <c r="I671" s="382">
        <v>0</v>
      </c>
    </row>
    <row r="672" spans="1:9" x14ac:dyDescent="0.25">
      <c r="A672">
        <v>20050003</v>
      </c>
      <c r="B672" t="s">
        <v>41</v>
      </c>
      <c r="C672" t="s">
        <v>5997</v>
      </c>
      <c r="D672" t="s">
        <v>6019</v>
      </c>
      <c r="E672" t="s">
        <v>1380</v>
      </c>
      <c r="F672" s="382">
        <v>31.259999999999998</v>
      </c>
      <c r="G672" s="382">
        <v>1194.3037999999999</v>
      </c>
      <c r="H672" s="382">
        <v>1194</v>
      </c>
      <c r="I672" s="382">
        <v>0</v>
      </c>
    </row>
    <row r="673" spans="1:9" x14ac:dyDescent="0.25">
      <c r="A673">
        <v>20050003</v>
      </c>
      <c r="B673" t="s">
        <v>40</v>
      </c>
      <c r="C673" t="s">
        <v>8646</v>
      </c>
      <c r="D673" t="s">
        <v>7668</v>
      </c>
      <c r="E673" t="s">
        <v>1380</v>
      </c>
      <c r="F673" s="382">
        <v>54.080000000000005</v>
      </c>
      <c r="G673" s="382">
        <v>1989.2633999999998</v>
      </c>
      <c r="H673" s="382">
        <v>1989</v>
      </c>
      <c r="I673" s="382">
        <v>0</v>
      </c>
    </row>
    <row r="674" spans="1:9" x14ac:dyDescent="0.25">
      <c r="A674">
        <v>20050003</v>
      </c>
      <c r="B674" t="s">
        <v>24</v>
      </c>
      <c r="C674" t="s">
        <v>8729</v>
      </c>
      <c r="D674" t="s">
        <v>4429</v>
      </c>
      <c r="E674" t="s">
        <v>1284</v>
      </c>
      <c r="F674" s="382">
        <v>23.699999999999996</v>
      </c>
      <c r="G674" s="382">
        <v>1089.1614</v>
      </c>
      <c r="H674" s="382">
        <v>1089</v>
      </c>
      <c r="I674" s="382">
        <v>0</v>
      </c>
    </row>
    <row r="675" spans="1:9" x14ac:dyDescent="0.25">
      <c r="A675">
        <v>20050003</v>
      </c>
      <c r="B675" t="s">
        <v>26</v>
      </c>
      <c r="C675" t="s">
        <v>10104</v>
      </c>
      <c r="D675" t="s">
        <v>10146</v>
      </c>
      <c r="E675" t="s">
        <v>278</v>
      </c>
      <c r="F675" s="382">
        <v>152.98000000000002</v>
      </c>
      <c r="G675" s="382">
        <v>5931.3203999999996</v>
      </c>
      <c r="H675" s="382">
        <v>5931</v>
      </c>
      <c r="I675" s="382">
        <v>0</v>
      </c>
    </row>
    <row r="676" spans="1:9" x14ac:dyDescent="0.25">
      <c r="A676">
        <v>20050003</v>
      </c>
      <c r="B676" t="s">
        <v>27</v>
      </c>
      <c r="C676" t="s">
        <v>5196</v>
      </c>
      <c r="D676" t="s">
        <v>9683</v>
      </c>
      <c r="E676" t="s">
        <v>1380</v>
      </c>
      <c r="F676" s="382">
        <v>39.959999999999994</v>
      </c>
      <c r="G676" s="382">
        <v>1553.9146000000001</v>
      </c>
      <c r="H676" s="382">
        <v>1554</v>
      </c>
      <c r="I676" s="382">
        <v>0</v>
      </c>
    </row>
    <row r="677" spans="1:9" x14ac:dyDescent="0.25">
      <c r="A677">
        <v>20050003</v>
      </c>
      <c r="B677" t="s">
        <v>2</v>
      </c>
      <c r="C677" t="s">
        <v>10957</v>
      </c>
      <c r="D677" t="s">
        <v>10997</v>
      </c>
      <c r="E677" t="s">
        <v>11027</v>
      </c>
      <c r="F677" s="382">
        <v>21.639999999999997</v>
      </c>
      <c r="G677" s="382">
        <v>1064.4089999999999</v>
      </c>
      <c r="H677" s="382">
        <v>1064</v>
      </c>
      <c r="I677" s="382">
        <v>0</v>
      </c>
    </row>
    <row r="678" spans="1:9" x14ac:dyDescent="0.25">
      <c r="A678">
        <v>20050003</v>
      </c>
      <c r="B678" t="s">
        <v>3</v>
      </c>
      <c r="C678" t="s">
        <v>9982</v>
      </c>
      <c r="D678" t="s">
        <v>10009</v>
      </c>
      <c r="E678" t="s">
        <v>1380</v>
      </c>
      <c r="F678" s="382">
        <v>40.159999999999997</v>
      </c>
      <c r="G678" s="382">
        <v>1584.8018</v>
      </c>
      <c r="H678" s="382">
        <v>1585</v>
      </c>
      <c r="I678" s="382">
        <v>0</v>
      </c>
    </row>
    <row r="679" spans="1:9" x14ac:dyDescent="0.25">
      <c r="A679">
        <v>20050003</v>
      </c>
      <c r="B679" t="s">
        <v>4</v>
      </c>
      <c r="C679" t="s">
        <v>8156</v>
      </c>
      <c r="D679" t="s">
        <v>12441</v>
      </c>
      <c r="E679" t="s">
        <v>1380</v>
      </c>
      <c r="F679" s="382">
        <v>45.059999999999995</v>
      </c>
      <c r="G679" s="382">
        <v>1892.4120000000003</v>
      </c>
      <c r="H679" s="382">
        <v>1892</v>
      </c>
      <c r="I679" s="382">
        <v>0</v>
      </c>
    </row>
    <row r="680" spans="1:9" x14ac:dyDescent="0.25">
      <c r="A680">
        <v>20050003</v>
      </c>
      <c r="B680" t="s">
        <v>38</v>
      </c>
      <c r="C680" t="s">
        <v>13010</v>
      </c>
      <c r="D680" t="s">
        <v>13026</v>
      </c>
      <c r="E680" t="s">
        <v>275</v>
      </c>
      <c r="F680" s="382">
        <v>22.96</v>
      </c>
      <c r="G680" s="382">
        <v>929.79680000000019</v>
      </c>
      <c r="H680" s="382">
        <v>930</v>
      </c>
      <c r="I680" s="382">
        <v>0</v>
      </c>
    </row>
    <row r="681" spans="1:9" x14ac:dyDescent="0.25">
      <c r="A681">
        <v>20050003</v>
      </c>
      <c r="B681" t="s">
        <v>29</v>
      </c>
      <c r="C681" t="s">
        <v>5637</v>
      </c>
      <c r="D681" t="s">
        <v>8245</v>
      </c>
      <c r="E681" t="s">
        <v>1380</v>
      </c>
      <c r="F681" s="382">
        <v>44.539999999999992</v>
      </c>
      <c r="G681" s="382">
        <v>1810.7109999999998</v>
      </c>
      <c r="H681" s="382">
        <v>1811</v>
      </c>
      <c r="I681" s="382">
        <v>0</v>
      </c>
    </row>
    <row r="682" spans="1:9" x14ac:dyDescent="0.25">
      <c r="A682">
        <v>20050003</v>
      </c>
      <c r="B682" t="s">
        <v>39</v>
      </c>
      <c r="C682" t="s">
        <v>9380</v>
      </c>
      <c r="D682" t="s">
        <v>13086</v>
      </c>
      <c r="E682" t="s">
        <v>274</v>
      </c>
      <c r="F682" s="382">
        <v>294.38</v>
      </c>
      <c r="G682" s="382">
        <v>11933.721799999999</v>
      </c>
      <c r="H682" s="382">
        <v>11934</v>
      </c>
      <c r="I682" s="382">
        <v>0</v>
      </c>
    </row>
    <row r="683" spans="1:9" x14ac:dyDescent="0.25">
      <c r="A683">
        <v>20050003</v>
      </c>
      <c r="B683" t="s">
        <v>30</v>
      </c>
      <c r="C683" t="s">
        <v>13797</v>
      </c>
      <c r="D683" t="s">
        <v>6029</v>
      </c>
      <c r="E683" t="s">
        <v>274</v>
      </c>
      <c r="F683" s="382">
        <v>31.139999999999997</v>
      </c>
      <c r="G683" s="382">
        <v>1364.5954000000004</v>
      </c>
      <c r="H683" s="382">
        <v>1365</v>
      </c>
      <c r="I683" s="382">
        <v>0</v>
      </c>
    </row>
    <row r="684" spans="1:9" x14ac:dyDescent="0.25">
      <c r="A684">
        <v>20050003</v>
      </c>
      <c r="B684" t="s">
        <v>422</v>
      </c>
      <c r="C684" t="s">
        <v>9386</v>
      </c>
      <c r="D684" t="s">
        <v>9436</v>
      </c>
      <c r="E684" t="s">
        <v>1380</v>
      </c>
      <c r="F684" s="382">
        <v>21.419999999999998</v>
      </c>
      <c r="G684" s="382">
        <v>951.89600000000007</v>
      </c>
      <c r="H684" s="382">
        <v>952</v>
      </c>
      <c r="I684" s="382">
        <v>0</v>
      </c>
    </row>
    <row r="685" spans="1:9" x14ac:dyDescent="0.25">
      <c r="A685">
        <v>20050003</v>
      </c>
      <c r="B685" t="s">
        <v>8</v>
      </c>
      <c r="C685" t="s">
        <v>939</v>
      </c>
      <c r="D685" t="s">
        <v>13967</v>
      </c>
      <c r="E685" t="s">
        <v>275</v>
      </c>
      <c r="F685" s="382">
        <v>16.36</v>
      </c>
      <c r="G685" s="382">
        <v>693.7052000000001</v>
      </c>
      <c r="H685" s="382">
        <v>694</v>
      </c>
      <c r="I685" s="382">
        <v>0</v>
      </c>
    </row>
    <row r="686" spans="1:9" x14ac:dyDescent="0.25">
      <c r="A686">
        <v>20050003</v>
      </c>
      <c r="B686" t="s">
        <v>32</v>
      </c>
      <c r="C686" t="s">
        <v>9641</v>
      </c>
      <c r="D686" t="s">
        <v>14085</v>
      </c>
      <c r="E686" t="s">
        <v>1284</v>
      </c>
      <c r="F686" s="382">
        <v>38.28</v>
      </c>
      <c r="G686" s="382">
        <v>1505.7454000000002</v>
      </c>
      <c r="H686" s="382">
        <v>1506</v>
      </c>
      <c r="I686" s="382">
        <v>0</v>
      </c>
    </row>
    <row r="687" spans="1:9" x14ac:dyDescent="0.25">
      <c r="A687">
        <v>20050003</v>
      </c>
      <c r="B687" t="s">
        <v>33</v>
      </c>
      <c r="C687" t="s">
        <v>6314</v>
      </c>
      <c r="D687" t="s">
        <v>14168</v>
      </c>
      <c r="E687" t="s">
        <v>5502</v>
      </c>
      <c r="F687" s="382">
        <v>60.060000000000009</v>
      </c>
      <c r="G687" s="382">
        <v>2522.0534000000002</v>
      </c>
      <c r="H687" s="382">
        <v>2522</v>
      </c>
      <c r="I687" s="382">
        <v>0</v>
      </c>
    </row>
    <row r="688" spans="1:9" x14ac:dyDescent="0.25">
      <c r="A688">
        <v>20050003</v>
      </c>
      <c r="B688" t="s">
        <v>9</v>
      </c>
      <c r="C688" t="s">
        <v>10682</v>
      </c>
      <c r="D688" t="s">
        <v>14994</v>
      </c>
      <c r="E688" t="s">
        <v>5245</v>
      </c>
      <c r="F688" s="382">
        <v>14.68</v>
      </c>
      <c r="G688" s="382">
        <v>655.76120000000003</v>
      </c>
      <c r="H688" s="382">
        <v>656</v>
      </c>
      <c r="I688" s="382">
        <v>0</v>
      </c>
    </row>
    <row r="689" spans="1:9" x14ac:dyDescent="0.25">
      <c r="A689">
        <v>20050003</v>
      </c>
      <c r="B689" t="s">
        <v>34</v>
      </c>
      <c r="C689" t="s">
        <v>15167</v>
      </c>
      <c r="D689" t="s">
        <v>15205</v>
      </c>
      <c r="E689" t="s">
        <v>274</v>
      </c>
      <c r="F689" s="382">
        <v>63.26</v>
      </c>
      <c r="G689" s="382">
        <v>2418.2108000000003</v>
      </c>
      <c r="H689" s="382">
        <v>2418</v>
      </c>
      <c r="I689" s="382">
        <v>0</v>
      </c>
    </row>
    <row r="690" spans="1:9" x14ac:dyDescent="0.25">
      <c r="A690">
        <v>20050003</v>
      </c>
      <c r="B690" t="s">
        <v>11</v>
      </c>
      <c r="C690" t="s">
        <v>11313</v>
      </c>
      <c r="D690" t="s">
        <v>15566</v>
      </c>
      <c r="E690" t="s">
        <v>1380</v>
      </c>
      <c r="F690" s="382">
        <v>51.499999999999993</v>
      </c>
      <c r="G690" s="382">
        <v>1949.3054000000002</v>
      </c>
      <c r="H690" s="382">
        <v>1949</v>
      </c>
      <c r="I690" s="382">
        <v>0</v>
      </c>
    </row>
    <row r="691" spans="1:9" x14ac:dyDescent="0.25">
      <c r="A691">
        <v>20050003</v>
      </c>
      <c r="B691" t="s">
        <v>13</v>
      </c>
      <c r="C691" t="s">
        <v>10658</v>
      </c>
      <c r="D691" t="s">
        <v>15568</v>
      </c>
      <c r="E691" t="s">
        <v>275</v>
      </c>
      <c r="F691" s="382">
        <v>27.400000000000006</v>
      </c>
      <c r="G691" s="382">
        <v>1057.2246</v>
      </c>
      <c r="H691" s="382">
        <v>1057</v>
      </c>
      <c r="I691" s="382">
        <v>0</v>
      </c>
    </row>
    <row r="692" spans="1:9" x14ac:dyDescent="0.25">
      <c r="A692">
        <v>20050003</v>
      </c>
      <c r="B692" t="s">
        <v>35</v>
      </c>
      <c r="C692" t="s">
        <v>6792</v>
      </c>
      <c r="D692" t="s">
        <v>6817</v>
      </c>
      <c r="E692" t="s">
        <v>1284</v>
      </c>
      <c r="F692" s="382">
        <v>44.339999999999996</v>
      </c>
      <c r="G692" s="382">
        <v>2173.6068</v>
      </c>
      <c r="H692" s="382">
        <v>2174</v>
      </c>
      <c r="I692" s="382">
        <v>0</v>
      </c>
    </row>
    <row r="693" spans="1:9" x14ac:dyDescent="0.25">
      <c r="A693">
        <v>20050003</v>
      </c>
      <c r="B693" t="s">
        <v>14</v>
      </c>
      <c r="C693" t="s">
        <v>11773</v>
      </c>
      <c r="D693" t="s">
        <v>15569</v>
      </c>
      <c r="E693" t="s">
        <v>1380</v>
      </c>
      <c r="F693" s="382">
        <v>48.1</v>
      </c>
      <c r="G693" s="382">
        <v>1779.7976000000003</v>
      </c>
      <c r="H693" s="382">
        <v>1780</v>
      </c>
      <c r="I693" s="382">
        <v>0</v>
      </c>
    </row>
    <row r="694" spans="1:9" x14ac:dyDescent="0.25">
      <c r="A694">
        <v>20050003</v>
      </c>
      <c r="B694" t="s">
        <v>1650</v>
      </c>
      <c r="C694" t="s">
        <v>5425</v>
      </c>
      <c r="D694" t="s">
        <v>5501</v>
      </c>
      <c r="E694" t="s">
        <v>5502</v>
      </c>
      <c r="F694" s="382">
        <v>80.760000000000005</v>
      </c>
      <c r="G694" s="382">
        <v>3363.1877999999997</v>
      </c>
      <c r="H694" s="382">
        <v>3363</v>
      </c>
      <c r="I694" s="382">
        <v>0</v>
      </c>
    </row>
    <row r="695" spans="1:9" x14ac:dyDescent="0.25">
      <c r="A695">
        <v>20050003</v>
      </c>
      <c r="B695" t="s">
        <v>15</v>
      </c>
      <c r="C695" t="s">
        <v>8545</v>
      </c>
      <c r="D695" t="s">
        <v>15570</v>
      </c>
      <c r="E695" t="s">
        <v>1380</v>
      </c>
      <c r="F695" s="382">
        <v>27.44</v>
      </c>
      <c r="G695" s="382">
        <v>1115.4102</v>
      </c>
      <c r="H695" s="382">
        <v>1115</v>
      </c>
      <c r="I695" s="382">
        <v>0</v>
      </c>
    </row>
    <row r="696" spans="1:9" x14ac:dyDescent="0.25">
      <c r="A696">
        <v>20050003</v>
      </c>
      <c r="B696" t="s">
        <v>16</v>
      </c>
      <c r="C696" t="s">
        <v>15513</v>
      </c>
      <c r="D696" t="s">
        <v>15571</v>
      </c>
      <c r="E696" t="s">
        <v>1380</v>
      </c>
      <c r="F696" s="382">
        <v>32.179999999999993</v>
      </c>
      <c r="G696" s="382">
        <v>1324.3178</v>
      </c>
      <c r="H696" s="382">
        <v>1324</v>
      </c>
      <c r="I696" s="382">
        <v>0</v>
      </c>
    </row>
    <row r="697" spans="1:9" x14ac:dyDescent="0.25">
      <c r="A697">
        <v>20050003</v>
      </c>
      <c r="B697" t="s">
        <v>424</v>
      </c>
      <c r="C697" t="s">
        <v>13000</v>
      </c>
      <c r="D697" t="s">
        <v>15572</v>
      </c>
      <c r="E697" t="s">
        <v>275</v>
      </c>
      <c r="F697" s="382">
        <v>28.28</v>
      </c>
      <c r="G697" s="382">
        <v>1193.0630000000001</v>
      </c>
      <c r="H697" s="382">
        <v>1193</v>
      </c>
      <c r="I697" s="382">
        <v>0</v>
      </c>
    </row>
    <row r="698" spans="1:9" x14ac:dyDescent="0.25">
      <c r="A698">
        <v>20050003</v>
      </c>
      <c r="B698" t="s">
        <v>131</v>
      </c>
      <c r="C698" t="s">
        <v>15849</v>
      </c>
      <c r="D698" t="s">
        <v>15872</v>
      </c>
      <c r="E698" t="s">
        <v>5245</v>
      </c>
      <c r="F698" s="382">
        <v>49.22</v>
      </c>
      <c r="G698" s="382">
        <v>1937.3466000000001</v>
      </c>
      <c r="H698" s="382">
        <v>1937</v>
      </c>
      <c r="I698" s="382">
        <v>0</v>
      </c>
    </row>
    <row r="699" spans="1:9" x14ac:dyDescent="0.25">
      <c r="A699">
        <v>20050003</v>
      </c>
      <c r="B699" t="s">
        <v>760</v>
      </c>
      <c r="C699" t="s">
        <v>15917</v>
      </c>
      <c r="D699" t="s">
        <v>15929</v>
      </c>
      <c r="E699" t="s">
        <v>1380</v>
      </c>
      <c r="F699" s="382">
        <v>43.32</v>
      </c>
      <c r="G699" s="382">
        <v>1552.085</v>
      </c>
      <c r="H699" s="382">
        <v>1552</v>
      </c>
      <c r="I699" s="382">
        <v>0</v>
      </c>
    </row>
    <row r="700" spans="1:9" x14ac:dyDescent="0.25">
      <c r="A700">
        <v>20050003</v>
      </c>
      <c r="B700" t="s">
        <v>761</v>
      </c>
      <c r="C700" t="s">
        <v>15182</v>
      </c>
      <c r="D700" t="s">
        <v>15930</v>
      </c>
      <c r="E700" t="s">
        <v>274</v>
      </c>
      <c r="F700" s="382">
        <v>53.839999999999989</v>
      </c>
      <c r="G700" s="382">
        <v>2041.8304000000003</v>
      </c>
      <c r="H700" s="382">
        <v>2042</v>
      </c>
      <c r="I700" s="382">
        <v>0</v>
      </c>
    </row>
    <row r="701" spans="1:9" x14ac:dyDescent="0.25">
      <c r="A701">
        <v>20050003</v>
      </c>
      <c r="B701" t="s">
        <v>762</v>
      </c>
      <c r="C701" t="s">
        <v>5615</v>
      </c>
      <c r="D701" t="s">
        <v>6915</v>
      </c>
      <c r="E701" t="s">
        <v>1380</v>
      </c>
      <c r="F701" s="382">
        <v>65.86</v>
      </c>
      <c r="G701" s="382">
        <v>2503.2668000000003</v>
      </c>
      <c r="H701" s="382">
        <v>2503</v>
      </c>
      <c r="I701" s="382">
        <v>0</v>
      </c>
    </row>
    <row r="702" spans="1:9" x14ac:dyDescent="0.25">
      <c r="A702">
        <v>20050003</v>
      </c>
      <c r="B702" t="s">
        <v>763</v>
      </c>
      <c r="C702" t="s">
        <v>16153</v>
      </c>
      <c r="D702" t="s">
        <v>16171</v>
      </c>
      <c r="E702" t="s">
        <v>4438</v>
      </c>
      <c r="F702" s="382">
        <v>62.180000000000007</v>
      </c>
      <c r="G702" s="382">
        <v>2366.9138000000003</v>
      </c>
      <c r="H702" s="382">
        <v>2367</v>
      </c>
      <c r="I702" s="382">
        <v>0</v>
      </c>
    </row>
    <row r="703" spans="1:9" x14ac:dyDescent="0.25">
      <c r="A703">
        <v>20050003</v>
      </c>
      <c r="B703" t="s">
        <v>952</v>
      </c>
      <c r="C703" t="s">
        <v>7574</v>
      </c>
      <c r="D703" t="s">
        <v>16507</v>
      </c>
      <c r="E703" t="s">
        <v>1380</v>
      </c>
      <c r="F703" s="382">
        <v>16.28</v>
      </c>
      <c r="G703" s="382">
        <v>639.00900000000001</v>
      </c>
      <c r="H703" s="382">
        <v>639</v>
      </c>
      <c r="I703" s="382">
        <v>0</v>
      </c>
    </row>
    <row r="704" spans="1:9" x14ac:dyDescent="0.25">
      <c r="A704">
        <v>20050003</v>
      </c>
      <c r="B704" t="s">
        <v>130</v>
      </c>
      <c r="C704" t="s">
        <v>15770</v>
      </c>
      <c r="D704" t="s">
        <v>10448</v>
      </c>
      <c r="E704" t="s">
        <v>5245</v>
      </c>
      <c r="F704" s="382">
        <v>37.299999999999997</v>
      </c>
      <c r="G704" s="382">
        <v>1704.3534000000002</v>
      </c>
      <c r="H704" s="382">
        <v>1704</v>
      </c>
      <c r="I704" s="382">
        <v>0</v>
      </c>
    </row>
    <row r="705" spans="1:9" x14ac:dyDescent="0.25">
      <c r="A705">
        <v>20050003</v>
      </c>
      <c r="B705" t="s">
        <v>426</v>
      </c>
      <c r="C705" t="s">
        <v>5999</v>
      </c>
      <c r="D705" t="s">
        <v>6021</v>
      </c>
      <c r="E705" t="s">
        <v>1380</v>
      </c>
      <c r="F705" s="382">
        <v>21.060000000000002</v>
      </c>
      <c r="G705" s="382">
        <v>889.53380000000016</v>
      </c>
      <c r="H705" s="382">
        <v>890</v>
      </c>
      <c r="I705" s="382">
        <v>0</v>
      </c>
    </row>
    <row r="706" spans="1:9" x14ac:dyDescent="0.25">
      <c r="A706">
        <v>20050003</v>
      </c>
      <c r="B706" t="s">
        <v>425</v>
      </c>
      <c r="C706" t="s">
        <v>6610</v>
      </c>
      <c r="D706" t="s">
        <v>6640</v>
      </c>
      <c r="E706" t="s">
        <v>1380</v>
      </c>
      <c r="F706" s="382">
        <v>61.02</v>
      </c>
      <c r="G706" s="382">
        <v>2485.6372000000001</v>
      </c>
      <c r="H706" s="382">
        <v>2486</v>
      </c>
      <c r="I706" s="382">
        <v>0</v>
      </c>
    </row>
    <row r="707" spans="1:9" x14ac:dyDescent="0.25">
      <c r="A707">
        <v>20050003</v>
      </c>
      <c r="B707" t="s">
        <v>427</v>
      </c>
      <c r="C707" t="s">
        <v>6002</v>
      </c>
      <c r="D707" t="s">
        <v>7671</v>
      </c>
      <c r="E707" t="s">
        <v>265</v>
      </c>
      <c r="F707" s="382">
        <v>61.660000000000011</v>
      </c>
      <c r="G707" s="382">
        <v>2614.7554000000005</v>
      </c>
      <c r="H707" s="382">
        <v>2615</v>
      </c>
      <c r="I707" s="382">
        <v>0</v>
      </c>
    </row>
    <row r="708" spans="1:9" x14ac:dyDescent="0.25">
      <c r="A708" t="s">
        <v>16707</v>
      </c>
      <c r="F708" s="382">
        <v>1832.3999999999996</v>
      </c>
      <c r="G708" s="382">
        <v>73958.712999999989</v>
      </c>
      <c r="H708" s="382">
        <v>73958</v>
      </c>
      <c r="I708" s="382">
        <v>0</v>
      </c>
    </row>
    <row r="709" spans="1:9" x14ac:dyDescent="0.25">
      <c r="A709">
        <v>20060001</v>
      </c>
      <c r="B709" t="s">
        <v>17</v>
      </c>
      <c r="C709" t="s">
        <v>4416</v>
      </c>
      <c r="D709" t="s">
        <v>4449</v>
      </c>
      <c r="E709" t="s">
        <v>4450</v>
      </c>
      <c r="F709" s="382">
        <v>518.9</v>
      </c>
      <c r="G709" s="382">
        <v>20847.054</v>
      </c>
      <c r="H709" s="382">
        <v>20738</v>
      </c>
      <c r="I709" s="382">
        <v>109.42999999998574</v>
      </c>
    </row>
    <row r="710" spans="1:9" x14ac:dyDescent="0.25">
      <c r="A710">
        <v>20060001</v>
      </c>
      <c r="B710" t="s">
        <v>22</v>
      </c>
      <c r="C710" t="s">
        <v>7316</v>
      </c>
      <c r="D710" t="s">
        <v>7354</v>
      </c>
      <c r="E710" t="s">
        <v>5266</v>
      </c>
      <c r="F710" s="382">
        <v>18.899999999999999</v>
      </c>
      <c r="G710" s="382">
        <v>785.50700000000006</v>
      </c>
      <c r="H710" s="382">
        <v>786</v>
      </c>
      <c r="I710" s="382">
        <v>0</v>
      </c>
    </row>
    <row r="711" spans="1:9" x14ac:dyDescent="0.25">
      <c r="A711">
        <v>20060001</v>
      </c>
      <c r="B711" t="s">
        <v>24</v>
      </c>
      <c r="C711" t="s">
        <v>7740</v>
      </c>
      <c r="D711" t="s">
        <v>7782</v>
      </c>
      <c r="E711" t="s">
        <v>5266</v>
      </c>
      <c r="F711" s="382">
        <v>14.399999999999999</v>
      </c>
      <c r="G711" s="382">
        <v>677.08600000000001</v>
      </c>
      <c r="H711" s="382">
        <v>677</v>
      </c>
      <c r="I711" s="382">
        <v>0</v>
      </c>
    </row>
    <row r="712" spans="1:9" x14ac:dyDescent="0.25">
      <c r="A712">
        <v>20060001</v>
      </c>
      <c r="B712" t="s">
        <v>25</v>
      </c>
      <c r="C712" t="s">
        <v>7905</v>
      </c>
      <c r="D712" t="s">
        <v>7933</v>
      </c>
      <c r="E712" t="s">
        <v>5266</v>
      </c>
      <c r="F712" s="382">
        <v>19.099999999999998</v>
      </c>
      <c r="G712" s="382">
        <v>751.88200000000006</v>
      </c>
      <c r="H712" s="382">
        <v>752</v>
      </c>
      <c r="I712" s="382">
        <v>0</v>
      </c>
    </row>
    <row r="713" spans="1:9" x14ac:dyDescent="0.25">
      <c r="A713">
        <v>20060001</v>
      </c>
      <c r="B713" t="s">
        <v>26</v>
      </c>
      <c r="C713" t="s">
        <v>8210</v>
      </c>
      <c r="D713" t="s">
        <v>8239</v>
      </c>
      <c r="E713" t="s">
        <v>8267</v>
      </c>
      <c r="F713" s="382">
        <v>830.6</v>
      </c>
      <c r="G713" s="382">
        <v>32858.161999999997</v>
      </c>
      <c r="H713" s="382">
        <v>32858</v>
      </c>
      <c r="I713" s="382">
        <v>0</v>
      </c>
    </row>
    <row r="714" spans="1:9" x14ac:dyDescent="0.25">
      <c r="A714">
        <v>20060001</v>
      </c>
      <c r="B714" t="s">
        <v>2</v>
      </c>
      <c r="C714" t="s">
        <v>8381</v>
      </c>
      <c r="D714" t="s">
        <v>8410</v>
      </c>
      <c r="E714" t="s">
        <v>5254</v>
      </c>
      <c r="F714" s="382">
        <v>26.600000000000005</v>
      </c>
      <c r="G714" s="382">
        <v>1142.8760000000002</v>
      </c>
      <c r="H714" s="382">
        <v>1143</v>
      </c>
      <c r="I714" s="382">
        <v>0</v>
      </c>
    </row>
    <row r="715" spans="1:9" x14ac:dyDescent="0.25">
      <c r="A715">
        <v>20060001</v>
      </c>
      <c r="B715" t="s">
        <v>29</v>
      </c>
      <c r="C715" t="s">
        <v>10106</v>
      </c>
      <c r="D715" t="s">
        <v>10148</v>
      </c>
      <c r="E715" t="s">
        <v>5266</v>
      </c>
      <c r="F715" s="382">
        <v>47.999999999999993</v>
      </c>
      <c r="G715" s="382">
        <v>2290.2870000000003</v>
      </c>
      <c r="H715" s="382">
        <v>2290</v>
      </c>
      <c r="I715" s="382">
        <v>0</v>
      </c>
    </row>
    <row r="716" spans="1:9" x14ac:dyDescent="0.25">
      <c r="A716">
        <v>20060001</v>
      </c>
      <c r="B716" t="s">
        <v>30</v>
      </c>
      <c r="C716" t="s">
        <v>13152</v>
      </c>
      <c r="D716" t="s">
        <v>13182</v>
      </c>
      <c r="E716" t="s">
        <v>5268</v>
      </c>
      <c r="F716" s="382">
        <v>13.4</v>
      </c>
      <c r="G716" s="382">
        <v>610.74599999999998</v>
      </c>
      <c r="H716" s="382">
        <v>611</v>
      </c>
      <c r="I716" s="382">
        <v>0</v>
      </c>
    </row>
    <row r="717" spans="1:9" x14ac:dyDescent="0.25">
      <c r="A717">
        <v>20060001</v>
      </c>
      <c r="B717" t="s">
        <v>7</v>
      </c>
      <c r="C717" t="s">
        <v>8037</v>
      </c>
      <c r="D717" t="s">
        <v>8082</v>
      </c>
      <c r="E717" t="s">
        <v>5266</v>
      </c>
      <c r="F717" s="382">
        <v>28.2</v>
      </c>
      <c r="G717" s="382">
        <v>1331.9939999999999</v>
      </c>
      <c r="H717" s="382">
        <v>1332</v>
      </c>
      <c r="I717" s="382">
        <v>0</v>
      </c>
    </row>
    <row r="718" spans="1:9" x14ac:dyDescent="0.25">
      <c r="A718">
        <v>20060001</v>
      </c>
      <c r="B718" t="s">
        <v>422</v>
      </c>
      <c r="C718" t="s">
        <v>12314</v>
      </c>
      <c r="D718" t="s">
        <v>15206</v>
      </c>
      <c r="E718" t="s">
        <v>6131</v>
      </c>
      <c r="F718" s="382">
        <v>11.6</v>
      </c>
      <c r="G718" s="382">
        <v>412.28700000000003</v>
      </c>
      <c r="H718" s="382">
        <v>412</v>
      </c>
      <c r="I718" s="382">
        <v>0</v>
      </c>
    </row>
    <row r="719" spans="1:9" x14ac:dyDescent="0.25">
      <c r="A719" t="s">
        <v>16708</v>
      </c>
      <c r="F719" s="382">
        <v>1529.7</v>
      </c>
      <c r="G719" s="382">
        <v>61707.880999999987</v>
      </c>
      <c r="H719" s="382">
        <v>61599</v>
      </c>
      <c r="I719" s="382">
        <v>109.42999999998574</v>
      </c>
    </row>
    <row r="720" spans="1:9" x14ac:dyDescent="0.25">
      <c r="A720">
        <v>20060002</v>
      </c>
      <c r="B720" t="s">
        <v>17</v>
      </c>
      <c r="C720" t="s">
        <v>4417</v>
      </c>
      <c r="D720" t="s">
        <v>4451</v>
      </c>
      <c r="E720" t="s">
        <v>4452</v>
      </c>
      <c r="F720" s="382">
        <v>16.040000000000003</v>
      </c>
      <c r="G720" s="382">
        <v>702.37660000000005</v>
      </c>
      <c r="H720" s="382">
        <v>702</v>
      </c>
      <c r="I720" s="382">
        <v>0</v>
      </c>
    </row>
    <row r="721" spans="1:9" x14ac:dyDescent="0.25">
      <c r="A721">
        <v>20060002</v>
      </c>
      <c r="B721" t="s">
        <v>20</v>
      </c>
      <c r="C721" t="s">
        <v>5208</v>
      </c>
      <c r="D721" t="s">
        <v>5253</v>
      </c>
      <c r="E721" t="s">
        <v>5254</v>
      </c>
      <c r="F721" s="382">
        <v>78.78</v>
      </c>
      <c r="G721" s="382">
        <v>3358.5462000000002</v>
      </c>
      <c r="H721" s="382">
        <v>3359</v>
      </c>
      <c r="I721" s="382">
        <v>0</v>
      </c>
    </row>
    <row r="722" spans="1:9" x14ac:dyDescent="0.25">
      <c r="A722">
        <v>20060002</v>
      </c>
      <c r="B722" t="s">
        <v>22</v>
      </c>
      <c r="C722" t="s">
        <v>5210</v>
      </c>
      <c r="D722" t="s">
        <v>5257</v>
      </c>
      <c r="E722" t="s">
        <v>4452</v>
      </c>
      <c r="F722" s="382">
        <v>66.78</v>
      </c>
      <c r="G722" s="382">
        <v>2948.2344000000012</v>
      </c>
      <c r="H722" s="382">
        <v>2948</v>
      </c>
      <c r="I722" s="382">
        <v>0</v>
      </c>
    </row>
    <row r="723" spans="1:9" x14ac:dyDescent="0.25">
      <c r="A723">
        <v>20060002</v>
      </c>
      <c r="B723" t="s">
        <v>40</v>
      </c>
      <c r="C723" t="s">
        <v>5211</v>
      </c>
      <c r="D723" t="s">
        <v>5258</v>
      </c>
      <c r="E723" t="s">
        <v>1676</v>
      </c>
      <c r="F723" s="382">
        <v>16.190000000000001</v>
      </c>
      <c r="G723" s="382">
        <v>643.72460000000001</v>
      </c>
      <c r="H723" s="382">
        <v>644</v>
      </c>
      <c r="I723" s="382">
        <v>0</v>
      </c>
    </row>
    <row r="724" spans="1:9" x14ac:dyDescent="0.25">
      <c r="A724">
        <v>20060002</v>
      </c>
      <c r="B724" t="s">
        <v>2</v>
      </c>
      <c r="C724" t="s">
        <v>5993</v>
      </c>
      <c r="D724" t="s">
        <v>6013</v>
      </c>
      <c r="E724" t="s">
        <v>1676</v>
      </c>
      <c r="F724" s="382">
        <v>18.88</v>
      </c>
      <c r="G724" s="382">
        <v>1365.5451000000003</v>
      </c>
      <c r="H724" s="382">
        <v>1366</v>
      </c>
      <c r="I724" s="382">
        <v>0</v>
      </c>
    </row>
    <row r="725" spans="1:9" x14ac:dyDescent="0.25">
      <c r="A725">
        <v>20060002</v>
      </c>
      <c r="B725" t="s">
        <v>4</v>
      </c>
      <c r="C725" t="s">
        <v>5994</v>
      </c>
      <c r="D725" t="s">
        <v>6015</v>
      </c>
      <c r="E725" t="s">
        <v>6016</v>
      </c>
      <c r="F725" s="382">
        <v>2.1800000000000002</v>
      </c>
      <c r="G725" s="382">
        <v>115.12580000000001</v>
      </c>
      <c r="H725" s="382">
        <v>115</v>
      </c>
      <c r="I725" s="382">
        <v>0</v>
      </c>
    </row>
    <row r="726" spans="1:9" x14ac:dyDescent="0.25">
      <c r="A726">
        <v>20060002</v>
      </c>
      <c r="B726" t="s">
        <v>35</v>
      </c>
      <c r="C726" t="s">
        <v>9387</v>
      </c>
      <c r="D726" t="s">
        <v>9437</v>
      </c>
      <c r="E726" t="s">
        <v>4452</v>
      </c>
      <c r="F726" s="382">
        <v>12.709999999999999</v>
      </c>
      <c r="G726" s="382">
        <v>520.44200000000001</v>
      </c>
      <c r="H726" s="382">
        <v>520</v>
      </c>
      <c r="I726" s="382">
        <v>0</v>
      </c>
    </row>
    <row r="727" spans="1:9" x14ac:dyDescent="0.25">
      <c r="A727">
        <v>20060002</v>
      </c>
      <c r="B727" t="s">
        <v>14</v>
      </c>
      <c r="C727" t="s">
        <v>11329</v>
      </c>
      <c r="D727" t="s">
        <v>11361</v>
      </c>
      <c r="E727" t="s">
        <v>4452</v>
      </c>
      <c r="F727" s="382">
        <v>52.440000000000005</v>
      </c>
      <c r="G727" s="382">
        <v>1971.7052000000001</v>
      </c>
      <c r="H727" s="382">
        <v>1972</v>
      </c>
      <c r="I727" s="382">
        <v>0</v>
      </c>
    </row>
    <row r="728" spans="1:9" x14ac:dyDescent="0.25">
      <c r="A728">
        <v>20060002</v>
      </c>
      <c r="B728" t="s">
        <v>129</v>
      </c>
      <c r="C728" t="s">
        <v>11780</v>
      </c>
      <c r="D728" t="s">
        <v>11819</v>
      </c>
      <c r="E728" t="s">
        <v>4452</v>
      </c>
      <c r="F728" s="382">
        <v>36.9</v>
      </c>
      <c r="G728" s="382">
        <v>1394.8533999999997</v>
      </c>
      <c r="H728" s="382">
        <v>1395</v>
      </c>
      <c r="I728" s="382">
        <v>0</v>
      </c>
    </row>
    <row r="729" spans="1:9" x14ac:dyDescent="0.25">
      <c r="A729">
        <v>20060002</v>
      </c>
      <c r="B729" t="s">
        <v>761</v>
      </c>
      <c r="C729" t="s">
        <v>15918</v>
      </c>
      <c r="D729" t="s">
        <v>15931</v>
      </c>
      <c r="E729" t="s">
        <v>1676</v>
      </c>
      <c r="F729" s="382">
        <v>36.92</v>
      </c>
      <c r="G729" s="382">
        <v>1702.8246999999999</v>
      </c>
      <c r="H729" s="382">
        <v>1703</v>
      </c>
      <c r="I729" s="382">
        <v>0</v>
      </c>
    </row>
    <row r="730" spans="1:9" x14ac:dyDescent="0.25">
      <c r="A730" t="s">
        <v>16709</v>
      </c>
      <c r="F730" s="382">
        <v>337.82000000000005</v>
      </c>
      <c r="G730" s="382">
        <v>14723.378000000002</v>
      </c>
      <c r="H730" s="382">
        <v>14724</v>
      </c>
      <c r="I730" s="382">
        <v>0</v>
      </c>
    </row>
    <row r="731" spans="1:9" x14ac:dyDescent="0.25">
      <c r="A731">
        <v>20060003</v>
      </c>
      <c r="B731" t="s">
        <v>17</v>
      </c>
      <c r="C731" t="s">
        <v>4418</v>
      </c>
      <c r="D731" t="s">
        <v>4453</v>
      </c>
      <c r="E731" t="s">
        <v>272</v>
      </c>
      <c r="F731" s="382">
        <v>1537.62</v>
      </c>
      <c r="G731" s="382">
        <v>55593.034500000009</v>
      </c>
      <c r="H731" s="382">
        <v>27783</v>
      </c>
      <c r="I731" s="382">
        <v>2410.1900000000169</v>
      </c>
    </row>
    <row r="732" spans="1:9" x14ac:dyDescent="0.25">
      <c r="A732">
        <v>20060003</v>
      </c>
      <c r="B732" t="s">
        <v>40</v>
      </c>
      <c r="C732" t="s">
        <v>16447</v>
      </c>
      <c r="D732" t="s">
        <v>16508</v>
      </c>
      <c r="E732" t="s">
        <v>5476</v>
      </c>
      <c r="F732" s="382">
        <v>10.559999999999999</v>
      </c>
      <c r="G732" s="382">
        <v>422.15199999999999</v>
      </c>
      <c r="H732" s="382">
        <v>422</v>
      </c>
      <c r="I732" s="382">
        <v>0</v>
      </c>
    </row>
    <row r="733" spans="1:9" x14ac:dyDescent="0.25">
      <c r="A733" t="s">
        <v>16710</v>
      </c>
      <c r="F733" s="382">
        <v>1548.1799999999998</v>
      </c>
      <c r="G733" s="382">
        <v>56015.186500000011</v>
      </c>
      <c r="H733" s="382">
        <v>28205</v>
      </c>
      <c r="I733" s="382">
        <v>2410.1900000000169</v>
      </c>
    </row>
    <row r="734" spans="1:9" x14ac:dyDescent="0.25">
      <c r="A734">
        <v>20060004</v>
      </c>
      <c r="B734" t="s">
        <v>17</v>
      </c>
      <c r="C734" t="s">
        <v>5217</v>
      </c>
      <c r="D734" t="s">
        <v>5265</v>
      </c>
      <c r="E734" t="s">
        <v>5266</v>
      </c>
      <c r="F734" s="382">
        <v>283.27999999999997</v>
      </c>
      <c r="G734" s="382">
        <v>12648.605</v>
      </c>
      <c r="H734" s="382">
        <v>6299</v>
      </c>
      <c r="I734" s="382">
        <v>0</v>
      </c>
    </row>
    <row r="735" spans="1:9" x14ac:dyDescent="0.25">
      <c r="A735">
        <v>20060004</v>
      </c>
      <c r="B735" t="s">
        <v>19</v>
      </c>
      <c r="C735" t="s">
        <v>5221</v>
      </c>
      <c r="D735" t="s">
        <v>5272</v>
      </c>
      <c r="E735" t="s">
        <v>5266</v>
      </c>
      <c r="F735" s="382">
        <v>78.820000000000007</v>
      </c>
      <c r="G735" s="382">
        <v>3215.3403999999996</v>
      </c>
      <c r="H735" s="382">
        <v>3215</v>
      </c>
      <c r="I735" s="382">
        <v>0</v>
      </c>
    </row>
    <row r="736" spans="1:9" x14ac:dyDescent="0.25">
      <c r="A736">
        <v>20060004</v>
      </c>
      <c r="B736" t="s">
        <v>21</v>
      </c>
      <c r="C736" t="s">
        <v>795</v>
      </c>
      <c r="D736" t="s">
        <v>5275</v>
      </c>
      <c r="E736" t="s">
        <v>5266</v>
      </c>
      <c r="F736" s="382">
        <v>44.9</v>
      </c>
      <c r="G736" s="382">
        <v>1995.7360000000001</v>
      </c>
      <c r="H736" s="382">
        <v>1996</v>
      </c>
      <c r="I736" s="382">
        <v>0</v>
      </c>
    </row>
    <row r="737" spans="1:9" x14ac:dyDescent="0.25">
      <c r="A737">
        <v>20060004</v>
      </c>
      <c r="B737" t="s">
        <v>25</v>
      </c>
      <c r="C737" t="s">
        <v>6874</v>
      </c>
      <c r="D737" t="s">
        <v>6898</v>
      </c>
      <c r="E737" t="s">
        <v>5254</v>
      </c>
      <c r="F737" s="382">
        <v>50.36</v>
      </c>
      <c r="G737" s="382">
        <v>2323.3523999999998</v>
      </c>
      <c r="H737" s="382">
        <v>2323</v>
      </c>
      <c r="I737" s="382">
        <v>0</v>
      </c>
    </row>
    <row r="738" spans="1:9" x14ac:dyDescent="0.25">
      <c r="A738">
        <v>20060004</v>
      </c>
      <c r="B738" t="s">
        <v>27</v>
      </c>
      <c r="C738" t="s">
        <v>6875</v>
      </c>
      <c r="D738" t="s">
        <v>6899</v>
      </c>
      <c r="E738" t="s">
        <v>5268</v>
      </c>
      <c r="F738" s="382">
        <v>26.979999999999997</v>
      </c>
      <c r="G738" s="382">
        <v>904.74019999999996</v>
      </c>
      <c r="H738" s="382">
        <v>905</v>
      </c>
      <c r="I738" s="382">
        <v>0</v>
      </c>
    </row>
    <row r="739" spans="1:9" x14ac:dyDescent="0.25">
      <c r="A739">
        <v>20060004</v>
      </c>
      <c r="B739" t="s">
        <v>28</v>
      </c>
      <c r="C739" t="s">
        <v>5409</v>
      </c>
      <c r="D739" t="s">
        <v>5482</v>
      </c>
      <c r="E739" t="s">
        <v>5266</v>
      </c>
      <c r="F739" s="382">
        <v>54.72</v>
      </c>
      <c r="G739" s="382">
        <v>2302.4710000000005</v>
      </c>
      <c r="H739" s="382">
        <v>2302</v>
      </c>
      <c r="I739" s="382">
        <v>0</v>
      </c>
    </row>
    <row r="740" spans="1:9" x14ac:dyDescent="0.25">
      <c r="A740">
        <v>20060004</v>
      </c>
      <c r="B740" t="s">
        <v>37</v>
      </c>
      <c r="C740" t="s">
        <v>5410</v>
      </c>
      <c r="D740" t="s">
        <v>5483</v>
      </c>
      <c r="E740" t="s">
        <v>5266</v>
      </c>
      <c r="F740" s="382">
        <v>13.48</v>
      </c>
      <c r="G740" s="382">
        <v>467.2088</v>
      </c>
      <c r="H740" s="382">
        <v>467</v>
      </c>
      <c r="I740" s="382">
        <v>0</v>
      </c>
    </row>
    <row r="741" spans="1:9" x14ac:dyDescent="0.25">
      <c r="A741">
        <v>20060004</v>
      </c>
      <c r="B741" t="s">
        <v>38</v>
      </c>
      <c r="C741" t="s">
        <v>5411</v>
      </c>
      <c r="D741" t="s">
        <v>5484</v>
      </c>
      <c r="E741" t="s">
        <v>5268</v>
      </c>
      <c r="F741" s="382">
        <v>73.339999999999989</v>
      </c>
      <c r="G741" s="382">
        <v>2979.1687999999995</v>
      </c>
      <c r="H741" s="382">
        <v>2979</v>
      </c>
      <c r="I741" s="382">
        <v>0</v>
      </c>
    </row>
    <row r="742" spans="1:9" x14ac:dyDescent="0.25">
      <c r="A742">
        <v>20060004</v>
      </c>
      <c r="B742" t="s">
        <v>5</v>
      </c>
      <c r="C742" t="s">
        <v>5341</v>
      </c>
      <c r="D742" t="s">
        <v>5485</v>
      </c>
      <c r="E742" t="s">
        <v>5266</v>
      </c>
      <c r="F742" s="382">
        <v>44.06</v>
      </c>
      <c r="G742" s="382">
        <v>1856.6594</v>
      </c>
      <c r="H742" s="382">
        <v>1857</v>
      </c>
      <c r="I742" s="382">
        <v>0</v>
      </c>
    </row>
    <row r="743" spans="1:9" x14ac:dyDescent="0.25">
      <c r="A743">
        <v>20060004</v>
      </c>
      <c r="B743" t="s">
        <v>6</v>
      </c>
      <c r="C743" t="s">
        <v>5750</v>
      </c>
      <c r="D743" t="s">
        <v>5826</v>
      </c>
      <c r="E743" t="s">
        <v>5266</v>
      </c>
      <c r="F743" s="382">
        <v>98.42</v>
      </c>
      <c r="G743" s="382">
        <v>4340.5259999999998</v>
      </c>
      <c r="H743" s="382">
        <v>4341</v>
      </c>
      <c r="I743" s="382">
        <v>0</v>
      </c>
    </row>
    <row r="744" spans="1:9" x14ac:dyDescent="0.25">
      <c r="A744">
        <v>20060004</v>
      </c>
      <c r="B744" t="s">
        <v>31</v>
      </c>
      <c r="C744" t="s">
        <v>6088</v>
      </c>
      <c r="D744" t="s">
        <v>6117</v>
      </c>
      <c r="E744" t="s">
        <v>5266</v>
      </c>
      <c r="F744" s="382">
        <v>7.5200000000000005</v>
      </c>
      <c r="G744" s="382">
        <v>294.54640000000001</v>
      </c>
      <c r="H744" s="382">
        <v>295</v>
      </c>
      <c r="I744" s="382">
        <v>0</v>
      </c>
    </row>
    <row r="745" spans="1:9" x14ac:dyDescent="0.25">
      <c r="A745">
        <v>20060004</v>
      </c>
      <c r="B745" t="s">
        <v>422</v>
      </c>
      <c r="C745" t="s">
        <v>6090</v>
      </c>
      <c r="D745" t="s">
        <v>6119</v>
      </c>
      <c r="E745" t="s">
        <v>5266</v>
      </c>
      <c r="F745" s="382">
        <v>85.97999999999999</v>
      </c>
      <c r="G745" s="382">
        <v>3601.1466000000005</v>
      </c>
      <c r="H745" s="382">
        <v>3601</v>
      </c>
      <c r="I745" s="382">
        <v>0</v>
      </c>
    </row>
    <row r="746" spans="1:9" x14ac:dyDescent="0.25">
      <c r="A746">
        <v>20060004</v>
      </c>
      <c r="B746" t="s">
        <v>34</v>
      </c>
      <c r="C746" t="s">
        <v>6359</v>
      </c>
      <c r="D746" t="s">
        <v>6412</v>
      </c>
      <c r="E746" t="s">
        <v>6413</v>
      </c>
      <c r="F746" s="382">
        <v>14.24</v>
      </c>
      <c r="G746" s="382">
        <v>532.88860000000011</v>
      </c>
      <c r="H746" s="382">
        <v>533</v>
      </c>
      <c r="I746" s="382">
        <v>0</v>
      </c>
    </row>
    <row r="747" spans="1:9" x14ac:dyDescent="0.25">
      <c r="A747">
        <v>20060004</v>
      </c>
      <c r="B747" t="s">
        <v>1650</v>
      </c>
      <c r="C747" t="s">
        <v>5413</v>
      </c>
      <c r="D747" t="s">
        <v>6651</v>
      </c>
      <c r="E747" t="s">
        <v>5266</v>
      </c>
      <c r="F747" s="382">
        <v>2.12</v>
      </c>
      <c r="G747" s="382">
        <v>87.538800000000009</v>
      </c>
      <c r="H747" s="382">
        <v>88</v>
      </c>
      <c r="I747" s="382">
        <v>0</v>
      </c>
    </row>
    <row r="748" spans="1:9" x14ac:dyDescent="0.25">
      <c r="A748">
        <v>20060004</v>
      </c>
      <c r="B748" t="s">
        <v>424</v>
      </c>
      <c r="C748" t="s">
        <v>6622</v>
      </c>
      <c r="D748" t="s">
        <v>6656</v>
      </c>
      <c r="E748" t="s">
        <v>5266</v>
      </c>
      <c r="F748" s="382">
        <v>27.080000000000002</v>
      </c>
      <c r="G748" s="382">
        <v>1124.6934000000001</v>
      </c>
      <c r="H748" s="382">
        <v>1125</v>
      </c>
      <c r="I748" s="382">
        <v>0</v>
      </c>
    </row>
    <row r="749" spans="1:9" x14ac:dyDescent="0.25">
      <c r="A749">
        <v>20060004</v>
      </c>
      <c r="B749" t="s">
        <v>761</v>
      </c>
      <c r="C749" t="s">
        <v>5992</v>
      </c>
      <c r="D749" t="s">
        <v>7677</v>
      </c>
      <c r="E749" t="s">
        <v>5266</v>
      </c>
      <c r="F749" s="382">
        <v>36.82</v>
      </c>
      <c r="G749" s="382">
        <v>1241.7232000000001</v>
      </c>
      <c r="H749" s="382">
        <v>1242</v>
      </c>
      <c r="I749" s="382">
        <v>0</v>
      </c>
    </row>
    <row r="750" spans="1:9" x14ac:dyDescent="0.25">
      <c r="A750">
        <v>20060004</v>
      </c>
      <c r="B750" t="s">
        <v>763</v>
      </c>
      <c r="C750" t="s">
        <v>368</v>
      </c>
      <c r="D750" t="s">
        <v>7678</v>
      </c>
      <c r="E750" t="s">
        <v>6116</v>
      </c>
      <c r="F750" s="382">
        <v>31.06</v>
      </c>
      <c r="G750" s="382">
        <v>1485.5382</v>
      </c>
      <c r="H750" s="382">
        <v>1486</v>
      </c>
      <c r="I750" s="382">
        <v>0</v>
      </c>
    </row>
    <row r="751" spans="1:9" x14ac:dyDescent="0.25">
      <c r="A751">
        <v>20060004</v>
      </c>
      <c r="B751" t="s">
        <v>952</v>
      </c>
      <c r="C751" t="s">
        <v>5343</v>
      </c>
      <c r="D751" t="s">
        <v>7679</v>
      </c>
      <c r="E751" t="s">
        <v>5266</v>
      </c>
      <c r="F751" s="382">
        <v>30.799999999999997</v>
      </c>
      <c r="G751" s="382">
        <v>1194.5186000000001</v>
      </c>
      <c r="H751" s="382">
        <v>1195</v>
      </c>
      <c r="I751" s="382">
        <v>0</v>
      </c>
    </row>
    <row r="752" spans="1:9" x14ac:dyDescent="0.25">
      <c r="A752">
        <v>20060004</v>
      </c>
      <c r="B752" t="s">
        <v>1489</v>
      </c>
      <c r="C752" t="s">
        <v>7053</v>
      </c>
      <c r="D752" t="s">
        <v>8086</v>
      </c>
      <c r="E752" t="s">
        <v>5266</v>
      </c>
      <c r="F752" s="382">
        <v>8.82</v>
      </c>
      <c r="G752" s="382">
        <v>327.36779999999999</v>
      </c>
      <c r="H752" s="382">
        <v>327</v>
      </c>
      <c r="I752" s="382">
        <v>0</v>
      </c>
    </row>
    <row r="753" spans="1:9" x14ac:dyDescent="0.25">
      <c r="A753">
        <v>20060004</v>
      </c>
      <c r="B753" t="s">
        <v>1750</v>
      </c>
      <c r="C753" t="s">
        <v>7287</v>
      </c>
      <c r="D753" t="s">
        <v>8346</v>
      </c>
      <c r="E753" t="s">
        <v>5254</v>
      </c>
      <c r="F753" s="382">
        <v>32.18</v>
      </c>
      <c r="G753" s="382">
        <v>1315.7172</v>
      </c>
      <c r="H753" s="382">
        <v>1316</v>
      </c>
      <c r="I753" s="382">
        <v>0</v>
      </c>
    </row>
    <row r="754" spans="1:9" x14ac:dyDescent="0.25">
      <c r="A754">
        <v>20060004</v>
      </c>
      <c r="B754" t="s">
        <v>427</v>
      </c>
      <c r="C754" t="s">
        <v>7127</v>
      </c>
      <c r="D754" t="s">
        <v>7163</v>
      </c>
      <c r="E754" t="s">
        <v>5266</v>
      </c>
      <c r="F754" s="382">
        <v>13.16</v>
      </c>
      <c r="G754" s="382">
        <v>532.21439999999996</v>
      </c>
      <c r="H754" s="382">
        <v>532</v>
      </c>
      <c r="I754" s="382">
        <v>0</v>
      </c>
    </row>
    <row r="755" spans="1:9" x14ac:dyDescent="0.25">
      <c r="A755">
        <v>20060004</v>
      </c>
      <c r="B755" t="s">
        <v>3868</v>
      </c>
      <c r="C755" t="s">
        <v>15514</v>
      </c>
      <c r="D755" t="s">
        <v>15573</v>
      </c>
      <c r="E755" t="s">
        <v>5266</v>
      </c>
      <c r="F755" s="382">
        <v>53.980000000000004</v>
      </c>
      <c r="G755" s="382">
        <v>1812.6432</v>
      </c>
      <c r="H755" s="382">
        <v>1813</v>
      </c>
      <c r="I755" s="382">
        <v>0</v>
      </c>
    </row>
    <row r="756" spans="1:9" x14ac:dyDescent="0.25">
      <c r="A756">
        <v>20060004</v>
      </c>
      <c r="B756" t="s">
        <v>3870</v>
      </c>
      <c r="C756" t="s">
        <v>9393</v>
      </c>
      <c r="D756" t="s">
        <v>16243</v>
      </c>
      <c r="E756" t="s">
        <v>5268</v>
      </c>
      <c r="F756" s="382">
        <v>10.779999999999998</v>
      </c>
      <c r="G756" s="382">
        <v>406.94240000000002</v>
      </c>
      <c r="H756" s="382">
        <v>407</v>
      </c>
      <c r="I756" s="382">
        <v>0</v>
      </c>
    </row>
    <row r="757" spans="1:9" x14ac:dyDescent="0.25">
      <c r="A757">
        <v>20060004</v>
      </c>
      <c r="B757" t="s">
        <v>3871</v>
      </c>
      <c r="C757" t="s">
        <v>561</v>
      </c>
      <c r="D757" t="s">
        <v>16244</v>
      </c>
      <c r="E757" t="s">
        <v>5266</v>
      </c>
      <c r="F757" s="382">
        <v>28.1</v>
      </c>
      <c r="G757" s="382">
        <v>1523.7505999999996</v>
      </c>
      <c r="H757" s="382">
        <v>1524</v>
      </c>
      <c r="I757" s="382">
        <v>0</v>
      </c>
    </row>
    <row r="758" spans="1:9" x14ac:dyDescent="0.25">
      <c r="A758">
        <v>20060004</v>
      </c>
      <c r="B758" t="s">
        <v>3872</v>
      </c>
      <c r="C758" t="s">
        <v>6462</v>
      </c>
      <c r="D758" t="s">
        <v>16245</v>
      </c>
      <c r="E758" t="s">
        <v>5266</v>
      </c>
      <c r="F758" s="382">
        <v>25.04</v>
      </c>
      <c r="G758" s="382">
        <v>837.99659999999994</v>
      </c>
      <c r="H758" s="382">
        <v>838</v>
      </c>
      <c r="I758" s="382">
        <v>0</v>
      </c>
    </row>
    <row r="759" spans="1:9" x14ac:dyDescent="0.25">
      <c r="A759">
        <v>20060004</v>
      </c>
      <c r="B759" t="s">
        <v>10942</v>
      </c>
      <c r="C759" t="s">
        <v>16217</v>
      </c>
      <c r="D759" t="s">
        <v>16246</v>
      </c>
      <c r="E759" t="s">
        <v>5271</v>
      </c>
      <c r="F759" s="382">
        <v>25.12</v>
      </c>
      <c r="G759" s="382">
        <v>844.12699999999995</v>
      </c>
      <c r="H759" s="382">
        <v>844</v>
      </c>
      <c r="I759" s="382">
        <v>0</v>
      </c>
    </row>
    <row r="760" spans="1:9" x14ac:dyDescent="0.25">
      <c r="A760">
        <v>20060004</v>
      </c>
      <c r="B760" t="s">
        <v>3652</v>
      </c>
      <c r="C760" t="s">
        <v>7723</v>
      </c>
      <c r="D760" t="s">
        <v>14086</v>
      </c>
      <c r="E760" t="s">
        <v>5807</v>
      </c>
      <c r="F760" s="382">
        <v>21.58</v>
      </c>
      <c r="G760" s="382">
        <v>999.28819999999996</v>
      </c>
      <c r="H760" s="382">
        <v>999</v>
      </c>
      <c r="I760" s="382">
        <v>0</v>
      </c>
    </row>
    <row r="761" spans="1:9" x14ac:dyDescent="0.25">
      <c r="A761">
        <v>20060004</v>
      </c>
      <c r="B761" t="s">
        <v>4391</v>
      </c>
      <c r="C761" t="s">
        <v>16218</v>
      </c>
      <c r="D761" t="s">
        <v>16247</v>
      </c>
      <c r="E761" t="s">
        <v>5266</v>
      </c>
      <c r="F761" s="382">
        <v>20.8</v>
      </c>
      <c r="G761" s="382">
        <v>693.33960000000002</v>
      </c>
      <c r="H761" s="382">
        <v>693</v>
      </c>
      <c r="I761" s="382">
        <v>0</v>
      </c>
    </row>
    <row r="762" spans="1:9" x14ac:dyDescent="0.25">
      <c r="A762">
        <v>20060004</v>
      </c>
      <c r="B762" t="s">
        <v>4656</v>
      </c>
      <c r="C762" t="s">
        <v>16219</v>
      </c>
      <c r="D762" t="s">
        <v>16248</v>
      </c>
      <c r="E762" t="s">
        <v>6116</v>
      </c>
      <c r="F762" s="382">
        <v>6.76</v>
      </c>
      <c r="G762" s="382">
        <v>259.87039999999996</v>
      </c>
      <c r="H762" s="382">
        <v>260</v>
      </c>
      <c r="I762" s="382">
        <v>0</v>
      </c>
    </row>
    <row r="763" spans="1:9" x14ac:dyDescent="0.25">
      <c r="A763" t="s">
        <v>16711</v>
      </c>
      <c r="F763" s="382">
        <v>1250.2999999999997</v>
      </c>
      <c r="G763" s="382">
        <v>52149.659199999995</v>
      </c>
      <c r="H763" s="382">
        <v>45802</v>
      </c>
      <c r="I763" s="382">
        <v>0</v>
      </c>
    </row>
    <row r="764" spans="1:9" x14ac:dyDescent="0.25">
      <c r="A764">
        <v>20060005</v>
      </c>
      <c r="B764" t="s">
        <v>0</v>
      </c>
      <c r="C764" t="s">
        <v>7133</v>
      </c>
      <c r="D764" t="s">
        <v>7170</v>
      </c>
      <c r="E764" t="s">
        <v>4452</v>
      </c>
      <c r="F764" s="382">
        <v>354.76000000000005</v>
      </c>
      <c r="G764" s="382">
        <v>16313.575999999997</v>
      </c>
      <c r="H764" s="382">
        <v>16314</v>
      </c>
      <c r="I764" s="382">
        <v>0</v>
      </c>
    </row>
    <row r="765" spans="1:9" x14ac:dyDescent="0.25">
      <c r="A765">
        <v>20060005</v>
      </c>
      <c r="B765" t="s">
        <v>18</v>
      </c>
      <c r="C765" t="s">
        <v>810</v>
      </c>
      <c r="D765" t="s">
        <v>7172</v>
      </c>
      <c r="E765" t="s">
        <v>4452</v>
      </c>
      <c r="F765" s="382">
        <v>54.559999999999995</v>
      </c>
      <c r="G765" s="382">
        <v>2514.1886000000004</v>
      </c>
      <c r="H765" s="382">
        <v>2514</v>
      </c>
      <c r="I765" s="382">
        <v>0</v>
      </c>
    </row>
    <row r="766" spans="1:9" x14ac:dyDescent="0.25">
      <c r="A766">
        <v>20060005</v>
      </c>
      <c r="B766" t="s">
        <v>41</v>
      </c>
      <c r="C766" t="s">
        <v>9109</v>
      </c>
      <c r="D766" t="s">
        <v>9147</v>
      </c>
      <c r="E766" t="s">
        <v>4452</v>
      </c>
      <c r="F766" s="382">
        <v>18.88</v>
      </c>
      <c r="G766" s="382">
        <v>726.0598</v>
      </c>
      <c r="H766" s="382">
        <v>726</v>
      </c>
      <c r="I766" s="382">
        <v>0</v>
      </c>
    </row>
    <row r="767" spans="1:9" x14ac:dyDescent="0.25">
      <c r="A767">
        <v>20060005</v>
      </c>
      <c r="B767" t="s">
        <v>36</v>
      </c>
      <c r="C767" t="s">
        <v>137</v>
      </c>
      <c r="D767" t="s">
        <v>7356</v>
      </c>
      <c r="E767" t="s">
        <v>4452</v>
      </c>
      <c r="F767" s="382">
        <v>25.78</v>
      </c>
      <c r="G767" s="382">
        <v>1759.384</v>
      </c>
      <c r="H767" s="382">
        <v>1759</v>
      </c>
      <c r="I767" s="382">
        <v>0</v>
      </c>
    </row>
    <row r="768" spans="1:9" x14ac:dyDescent="0.25">
      <c r="A768">
        <v>20060005</v>
      </c>
      <c r="B768" t="s">
        <v>22</v>
      </c>
      <c r="C768" t="s">
        <v>7319</v>
      </c>
      <c r="D768" t="s">
        <v>7358</v>
      </c>
      <c r="E768" t="s">
        <v>6116</v>
      </c>
      <c r="F768" s="382">
        <v>13.059999999999999</v>
      </c>
      <c r="G768" s="382">
        <v>494.68699999999995</v>
      </c>
      <c r="H768" s="382">
        <v>495</v>
      </c>
      <c r="I768" s="382">
        <v>0</v>
      </c>
    </row>
    <row r="769" spans="1:9" x14ac:dyDescent="0.25">
      <c r="A769">
        <v>20060005</v>
      </c>
      <c r="B769" t="s">
        <v>23</v>
      </c>
      <c r="C769" t="s">
        <v>7111</v>
      </c>
      <c r="D769" t="s">
        <v>7143</v>
      </c>
      <c r="E769" t="s">
        <v>4452</v>
      </c>
      <c r="F769" s="382">
        <v>28.799999999999997</v>
      </c>
      <c r="G769" s="382">
        <v>1503.0176000000001</v>
      </c>
      <c r="H769" s="382">
        <v>1503</v>
      </c>
      <c r="I769" s="382">
        <v>0</v>
      </c>
    </row>
    <row r="770" spans="1:9" x14ac:dyDescent="0.25">
      <c r="A770">
        <v>20060005</v>
      </c>
      <c r="B770" t="s">
        <v>24</v>
      </c>
      <c r="C770" t="s">
        <v>8671</v>
      </c>
      <c r="D770" t="s">
        <v>7681</v>
      </c>
      <c r="E770" t="s">
        <v>4452</v>
      </c>
      <c r="F770" s="382">
        <v>36.260000000000005</v>
      </c>
      <c r="G770" s="382">
        <v>1366.4114000000002</v>
      </c>
      <c r="H770" s="382">
        <v>1366</v>
      </c>
      <c r="I770" s="382">
        <v>0</v>
      </c>
    </row>
    <row r="771" spans="1:9" x14ac:dyDescent="0.25">
      <c r="A771">
        <v>20060005</v>
      </c>
      <c r="B771" t="s">
        <v>25</v>
      </c>
      <c r="C771" t="s">
        <v>8674</v>
      </c>
      <c r="D771" t="s">
        <v>7682</v>
      </c>
      <c r="E771" t="s">
        <v>4452</v>
      </c>
      <c r="F771" s="382">
        <v>39.160000000000004</v>
      </c>
      <c r="G771" s="382">
        <v>1628.5146</v>
      </c>
      <c r="H771" s="382">
        <v>1629</v>
      </c>
      <c r="I771" s="382">
        <v>0</v>
      </c>
    </row>
    <row r="772" spans="1:9" x14ac:dyDescent="0.25">
      <c r="A772">
        <v>20060005</v>
      </c>
      <c r="B772" t="s">
        <v>4</v>
      </c>
      <c r="C772" t="s">
        <v>471</v>
      </c>
      <c r="D772" t="s">
        <v>10150</v>
      </c>
      <c r="E772" t="s">
        <v>4452</v>
      </c>
      <c r="F772" s="382">
        <v>19.34</v>
      </c>
      <c r="G772" s="382">
        <v>1410.6748</v>
      </c>
      <c r="H772" s="382">
        <v>1411</v>
      </c>
      <c r="I772" s="382">
        <v>0</v>
      </c>
    </row>
    <row r="773" spans="1:9" x14ac:dyDescent="0.25">
      <c r="A773">
        <v>20060005</v>
      </c>
      <c r="B773" t="s">
        <v>37</v>
      </c>
      <c r="C773" t="s">
        <v>10420</v>
      </c>
      <c r="D773" t="s">
        <v>10455</v>
      </c>
      <c r="E773" t="s">
        <v>6116</v>
      </c>
      <c r="F773" s="382">
        <v>10.760000000000002</v>
      </c>
      <c r="G773" s="382">
        <v>483.589</v>
      </c>
      <c r="H773" s="382">
        <v>484</v>
      </c>
      <c r="I773" s="382">
        <v>0</v>
      </c>
    </row>
    <row r="774" spans="1:9" x14ac:dyDescent="0.25">
      <c r="A774">
        <v>20060005</v>
      </c>
      <c r="B774" t="s">
        <v>29</v>
      </c>
      <c r="C774" t="s">
        <v>166</v>
      </c>
      <c r="D774" t="s">
        <v>10457</v>
      </c>
      <c r="E774" t="s">
        <v>4452</v>
      </c>
      <c r="F774" s="382">
        <v>131.54</v>
      </c>
      <c r="G774" s="382">
        <v>7341.0937999999996</v>
      </c>
      <c r="H774" s="382">
        <v>7341</v>
      </c>
      <c r="I774" s="382">
        <v>0</v>
      </c>
    </row>
    <row r="775" spans="1:9" x14ac:dyDescent="0.25">
      <c r="A775">
        <v>20060005</v>
      </c>
      <c r="B775" t="s">
        <v>30</v>
      </c>
      <c r="C775" t="s">
        <v>11479</v>
      </c>
      <c r="D775" t="s">
        <v>11526</v>
      </c>
      <c r="E775" t="s">
        <v>4452</v>
      </c>
      <c r="F775" s="382">
        <v>52.519999999999996</v>
      </c>
      <c r="G775" s="382">
        <v>1915.9885999999997</v>
      </c>
      <c r="H775" s="382">
        <v>1916</v>
      </c>
      <c r="I775" s="382">
        <v>0</v>
      </c>
    </row>
    <row r="776" spans="1:9" x14ac:dyDescent="0.25">
      <c r="A776">
        <v>20060005</v>
      </c>
      <c r="B776" t="s">
        <v>8</v>
      </c>
      <c r="C776" t="s">
        <v>6210</v>
      </c>
      <c r="D776" t="s">
        <v>11822</v>
      </c>
      <c r="E776" t="s">
        <v>5250</v>
      </c>
      <c r="F776" s="382">
        <v>20.86</v>
      </c>
      <c r="G776" s="382">
        <v>1529.7144000000001</v>
      </c>
      <c r="H776" s="382">
        <v>1530</v>
      </c>
      <c r="I776" s="382">
        <v>0</v>
      </c>
    </row>
    <row r="777" spans="1:9" x14ac:dyDescent="0.25">
      <c r="A777">
        <v>20060005</v>
      </c>
      <c r="B777" t="s">
        <v>12</v>
      </c>
      <c r="C777" t="s">
        <v>16220</v>
      </c>
      <c r="D777" t="s">
        <v>16249</v>
      </c>
      <c r="E777" t="s">
        <v>4452</v>
      </c>
      <c r="F777" s="382">
        <v>38.599999999999994</v>
      </c>
      <c r="G777" s="382">
        <v>1518.9312</v>
      </c>
      <c r="H777" s="382">
        <v>1519</v>
      </c>
      <c r="I777" s="382">
        <v>0</v>
      </c>
    </row>
    <row r="778" spans="1:9" x14ac:dyDescent="0.25">
      <c r="A778" t="s">
        <v>16712</v>
      </c>
      <c r="F778" s="382">
        <v>844.88</v>
      </c>
      <c r="G778" s="382">
        <v>40505.830799999989</v>
      </c>
      <c r="H778" s="382">
        <v>40507</v>
      </c>
      <c r="I778" s="382">
        <v>0</v>
      </c>
    </row>
    <row r="779" spans="1:9" x14ac:dyDescent="0.25">
      <c r="A779">
        <v>20060007</v>
      </c>
      <c r="B779" t="s">
        <v>0</v>
      </c>
      <c r="C779" t="s">
        <v>5736</v>
      </c>
      <c r="D779" t="s">
        <v>5808</v>
      </c>
      <c r="E779" t="s">
        <v>5809</v>
      </c>
      <c r="F779" s="382">
        <v>271.89</v>
      </c>
      <c r="G779" s="382">
        <v>11068.5532</v>
      </c>
      <c r="H779" s="382">
        <v>11069</v>
      </c>
      <c r="I779" s="382">
        <v>0</v>
      </c>
    </row>
    <row r="780" spans="1:9" x14ac:dyDescent="0.25">
      <c r="A780">
        <v>20060007</v>
      </c>
      <c r="B780" t="s">
        <v>21</v>
      </c>
      <c r="C780" t="s">
        <v>7113</v>
      </c>
      <c r="D780" t="s">
        <v>7145</v>
      </c>
      <c r="E780" t="s">
        <v>275</v>
      </c>
      <c r="F780" s="382">
        <v>244.63000000000002</v>
      </c>
      <c r="G780" s="382">
        <v>10138.909099999999</v>
      </c>
      <c r="H780" s="382">
        <v>10139</v>
      </c>
      <c r="I780" s="382">
        <v>0</v>
      </c>
    </row>
    <row r="781" spans="1:9" x14ac:dyDescent="0.25">
      <c r="A781">
        <v>20060007</v>
      </c>
      <c r="B781" t="s">
        <v>24</v>
      </c>
      <c r="C781" t="s">
        <v>1079</v>
      </c>
      <c r="D781" t="s">
        <v>7943</v>
      </c>
      <c r="E781" t="s">
        <v>5807</v>
      </c>
      <c r="F781" s="382">
        <v>86.6</v>
      </c>
      <c r="G781" s="382">
        <v>3575.4849000000004</v>
      </c>
      <c r="H781" s="382">
        <v>3575</v>
      </c>
      <c r="I781" s="382">
        <v>0</v>
      </c>
    </row>
    <row r="782" spans="1:9" x14ac:dyDescent="0.25">
      <c r="A782">
        <v>20060007</v>
      </c>
      <c r="B782" t="s">
        <v>25</v>
      </c>
      <c r="C782" t="s">
        <v>7913</v>
      </c>
      <c r="D782" t="s">
        <v>7944</v>
      </c>
      <c r="E782" t="s">
        <v>5809</v>
      </c>
      <c r="F782" s="382">
        <v>19.579999999999998</v>
      </c>
      <c r="G782" s="382">
        <v>792.43889999999999</v>
      </c>
      <c r="H782" s="382">
        <v>792</v>
      </c>
      <c r="I782" s="382">
        <v>0</v>
      </c>
    </row>
    <row r="783" spans="1:9" x14ac:dyDescent="0.25">
      <c r="A783">
        <v>20060007</v>
      </c>
      <c r="B783" t="s">
        <v>422</v>
      </c>
      <c r="C783" t="s">
        <v>13156</v>
      </c>
      <c r="D783" t="s">
        <v>13190</v>
      </c>
      <c r="E783" t="s">
        <v>5807</v>
      </c>
      <c r="F783" s="382">
        <v>31.56</v>
      </c>
      <c r="G783" s="382">
        <v>1622.3701000000001</v>
      </c>
      <c r="H783" s="382">
        <v>1622</v>
      </c>
      <c r="I783" s="382">
        <v>0</v>
      </c>
    </row>
    <row r="784" spans="1:9" x14ac:dyDescent="0.25">
      <c r="A784">
        <v>20060007</v>
      </c>
      <c r="B784" t="s">
        <v>10</v>
      </c>
      <c r="C784" t="s">
        <v>14445</v>
      </c>
      <c r="D784" t="s">
        <v>14462</v>
      </c>
      <c r="E784" t="s">
        <v>5807</v>
      </c>
      <c r="F784" s="382">
        <v>30.03</v>
      </c>
      <c r="G784" s="382">
        <v>1370.5152</v>
      </c>
      <c r="H784" s="382">
        <v>1371</v>
      </c>
      <c r="I784" s="382">
        <v>0</v>
      </c>
    </row>
    <row r="785" spans="1:9" x14ac:dyDescent="0.25">
      <c r="A785" t="s">
        <v>16713</v>
      </c>
      <c r="F785" s="382">
        <v>684.29</v>
      </c>
      <c r="G785" s="382">
        <v>28568.271400000001</v>
      </c>
      <c r="H785" s="382">
        <v>28568</v>
      </c>
      <c r="I785" s="382">
        <v>0</v>
      </c>
    </row>
    <row r="786" spans="1:9" x14ac:dyDescent="0.25">
      <c r="A786">
        <v>20070001</v>
      </c>
      <c r="B786" t="s">
        <v>17</v>
      </c>
      <c r="C786" t="s">
        <v>5456</v>
      </c>
      <c r="D786" t="s">
        <v>5540</v>
      </c>
      <c r="E786" t="s">
        <v>2021</v>
      </c>
      <c r="F786" s="382">
        <v>1323.58</v>
      </c>
      <c r="G786" s="382">
        <v>44888.486800000006</v>
      </c>
      <c r="H786" s="382">
        <v>39518</v>
      </c>
      <c r="I786" s="382">
        <v>0</v>
      </c>
    </row>
    <row r="787" spans="1:9" x14ac:dyDescent="0.25">
      <c r="A787">
        <v>20070001</v>
      </c>
      <c r="B787" t="s">
        <v>18</v>
      </c>
      <c r="C787" t="s">
        <v>5718</v>
      </c>
      <c r="D787" t="s">
        <v>5784</v>
      </c>
      <c r="E787" t="s">
        <v>2021</v>
      </c>
      <c r="F787" s="382">
        <v>16.100000000000001</v>
      </c>
      <c r="G787" s="382">
        <v>878.2607999999999</v>
      </c>
      <c r="H787" s="382">
        <v>878</v>
      </c>
      <c r="I787" s="382">
        <v>0</v>
      </c>
    </row>
    <row r="788" spans="1:9" x14ac:dyDescent="0.25">
      <c r="A788">
        <v>20070001</v>
      </c>
      <c r="B788" t="s">
        <v>36</v>
      </c>
      <c r="C788" t="s">
        <v>739</v>
      </c>
      <c r="D788" t="s">
        <v>5786</v>
      </c>
      <c r="E788" t="s">
        <v>1048</v>
      </c>
      <c r="F788" s="382">
        <v>6.9799999999999995</v>
      </c>
      <c r="G788" s="382">
        <v>307.4092</v>
      </c>
      <c r="H788" s="382">
        <v>307</v>
      </c>
      <c r="I788" s="382">
        <v>0</v>
      </c>
    </row>
    <row r="789" spans="1:9" x14ac:dyDescent="0.25">
      <c r="A789">
        <v>20070001</v>
      </c>
      <c r="B789" t="s">
        <v>27</v>
      </c>
      <c r="C789" t="s">
        <v>6083</v>
      </c>
      <c r="D789" t="s">
        <v>6110</v>
      </c>
      <c r="E789" t="s">
        <v>1048</v>
      </c>
      <c r="F789" s="382">
        <v>17.7</v>
      </c>
      <c r="G789" s="382">
        <v>662.41340000000002</v>
      </c>
      <c r="H789" s="382">
        <v>662</v>
      </c>
      <c r="I789" s="382">
        <v>0</v>
      </c>
    </row>
    <row r="790" spans="1:9" x14ac:dyDescent="0.25">
      <c r="A790">
        <v>20070001</v>
      </c>
      <c r="B790" t="s">
        <v>2</v>
      </c>
      <c r="C790" t="s">
        <v>6084</v>
      </c>
      <c r="D790" t="s">
        <v>6111</v>
      </c>
      <c r="E790" t="s">
        <v>2021</v>
      </c>
      <c r="F790" s="382">
        <v>20.740000000000002</v>
      </c>
      <c r="G790" s="382">
        <v>893.14940000000001</v>
      </c>
      <c r="H790" s="382">
        <v>893</v>
      </c>
      <c r="I790" s="382">
        <v>0</v>
      </c>
    </row>
    <row r="791" spans="1:9" x14ac:dyDescent="0.25">
      <c r="A791">
        <v>20070001</v>
      </c>
      <c r="B791" t="s">
        <v>4</v>
      </c>
      <c r="C791" t="s">
        <v>6225</v>
      </c>
      <c r="D791" t="s">
        <v>5154</v>
      </c>
      <c r="E791" t="s">
        <v>5155</v>
      </c>
      <c r="F791" s="382">
        <v>403.44000000000005</v>
      </c>
      <c r="G791" s="382">
        <v>14589.140399999998</v>
      </c>
      <c r="H791" s="382">
        <v>14589</v>
      </c>
      <c r="I791" s="382">
        <v>0</v>
      </c>
    </row>
    <row r="792" spans="1:9" x14ac:dyDescent="0.25">
      <c r="A792">
        <v>20070001</v>
      </c>
      <c r="B792" t="s">
        <v>39</v>
      </c>
      <c r="C792" t="s">
        <v>6896</v>
      </c>
      <c r="D792" t="s">
        <v>6925</v>
      </c>
      <c r="E792" t="s">
        <v>1048</v>
      </c>
      <c r="F792" s="382">
        <v>11.08</v>
      </c>
      <c r="G792" s="382">
        <v>451.82159999999999</v>
      </c>
      <c r="H792" s="382">
        <v>452</v>
      </c>
      <c r="I792" s="382">
        <v>0</v>
      </c>
    </row>
    <row r="793" spans="1:9" x14ac:dyDescent="0.25">
      <c r="A793">
        <v>20070001</v>
      </c>
      <c r="B793" t="s">
        <v>31</v>
      </c>
      <c r="C793" t="s">
        <v>8215</v>
      </c>
      <c r="D793" t="s">
        <v>8246</v>
      </c>
      <c r="E793" t="s">
        <v>1048</v>
      </c>
      <c r="F793" s="382">
        <v>12.6</v>
      </c>
      <c r="G793" s="382">
        <v>472.20299999999997</v>
      </c>
      <c r="H793" s="382">
        <v>472</v>
      </c>
      <c r="I793" s="382">
        <v>0</v>
      </c>
    </row>
    <row r="794" spans="1:9" x14ac:dyDescent="0.25">
      <c r="A794" t="s">
        <v>16714</v>
      </c>
      <c r="F794" s="382">
        <v>1812.2199999999998</v>
      </c>
      <c r="G794" s="382">
        <v>63142.884600000005</v>
      </c>
      <c r="H794" s="382">
        <v>57771</v>
      </c>
      <c r="I794" s="382">
        <v>0</v>
      </c>
    </row>
    <row r="795" spans="1:9" x14ac:dyDescent="0.25">
      <c r="A795">
        <v>20070002</v>
      </c>
      <c r="B795" t="s">
        <v>17</v>
      </c>
      <c r="C795" t="s">
        <v>5216</v>
      </c>
      <c r="D795" t="s">
        <v>5546</v>
      </c>
      <c r="E795" t="s">
        <v>1048</v>
      </c>
      <c r="F795" s="382">
        <v>200.01000000000002</v>
      </c>
      <c r="G795" s="382">
        <v>8694.0259000000005</v>
      </c>
      <c r="H795" s="382">
        <v>8694</v>
      </c>
      <c r="I795" s="382">
        <v>0</v>
      </c>
    </row>
    <row r="796" spans="1:9" x14ac:dyDescent="0.25">
      <c r="A796">
        <v>20070002</v>
      </c>
      <c r="B796" t="s">
        <v>20</v>
      </c>
      <c r="C796" t="s">
        <v>8045</v>
      </c>
      <c r="D796" t="s">
        <v>8091</v>
      </c>
      <c r="E796" t="s">
        <v>1048</v>
      </c>
      <c r="F796" s="382">
        <v>16.099999999999998</v>
      </c>
      <c r="G796" s="382">
        <v>596.68909999999994</v>
      </c>
      <c r="H796" s="382">
        <v>597</v>
      </c>
      <c r="I796" s="382">
        <v>0</v>
      </c>
    </row>
    <row r="797" spans="1:9" x14ac:dyDescent="0.25">
      <c r="A797">
        <v>20070002</v>
      </c>
      <c r="B797" t="s">
        <v>41</v>
      </c>
      <c r="C797" t="s">
        <v>8046</v>
      </c>
      <c r="D797" t="s">
        <v>8092</v>
      </c>
      <c r="E797" t="s">
        <v>1048</v>
      </c>
      <c r="F797" s="382">
        <v>19.96</v>
      </c>
      <c r="G797" s="382">
        <v>730.87120000000004</v>
      </c>
      <c r="H797" s="382">
        <v>731</v>
      </c>
      <c r="I797" s="382">
        <v>0</v>
      </c>
    </row>
    <row r="798" spans="1:9" x14ac:dyDescent="0.25">
      <c r="A798">
        <v>20070002</v>
      </c>
      <c r="B798" t="s">
        <v>21</v>
      </c>
      <c r="C798" t="s">
        <v>8048</v>
      </c>
      <c r="D798" t="s">
        <v>8093</v>
      </c>
      <c r="E798" t="s">
        <v>1048</v>
      </c>
      <c r="F798" s="382">
        <v>6.4500000000000011</v>
      </c>
      <c r="G798" s="382">
        <v>284.51270000000005</v>
      </c>
      <c r="H798" s="382">
        <v>285</v>
      </c>
      <c r="I798" s="382">
        <v>0</v>
      </c>
    </row>
    <row r="799" spans="1:9" x14ac:dyDescent="0.25">
      <c r="A799">
        <v>20070002</v>
      </c>
      <c r="B799" t="s">
        <v>40</v>
      </c>
      <c r="C799" t="s">
        <v>8050</v>
      </c>
      <c r="D799" t="s">
        <v>8095</v>
      </c>
      <c r="E799" t="s">
        <v>2021</v>
      </c>
      <c r="F799" s="382">
        <v>9.84</v>
      </c>
      <c r="G799" s="382">
        <v>391.41869999999994</v>
      </c>
      <c r="H799" s="382">
        <v>391</v>
      </c>
      <c r="I799" s="382">
        <v>0</v>
      </c>
    </row>
    <row r="800" spans="1:9" x14ac:dyDescent="0.25">
      <c r="A800">
        <v>20070002</v>
      </c>
      <c r="B800" t="s">
        <v>23</v>
      </c>
      <c r="C800" t="s">
        <v>635</v>
      </c>
      <c r="D800" t="s">
        <v>8251</v>
      </c>
      <c r="E800" t="s">
        <v>1048</v>
      </c>
      <c r="F800" s="382">
        <v>9.93</v>
      </c>
      <c r="G800" s="382">
        <v>475.86369999999999</v>
      </c>
      <c r="H800" s="382">
        <v>476</v>
      </c>
      <c r="I800" s="382">
        <v>0</v>
      </c>
    </row>
    <row r="801" spans="1:9" x14ac:dyDescent="0.25">
      <c r="A801">
        <v>20070002</v>
      </c>
      <c r="B801" t="s">
        <v>24</v>
      </c>
      <c r="C801" t="s">
        <v>8051</v>
      </c>
      <c r="D801" t="s">
        <v>8096</v>
      </c>
      <c r="E801" t="s">
        <v>2021</v>
      </c>
      <c r="F801" s="382">
        <v>27.379999999999995</v>
      </c>
      <c r="G801" s="382">
        <v>1011.0953</v>
      </c>
      <c r="H801" s="382">
        <v>1011</v>
      </c>
      <c r="I801" s="382">
        <v>0</v>
      </c>
    </row>
    <row r="802" spans="1:9" x14ac:dyDescent="0.25">
      <c r="A802">
        <v>20070002</v>
      </c>
      <c r="B802" t="s">
        <v>26</v>
      </c>
      <c r="C802" t="s">
        <v>434</v>
      </c>
      <c r="D802" t="s">
        <v>8252</v>
      </c>
      <c r="E802" t="s">
        <v>1048</v>
      </c>
      <c r="F802" s="382">
        <v>167.11</v>
      </c>
      <c r="G802" s="382">
        <v>8473.8781000000017</v>
      </c>
      <c r="H802" s="382">
        <v>8474</v>
      </c>
      <c r="I802" s="382">
        <v>0</v>
      </c>
    </row>
    <row r="803" spans="1:9" x14ac:dyDescent="0.25">
      <c r="A803">
        <v>20070002</v>
      </c>
      <c r="B803" t="s">
        <v>2</v>
      </c>
      <c r="C803" t="s">
        <v>8384</v>
      </c>
      <c r="D803" t="s">
        <v>8416</v>
      </c>
      <c r="E803" t="s">
        <v>1048</v>
      </c>
      <c r="F803" s="382">
        <v>36.019999999999996</v>
      </c>
      <c r="G803" s="382">
        <v>1575.5017</v>
      </c>
      <c r="H803" s="382">
        <v>1576</v>
      </c>
      <c r="I803" s="382">
        <v>0</v>
      </c>
    </row>
    <row r="804" spans="1:9" x14ac:dyDescent="0.25">
      <c r="A804">
        <v>20070002</v>
      </c>
      <c r="B804" t="s">
        <v>3</v>
      </c>
      <c r="C804" t="s">
        <v>8385</v>
      </c>
      <c r="D804" t="s">
        <v>8417</v>
      </c>
      <c r="E804" t="s">
        <v>1048</v>
      </c>
      <c r="F804" s="382">
        <v>153.81</v>
      </c>
      <c r="G804" s="382">
        <v>8805.4706999999999</v>
      </c>
      <c r="H804" s="382">
        <v>8805</v>
      </c>
      <c r="I804" s="382">
        <v>0</v>
      </c>
    </row>
    <row r="805" spans="1:9" x14ac:dyDescent="0.25">
      <c r="A805">
        <v>20070002</v>
      </c>
      <c r="B805" t="s">
        <v>28</v>
      </c>
      <c r="C805" t="s">
        <v>1055</v>
      </c>
      <c r="D805" t="s">
        <v>8851</v>
      </c>
      <c r="E805" t="s">
        <v>1048</v>
      </c>
      <c r="F805" s="382">
        <v>57.800000000000004</v>
      </c>
      <c r="G805" s="382">
        <v>2332.0756000000001</v>
      </c>
      <c r="H805" s="382">
        <v>2332</v>
      </c>
      <c r="I805" s="382">
        <v>0</v>
      </c>
    </row>
    <row r="806" spans="1:9" x14ac:dyDescent="0.25">
      <c r="A806">
        <v>20070002</v>
      </c>
      <c r="B806" t="s">
        <v>39</v>
      </c>
      <c r="C806" t="s">
        <v>10246</v>
      </c>
      <c r="D806" t="s">
        <v>13922</v>
      </c>
      <c r="E806" t="s">
        <v>1048</v>
      </c>
      <c r="F806" s="382">
        <v>26.349999999999998</v>
      </c>
      <c r="G806" s="382">
        <v>1048.7773</v>
      </c>
      <c r="H806" s="382">
        <v>1049</v>
      </c>
      <c r="I806" s="382">
        <v>0</v>
      </c>
    </row>
    <row r="807" spans="1:9" x14ac:dyDescent="0.25">
      <c r="A807">
        <v>20070002</v>
      </c>
      <c r="B807" t="s">
        <v>6</v>
      </c>
      <c r="C807" t="s">
        <v>11496</v>
      </c>
      <c r="D807" t="s">
        <v>14833</v>
      </c>
      <c r="E807" t="s">
        <v>1048</v>
      </c>
      <c r="F807" s="382">
        <v>88.38</v>
      </c>
      <c r="G807" s="382">
        <v>3714.0665000000004</v>
      </c>
      <c r="H807" s="382">
        <v>3714</v>
      </c>
      <c r="I807" s="382">
        <v>0</v>
      </c>
    </row>
    <row r="808" spans="1:9" x14ac:dyDescent="0.25">
      <c r="A808" t="s">
        <v>16715</v>
      </c>
      <c r="F808" s="382">
        <v>819.14</v>
      </c>
      <c r="G808" s="382">
        <v>38134.246500000008</v>
      </c>
      <c r="H808" s="382">
        <v>38135</v>
      </c>
      <c r="I808" s="382">
        <v>0</v>
      </c>
    </row>
    <row r="809" spans="1:9" x14ac:dyDescent="0.25">
      <c r="A809">
        <v>20070003</v>
      </c>
      <c r="B809" t="s">
        <v>17</v>
      </c>
      <c r="C809" t="s">
        <v>5457</v>
      </c>
      <c r="D809" t="s">
        <v>5541</v>
      </c>
      <c r="E809" t="s">
        <v>2021</v>
      </c>
      <c r="F809" s="382">
        <v>156.53</v>
      </c>
      <c r="G809" s="382">
        <v>7848.3460000000005</v>
      </c>
      <c r="H809" s="382">
        <v>7848</v>
      </c>
      <c r="I809" s="382">
        <v>0</v>
      </c>
    </row>
    <row r="810" spans="1:9" x14ac:dyDescent="0.25">
      <c r="A810">
        <v>20070003</v>
      </c>
      <c r="B810" t="s">
        <v>36</v>
      </c>
      <c r="C810" t="s">
        <v>6102</v>
      </c>
      <c r="D810" t="s">
        <v>6136</v>
      </c>
      <c r="E810" t="s">
        <v>2021</v>
      </c>
      <c r="F810" s="382">
        <v>22.99</v>
      </c>
      <c r="G810" s="382">
        <v>1171.6268</v>
      </c>
      <c r="H810" s="382">
        <v>1172</v>
      </c>
      <c r="I810" s="382">
        <v>0</v>
      </c>
    </row>
    <row r="811" spans="1:9" x14ac:dyDescent="0.25">
      <c r="A811">
        <v>20070003</v>
      </c>
      <c r="B811" t="s">
        <v>24</v>
      </c>
      <c r="C811" t="s">
        <v>7133</v>
      </c>
      <c r="D811" t="s">
        <v>11535</v>
      </c>
      <c r="E811" t="s">
        <v>2021</v>
      </c>
      <c r="F811" s="382">
        <v>23.290000000000003</v>
      </c>
      <c r="G811" s="382">
        <v>1325.3264999999999</v>
      </c>
      <c r="H811" s="382">
        <v>1325</v>
      </c>
      <c r="I811" s="382">
        <v>0</v>
      </c>
    </row>
    <row r="812" spans="1:9" x14ac:dyDescent="0.25">
      <c r="A812">
        <v>20070003</v>
      </c>
      <c r="B812" t="s">
        <v>26</v>
      </c>
      <c r="C812" t="s">
        <v>8682</v>
      </c>
      <c r="D812" t="s">
        <v>7685</v>
      </c>
      <c r="E812" t="s">
        <v>1048</v>
      </c>
      <c r="F812" s="382">
        <v>23.049999999999997</v>
      </c>
      <c r="G812" s="382">
        <v>898.57989999999995</v>
      </c>
      <c r="H812" s="382">
        <v>899</v>
      </c>
      <c r="I812" s="382">
        <v>0</v>
      </c>
    </row>
    <row r="813" spans="1:9" x14ac:dyDescent="0.25">
      <c r="A813">
        <v>20070003</v>
      </c>
      <c r="B813" t="s">
        <v>2</v>
      </c>
      <c r="C813" t="s">
        <v>7745</v>
      </c>
      <c r="D813" t="s">
        <v>7787</v>
      </c>
      <c r="E813" t="s">
        <v>2021</v>
      </c>
      <c r="F813" s="382">
        <v>36.31</v>
      </c>
      <c r="G813" s="382">
        <v>1198.9698000000003</v>
      </c>
      <c r="H813" s="382">
        <v>1199</v>
      </c>
      <c r="I813" s="382">
        <v>0</v>
      </c>
    </row>
    <row r="814" spans="1:9" x14ac:dyDescent="0.25">
      <c r="A814">
        <v>20070003</v>
      </c>
      <c r="B814" t="s">
        <v>4</v>
      </c>
      <c r="C814" t="s">
        <v>739</v>
      </c>
      <c r="D814" t="s">
        <v>7937</v>
      </c>
      <c r="E814" t="s">
        <v>1048</v>
      </c>
      <c r="F814" s="382">
        <v>24.459999999999997</v>
      </c>
      <c r="G814" s="382">
        <v>873.69320000000016</v>
      </c>
      <c r="H814" s="382">
        <v>874</v>
      </c>
      <c r="I814" s="382">
        <v>0</v>
      </c>
    </row>
    <row r="815" spans="1:9" x14ac:dyDescent="0.25">
      <c r="A815">
        <v>20070003</v>
      </c>
      <c r="B815" t="s">
        <v>28</v>
      </c>
      <c r="C815" t="s">
        <v>8216</v>
      </c>
      <c r="D815" t="s">
        <v>8247</v>
      </c>
      <c r="E815" t="s">
        <v>2021</v>
      </c>
      <c r="F815" s="382">
        <v>22.149999999999995</v>
      </c>
      <c r="G815" s="382">
        <v>976.5612000000001</v>
      </c>
      <c r="H815" s="382">
        <v>977</v>
      </c>
      <c r="I815" s="382">
        <v>0</v>
      </c>
    </row>
    <row r="816" spans="1:9" x14ac:dyDescent="0.25">
      <c r="A816">
        <v>20070003</v>
      </c>
      <c r="B816" t="s">
        <v>37</v>
      </c>
      <c r="C816" t="s">
        <v>7426</v>
      </c>
      <c r="D816" t="s">
        <v>8411</v>
      </c>
      <c r="E816" t="s">
        <v>4690</v>
      </c>
      <c r="F816" s="382">
        <v>36.869999999999997</v>
      </c>
      <c r="G816" s="382">
        <v>1279.4960000000001</v>
      </c>
      <c r="H816" s="382">
        <v>1279</v>
      </c>
      <c r="I816" s="382">
        <v>0</v>
      </c>
    </row>
    <row r="817" spans="1:9" x14ac:dyDescent="0.25">
      <c r="A817">
        <v>20070003</v>
      </c>
      <c r="B817" t="s">
        <v>29</v>
      </c>
      <c r="C817" t="s">
        <v>8382</v>
      </c>
      <c r="D817" t="s">
        <v>8413</v>
      </c>
      <c r="E817" t="s">
        <v>1048</v>
      </c>
      <c r="F817" s="382">
        <v>20.76</v>
      </c>
      <c r="G817" s="382">
        <v>843.68280000000004</v>
      </c>
      <c r="H817" s="382">
        <v>844</v>
      </c>
      <c r="I817" s="382">
        <v>0</v>
      </c>
    </row>
    <row r="818" spans="1:9" x14ac:dyDescent="0.25">
      <c r="A818">
        <v>20070003</v>
      </c>
      <c r="B818" t="s">
        <v>5</v>
      </c>
      <c r="C818" t="s">
        <v>9317</v>
      </c>
      <c r="D818" t="s">
        <v>9752</v>
      </c>
      <c r="E818" t="s">
        <v>1048</v>
      </c>
      <c r="F818" s="382">
        <v>7.8999999999999995</v>
      </c>
      <c r="G818" s="382">
        <v>300.971</v>
      </c>
      <c r="H818" s="382">
        <v>301</v>
      </c>
      <c r="I818" s="382">
        <v>0</v>
      </c>
    </row>
    <row r="819" spans="1:9" x14ac:dyDescent="0.25">
      <c r="A819">
        <v>20070003</v>
      </c>
      <c r="B819" t="s">
        <v>39</v>
      </c>
      <c r="C819" t="s">
        <v>9891</v>
      </c>
      <c r="D819" t="s">
        <v>9911</v>
      </c>
      <c r="E819" t="s">
        <v>2021</v>
      </c>
      <c r="F819" s="382">
        <v>22.84</v>
      </c>
      <c r="G819" s="382">
        <v>858.98320000000001</v>
      </c>
      <c r="H819" s="382">
        <v>859</v>
      </c>
      <c r="I819" s="382">
        <v>0</v>
      </c>
    </row>
    <row r="820" spans="1:9" x14ac:dyDescent="0.25">
      <c r="A820">
        <v>20070003</v>
      </c>
      <c r="B820" t="s">
        <v>6</v>
      </c>
      <c r="C820" t="s">
        <v>434</v>
      </c>
      <c r="D820" t="s">
        <v>9912</v>
      </c>
      <c r="E820" t="s">
        <v>728</v>
      </c>
      <c r="F820" s="382">
        <v>35.54</v>
      </c>
      <c r="G820" s="382">
        <v>1179.7837999999999</v>
      </c>
      <c r="H820" s="382">
        <v>1180</v>
      </c>
      <c r="I820" s="382">
        <v>0</v>
      </c>
    </row>
    <row r="821" spans="1:9" x14ac:dyDescent="0.25">
      <c r="A821">
        <v>20070003</v>
      </c>
      <c r="B821" t="s">
        <v>7</v>
      </c>
      <c r="C821" t="s">
        <v>10179</v>
      </c>
      <c r="D821" t="s">
        <v>10387</v>
      </c>
      <c r="E821" t="s">
        <v>1048</v>
      </c>
      <c r="F821" s="382">
        <v>20.189999999999998</v>
      </c>
      <c r="G821" s="382">
        <v>903.52050000000008</v>
      </c>
      <c r="H821" s="382">
        <v>904</v>
      </c>
      <c r="I821" s="382">
        <v>0</v>
      </c>
    </row>
    <row r="822" spans="1:9" x14ac:dyDescent="0.25">
      <c r="A822">
        <v>20070003</v>
      </c>
      <c r="B822" t="s">
        <v>32</v>
      </c>
      <c r="C822" t="s">
        <v>6328</v>
      </c>
      <c r="D822" t="s">
        <v>10461</v>
      </c>
      <c r="E822" t="s">
        <v>1048</v>
      </c>
      <c r="F822" s="382">
        <v>32.690000000000005</v>
      </c>
      <c r="G822" s="382">
        <v>1487.2192</v>
      </c>
      <c r="H822" s="382">
        <v>1487</v>
      </c>
      <c r="I822" s="382">
        <v>0</v>
      </c>
    </row>
    <row r="823" spans="1:9" x14ac:dyDescent="0.25">
      <c r="A823">
        <v>20070003</v>
      </c>
      <c r="B823" t="s">
        <v>33</v>
      </c>
      <c r="C823" t="s">
        <v>9714</v>
      </c>
      <c r="D823" t="s">
        <v>10586</v>
      </c>
      <c r="E823" t="s">
        <v>1048</v>
      </c>
      <c r="F823" s="382">
        <v>12.439999999999998</v>
      </c>
      <c r="G823" s="382">
        <v>448.70259999999996</v>
      </c>
      <c r="H823" s="382">
        <v>449</v>
      </c>
      <c r="I823" s="382">
        <v>0</v>
      </c>
    </row>
    <row r="824" spans="1:9" x14ac:dyDescent="0.25">
      <c r="A824">
        <v>20070003</v>
      </c>
      <c r="B824" t="s">
        <v>11</v>
      </c>
      <c r="C824" t="s">
        <v>10824</v>
      </c>
      <c r="D824" t="s">
        <v>10856</v>
      </c>
      <c r="E824" t="s">
        <v>1048</v>
      </c>
      <c r="F824" s="382">
        <v>4.78</v>
      </c>
      <c r="G824" s="382">
        <v>366.58240000000006</v>
      </c>
      <c r="H824" s="382">
        <v>367</v>
      </c>
      <c r="I824" s="382">
        <v>0</v>
      </c>
    </row>
    <row r="825" spans="1:9" x14ac:dyDescent="0.25">
      <c r="A825">
        <v>20070003</v>
      </c>
      <c r="B825" t="s">
        <v>35</v>
      </c>
      <c r="C825" t="s">
        <v>11120</v>
      </c>
      <c r="D825" t="s">
        <v>11149</v>
      </c>
      <c r="E825" t="s">
        <v>2021</v>
      </c>
      <c r="F825" s="382">
        <v>20.97</v>
      </c>
      <c r="G825" s="382">
        <v>838.56330000000003</v>
      </c>
      <c r="H825" s="382">
        <v>839</v>
      </c>
      <c r="I825" s="382">
        <v>0</v>
      </c>
    </row>
    <row r="826" spans="1:9" x14ac:dyDescent="0.25">
      <c r="A826">
        <v>20070003</v>
      </c>
      <c r="B826" t="s">
        <v>1650</v>
      </c>
      <c r="C826" t="s">
        <v>11484</v>
      </c>
      <c r="D826" t="s">
        <v>11536</v>
      </c>
      <c r="E826" t="s">
        <v>1048</v>
      </c>
      <c r="F826" s="382">
        <v>9.24</v>
      </c>
      <c r="G826" s="382">
        <v>381.38199999999995</v>
      </c>
      <c r="H826" s="382">
        <v>381</v>
      </c>
      <c r="I826" s="382">
        <v>0</v>
      </c>
    </row>
    <row r="827" spans="1:9" x14ac:dyDescent="0.25">
      <c r="A827">
        <v>20070003</v>
      </c>
      <c r="B827" t="s">
        <v>16</v>
      </c>
      <c r="C827" t="s">
        <v>5418</v>
      </c>
      <c r="D827" t="s">
        <v>11696</v>
      </c>
      <c r="E827" t="s">
        <v>2021</v>
      </c>
      <c r="F827" s="382">
        <v>15.370000000000001</v>
      </c>
      <c r="G827" s="382">
        <v>553.9976999999999</v>
      </c>
      <c r="H827" s="382">
        <v>554</v>
      </c>
      <c r="I827" s="382">
        <v>0</v>
      </c>
    </row>
    <row r="828" spans="1:9" x14ac:dyDescent="0.25">
      <c r="A828">
        <v>20070003</v>
      </c>
      <c r="B828" t="s">
        <v>763</v>
      </c>
      <c r="C828" t="s">
        <v>6374</v>
      </c>
      <c r="D828" t="s">
        <v>13417</v>
      </c>
      <c r="E828" t="s">
        <v>2021</v>
      </c>
      <c r="F828" s="382">
        <v>57.139999999999993</v>
      </c>
      <c r="G828" s="382">
        <v>2182.3996999999995</v>
      </c>
      <c r="H828" s="382">
        <v>2182</v>
      </c>
      <c r="I828" s="382">
        <v>0</v>
      </c>
    </row>
    <row r="829" spans="1:9" x14ac:dyDescent="0.25">
      <c r="A829">
        <v>20070003</v>
      </c>
      <c r="B829" t="s">
        <v>957</v>
      </c>
      <c r="C829" t="s">
        <v>739</v>
      </c>
      <c r="D829" t="s">
        <v>14087</v>
      </c>
      <c r="E829" t="s">
        <v>1048</v>
      </c>
      <c r="F829" s="382">
        <v>24.950000000000003</v>
      </c>
      <c r="G829" s="382">
        <v>942.61749999999984</v>
      </c>
      <c r="H829" s="382">
        <v>943</v>
      </c>
      <c r="I829" s="382">
        <v>0</v>
      </c>
    </row>
    <row r="830" spans="1:9" x14ac:dyDescent="0.25">
      <c r="A830">
        <v>20070003</v>
      </c>
      <c r="B830" t="s">
        <v>1242</v>
      </c>
      <c r="C830" t="s">
        <v>1079</v>
      </c>
      <c r="D830" t="s">
        <v>14640</v>
      </c>
      <c r="E830" t="s">
        <v>1048</v>
      </c>
      <c r="F830" s="382">
        <v>13.97</v>
      </c>
      <c r="G830" s="382">
        <v>570.82449999999994</v>
      </c>
      <c r="H830" s="382">
        <v>571</v>
      </c>
      <c r="I830" s="382">
        <v>0</v>
      </c>
    </row>
    <row r="831" spans="1:9" x14ac:dyDescent="0.25">
      <c r="A831">
        <v>20070003</v>
      </c>
      <c r="B831" t="s">
        <v>1247</v>
      </c>
      <c r="C831" t="s">
        <v>14614</v>
      </c>
      <c r="D831" t="s">
        <v>14641</v>
      </c>
      <c r="E831" t="s">
        <v>2021</v>
      </c>
      <c r="F831" s="382">
        <v>37.680000000000007</v>
      </c>
      <c r="G831" s="382">
        <v>1415.1644000000001</v>
      </c>
      <c r="H831" s="382">
        <v>1415</v>
      </c>
      <c r="I831" s="382">
        <v>0</v>
      </c>
    </row>
    <row r="832" spans="1:9" x14ac:dyDescent="0.25">
      <c r="A832">
        <v>20070003</v>
      </c>
      <c r="B832" t="s">
        <v>1346</v>
      </c>
      <c r="C832" t="s">
        <v>1079</v>
      </c>
      <c r="D832" t="s">
        <v>14747</v>
      </c>
      <c r="E832" t="s">
        <v>1048</v>
      </c>
      <c r="F832" s="382">
        <v>12.52</v>
      </c>
      <c r="G832" s="382">
        <v>497.45910000000003</v>
      </c>
      <c r="H832" s="382">
        <v>497</v>
      </c>
      <c r="I832" s="382">
        <v>0</v>
      </c>
    </row>
    <row r="833" spans="1:9" x14ac:dyDescent="0.25">
      <c r="A833">
        <v>20070003</v>
      </c>
      <c r="B833" t="s">
        <v>1491</v>
      </c>
      <c r="C833" t="s">
        <v>6227</v>
      </c>
      <c r="D833" t="s">
        <v>6267</v>
      </c>
      <c r="E833" t="s">
        <v>2021</v>
      </c>
      <c r="F833" s="382">
        <v>24.12</v>
      </c>
      <c r="G833" s="382">
        <v>976.13419999999996</v>
      </c>
      <c r="H833" s="382">
        <v>976</v>
      </c>
      <c r="I833" s="382">
        <v>0</v>
      </c>
    </row>
    <row r="834" spans="1:9" x14ac:dyDescent="0.25">
      <c r="A834">
        <v>20070003</v>
      </c>
      <c r="B834" t="s">
        <v>1850</v>
      </c>
      <c r="C834" t="s">
        <v>8568</v>
      </c>
      <c r="D834" t="s">
        <v>15386</v>
      </c>
      <c r="E834" t="s">
        <v>1048</v>
      </c>
      <c r="F834" s="382">
        <v>14.620000000000001</v>
      </c>
      <c r="G834" s="382">
        <v>570.74400000000003</v>
      </c>
      <c r="H834" s="382">
        <v>571</v>
      </c>
      <c r="I834" s="382">
        <v>0</v>
      </c>
    </row>
    <row r="835" spans="1:9" x14ac:dyDescent="0.25">
      <c r="A835">
        <v>20070003</v>
      </c>
      <c r="B835" t="s">
        <v>426</v>
      </c>
      <c r="C835" t="s">
        <v>12410</v>
      </c>
      <c r="D835" t="s">
        <v>12443</v>
      </c>
      <c r="E835" t="s">
        <v>1048</v>
      </c>
      <c r="F835" s="382">
        <v>16.04</v>
      </c>
      <c r="G835" s="382">
        <v>1065.4709</v>
      </c>
      <c r="H835" s="382">
        <v>1065</v>
      </c>
      <c r="I835" s="382">
        <v>0</v>
      </c>
    </row>
    <row r="836" spans="1:9" x14ac:dyDescent="0.25">
      <c r="A836">
        <v>20070003</v>
      </c>
      <c r="B836" t="s">
        <v>425</v>
      </c>
      <c r="C836" t="s">
        <v>8628</v>
      </c>
      <c r="D836" t="s">
        <v>12247</v>
      </c>
      <c r="E836" t="s">
        <v>1048</v>
      </c>
      <c r="F836" s="382">
        <v>42.040000000000006</v>
      </c>
      <c r="G836" s="382">
        <v>2690.1833000000001</v>
      </c>
      <c r="H836" s="382">
        <v>2690</v>
      </c>
      <c r="I836" s="382">
        <v>0</v>
      </c>
    </row>
    <row r="837" spans="1:9" x14ac:dyDescent="0.25">
      <c r="A837" t="s">
        <v>16716</v>
      </c>
      <c r="F837" s="382">
        <v>791.44999999999982</v>
      </c>
      <c r="G837" s="382">
        <v>34646.985499999995</v>
      </c>
      <c r="H837" s="382">
        <v>34648</v>
      </c>
      <c r="I837" s="382">
        <v>0</v>
      </c>
    </row>
    <row r="838" spans="1:9" x14ac:dyDescent="0.25">
      <c r="A838">
        <v>20070004</v>
      </c>
      <c r="B838" t="s">
        <v>0</v>
      </c>
      <c r="C838" t="s">
        <v>5689</v>
      </c>
      <c r="D838" t="s">
        <v>5764</v>
      </c>
      <c r="E838" t="s">
        <v>275</v>
      </c>
      <c r="F838" s="382">
        <v>138.62</v>
      </c>
      <c r="G838" s="382">
        <v>6564.2081000000017</v>
      </c>
      <c r="H838" s="382">
        <v>6564</v>
      </c>
      <c r="I838" s="382">
        <v>0</v>
      </c>
    </row>
    <row r="839" spans="1:9" x14ac:dyDescent="0.25">
      <c r="A839">
        <v>20070004</v>
      </c>
      <c r="B839" t="s">
        <v>1</v>
      </c>
      <c r="C839" t="s">
        <v>602</v>
      </c>
      <c r="D839" t="s">
        <v>5765</v>
      </c>
      <c r="E839" t="s">
        <v>5766</v>
      </c>
      <c r="F839" s="382">
        <v>43.930000000000007</v>
      </c>
      <c r="G839" s="382">
        <v>2115.4903999999997</v>
      </c>
      <c r="H839" s="382">
        <v>2115</v>
      </c>
      <c r="I839" s="382">
        <v>0</v>
      </c>
    </row>
    <row r="840" spans="1:9" x14ac:dyDescent="0.25">
      <c r="A840">
        <v>20070004</v>
      </c>
      <c r="B840" t="s">
        <v>19</v>
      </c>
      <c r="C840" t="s">
        <v>5702</v>
      </c>
      <c r="D840" t="s">
        <v>5767</v>
      </c>
      <c r="E840" t="s">
        <v>275</v>
      </c>
      <c r="F840" s="382">
        <v>74.89</v>
      </c>
      <c r="G840" s="382">
        <v>3301.5704000000005</v>
      </c>
      <c r="H840" s="382">
        <v>3302</v>
      </c>
      <c r="I840" s="382">
        <v>0</v>
      </c>
    </row>
    <row r="841" spans="1:9" x14ac:dyDescent="0.25">
      <c r="A841">
        <v>20070004</v>
      </c>
      <c r="B841" t="s">
        <v>20</v>
      </c>
      <c r="C841" t="s">
        <v>5703</v>
      </c>
      <c r="D841" t="s">
        <v>5768</v>
      </c>
      <c r="E841" t="s">
        <v>1370</v>
      </c>
      <c r="F841" s="382">
        <v>29.27</v>
      </c>
      <c r="G841" s="382">
        <v>1005.2597000000002</v>
      </c>
      <c r="H841" s="382">
        <v>1005</v>
      </c>
      <c r="I841" s="382">
        <v>0</v>
      </c>
    </row>
    <row r="842" spans="1:9" x14ac:dyDescent="0.25">
      <c r="A842">
        <v>20070004</v>
      </c>
      <c r="B842" t="s">
        <v>41</v>
      </c>
      <c r="C842" t="s">
        <v>635</v>
      </c>
      <c r="D842" t="s">
        <v>5769</v>
      </c>
      <c r="E842" t="s">
        <v>275</v>
      </c>
      <c r="F842" s="382">
        <v>91.41</v>
      </c>
      <c r="G842" s="382">
        <v>3919.5828000000001</v>
      </c>
      <c r="H842" s="382">
        <v>3920</v>
      </c>
      <c r="I842" s="382">
        <v>0</v>
      </c>
    </row>
    <row r="843" spans="1:9" x14ac:dyDescent="0.25">
      <c r="A843">
        <v>20070004</v>
      </c>
      <c r="B843" t="s">
        <v>36</v>
      </c>
      <c r="C843" t="s">
        <v>5704</v>
      </c>
      <c r="D843" t="s">
        <v>5770</v>
      </c>
      <c r="E843" t="s">
        <v>275</v>
      </c>
      <c r="F843" s="382">
        <v>54.220000000000006</v>
      </c>
      <c r="G843" s="382">
        <v>2147.1087000000002</v>
      </c>
      <c r="H843" s="382">
        <v>2147</v>
      </c>
      <c r="I843" s="382">
        <v>0</v>
      </c>
    </row>
    <row r="844" spans="1:9" x14ac:dyDescent="0.25">
      <c r="A844">
        <v>20070004</v>
      </c>
      <c r="B844" t="s">
        <v>21</v>
      </c>
      <c r="C844" t="s">
        <v>5705</v>
      </c>
      <c r="D844" t="s">
        <v>5771</v>
      </c>
      <c r="E844" t="s">
        <v>275</v>
      </c>
      <c r="F844" s="382">
        <v>40.85</v>
      </c>
      <c r="G844" s="382">
        <v>1698.2433999999998</v>
      </c>
      <c r="H844" s="382">
        <v>1698</v>
      </c>
      <c r="I844" s="382">
        <v>0</v>
      </c>
    </row>
    <row r="845" spans="1:9" x14ac:dyDescent="0.25">
      <c r="A845">
        <v>20070004</v>
      </c>
      <c r="B845" t="s">
        <v>22</v>
      </c>
      <c r="C845" t="s">
        <v>5706</v>
      </c>
      <c r="D845" t="s">
        <v>5772</v>
      </c>
      <c r="E845" t="s">
        <v>275</v>
      </c>
      <c r="F845" s="382">
        <v>20.810000000000002</v>
      </c>
      <c r="G845" s="382">
        <v>1100.2660999999998</v>
      </c>
      <c r="H845" s="382">
        <v>1100</v>
      </c>
      <c r="I845" s="382">
        <v>0</v>
      </c>
    </row>
    <row r="846" spans="1:9" x14ac:dyDescent="0.25">
      <c r="A846">
        <v>20070004</v>
      </c>
      <c r="B846" t="s">
        <v>40</v>
      </c>
      <c r="C846" t="s">
        <v>5707</v>
      </c>
      <c r="D846" t="s">
        <v>5773</v>
      </c>
      <c r="E846" t="s">
        <v>275</v>
      </c>
      <c r="F846" s="382">
        <v>50.49</v>
      </c>
      <c r="G846" s="382">
        <v>2216.3031999999998</v>
      </c>
      <c r="H846" s="382">
        <v>2216</v>
      </c>
      <c r="I846" s="382">
        <v>0</v>
      </c>
    </row>
    <row r="847" spans="1:9" x14ac:dyDescent="0.25">
      <c r="A847">
        <v>20070004</v>
      </c>
      <c r="B847" t="s">
        <v>24</v>
      </c>
      <c r="C847" t="s">
        <v>5709</v>
      </c>
      <c r="D847" t="s">
        <v>5775</v>
      </c>
      <c r="E847" t="s">
        <v>275</v>
      </c>
      <c r="F847" s="382">
        <v>56.990000000000009</v>
      </c>
      <c r="G847" s="382">
        <v>1985.8046999999999</v>
      </c>
      <c r="H847" s="382">
        <v>1986</v>
      </c>
      <c r="I847" s="382">
        <v>0</v>
      </c>
    </row>
    <row r="848" spans="1:9" x14ac:dyDescent="0.25">
      <c r="A848">
        <v>20070004</v>
      </c>
      <c r="B848" t="s">
        <v>26</v>
      </c>
      <c r="C848" t="s">
        <v>6086</v>
      </c>
      <c r="D848" t="s">
        <v>6114</v>
      </c>
      <c r="E848" t="s">
        <v>275</v>
      </c>
      <c r="F848" s="382">
        <v>12.870000000000001</v>
      </c>
      <c r="G848" s="382">
        <v>822.91100000000006</v>
      </c>
      <c r="H848" s="382">
        <v>823</v>
      </c>
      <c r="I848" s="382">
        <v>0</v>
      </c>
    </row>
    <row r="849" spans="1:9" x14ac:dyDescent="0.25">
      <c r="A849">
        <v>20070004</v>
      </c>
      <c r="B849" t="s">
        <v>27</v>
      </c>
      <c r="C849" t="s">
        <v>6352</v>
      </c>
      <c r="D849" t="s">
        <v>6401</v>
      </c>
      <c r="E849" t="s">
        <v>275</v>
      </c>
      <c r="F849" s="382">
        <v>38.630000000000003</v>
      </c>
      <c r="G849" s="382">
        <v>1519.3917999999999</v>
      </c>
      <c r="H849" s="382">
        <v>1519</v>
      </c>
      <c r="I849" s="382">
        <v>0</v>
      </c>
    </row>
    <row r="850" spans="1:9" x14ac:dyDescent="0.25">
      <c r="A850">
        <v>20070004</v>
      </c>
      <c r="B850" t="s">
        <v>2</v>
      </c>
      <c r="C850" t="s">
        <v>6353</v>
      </c>
      <c r="D850" t="s">
        <v>6402</v>
      </c>
      <c r="E850" t="s">
        <v>275</v>
      </c>
      <c r="F850" s="382">
        <v>20.500000000000004</v>
      </c>
      <c r="G850" s="382">
        <v>885.79140000000007</v>
      </c>
      <c r="H850" s="382">
        <v>886</v>
      </c>
      <c r="I850" s="382">
        <v>0</v>
      </c>
    </row>
    <row r="851" spans="1:9" x14ac:dyDescent="0.25">
      <c r="A851">
        <v>20070004</v>
      </c>
      <c r="B851" t="s">
        <v>37</v>
      </c>
      <c r="C851" t="s">
        <v>6542</v>
      </c>
      <c r="D851" t="s">
        <v>6561</v>
      </c>
      <c r="E851" t="s">
        <v>5795</v>
      </c>
      <c r="F851" s="382">
        <v>89.54</v>
      </c>
      <c r="G851" s="382">
        <v>3313.4562000000001</v>
      </c>
      <c r="H851" s="382">
        <v>3313</v>
      </c>
      <c r="I851" s="382">
        <v>0</v>
      </c>
    </row>
    <row r="852" spans="1:9" x14ac:dyDescent="0.25">
      <c r="A852">
        <v>20070004</v>
      </c>
      <c r="B852" t="s">
        <v>38</v>
      </c>
      <c r="C852" t="s">
        <v>7128</v>
      </c>
      <c r="D852" t="s">
        <v>7164</v>
      </c>
      <c r="E852" t="s">
        <v>275</v>
      </c>
      <c r="F852" s="382">
        <v>48.33</v>
      </c>
      <c r="G852" s="382">
        <v>2165.2373000000002</v>
      </c>
      <c r="H852" s="382">
        <v>2165</v>
      </c>
      <c r="I852" s="382">
        <v>0</v>
      </c>
    </row>
    <row r="853" spans="1:9" x14ac:dyDescent="0.25">
      <c r="A853">
        <v>20070004</v>
      </c>
      <c r="B853" t="s">
        <v>39</v>
      </c>
      <c r="C853" t="s">
        <v>445</v>
      </c>
      <c r="D853" t="s">
        <v>14174</v>
      </c>
      <c r="E853" t="s">
        <v>5766</v>
      </c>
      <c r="F853" s="382">
        <v>46.539999999999992</v>
      </c>
      <c r="G853" s="382">
        <v>1619.6189000000002</v>
      </c>
      <c r="H853" s="382">
        <v>1620</v>
      </c>
      <c r="I853" s="382">
        <v>0</v>
      </c>
    </row>
    <row r="854" spans="1:9" x14ac:dyDescent="0.25">
      <c r="A854" t="s">
        <v>16717</v>
      </c>
      <c r="F854" s="382">
        <v>857.89</v>
      </c>
      <c r="G854" s="382">
        <v>36380.244100000004</v>
      </c>
      <c r="H854" s="382">
        <v>36379</v>
      </c>
      <c r="I854" s="382">
        <v>0</v>
      </c>
    </row>
    <row r="855" spans="1:9" x14ac:dyDescent="0.25">
      <c r="A855">
        <v>20070006</v>
      </c>
      <c r="B855" t="s">
        <v>17</v>
      </c>
      <c r="C855" t="s">
        <v>5460</v>
      </c>
      <c r="D855" t="s">
        <v>5544</v>
      </c>
      <c r="E855" t="s">
        <v>5545</v>
      </c>
      <c r="F855" s="382">
        <v>55.86</v>
      </c>
      <c r="G855" s="382">
        <v>2366.4029999999998</v>
      </c>
      <c r="H855" s="382">
        <v>2366</v>
      </c>
      <c r="I855" s="382">
        <v>0</v>
      </c>
    </row>
    <row r="856" spans="1:9" x14ac:dyDescent="0.25">
      <c r="A856">
        <v>20070006</v>
      </c>
      <c r="B856" t="s">
        <v>0</v>
      </c>
      <c r="C856" t="s">
        <v>5721</v>
      </c>
      <c r="D856" t="s">
        <v>5788</v>
      </c>
      <c r="E856" t="s">
        <v>2021</v>
      </c>
      <c r="F856" s="382">
        <v>52.18</v>
      </c>
      <c r="G856" s="382">
        <v>2545.5451999999996</v>
      </c>
      <c r="H856" s="382">
        <v>2546</v>
      </c>
      <c r="I856" s="382">
        <v>0</v>
      </c>
    </row>
    <row r="857" spans="1:9" x14ac:dyDescent="0.25">
      <c r="A857">
        <v>20070006</v>
      </c>
      <c r="B857" t="s">
        <v>18</v>
      </c>
      <c r="C857" t="s">
        <v>5722</v>
      </c>
      <c r="D857" t="s">
        <v>5789</v>
      </c>
      <c r="E857" t="s">
        <v>1048</v>
      </c>
      <c r="F857" s="382">
        <v>29.54</v>
      </c>
      <c r="G857" s="382">
        <v>1526.5726000000002</v>
      </c>
      <c r="H857" s="382">
        <v>1527</v>
      </c>
      <c r="I857" s="382">
        <v>0</v>
      </c>
    </row>
    <row r="858" spans="1:9" x14ac:dyDescent="0.25">
      <c r="A858">
        <v>20070006</v>
      </c>
      <c r="B858" t="s">
        <v>19</v>
      </c>
      <c r="C858" t="s">
        <v>5725</v>
      </c>
      <c r="D858" t="s">
        <v>5792</v>
      </c>
      <c r="E858" t="s">
        <v>1048</v>
      </c>
      <c r="F858" s="382">
        <v>69.34</v>
      </c>
      <c r="G858" s="382">
        <v>3221.7359999999999</v>
      </c>
      <c r="H858" s="382">
        <v>3222</v>
      </c>
      <c r="I858" s="382">
        <v>0</v>
      </c>
    </row>
    <row r="859" spans="1:9" x14ac:dyDescent="0.25">
      <c r="A859">
        <v>20070006</v>
      </c>
      <c r="B859" t="s">
        <v>36</v>
      </c>
      <c r="C859" t="s">
        <v>5760</v>
      </c>
      <c r="D859" t="s">
        <v>5841</v>
      </c>
      <c r="E859" t="s">
        <v>1048</v>
      </c>
      <c r="F859" s="382">
        <v>105.96</v>
      </c>
      <c r="G859" s="382">
        <v>4349.0502000000006</v>
      </c>
      <c r="H859" s="382">
        <v>4349</v>
      </c>
      <c r="I859" s="382">
        <v>0</v>
      </c>
    </row>
    <row r="860" spans="1:9" x14ac:dyDescent="0.25">
      <c r="A860">
        <v>20070006</v>
      </c>
      <c r="B860" t="s">
        <v>21</v>
      </c>
      <c r="C860" t="s">
        <v>6347</v>
      </c>
      <c r="D860" t="s">
        <v>6394</v>
      </c>
      <c r="E860" t="s">
        <v>6395</v>
      </c>
      <c r="F860" s="382">
        <v>26.6</v>
      </c>
      <c r="G860" s="382">
        <v>1044.0773999999999</v>
      </c>
      <c r="H860" s="382">
        <v>1044</v>
      </c>
      <c r="I860" s="382">
        <v>0</v>
      </c>
    </row>
    <row r="861" spans="1:9" x14ac:dyDescent="0.25">
      <c r="A861">
        <v>20070006</v>
      </c>
      <c r="B861" t="s">
        <v>25</v>
      </c>
      <c r="C861" t="s">
        <v>6788</v>
      </c>
      <c r="D861" t="s">
        <v>6810</v>
      </c>
      <c r="E861" t="s">
        <v>1048</v>
      </c>
      <c r="F861" s="382">
        <v>32.72</v>
      </c>
      <c r="G861" s="382">
        <v>1474.6651999999999</v>
      </c>
      <c r="H861" s="382">
        <v>1475</v>
      </c>
      <c r="I861" s="382">
        <v>0</v>
      </c>
    </row>
    <row r="862" spans="1:9" x14ac:dyDescent="0.25">
      <c r="A862">
        <v>20070006</v>
      </c>
      <c r="B862" t="s">
        <v>26</v>
      </c>
      <c r="C862" t="s">
        <v>6742</v>
      </c>
      <c r="D862" t="s">
        <v>6751</v>
      </c>
      <c r="E862" t="s">
        <v>1048</v>
      </c>
      <c r="F862" s="382">
        <v>28.479999999999997</v>
      </c>
      <c r="G862" s="382">
        <v>1197.4066</v>
      </c>
      <c r="H862" s="382">
        <v>1197</v>
      </c>
      <c r="I862" s="382">
        <v>0</v>
      </c>
    </row>
    <row r="863" spans="1:9" x14ac:dyDescent="0.25">
      <c r="A863">
        <v>20070006</v>
      </c>
      <c r="B863" t="s">
        <v>3</v>
      </c>
      <c r="C863" t="s">
        <v>8691</v>
      </c>
      <c r="D863" t="s">
        <v>7688</v>
      </c>
      <c r="E863" t="s">
        <v>728</v>
      </c>
      <c r="F863" s="382">
        <v>24.22</v>
      </c>
      <c r="G863" s="382">
        <v>888.43959999999993</v>
      </c>
      <c r="H863" s="382">
        <v>888</v>
      </c>
      <c r="I863" s="382">
        <v>0</v>
      </c>
    </row>
    <row r="864" spans="1:9" x14ac:dyDescent="0.25">
      <c r="A864">
        <v>20070006</v>
      </c>
      <c r="B864" t="s">
        <v>5</v>
      </c>
      <c r="C864" t="s">
        <v>9707</v>
      </c>
      <c r="D864" t="s">
        <v>9753</v>
      </c>
      <c r="E864" t="s">
        <v>1048</v>
      </c>
      <c r="F864" s="382">
        <v>6.76</v>
      </c>
      <c r="G864" s="382">
        <v>309.3974</v>
      </c>
      <c r="H864" s="382">
        <v>309</v>
      </c>
      <c r="I864" s="382">
        <v>0</v>
      </c>
    </row>
    <row r="865" spans="1:9" x14ac:dyDescent="0.25">
      <c r="A865">
        <v>20070006</v>
      </c>
      <c r="B865" t="s">
        <v>7</v>
      </c>
      <c r="C865" t="s">
        <v>5723</v>
      </c>
      <c r="D865" t="s">
        <v>14240</v>
      </c>
      <c r="E865" t="s">
        <v>2021</v>
      </c>
      <c r="F865" s="382">
        <v>37.799999999999997</v>
      </c>
      <c r="G865" s="382">
        <v>1568.0700000000002</v>
      </c>
      <c r="H865" s="382">
        <v>1568</v>
      </c>
      <c r="I865" s="382">
        <v>0</v>
      </c>
    </row>
    <row r="866" spans="1:9" x14ac:dyDescent="0.25">
      <c r="A866">
        <v>20070006</v>
      </c>
      <c r="B866" t="s">
        <v>422</v>
      </c>
      <c r="C866" t="s">
        <v>14049</v>
      </c>
      <c r="D866" t="s">
        <v>14088</v>
      </c>
      <c r="E866" t="s">
        <v>1048</v>
      </c>
      <c r="F866" s="382">
        <v>47.779999999999994</v>
      </c>
      <c r="G866" s="382">
        <v>2011.8359999999998</v>
      </c>
      <c r="H866" s="382">
        <v>2012</v>
      </c>
      <c r="I866" s="382">
        <v>0</v>
      </c>
    </row>
    <row r="867" spans="1:9" x14ac:dyDescent="0.25">
      <c r="A867">
        <v>20070006</v>
      </c>
      <c r="B867" t="s">
        <v>8</v>
      </c>
      <c r="C867" t="s">
        <v>14892</v>
      </c>
      <c r="D867" t="s">
        <v>16053</v>
      </c>
      <c r="E867" t="s">
        <v>1048</v>
      </c>
      <c r="F867" s="382">
        <v>26.16</v>
      </c>
      <c r="G867" s="382">
        <v>980.255</v>
      </c>
      <c r="H867" s="382">
        <v>980</v>
      </c>
      <c r="I867" s="382">
        <v>0</v>
      </c>
    </row>
    <row r="868" spans="1:9" x14ac:dyDescent="0.25">
      <c r="A868">
        <v>20070006</v>
      </c>
      <c r="B868" t="s">
        <v>33</v>
      </c>
      <c r="C868" t="s">
        <v>15972</v>
      </c>
      <c r="D868" t="s">
        <v>15989</v>
      </c>
      <c r="E868" t="s">
        <v>1048</v>
      </c>
      <c r="F868" s="382">
        <v>90.119999999999976</v>
      </c>
      <c r="G868" s="382">
        <v>4269.4380000000001</v>
      </c>
      <c r="H868" s="382">
        <v>4269</v>
      </c>
      <c r="I868" s="382">
        <v>0</v>
      </c>
    </row>
    <row r="869" spans="1:9" x14ac:dyDescent="0.25">
      <c r="A869">
        <v>20070006</v>
      </c>
      <c r="B869" t="s">
        <v>9</v>
      </c>
      <c r="C869" t="s">
        <v>810</v>
      </c>
      <c r="D869" t="s">
        <v>15990</v>
      </c>
      <c r="E869" t="s">
        <v>1048</v>
      </c>
      <c r="F869" s="382">
        <v>18.28</v>
      </c>
      <c r="G869" s="382">
        <v>766.88540000000012</v>
      </c>
      <c r="H869" s="382">
        <v>767</v>
      </c>
      <c r="I869" s="382">
        <v>0</v>
      </c>
    </row>
    <row r="870" spans="1:9" x14ac:dyDescent="0.25">
      <c r="A870">
        <v>20070006</v>
      </c>
      <c r="B870" t="s">
        <v>10</v>
      </c>
      <c r="C870" t="s">
        <v>559</v>
      </c>
      <c r="D870" t="s">
        <v>15991</v>
      </c>
      <c r="E870" t="s">
        <v>1048</v>
      </c>
      <c r="F870" s="382">
        <v>17.18</v>
      </c>
      <c r="G870" s="382">
        <v>702.75739999999996</v>
      </c>
      <c r="H870" s="382">
        <v>703</v>
      </c>
      <c r="I870" s="382">
        <v>0</v>
      </c>
    </row>
    <row r="871" spans="1:9" x14ac:dyDescent="0.25">
      <c r="A871" t="s">
        <v>16718</v>
      </c>
      <c r="F871" s="382">
        <v>668.98</v>
      </c>
      <c r="G871" s="382">
        <v>29222.535</v>
      </c>
      <c r="H871" s="382">
        <v>29222</v>
      </c>
      <c r="I871" s="382">
        <v>0</v>
      </c>
    </row>
    <row r="872" spans="1:9" x14ac:dyDescent="0.25">
      <c r="A872">
        <v>20070007</v>
      </c>
      <c r="B872" t="s">
        <v>1</v>
      </c>
      <c r="C872" t="s">
        <v>5727</v>
      </c>
      <c r="D872" t="s">
        <v>5794</v>
      </c>
      <c r="E872" t="s">
        <v>5795</v>
      </c>
      <c r="F872" s="382">
        <v>84.77000000000001</v>
      </c>
      <c r="G872" s="382">
        <v>3730.0481999999997</v>
      </c>
      <c r="H872" s="382">
        <v>3730</v>
      </c>
      <c r="I872" s="382">
        <v>0</v>
      </c>
    </row>
    <row r="873" spans="1:9" x14ac:dyDescent="0.25">
      <c r="A873">
        <v>20070007</v>
      </c>
      <c r="B873" t="s">
        <v>19</v>
      </c>
      <c r="C873" t="s">
        <v>5729</v>
      </c>
      <c r="D873" t="s">
        <v>5797</v>
      </c>
      <c r="E873" t="s">
        <v>5795</v>
      </c>
      <c r="F873" s="382">
        <v>19.080000000000002</v>
      </c>
      <c r="G873" s="382">
        <v>823.10580000000004</v>
      </c>
      <c r="H873" s="382">
        <v>823</v>
      </c>
      <c r="I873" s="382">
        <v>0</v>
      </c>
    </row>
    <row r="874" spans="1:9" x14ac:dyDescent="0.25">
      <c r="A874">
        <v>20070007</v>
      </c>
      <c r="B874" t="s">
        <v>41</v>
      </c>
      <c r="C874" t="s">
        <v>5730</v>
      </c>
      <c r="D874" t="s">
        <v>5799</v>
      </c>
      <c r="E874" t="s">
        <v>5795</v>
      </c>
      <c r="F874" s="382">
        <v>19.139999999999997</v>
      </c>
      <c r="G874" s="382">
        <v>891.17530000000011</v>
      </c>
      <c r="H874" s="382">
        <v>891</v>
      </c>
      <c r="I874" s="382">
        <v>0</v>
      </c>
    </row>
    <row r="875" spans="1:9" x14ac:dyDescent="0.25">
      <c r="A875">
        <v>20070007</v>
      </c>
      <c r="B875" t="s">
        <v>21</v>
      </c>
      <c r="C875" t="s">
        <v>5731</v>
      </c>
      <c r="D875" t="s">
        <v>5801</v>
      </c>
      <c r="E875" t="s">
        <v>1048</v>
      </c>
      <c r="F875" s="382">
        <v>76.150000000000006</v>
      </c>
      <c r="G875" s="382">
        <v>3174.2026000000001</v>
      </c>
      <c r="H875" s="382">
        <v>3174</v>
      </c>
      <c r="I875" s="382">
        <v>0</v>
      </c>
    </row>
    <row r="876" spans="1:9" x14ac:dyDescent="0.25">
      <c r="A876">
        <v>20070007</v>
      </c>
      <c r="B876" t="s">
        <v>24</v>
      </c>
      <c r="C876" t="s">
        <v>6543</v>
      </c>
      <c r="D876" t="s">
        <v>6563</v>
      </c>
      <c r="E876" t="s">
        <v>1048</v>
      </c>
      <c r="F876" s="382">
        <v>41.76</v>
      </c>
      <c r="G876" s="382">
        <v>1846.2079000000001</v>
      </c>
      <c r="H876" s="382">
        <v>1846</v>
      </c>
      <c r="I876" s="382">
        <v>0</v>
      </c>
    </row>
    <row r="877" spans="1:9" x14ac:dyDescent="0.25">
      <c r="A877">
        <v>20070007</v>
      </c>
      <c r="B877" t="s">
        <v>27</v>
      </c>
      <c r="C877" t="s">
        <v>5893</v>
      </c>
      <c r="D877" t="s">
        <v>6815</v>
      </c>
      <c r="E877" t="s">
        <v>1048</v>
      </c>
      <c r="F877" s="382">
        <v>80.769999999999982</v>
      </c>
      <c r="G877" s="382">
        <v>3716.7254000000003</v>
      </c>
      <c r="H877" s="382">
        <v>3717</v>
      </c>
      <c r="I877" s="382">
        <v>0</v>
      </c>
    </row>
    <row r="878" spans="1:9" x14ac:dyDescent="0.25">
      <c r="A878">
        <v>20070007</v>
      </c>
      <c r="B878" t="s">
        <v>28</v>
      </c>
      <c r="C878" t="s">
        <v>6790</v>
      </c>
      <c r="D878" t="s">
        <v>7690</v>
      </c>
      <c r="E878" t="s">
        <v>1048</v>
      </c>
      <c r="F878" s="382">
        <v>139.35000000000002</v>
      </c>
      <c r="G878" s="382">
        <v>5581.7749999999987</v>
      </c>
      <c r="H878" s="382">
        <v>5582</v>
      </c>
      <c r="I878" s="382">
        <v>0</v>
      </c>
    </row>
    <row r="879" spans="1:9" x14ac:dyDescent="0.25">
      <c r="A879">
        <v>20070007</v>
      </c>
      <c r="B879" t="s">
        <v>29</v>
      </c>
      <c r="C879" t="s">
        <v>8797</v>
      </c>
      <c r="D879" t="s">
        <v>8853</v>
      </c>
      <c r="E879" t="s">
        <v>1048</v>
      </c>
      <c r="F879" s="382">
        <v>33.33</v>
      </c>
      <c r="G879" s="382">
        <v>1320.4577999999999</v>
      </c>
      <c r="H879" s="382">
        <v>1320</v>
      </c>
      <c r="I879" s="382">
        <v>0</v>
      </c>
    </row>
    <row r="880" spans="1:9" x14ac:dyDescent="0.25">
      <c r="A880">
        <v>20070007</v>
      </c>
      <c r="B880" t="s">
        <v>5</v>
      </c>
      <c r="C880" t="s">
        <v>6988</v>
      </c>
      <c r="D880" t="s">
        <v>9149</v>
      </c>
      <c r="E880" t="s">
        <v>2021</v>
      </c>
      <c r="F880" s="382">
        <v>43.9</v>
      </c>
      <c r="G880" s="382">
        <v>1817.5661</v>
      </c>
      <c r="H880" s="382">
        <v>1818</v>
      </c>
      <c r="I880" s="382">
        <v>0</v>
      </c>
    </row>
    <row r="881" spans="1:9" x14ac:dyDescent="0.25">
      <c r="A881">
        <v>20070007</v>
      </c>
      <c r="B881" t="s">
        <v>39</v>
      </c>
      <c r="C881" t="s">
        <v>610</v>
      </c>
      <c r="D881" t="s">
        <v>9150</v>
      </c>
      <c r="E881" t="s">
        <v>2021</v>
      </c>
      <c r="F881" s="382">
        <v>28.480000000000004</v>
      </c>
      <c r="G881" s="382">
        <v>1137.8682999999999</v>
      </c>
      <c r="H881" s="382">
        <v>1138</v>
      </c>
      <c r="I881" s="382">
        <v>0</v>
      </c>
    </row>
    <row r="882" spans="1:9" x14ac:dyDescent="0.25">
      <c r="A882">
        <v>20070007</v>
      </c>
      <c r="B882" t="s">
        <v>6</v>
      </c>
      <c r="C882" t="s">
        <v>13711</v>
      </c>
      <c r="D882" t="s">
        <v>13732</v>
      </c>
      <c r="E882" t="s">
        <v>1048</v>
      </c>
      <c r="F882" s="382">
        <v>41.069999999999993</v>
      </c>
      <c r="G882" s="382">
        <v>1800.5512000000001</v>
      </c>
      <c r="H882" s="382">
        <v>1801</v>
      </c>
      <c r="I882" s="382">
        <v>0</v>
      </c>
    </row>
    <row r="883" spans="1:9" x14ac:dyDescent="0.25">
      <c r="A883">
        <v>20070007</v>
      </c>
      <c r="B883" t="s">
        <v>31</v>
      </c>
      <c r="C883" t="s">
        <v>14723</v>
      </c>
      <c r="D883" t="s">
        <v>14748</v>
      </c>
      <c r="E883" t="s">
        <v>1691</v>
      </c>
      <c r="F883" s="382">
        <v>22.340000000000003</v>
      </c>
      <c r="G883" s="382">
        <v>875.63840000000005</v>
      </c>
      <c r="H883" s="382">
        <v>876</v>
      </c>
      <c r="I883" s="382">
        <v>0</v>
      </c>
    </row>
    <row r="884" spans="1:9" x14ac:dyDescent="0.25">
      <c r="A884">
        <v>20070007</v>
      </c>
      <c r="B884" t="s">
        <v>7</v>
      </c>
      <c r="C884" t="s">
        <v>14724</v>
      </c>
      <c r="D884" t="s">
        <v>14749</v>
      </c>
      <c r="E884" t="s">
        <v>2021</v>
      </c>
      <c r="F884" s="382">
        <v>89.679999999999993</v>
      </c>
      <c r="G884" s="382">
        <v>3790.5502000000001</v>
      </c>
      <c r="H884" s="382">
        <v>3791</v>
      </c>
      <c r="I884" s="382">
        <v>0</v>
      </c>
    </row>
    <row r="885" spans="1:9" x14ac:dyDescent="0.25">
      <c r="A885" t="s">
        <v>16719</v>
      </c>
      <c r="F885" s="382">
        <v>719.81999999999994</v>
      </c>
      <c r="G885" s="382">
        <v>30505.872199999998</v>
      </c>
      <c r="H885" s="382">
        <v>30507</v>
      </c>
      <c r="I885" s="382">
        <v>0</v>
      </c>
    </row>
    <row r="886" spans="1:9" x14ac:dyDescent="0.25">
      <c r="A886">
        <v>20070010</v>
      </c>
      <c r="B886" t="s">
        <v>17</v>
      </c>
      <c r="C886" t="s">
        <v>7086</v>
      </c>
      <c r="D886" t="s">
        <v>7091</v>
      </c>
      <c r="E886" t="s">
        <v>2021</v>
      </c>
      <c r="F886" s="382">
        <v>76.789999999999992</v>
      </c>
      <c r="G886" s="382">
        <v>3398.1805000000004</v>
      </c>
      <c r="H886" s="382">
        <v>2973</v>
      </c>
      <c r="I886" s="382">
        <v>425.33999999999651</v>
      </c>
    </row>
    <row r="887" spans="1:9" x14ac:dyDescent="0.25">
      <c r="A887">
        <v>20070010</v>
      </c>
      <c r="B887" t="s">
        <v>0</v>
      </c>
      <c r="C887" t="s">
        <v>12046</v>
      </c>
      <c r="D887" t="s">
        <v>12092</v>
      </c>
      <c r="E887" t="s">
        <v>2021</v>
      </c>
      <c r="F887" s="382">
        <v>3.0100000000000002</v>
      </c>
      <c r="G887" s="382">
        <v>134.40800000000002</v>
      </c>
      <c r="H887" s="382">
        <v>134</v>
      </c>
      <c r="I887" s="382">
        <v>0</v>
      </c>
    </row>
    <row r="888" spans="1:9" x14ac:dyDescent="0.25">
      <c r="A888">
        <v>20070010</v>
      </c>
      <c r="B888" t="s">
        <v>41</v>
      </c>
      <c r="C888" t="s">
        <v>7090</v>
      </c>
      <c r="D888" t="s">
        <v>7096</v>
      </c>
      <c r="E888" t="s">
        <v>1048</v>
      </c>
      <c r="F888" s="382">
        <v>23.290000000000003</v>
      </c>
      <c r="G888" s="382">
        <v>985.13070000000005</v>
      </c>
      <c r="H888" s="382">
        <v>985</v>
      </c>
      <c r="I888" s="382">
        <v>0</v>
      </c>
    </row>
    <row r="889" spans="1:9" x14ac:dyDescent="0.25">
      <c r="A889">
        <v>20070010</v>
      </c>
      <c r="B889" t="s">
        <v>36</v>
      </c>
      <c r="C889" t="s">
        <v>9005</v>
      </c>
      <c r="D889" t="s">
        <v>9028</v>
      </c>
      <c r="E889" t="s">
        <v>1048</v>
      </c>
      <c r="F889" s="382">
        <v>85.79</v>
      </c>
      <c r="G889" s="382">
        <v>3489.7922000000003</v>
      </c>
      <c r="H889" s="382">
        <v>3490</v>
      </c>
      <c r="I889" s="382">
        <v>0</v>
      </c>
    </row>
    <row r="890" spans="1:9" x14ac:dyDescent="0.25">
      <c r="A890">
        <v>20070010</v>
      </c>
      <c r="B890" t="s">
        <v>21</v>
      </c>
      <c r="C890" t="s">
        <v>9408</v>
      </c>
      <c r="D890" t="s">
        <v>9466</v>
      </c>
      <c r="E890" t="s">
        <v>1048</v>
      </c>
      <c r="F890" s="382">
        <v>36.65</v>
      </c>
      <c r="G890" s="382">
        <v>1511.373</v>
      </c>
      <c r="H890" s="382">
        <v>1511</v>
      </c>
      <c r="I890" s="382">
        <v>0</v>
      </c>
    </row>
    <row r="891" spans="1:9" x14ac:dyDescent="0.25">
      <c r="A891">
        <v>20070010</v>
      </c>
      <c r="B891" t="s">
        <v>22</v>
      </c>
      <c r="C891" t="s">
        <v>7301</v>
      </c>
      <c r="D891" t="s">
        <v>9467</v>
      </c>
      <c r="E891" t="s">
        <v>1048</v>
      </c>
      <c r="F891" s="382">
        <v>11.459999999999999</v>
      </c>
      <c r="G891" s="382">
        <v>465.95559999999995</v>
      </c>
      <c r="H891" s="382">
        <v>466</v>
      </c>
      <c r="I891" s="382">
        <v>0</v>
      </c>
    </row>
    <row r="892" spans="1:9" x14ac:dyDescent="0.25">
      <c r="A892">
        <v>20070010</v>
      </c>
      <c r="B892" t="s">
        <v>40</v>
      </c>
      <c r="C892" t="s">
        <v>8629</v>
      </c>
      <c r="D892" t="s">
        <v>9754</v>
      </c>
      <c r="E892" t="s">
        <v>728</v>
      </c>
      <c r="F892" s="382">
        <v>34.61</v>
      </c>
      <c r="G892" s="382">
        <v>1292.9087999999997</v>
      </c>
      <c r="H892" s="382">
        <v>1293</v>
      </c>
      <c r="I892" s="382">
        <v>0</v>
      </c>
    </row>
    <row r="893" spans="1:9" x14ac:dyDescent="0.25">
      <c r="A893">
        <v>20070010</v>
      </c>
      <c r="B893" t="s">
        <v>23</v>
      </c>
      <c r="C893" t="s">
        <v>635</v>
      </c>
      <c r="D893" t="s">
        <v>10191</v>
      </c>
      <c r="E893" t="s">
        <v>1048</v>
      </c>
      <c r="F893" s="382">
        <v>44.11</v>
      </c>
      <c r="G893" s="382">
        <v>1781.5623000000001</v>
      </c>
      <c r="H893" s="382">
        <v>1782</v>
      </c>
      <c r="I893" s="382">
        <v>0</v>
      </c>
    </row>
    <row r="894" spans="1:9" x14ac:dyDescent="0.25">
      <c r="A894">
        <v>20070010</v>
      </c>
      <c r="B894" t="s">
        <v>27</v>
      </c>
      <c r="C894" t="s">
        <v>5712</v>
      </c>
      <c r="D894" t="s">
        <v>13969</v>
      </c>
      <c r="E894" t="s">
        <v>2021</v>
      </c>
      <c r="F894" s="382">
        <v>9.379999999999999</v>
      </c>
      <c r="G894" s="382">
        <v>359.13909999999998</v>
      </c>
      <c r="H894" s="382">
        <v>359</v>
      </c>
      <c r="I894" s="382">
        <v>0</v>
      </c>
    </row>
    <row r="895" spans="1:9" x14ac:dyDescent="0.25">
      <c r="A895">
        <v>20070010</v>
      </c>
      <c r="B895" t="s">
        <v>2</v>
      </c>
      <c r="C895" t="s">
        <v>13952</v>
      </c>
      <c r="D895" t="s">
        <v>13970</v>
      </c>
      <c r="E895" t="s">
        <v>1048</v>
      </c>
      <c r="F895" s="382">
        <v>23.93</v>
      </c>
      <c r="G895" s="382">
        <v>1026.4964</v>
      </c>
      <c r="H895" s="382">
        <v>1026</v>
      </c>
      <c r="I895" s="382">
        <v>0</v>
      </c>
    </row>
    <row r="896" spans="1:9" x14ac:dyDescent="0.25">
      <c r="A896">
        <v>20070010</v>
      </c>
      <c r="B896" t="s">
        <v>3</v>
      </c>
      <c r="C896" t="s">
        <v>8331</v>
      </c>
      <c r="D896" t="s">
        <v>13971</v>
      </c>
      <c r="E896" t="s">
        <v>1048</v>
      </c>
      <c r="F896" s="382">
        <v>13.52</v>
      </c>
      <c r="G896" s="382">
        <v>586.75759999999991</v>
      </c>
      <c r="H896" s="382">
        <v>587</v>
      </c>
      <c r="I896" s="382">
        <v>0</v>
      </c>
    </row>
    <row r="897" spans="1:9" x14ac:dyDescent="0.25">
      <c r="A897">
        <v>20070010</v>
      </c>
      <c r="B897" t="s">
        <v>6</v>
      </c>
      <c r="C897" t="s">
        <v>5456</v>
      </c>
      <c r="D897" t="s">
        <v>13972</v>
      </c>
      <c r="E897" t="s">
        <v>1048</v>
      </c>
      <c r="F897" s="382">
        <v>118.83999999999999</v>
      </c>
      <c r="G897" s="382">
        <v>4998.8837000000012</v>
      </c>
      <c r="H897" s="382">
        <v>4999</v>
      </c>
      <c r="I897" s="382">
        <v>0</v>
      </c>
    </row>
    <row r="898" spans="1:9" x14ac:dyDescent="0.25">
      <c r="A898" t="s">
        <v>16720</v>
      </c>
      <c r="F898" s="382">
        <v>481.38</v>
      </c>
      <c r="G898" s="382">
        <v>20030.587900000002</v>
      </c>
      <c r="H898" s="382">
        <v>19605</v>
      </c>
      <c r="I898" s="382">
        <v>425.33999999999651</v>
      </c>
    </row>
    <row r="899" spans="1:9" x14ac:dyDescent="0.25">
      <c r="A899">
        <v>20080001</v>
      </c>
      <c r="B899" t="s">
        <v>17</v>
      </c>
      <c r="C899" t="s">
        <v>7418</v>
      </c>
      <c r="D899" t="s">
        <v>14710</v>
      </c>
      <c r="E899" t="s">
        <v>14711</v>
      </c>
      <c r="F899" s="382">
        <v>2166.7200000000003</v>
      </c>
      <c r="G899" s="382">
        <v>86478.145799999998</v>
      </c>
      <c r="H899" s="382">
        <v>85577</v>
      </c>
      <c r="I899" s="382">
        <v>0</v>
      </c>
    </row>
    <row r="900" spans="1:9" x14ac:dyDescent="0.25">
      <c r="A900">
        <v>20080001</v>
      </c>
      <c r="B900" t="s">
        <v>18</v>
      </c>
      <c r="C900" t="s">
        <v>7421</v>
      </c>
      <c r="D900" t="s">
        <v>7431</v>
      </c>
      <c r="E900" t="s">
        <v>275</v>
      </c>
      <c r="F900" s="382">
        <v>37.92</v>
      </c>
      <c r="G900" s="382">
        <v>1540.7371999999998</v>
      </c>
      <c r="H900" s="382">
        <v>1541</v>
      </c>
      <c r="I900" s="382">
        <v>0</v>
      </c>
    </row>
    <row r="901" spans="1:9" x14ac:dyDescent="0.25">
      <c r="A901">
        <v>20080001</v>
      </c>
      <c r="B901" t="s">
        <v>19</v>
      </c>
      <c r="C901" t="s">
        <v>7422</v>
      </c>
      <c r="D901" t="s">
        <v>7432</v>
      </c>
      <c r="E901" t="s">
        <v>7439</v>
      </c>
      <c r="F901" s="382">
        <v>33.200000000000003</v>
      </c>
      <c r="G901" s="382">
        <v>1528.4258</v>
      </c>
      <c r="H901" s="382">
        <v>1528</v>
      </c>
      <c r="I901" s="382">
        <v>0</v>
      </c>
    </row>
    <row r="902" spans="1:9" x14ac:dyDescent="0.25">
      <c r="A902">
        <v>20080001</v>
      </c>
      <c r="B902" t="s">
        <v>36</v>
      </c>
      <c r="C902" t="s">
        <v>7425</v>
      </c>
      <c r="D902" t="s">
        <v>7435</v>
      </c>
      <c r="E902" t="s">
        <v>7417</v>
      </c>
      <c r="F902" s="382">
        <v>8.2000000000000011</v>
      </c>
      <c r="G902" s="382">
        <v>333.70960000000002</v>
      </c>
      <c r="H902" s="382">
        <v>334</v>
      </c>
      <c r="I902" s="382">
        <v>0</v>
      </c>
    </row>
    <row r="903" spans="1:9" x14ac:dyDescent="0.25">
      <c r="A903">
        <v>20080001</v>
      </c>
      <c r="B903" t="s">
        <v>25</v>
      </c>
      <c r="C903" t="s">
        <v>7603</v>
      </c>
      <c r="D903" t="s">
        <v>7792</v>
      </c>
      <c r="E903" t="s">
        <v>7417</v>
      </c>
      <c r="F903" s="382">
        <v>85.240000000000009</v>
      </c>
      <c r="G903" s="382">
        <v>3276.4017999999996</v>
      </c>
      <c r="H903" s="382">
        <v>3276</v>
      </c>
      <c r="I903" s="382">
        <v>0</v>
      </c>
    </row>
    <row r="904" spans="1:9" x14ac:dyDescent="0.25">
      <c r="A904">
        <v>20080001</v>
      </c>
      <c r="B904" t="s">
        <v>4</v>
      </c>
      <c r="C904" t="s">
        <v>7750</v>
      </c>
      <c r="D904" t="s">
        <v>7795</v>
      </c>
      <c r="E904" t="s">
        <v>7439</v>
      </c>
      <c r="F904" s="382">
        <v>140.36000000000001</v>
      </c>
      <c r="G904" s="382">
        <v>6190.8098</v>
      </c>
      <c r="H904" s="382">
        <v>6191</v>
      </c>
      <c r="I904" s="382">
        <v>0</v>
      </c>
    </row>
    <row r="905" spans="1:9" x14ac:dyDescent="0.25">
      <c r="A905">
        <v>20080001</v>
      </c>
      <c r="B905" t="s">
        <v>422</v>
      </c>
      <c r="C905" t="s">
        <v>8281</v>
      </c>
      <c r="D905" t="s">
        <v>13194</v>
      </c>
      <c r="E905" t="s">
        <v>7439</v>
      </c>
      <c r="F905" s="382">
        <v>31.500000000000004</v>
      </c>
      <c r="G905" s="382">
        <v>1529.1184000000001</v>
      </c>
      <c r="H905" s="382">
        <v>1529</v>
      </c>
      <c r="I905" s="382">
        <v>0</v>
      </c>
    </row>
    <row r="906" spans="1:9" x14ac:dyDescent="0.25">
      <c r="A906" t="s">
        <v>16721</v>
      </c>
      <c r="F906" s="382">
        <v>2503.14</v>
      </c>
      <c r="G906" s="382">
        <v>100877.3484</v>
      </c>
      <c r="H906" s="382">
        <v>99976</v>
      </c>
      <c r="I906" s="382">
        <v>0</v>
      </c>
    </row>
    <row r="907" spans="1:9" x14ac:dyDescent="0.25">
      <c r="A907">
        <v>20080006</v>
      </c>
      <c r="B907" t="s">
        <v>0</v>
      </c>
      <c r="C907" t="s">
        <v>10259</v>
      </c>
      <c r="D907" t="s">
        <v>10305</v>
      </c>
      <c r="E907" t="s">
        <v>7415</v>
      </c>
      <c r="F907" s="382">
        <v>647.4</v>
      </c>
      <c r="G907" s="382">
        <v>23964.466200000003</v>
      </c>
      <c r="H907" s="382">
        <v>23964</v>
      </c>
      <c r="I907" s="382">
        <v>0</v>
      </c>
    </row>
    <row r="908" spans="1:9" x14ac:dyDescent="0.25">
      <c r="A908">
        <v>20080006</v>
      </c>
      <c r="B908" t="s">
        <v>1</v>
      </c>
      <c r="C908" t="s">
        <v>10260</v>
      </c>
      <c r="D908" t="s">
        <v>12514</v>
      </c>
      <c r="E908" t="s">
        <v>7479</v>
      </c>
      <c r="F908" s="382">
        <v>1361.3999999999999</v>
      </c>
      <c r="G908" s="382">
        <v>51284.753900000003</v>
      </c>
      <c r="H908" s="382">
        <v>51285</v>
      </c>
      <c r="I908" s="382">
        <v>0</v>
      </c>
    </row>
    <row r="909" spans="1:9" x14ac:dyDescent="0.25">
      <c r="A909" t="s">
        <v>16722</v>
      </c>
      <c r="F909" s="382">
        <v>2008.7999999999997</v>
      </c>
      <c r="G909" s="382">
        <v>75249.220100000006</v>
      </c>
      <c r="H909" s="382">
        <v>75249</v>
      </c>
      <c r="I909" s="382">
        <v>0</v>
      </c>
    </row>
    <row r="910" spans="1:9" x14ac:dyDescent="0.25">
      <c r="A910">
        <v>20080007</v>
      </c>
      <c r="B910" t="s">
        <v>17</v>
      </c>
      <c r="C910" t="s">
        <v>152</v>
      </c>
      <c r="D910" t="s">
        <v>7460</v>
      </c>
      <c r="E910" t="s">
        <v>7479</v>
      </c>
      <c r="F910" s="382">
        <v>460.66999999999996</v>
      </c>
      <c r="G910" s="382">
        <v>18103.490399999999</v>
      </c>
      <c r="H910" s="382">
        <v>18103</v>
      </c>
      <c r="I910" s="382">
        <v>0</v>
      </c>
    </row>
    <row r="911" spans="1:9" x14ac:dyDescent="0.25">
      <c r="A911">
        <v>20080007</v>
      </c>
      <c r="B911" t="s">
        <v>0</v>
      </c>
      <c r="C911" t="s">
        <v>7442</v>
      </c>
      <c r="D911" t="s">
        <v>7461</v>
      </c>
      <c r="E911" t="s">
        <v>7440</v>
      </c>
      <c r="F911" s="382">
        <v>158.76</v>
      </c>
      <c r="G911" s="382">
        <v>6604.3446000000013</v>
      </c>
      <c r="H911" s="382">
        <v>6604</v>
      </c>
      <c r="I911" s="382">
        <v>0</v>
      </c>
    </row>
    <row r="912" spans="1:9" x14ac:dyDescent="0.25">
      <c r="A912">
        <v>20080007</v>
      </c>
      <c r="B912" t="s">
        <v>23</v>
      </c>
      <c r="C912" t="s">
        <v>7451</v>
      </c>
      <c r="D912" t="s">
        <v>7470</v>
      </c>
      <c r="E912" t="s">
        <v>7480</v>
      </c>
      <c r="F912" s="382">
        <v>14.57</v>
      </c>
      <c r="G912" s="382">
        <v>580.94999999999993</v>
      </c>
      <c r="H912" s="382">
        <v>581</v>
      </c>
      <c r="I912" s="382">
        <v>0</v>
      </c>
    </row>
    <row r="913" spans="1:9" x14ac:dyDescent="0.25">
      <c r="A913">
        <v>20080007</v>
      </c>
      <c r="B913" t="s">
        <v>6</v>
      </c>
      <c r="C913" t="s">
        <v>8707</v>
      </c>
      <c r="D913" t="s">
        <v>7695</v>
      </c>
      <c r="E913" t="s">
        <v>7705</v>
      </c>
      <c r="F913" s="382">
        <v>64.430000000000007</v>
      </c>
      <c r="G913" s="382">
        <v>2572.8075000000003</v>
      </c>
      <c r="H913" s="382">
        <v>2573</v>
      </c>
      <c r="I913" s="382">
        <v>0</v>
      </c>
    </row>
    <row r="914" spans="1:9" x14ac:dyDescent="0.25">
      <c r="A914">
        <v>20080007</v>
      </c>
      <c r="B914" t="s">
        <v>422</v>
      </c>
      <c r="C914" t="s">
        <v>7754</v>
      </c>
      <c r="D914" t="s">
        <v>7801</v>
      </c>
      <c r="E914" t="s">
        <v>7440</v>
      </c>
      <c r="F914" s="382">
        <v>132.28</v>
      </c>
      <c r="G914" s="382">
        <v>5369.7300000000005</v>
      </c>
      <c r="H914" s="382">
        <v>5370</v>
      </c>
      <c r="I914" s="382">
        <v>0</v>
      </c>
    </row>
    <row r="915" spans="1:9" x14ac:dyDescent="0.25">
      <c r="A915">
        <v>20080007</v>
      </c>
      <c r="B915" t="s">
        <v>33</v>
      </c>
      <c r="C915" t="s">
        <v>7757</v>
      </c>
      <c r="D915" t="s">
        <v>7804</v>
      </c>
      <c r="E915" t="s">
        <v>7704</v>
      </c>
      <c r="F915" s="382">
        <v>141.30000000000001</v>
      </c>
      <c r="G915" s="382">
        <v>5638.7088999999996</v>
      </c>
      <c r="H915" s="382">
        <v>5639</v>
      </c>
      <c r="I915" s="382">
        <v>0</v>
      </c>
    </row>
    <row r="916" spans="1:9" x14ac:dyDescent="0.25">
      <c r="A916">
        <v>20080007</v>
      </c>
      <c r="B916" t="s">
        <v>12</v>
      </c>
      <c r="C916" t="s">
        <v>7915</v>
      </c>
      <c r="D916" t="s">
        <v>7947</v>
      </c>
      <c r="E916" t="s">
        <v>7481</v>
      </c>
      <c r="F916" s="382">
        <v>127.22</v>
      </c>
      <c r="G916" s="382">
        <v>5216.0200000000004</v>
      </c>
      <c r="H916" s="382">
        <v>5216</v>
      </c>
      <c r="I916" s="382">
        <v>0</v>
      </c>
    </row>
    <row r="917" spans="1:9" x14ac:dyDescent="0.25">
      <c r="A917">
        <v>20080007</v>
      </c>
      <c r="B917" t="s">
        <v>35</v>
      </c>
      <c r="C917" t="s">
        <v>1079</v>
      </c>
      <c r="D917" t="s">
        <v>7948</v>
      </c>
      <c r="E917" t="s">
        <v>7440</v>
      </c>
      <c r="F917" s="382">
        <v>27.509999999999998</v>
      </c>
      <c r="G917" s="382">
        <v>1107.3175999999999</v>
      </c>
      <c r="H917" s="382">
        <v>1107</v>
      </c>
      <c r="I917" s="382">
        <v>0</v>
      </c>
    </row>
    <row r="918" spans="1:9" x14ac:dyDescent="0.25">
      <c r="A918">
        <v>20080007</v>
      </c>
      <c r="B918" t="s">
        <v>14</v>
      </c>
      <c r="C918" t="s">
        <v>7916</v>
      </c>
      <c r="D918" t="s">
        <v>7949</v>
      </c>
      <c r="E918" t="s">
        <v>7481</v>
      </c>
      <c r="F918" s="382">
        <v>14.17</v>
      </c>
      <c r="G918" s="382">
        <v>680.80929999999989</v>
      </c>
      <c r="H918" s="382">
        <v>681</v>
      </c>
      <c r="I918" s="382">
        <v>0</v>
      </c>
    </row>
    <row r="919" spans="1:9" x14ac:dyDescent="0.25">
      <c r="A919">
        <v>20080007</v>
      </c>
      <c r="B919" t="s">
        <v>423</v>
      </c>
      <c r="C919" t="s">
        <v>7921</v>
      </c>
      <c r="D919" t="s">
        <v>7954</v>
      </c>
      <c r="E919" t="s">
        <v>7415</v>
      </c>
      <c r="F919" s="382">
        <v>60.6</v>
      </c>
      <c r="G919" s="382">
        <v>2460.4535999999998</v>
      </c>
      <c r="H919" s="382">
        <v>2460</v>
      </c>
      <c r="I919" s="382">
        <v>0</v>
      </c>
    </row>
    <row r="920" spans="1:9" x14ac:dyDescent="0.25">
      <c r="A920">
        <v>20080007</v>
      </c>
      <c r="B920" t="s">
        <v>952</v>
      </c>
      <c r="C920" t="s">
        <v>8226</v>
      </c>
      <c r="D920" t="s">
        <v>8261</v>
      </c>
      <c r="E920" t="s">
        <v>7415</v>
      </c>
      <c r="F920" s="382">
        <v>41.12</v>
      </c>
      <c r="G920" s="382">
        <v>1634.0450000000001</v>
      </c>
      <c r="H920" s="382">
        <v>1634</v>
      </c>
      <c r="I920" s="382">
        <v>0</v>
      </c>
    </row>
    <row r="921" spans="1:9" x14ac:dyDescent="0.25">
      <c r="A921">
        <v>20080007</v>
      </c>
      <c r="B921" t="s">
        <v>1346</v>
      </c>
      <c r="C921" t="s">
        <v>7982</v>
      </c>
      <c r="D921" t="s">
        <v>8875</v>
      </c>
      <c r="E921" t="s">
        <v>7414</v>
      </c>
      <c r="F921" s="382">
        <v>2.65</v>
      </c>
      <c r="G921" s="382">
        <v>106</v>
      </c>
      <c r="H921" s="382">
        <v>106</v>
      </c>
      <c r="I921" s="382">
        <v>0</v>
      </c>
    </row>
    <row r="922" spans="1:9" x14ac:dyDescent="0.25">
      <c r="A922">
        <v>20080007</v>
      </c>
      <c r="B922" t="s">
        <v>1850</v>
      </c>
      <c r="C922" t="s">
        <v>8815</v>
      </c>
      <c r="D922" t="s">
        <v>8878</v>
      </c>
      <c r="E922" t="s">
        <v>7415</v>
      </c>
      <c r="F922" s="382">
        <v>37.26</v>
      </c>
      <c r="G922" s="382">
        <v>1433.7123999999997</v>
      </c>
      <c r="H922" s="382">
        <v>1434</v>
      </c>
      <c r="I922" s="382">
        <v>0</v>
      </c>
    </row>
    <row r="923" spans="1:9" x14ac:dyDescent="0.25">
      <c r="A923">
        <v>20080007</v>
      </c>
      <c r="B923" t="s">
        <v>130</v>
      </c>
      <c r="C923" t="s">
        <v>8063</v>
      </c>
      <c r="D923" t="s">
        <v>8109</v>
      </c>
      <c r="E923" t="s">
        <v>8026</v>
      </c>
      <c r="F923" s="382">
        <v>14.52</v>
      </c>
      <c r="G923" s="382">
        <v>549.61999999999989</v>
      </c>
      <c r="H923" s="382">
        <v>550</v>
      </c>
      <c r="I923" s="382">
        <v>0</v>
      </c>
    </row>
    <row r="924" spans="1:9" x14ac:dyDescent="0.25">
      <c r="A924">
        <v>20080007</v>
      </c>
      <c r="B924" t="s">
        <v>10</v>
      </c>
      <c r="C924" t="s">
        <v>7759</v>
      </c>
      <c r="D924" t="s">
        <v>7806</v>
      </c>
      <c r="E924" t="s">
        <v>7415</v>
      </c>
      <c r="F924" s="382">
        <v>38.61</v>
      </c>
      <c r="G924" s="382">
        <v>1525.6100000000001</v>
      </c>
      <c r="H924" s="382">
        <v>1526</v>
      </c>
      <c r="I924" s="382">
        <v>0</v>
      </c>
    </row>
    <row r="925" spans="1:9" x14ac:dyDescent="0.25">
      <c r="A925">
        <v>20080007</v>
      </c>
      <c r="B925" t="s">
        <v>425</v>
      </c>
      <c r="C925" t="s">
        <v>8061</v>
      </c>
      <c r="D925" t="s">
        <v>8107</v>
      </c>
      <c r="E925" t="s">
        <v>7415</v>
      </c>
      <c r="F925" s="382">
        <v>63.440000000000005</v>
      </c>
      <c r="G925" s="382">
        <v>2622.2827000000002</v>
      </c>
      <c r="H925" s="382">
        <v>2622</v>
      </c>
      <c r="I925" s="382">
        <v>0</v>
      </c>
    </row>
    <row r="926" spans="1:9" x14ac:dyDescent="0.25">
      <c r="A926">
        <v>20080007</v>
      </c>
      <c r="B926" t="s">
        <v>427</v>
      </c>
      <c r="C926" t="s">
        <v>8223</v>
      </c>
      <c r="D926" t="s">
        <v>8257</v>
      </c>
      <c r="E926" t="s">
        <v>275</v>
      </c>
      <c r="F926" s="382">
        <v>32.6</v>
      </c>
      <c r="G926" s="382">
        <v>1351.7103</v>
      </c>
      <c r="H926" s="382">
        <v>1352</v>
      </c>
      <c r="I926" s="382">
        <v>0</v>
      </c>
    </row>
    <row r="927" spans="1:9" x14ac:dyDescent="0.25">
      <c r="A927">
        <v>20080007</v>
      </c>
      <c r="B927" t="s">
        <v>3415</v>
      </c>
      <c r="C927" t="s">
        <v>8705</v>
      </c>
      <c r="D927" t="s">
        <v>9918</v>
      </c>
      <c r="E927" t="s">
        <v>7704</v>
      </c>
      <c r="F927" s="382">
        <v>23.23</v>
      </c>
      <c r="G927" s="382">
        <v>882.50279999999998</v>
      </c>
      <c r="H927" s="382">
        <v>883</v>
      </c>
      <c r="I927" s="382">
        <v>0</v>
      </c>
    </row>
    <row r="928" spans="1:9" x14ac:dyDescent="0.25">
      <c r="A928">
        <v>20080007</v>
      </c>
      <c r="B928" t="s">
        <v>3465</v>
      </c>
      <c r="C928" t="s">
        <v>8291</v>
      </c>
      <c r="D928" t="s">
        <v>10859</v>
      </c>
      <c r="E928" t="s">
        <v>7416</v>
      </c>
      <c r="F928" s="382">
        <v>88.77000000000001</v>
      </c>
      <c r="G928" s="382">
        <v>3793.8742999999999</v>
      </c>
      <c r="H928" s="382">
        <v>3794</v>
      </c>
      <c r="I928" s="382">
        <v>0</v>
      </c>
    </row>
    <row r="929" spans="1:9" x14ac:dyDescent="0.25">
      <c r="A929">
        <v>20080007</v>
      </c>
      <c r="B929" t="s">
        <v>3576</v>
      </c>
      <c r="C929" t="s">
        <v>9896</v>
      </c>
      <c r="D929" t="s">
        <v>9919</v>
      </c>
      <c r="E929" t="s">
        <v>7415</v>
      </c>
      <c r="F929" s="382">
        <v>9</v>
      </c>
      <c r="G929" s="382">
        <v>345.90000000000003</v>
      </c>
      <c r="H929" s="382">
        <v>346</v>
      </c>
      <c r="I929" s="382">
        <v>0</v>
      </c>
    </row>
    <row r="930" spans="1:9" x14ac:dyDescent="0.25">
      <c r="A930">
        <v>20080007</v>
      </c>
      <c r="B930" t="s">
        <v>3577</v>
      </c>
      <c r="C930" t="s">
        <v>8273</v>
      </c>
      <c r="D930" t="s">
        <v>11006</v>
      </c>
      <c r="E930" t="s">
        <v>7415</v>
      </c>
      <c r="F930" s="382">
        <v>66.599999999999994</v>
      </c>
      <c r="G930" s="382">
        <v>2699.114</v>
      </c>
      <c r="H930" s="382">
        <v>2699</v>
      </c>
      <c r="I930" s="382">
        <v>0</v>
      </c>
    </row>
    <row r="931" spans="1:9" x14ac:dyDescent="0.25">
      <c r="A931">
        <v>20080007</v>
      </c>
      <c r="B931" t="s">
        <v>3578</v>
      </c>
      <c r="C931" t="s">
        <v>10827</v>
      </c>
      <c r="D931" t="s">
        <v>10860</v>
      </c>
      <c r="E931" t="s">
        <v>7704</v>
      </c>
      <c r="F931" s="382">
        <v>85.07</v>
      </c>
      <c r="G931" s="382">
        <v>3452.0074999999997</v>
      </c>
      <c r="H931" s="382">
        <v>3452</v>
      </c>
      <c r="I931" s="382">
        <v>0</v>
      </c>
    </row>
    <row r="932" spans="1:9" x14ac:dyDescent="0.25">
      <c r="A932">
        <v>20080007</v>
      </c>
      <c r="B932" t="s">
        <v>3653</v>
      </c>
      <c r="C932" t="s">
        <v>148</v>
      </c>
      <c r="D932" t="s">
        <v>10862</v>
      </c>
      <c r="E932" t="s">
        <v>7479</v>
      </c>
      <c r="F932" s="382">
        <v>167.01999999999998</v>
      </c>
      <c r="G932" s="382">
        <v>6720.7945</v>
      </c>
      <c r="H932" s="382">
        <v>6721</v>
      </c>
      <c r="I932" s="382">
        <v>0</v>
      </c>
    </row>
    <row r="933" spans="1:9" x14ac:dyDescent="0.25">
      <c r="A933">
        <v>20080007</v>
      </c>
      <c r="B933" t="s">
        <v>1061</v>
      </c>
      <c r="C933" t="s">
        <v>8338</v>
      </c>
      <c r="D933" t="s">
        <v>8349</v>
      </c>
      <c r="E933" t="s">
        <v>7480</v>
      </c>
      <c r="F933" s="382">
        <v>63.910000000000011</v>
      </c>
      <c r="G933" s="382">
        <v>2652.6689000000001</v>
      </c>
      <c r="H933" s="382">
        <v>2653</v>
      </c>
      <c r="I933" s="382">
        <v>0</v>
      </c>
    </row>
    <row r="934" spans="1:9" x14ac:dyDescent="0.25">
      <c r="A934">
        <v>20080007</v>
      </c>
      <c r="B934" t="s">
        <v>5389</v>
      </c>
      <c r="C934" t="s">
        <v>12747</v>
      </c>
      <c r="D934" t="s">
        <v>12799</v>
      </c>
      <c r="E934" t="s">
        <v>7415</v>
      </c>
      <c r="F934" s="382">
        <v>15.95</v>
      </c>
      <c r="G934" s="382">
        <v>634.94000000000005</v>
      </c>
      <c r="H934" s="382">
        <v>635</v>
      </c>
      <c r="I934" s="382">
        <v>0</v>
      </c>
    </row>
    <row r="935" spans="1:9" x14ac:dyDescent="0.25">
      <c r="A935">
        <v>20080007</v>
      </c>
      <c r="B935" t="s">
        <v>5391</v>
      </c>
      <c r="C935" t="s">
        <v>9004</v>
      </c>
      <c r="D935" t="s">
        <v>13090</v>
      </c>
      <c r="E935" t="s">
        <v>7440</v>
      </c>
      <c r="F935" s="382">
        <v>62.429999999999993</v>
      </c>
      <c r="G935" s="382">
        <v>2472.7100000000005</v>
      </c>
      <c r="H935" s="382">
        <v>2473</v>
      </c>
      <c r="I935" s="382">
        <v>0</v>
      </c>
    </row>
    <row r="936" spans="1:9" x14ac:dyDescent="0.25">
      <c r="A936">
        <v>20080007</v>
      </c>
      <c r="B936" t="s">
        <v>2490</v>
      </c>
      <c r="C936" t="s">
        <v>7286</v>
      </c>
      <c r="D936" t="s">
        <v>9031</v>
      </c>
      <c r="E936" t="s">
        <v>7481</v>
      </c>
      <c r="F936" s="382">
        <v>33.260000000000005</v>
      </c>
      <c r="G936" s="382">
        <v>1344.84</v>
      </c>
      <c r="H936" s="382">
        <v>1345</v>
      </c>
      <c r="I936" s="382">
        <v>0</v>
      </c>
    </row>
    <row r="937" spans="1:9" x14ac:dyDescent="0.25">
      <c r="A937">
        <v>20080007</v>
      </c>
      <c r="B937" t="s">
        <v>5390</v>
      </c>
      <c r="C937" t="s">
        <v>12310</v>
      </c>
      <c r="D937" t="s">
        <v>12800</v>
      </c>
      <c r="E937" t="s">
        <v>5245</v>
      </c>
      <c r="F937" s="382">
        <v>25.170000000000005</v>
      </c>
      <c r="G937" s="382">
        <v>962.19719999999984</v>
      </c>
      <c r="H937" s="382">
        <v>962</v>
      </c>
      <c r="I937" s="382">
        <v>0</v>
      </c>
    </row>
    <row r="938" spans="1:9" x14ac:dyDescent="0.25">
      <c r="A938">
        <v>20080007</v>
      </c>
      <c r="B938" t="s">
        <v>6080</v>
      </c>
      <c r="C938" t="s">
        <v>13515</v>
      </c>
      <c r="D938" t="s">
        <v>13546</v>
      </c>
      <c r="E938" t="s">
        <v>7416</v>
      </c>
      <c r="F938" s="382">
        <v>37.450000000000003</v>
      </c>
      <c r="G938" s="382">
        <v>1470.0049999999999</v>
      </c>
      <c r="H938" s="382">
        <v>1470</v>
      </c>
      <c r="I938" s="382">
        <v>0</v>
      </c>
    </row>
    <row r="939" spans="1:9" x14ac:dyDescent="0.25">
      <c r="A939">
        <v>20080007</v>
      </c>
      <c r="B939" t="s">
        <v>6533</v>
      </c>
      <c r="C939" t="s">
        <v>13801</v>
      </c>
      <c r="D939" t="s">
        <v>13815</v>
      </c>
      <c r="E939" t="s">
        <v>7705</v>
      </c>
      <c r="F939" s="382">
        <v>17.5</v>
      </c>
      <c r="G939" s="382">
        <v>671.4008</v>
      </c>
      <c r="H939" s="382">
        <v>671</v>
      </c>
      <c r="I939" s="382">
        <v>0</v>
      </c>
    </row>
    <row r="940" spans="1:9" x14ac:dyDescent="0.25">
      <c r="A940">
        <v>20080007</v>
      </c>
      <c r="B940" t="s">
        <v>6981</v>
      </c>
      <c r="C940" t="s">
        <v>14055</v>
      </c>
      <c r="D940" t="s">
        <v>14095</v>
      </c>
      <c r="E940" t="s">
        <v>7415</v>
      </c>
      <c r="F940" s="382">
        <v>34.370000000000005</v>
      </c>
      <c r="G940" s="382">
        <v>1335.117</v>
      </c>
      <c r="H940" s="382">
        <v>1335</v>
      </c>
      <c r="I940" s="382">
        <v>0</v>
      </c>
    </row>
    <row r="941" spans="1:9" x14ac:dyDescent="0.25">
      <c r="A941">
        <v>20080007</v>
      </c>
      <c r="B941" t="s">
        <v>6873</v>
      </c>
      <c r="C941" t="s">
        <v>13953</v>
      </c>
      <c r="D941" t="s">
        <v>13973</v>
      </c>
      <c r="E941" t="s">
        <v>7481</v>
      </c>
      <c r="F941" s="382">
        <v>63.41</v>
      </c>
      <c r="G941" s="382">
        <v>2550.9416000000001</v>
      </c>
      <c r="H941" s="382">
        <v>2551</v>
      </c>
      <c r="I941" s="382">
        <v>0</v>
      </c>
    </row>
    <row r="942" spans="1:9" x14ac:dyDescent="0.25">
      <c r="A942">
        <v>20080007</v>
      </c>
      <c r="B942" t="s">
        <v>7262</v>
      </c>
      <c r="C942" t="s">
        <v>14056</v>
      </c>
      <c r="D942" t="s">
        <v>14096</v>
      </c>
      <c r="E942" t="s">
        <v>7415</v>
      </c>
      <c r="F942" s="382">
        <v>58.500000000000007</v>
      </c>
      <c r="G942" s="382">
        <v>2345.2650000000003</v>
      </c>
      <c r="H942" s="382">
        <v>2345</v>
      </c>
      <c r="I942" s="382">
        <v>0</v>
      </c>
    </row>
    <row r="943" spans="1:9" x14ac:dyDescent="0.25">
      <c r="A943">
        <v>20080007</v>
      </c>
      <c r="B943" t="s">
        <v>12391</v>
      </c>
      <c r="C943" t="s">
        <v>13714</v>
      </c>
      <c r="D943" t="s">
        <v>13738</v>
      </c>
      <c r="E943" t="s">
        <v>7415</v>
      </c>
      <c r="F943" s="382">
        <v>43.36</v>
      </c>
      <c r="G943" s="382">
        <v>1705.2879</v>
      </c>
      <c r="H943" s="382">
        <v>1705</v>
      </c>
      <c r="I943" s="382">
        <v>0</v>
      </c>
    </row>
    <row r="944" spans="1:9" x14ac:dyDescent="0.25">
      <c r="A944">
        <v>20080007</v>
      </c>
      <c r="B944" t="s">
        <v>7374</v>
      </c>
      <c r="C944" t="s">
        <v>9012</v>
      </c>
      <c r="D944" t="s">
        <v>14178</v>
      </c>
      <c r="E944" t="s">
        <v>7415</v>
      </c>
      <c r="F944" s="382">
        <v>32.099999999999994</v>
      </c>
      <c r="G944" s="382">
        <v>1221.7099999999998</v>
      </c>
      <c r="H944" s="382">
        <v>1222</v>
      </c>
      <c r="I944" s="382">
        <v>0</v>
      </c>
    </row>
    <row r="945" spans="1:9" x14ac:dyDescent="0.25">
      <c r="A945">
        <v>20080007</v>
      </c>
      <c r="B945" t="s">
        <v>7375</v>
      </c>
      <c r="C945" t="s">
        <v>6992</v>
      </c>
      <c r="D945" t="s">
        <v>14179</v>
      </c>
      <c r="E945" t="s">
        <v>7416</v>
      </c>
      <c r="F945" s="382">
        <v>24.39</v>
      </c>
      <c r="G945" s="382">
        <v>904.49</v>
      </c>
      <c r="H945" s="382">
        <v>904</v>
      </c>
      <c r="I945" s="382">
        <v>0</v>
      </c>
    </row>
    <row r="946" spans="1:9" x14ac:dyDescent="0.25">
      <c r="A946">
        <v>20080007</v>
      </c>
      <c r="B946" t="s">
        <v>7376</v>
      </c>
      <c r="C946" t="s">
        <v>6530</v>
      </c>
      <c r="D946" t="s">
        <v>14180</v>
      </c>
      <c r="E946" t="s">
        <v>275</v>
      </c>
      <c r="F946" s="382">
        <v>35.69</v>
      </c>
      <c r="G946" s="382">
        <v>1424.3733999999997</v>
      </c>
      <c r="H946" s="382">
        <v>1424</v>
      </c>
      <c r="I946" s="382">
        <v>0</v>
      </c>
    </row>
    <row r="947" spans="1:9" x14ac:dyDescent="0.25">
      <c r="A947">
        <v>20080007</v>
      </c>
      <c r="B947" t="s">
        <v>3414</v>
      </c>
      <c r="C947" t="s">
        <v>9612</v>
      </c>
      <c r="D947" t="s">
        <v>9633</v>
      </c>
      <c r="E947" t="s">
        <v>7416</v>
      </c>
      <c r="F947" s="382">
        <v>53.010000000000005</v>
      </c>
      <c r="G947" s="382">
        <v>2054.2968999999998</v>
      </c>
      <c r="H947" s="382">
        <v>2054</v>
      </c>
      <c r="I947" s="382">
        <v>0</v>
      </c>
    </row>
    <row r="948" spans="1:9" x14ac:dyDescent="0.25">
      <c r="A948">
        <v>20080007</v>
      </c>
      <c r="B948" t="s">
        <v>7518</v>
      </c>
      <c r="C948" t="s">
        <v>14232</v>
      </c>
      <c r="D948" t="s">
        <v>14252</v>
      </c>
      <c r="E948" t="s">
        <v>7440</v>
      </c>
      <c r="F948" s="382">
        <v>7.66</v>
      </c>
      <c r="G948" s="382">
        <v>301.79999999999995</v>
      </c>
      <c r="H948" s="382">
        <v>302</v>
      </c>
      <c r="I948" s="382">
        <v>0</v>
      </c>
    </row>
    <row r="949" spans="1:9" x14ac:dyDescent="0.25">
      <c r="A949">
        <v>20080007</v>
      </c>
      <c r="B949" t="s">
        <v>7726</v>
      </c>
      <c r="C949" t="s">
        <v>9238</v>
      </c>
      <c r="D949" t="s">
        <v>14553</v>
      </c>
      <c r="E949" t="s">
        <v>7704</v>
      </c>
      <c r="F949" s="382">
        <v>23.26</v>
      </c>
      <c r="G949" s="382">
        <v>893.21919999999989</v>
      </c>
      <c r="H949" s="382">
        <v>893</v>
      </c>
      <c r="I949" s="382">
        <v>0</v>
      </c>
    </row>
    <row r="950" spans="1:9" x14ac:dyDescent="0.25">
      <c r="A950">
        <v>20080007</v>
      </c>
      <c r="B950" t="s">
        <v>8327</v>
      </c>
      <c r="C950" t="s">
        <v>10182</v>
      </c>
      <c r="D950" t="s">
        <v>10194</v>
      </c>
      <c r="E950" t="s">
        <v>5245</v>
      </c>
      <c r="F950" s="382">
        <v>14.47</v>
      </c>
      <c r="G950" s="382">
        <v>512.52470000000005</v>
      </c>
      <c r="H950" s="382">
        <v>513</v>
      </c>
      <c r="I950" s="382">
        <v>0</v>
      </c>
    </row>
    <row r="951" spans="1:9" x14ac:dyDescent="0.25">
      <c r="A951">
        <v>20080007</v>
      </c>
      <c r="B951" t="s">
        <v>8329</v>
      </c>
      <c r="C951" t="s">
        <v>16159</v>
      </c>
      <c r="D951" t="s">
        <v>7701</v>
      </c>
      <c r="E951" t="s">
        <v>8026</v>
      </c>
      <c r="F951" s="382">
        <v>70.179999999999993</v>
      </c>
      <c r="G951" s="382">
        <v>2995.1195000000002</v>
      </c>
      <c r="H951" s="382">
        <v>2995</v>
      </c>
      <c r="I951" s="382">
        <v>0</v>
      </c>
    </row>
    <row r="952" spans="1:9" x14ac:dyDescent="0.25">
      <c r="A952">
        <v>20080007</v>
      </c>
      <c r="B952" t="s">
        <v>8375</v>
      </c>
      <c r="C952" t="s">
        <v>14622</v>
      </c>
      <c r="D952" t="s">
        <v>14654</v>
      </c>
      <c r="E952" t="s">
        <v>7595</v>
      </c>
      <c r="F952" s="382">
        <v>19.430000000000003</v>
      </c>
      <c r="G952" s="382">
        <v>779.89</v>
      </c>
      <c r="H952" s="382">
        <v>780</v>
      </c>
      <c r="I952" s="382">
        <v>0</v>
      </c>
    </row>
    <row r="953" spans="1:9" x14ac:dyDescent="0.25">
      <c r="A953">
        <v>20080007</v>
      </c>
      <c r="B953" t="s">
        <v>8376</v>
      </c>
      <c r="C953" t="s">
        <v>14980</v>
      </c>
      <c r="D953" t="s">
        <v>15002</v>
      </c>
      <c r="E953" t="s">
        <v>7481</v>
      </c>
      <c r="F953" s="382">
        <v>153.98000000000002</v>
      </c>
      <c r="G953" s="382">
        <v>5825.0099</v>
      </c>
      <c r="H953" s="382">
        <v>5825</v>
      </c>
      <c r="I953" s="382">
        <v>0</v>
      </c>
    </row>
    <row r="954" spans="1:9" x14ac:dyDescent="0.25">
      <c r="A954">
        <v>20080007</v>
      </c>
      <c r="B954" t="s">
        <v>8769</v>
      </c>
      <c r="C954" t="s">
        <v>15522</v>
      </c>
      <c r="D954" t="s">
        <v>15583</v>
      </c>
      <c r="E954" t="s">
        <v>7415</v>
      </c>
      <c r="F954" s="382">
        <v>12.17</v>
      </c>
      <c r="G954" s="382">
        <v>463.60939999999999</v>
      </c>
      <c r="H954" s="382">
        <v>464</v>
      </c>
      <c r="I954" s="382">
        <v>0</v>
      </c>
    </row>
    <row r="955" spans="1:9" x14ac:dyDescent="0.25">
      <c r="A955">
        <v>20080007</v>
      </c>
      <c r="B955" t="s">
        <v>8994</v>
      </c>
      <c r="C955" t="s">
        <v>6895</v>
      </c>
      <c r="D955" t="s">
        <v>15734</v>
      </c>
      <c r="E955" t="s">
        <v>7415</v>
      </c>
      <c r="F955" s="382">
        <v>51.589999999999996</v>
      </c>
      <c r="G955" s="382">
        <v>2009.155</v>
      </c>
      <c r="H955" s="382">
        <v>2009</v>
      </c>
      <c r="I955" s="382">
        <v>0</v>
      </c>
    </row>
    <row r="956" spans="1:9" x14ac:dyDescent="0.25">
      <c r="A956">
        <v>20080007</v>
      </c>
      <c r="B956" t="s">
        <v>9084</v>
      </c>
      <c r="C956" t="s">
        <v>16088</v>
      </c>
      <c r="D956" t="s">
        <v>16103</v>
      </c>
      <c r="E956" t="s">
        <v>7481</v>
      </c>
      <c r="F956" s="382">
        <v>31.029999999999998</v>
      </c>
      <c r="G956" s="382">
        <v>1191.3732000000002</v>
      </c>
      <c r="H956" s="382">
        <v>1191</v>
      </c>
      <c r="I956" s="382">
        <v>0</v>
      </c>
    </row>
    <row r="957" spans="1:9" x14ac:dyDescent="0.25">
      <c r="A957">
        <v>20080007</v>
      </c>
      <c r="B957" t="s">
        <v>10084</v>
      </c>
      <c r="C957" t="s">
        <v>7894</v>
      </c>
      <c r="D957" t="s">
        <v>16177</v>
      </c>
      <c r="E957" t="s">
        <v>5245</v>
      </c>
      <c r="F957" s="382">
        <v>86.430000000000021</v>
      </c>
      <c r="G957" s="382">
        <v>3544.2732999999998</v>
      </c>
      <c r="H957" s="382">
        <v>3544</v>
      </c>
      <c r="I957" s="382">
        <v>0</v>
      </c>
    </row>
    <row r="958" spans="1:9" x14ac:dyDescent="0.25">
      <c r="A958">
        <v>20080007</v>
      </c>
      <c r="B958" t="s">
        <v>10085</v>
      </c>
      <c r="C958" t="s">
        <v>6579</v>
      </c>
      <c r="D958" t="s">
        <v>16260</v>
      </c>
      <c r="E958" t="s">
        <v>5245</v>
      </c>
      <c r="F958" s="382">
        <v>27.79</v>
      </c>
      <c r="G958" s="382">
        <v>1115.4624999999999</v>
      </c>
      <c r="H958" s="382">
        <v>1115</v>
      </c>
      <c r="I958" s="382">
        <v>0</v>
      </c>
    </row>
    <row r="959" spans="1:9" x14ac:dyDescent="0.25">
      <c r="A959">
        <v>20080007</v>
      </c>
      <c r="B959" t="s">
        <v>10228</v>
      </c>
      <c r="C959" t="s">
        <v>16225</v>
      </c>
      <c r="D959" t="s">
        <v>16261</v>
      </c>
      <c r="E959" t="s">
        <v>7440</v>
      </c>
      <c r="F959" s="382">
        <v>96.000000000000014</v>
      </c>
      <c r="G959" s="382">
        <v>3798.3875000000003</v>
      </c>
      <c r="H959" s="382">
        <v>3798</v>
      </c>
      <c r="I959" s="382">
        <v>0</v>
      </c>
    </row>
    <row r="960" spans="1:9" x14ac:dyDescent="0.25">
      <c r="A960">
        <v>20080007</v>
      </c>
      <c r="B960" t="s">
        <v>10654</v>
      </c>
      <c r="C960" t="s">
        <v>16456</v>
      </c>
      <c r="D960" t="s">
        <v>16529</v>
      </c>
      <c r="E960" t="s">
        <v>5245</v>
      </c>
      <c r="F960" s="382">
        <v>8.99</v>
      </c>
      <c r="G960" s="382">
        <v>338.55999999999995</v>
      </c>
      <c r="H960" s="382">
        <v>339</v>
      </c>
      <c r="I960" s="382">
        <v>0</v>
      </c>
    </row>
    <row r="961" spans="1:9" x14ac:dyDescent="0.25">
      <c r="A961" t="s">
        <v>16723</v>
      </c>
      <c r="F961" s="382">
        <v>3074.8799999999992</v>
      </c>
      <c r="G961" s="382">
        <v>122970.43330000003</v>
      </c>
      <c r="H961" s="382">
        <v>122970</v>
      </c>
      <c r="I961" s="382">
        <v>0</v>
      </c>
    </row>
    <row r="962" spans="1:9" x14ac:dyDescent="0.25">
      <c r="A962">
        <v>20080009</v>
      </c>
      <c r="B962" t="s">
        <v>19</v>
      </c>
      <c r="C962" t="s">
        <v>11495</v>
      </c>
      <c r="D962" t="s">
        <v>11548</v>
      </c>
      <c r="E962" t="s">
        <v>7573</v>
      </c>
      <c r="F962" s="382">
        <v>61.300000000000011</v>
      </c>
      <c r="G962" s="382">
        <v>2528.8458000000001</v>
      </c>
      <c r="H962" s="382">
        <v>2529</v>
      </c>
      <c r="I962" s="382">
        <v>0</v>
      </c>
    </row>
    <row r="963" spans="1:9" x14ac:dyDescent="0.25">
      <c r="A963">
        <v>20080009</v>
      </c>
      <c r="B963" t="s">
        <v>22</v>
      </c>
      <c r="C963" t="s">
        <v>12929</v>
      </c>
      <c r="D963" t="s">
        <v>12951</v>
      </c>
      <c r="E963" t="s">
        <v>7573</v>
      </c>
      <c r="F963" s="382">
        <v>424.08</v>
      </c>
      <c r="G963" s="382">
        <v>18128.031999999999</v>
      </c>
      <c r="H963" s="382">
        <v>18128</v>
      </c>
      <c r="I963" s="382">
        <v>0</v>
      </c>
    </row>
    <row r="964" spans="1:9" x14ac:dyDescent="0.25">
      <c r="A964">
        <v>20080009</v>
      </c>
      <c r="B964" t="s">
        <v>28</v>
      </c>
      <c r="C964" t="s">
        <v>7553</v>
      </c>
      <c r="D964" t="s">
        <v>14253</v>
      </c>
      <c r="E964" t="s">
        <v>275</v>
      </c>
      <c r="F964" s="382">
        <v>48.720000000000006</v>
      </c>
      <c r="G964" s="382">
        <v>1982.4808999999998</v>
      </c>
      <c r="H964" s="382">
        <v>1982</v>
      </c>
      <c r="I964" s="382">
        <v>0</v>
      </c>
    </row>
    <row r="965" spans="1:9" x14ac:dyDescent="0.25">
      <c r="A965" t="s">
        <v>16724</v>
      </c>
      <c r="F965" s="382">
        <v>534.1</v>
      </c>
      <c r="G965" s="382">
        <v>22639.358699999997</v>
      </c>
      <c r="H965" s="382">
        <v>22639</v>
      </c>
      <c r="I965" s="382">
        <v>0</v>
      </c>
    </row>
    <row r="966" spans="1:9" x14ac:dyDescent="0.25">
      <c r="A966">
        <v>20080010</v>
      </c>
      <c r="B966" t="s">
        <v>17</v>
      </c>
      <c r="C966" t="s">
        <v>7511</v>
      </c>
      <c r="D966" t="s">
        <v>7512</v>
      </c>
      <c r="E966" t="s">
        <v>7417</v>
      </c>
      <c r="F966" s="382">
        <v>316.34000000000003</v>
      </c>
      <c r="G966" s="382">
        <v>16016.701300000001</v>
      </c>
      <c r="H966" s="382">
        <v>15620</v>
      </c>
      <c r="I966" s="382">
        <v>396.40000000000146</v>
      </c>
    </row>
    <row r="967" spans="1:9" x14ac:dyDescent="0.25">
      <c r="A967">
        <v>20080010</v>
      </c>
      <c r="B967" t="s">
        <v>1</v>
      </c>
      <c r="C967" t="s">
        <v>1163</v>
      </c>
      <c r="D967" t="s">
        <v>7810</v>
      </c>
      <c r="E967" t="s">
        <v>5245</v>
      </c>
      <c r="F967" s="382">
        <v>25.04</v>
      </c>
      <c r="G967" s="382">
        <v>1136.7283</v>
      </c>
      <c r="H967" s="382">
        <v>1137</v>
      </c>
      <c r="I967" s="382">
        <v>0</v>
      </c>
    </row>
    <row r="968" spans="1:9" x14ac:dyDescent="0.25">
      <c r="A968">
        <v>20080010</v>
      </c>
      <c r="B968" t="s">
        <v>20</v>
      </c>
      <c r="C968" t="s">
        <v>7922</v>
      </c>
      <c r="D968" t="s">
        <v>7955</v>
      </c>
      <c r="E968" t="s">
        <v>5245</v>
      </c>
      <c r="F968" s="382">
        <v>152.1</v>
      </c>
      <c r="G968" s="382">
        <v>7015.5821999999998</v>
      </c>
      <c r="H968" s="382">
        <v>7016</v>
      </c>
      <c r="I968" s="382">
        <v>0</v>
      </c>
    </row>
    <row r="969" spans="1:9" x14ac:dyDescent="0.25">
      <c r="A969">
        <v>20080010</v>
      </c>
      <c r="B969" t="s">
        <v>26</v>
      </c>
      <c r="C969" t="s">
        <v>8067</v>
      </c>
      <c r="D969" t="s">
        <v>8114</v>
      </c>
      <c r="E969" t="s">
        <v>8122</v>
      </c>
      <c r="F969" s="382">
        <v>19.150000000000002</v>
      </c>
      <c r="G969" s="382">
        <v>820.70099999999991</v>
      </c>
      <c r="H969" s="382">
        <v>821</v>
      </c>
      <c r="I969" s="382">
        <v>0</v>
      </c>
    </row>
    <row r="970" spans="1:9" x14ac:dyDescent="0.25">
      <c r="A970">
        <v>20080010</v>
      </c>
      <c r="B970" t="s">
        <v>28</v>
      </c>
      <c r="C970" t="s">
        <v>8397</v>
      </c>
      <c r="D970" t="s">
        <v>8430</v>
      </c>
      <c r="E970" t="s">
        <v>7819</v>
      </c>
      <c r="F970" s="382">
        <v>7.15</v>
      </c>
      <c r="G970" s="382">
        <v>262.77949999999998</v>
      </c>
      <c r="H970" s="382">
        <v>263</v>
      </c>
      <c r="I970" s="382">
        <v>0</v>
      </c>
    </row>
    <row r="971" spans="1:9" x14ac:dyDescent="0.25">
      <c r="A971">
        <v>20080010</v>
      </c>
      <c r="B971" t="s">
        <v>37</v>
      </c>
      <c r="C971" t="s">
        <v>8398</v>
      </c>
      <c r="D971" t="s">
        <v>8431</v>
      </c>
      <c r="E971" t="s">
        <v>8025</v>
      </c>
      <c r="F971" s="382">
        <v>20.620000000000005</v>
      </c>
      <c r="G971" s="382">
        <v>1026.8496</v>
      </c>
      <c r="H971" s="382">
        <v>1027</v>
      </c>
      <c r="I971" s="382">
        <v>0</v>
      </c>
    </row>
    <row r="972" spans="1:9" x14ac:dyDescent="0.25">
      <c r="A972">
        <v>20080010</v>
      </c>
      <c r="B972" t="s">
        <v>29</v>
      </c>
      <c r="C972" t="s">
        <v>9116</v>
      </c>
      <c r="D972" t="s">
        <v>9158</v>
      </c>
      <c r="E972" t="s">
        <v>7819</v>
      </c>
      <c r="F972" s="382">
        <v>26.340000000000003</v>
      </c>
      <c r="G972" s="382">
        <v>1117.3398</v>
      </c>
      <c r="H972" s="382">
        <v>1117</v>
      </c>
      <c r="I972" s="382">
        <v>0</v>
      </c>
    </row>
    <row r="973" spans="1:9" x14ac:dyDescent="0.25">
      <c r="A973">
        <v>20080010</v>
      </c>
      <c r="B973" t="s">
        <v>422</v>
      </c>
      <c r="C973" t="s">
        <v>9418</v>
      </c>
      <c r="D973" t="s">
        <v>9482</v>
      </c>
      <c r="E973" t="s">
        <v>8439</v>
      </c>
      <c r="F973" s="382">
        <v>14.440000000000001</v>
      </c>
      <c r="G973" s="382">
        <v>530.34559999999999</v>
      </c>
      <c r="H973" s="382">
        <v>530</v>
      </c>
      <c r="I973" s="382">
        <v>0</v>
      </c>
    </row>
    <row r="974" spans="1:9" x14ac:dyDescent="0.25">
      <c r="A974">
        <v>20080010</v>
      </c>
      <c r="B974" t="s">
        <v>9</v>
      </c>
      <c r="C974" t="s">
        <v>9720</v>
      </c>
      <c r="D974" t="s">
        <v>9770</v>
      </c>
      <c r="E974" t="s">
        <v>7819</v>
      </c>
      <c r="F974" s="382">
        <v>10.58</v>
      </c>
      <c r="G974" s="382">
        <v>449.93619999999999</v>
      </c>
      <c r="H974" s="382">
        <v>450</v>
      </c>
      <c r="I974" s="382">
        <v>0</v>
      </c>
    </row>
    <row r="975" spans="1:9" x14ac:dyDescent="0.25">
      <c r="A975">
        <v>20080010</v>
      </c>
      <c r="B975" t="s">
        <v>34</v>
      </c>
      <c r="C975" t="s">
        <v>11790</v>
      </c>
      <c r="D975" t="s">
        <v>11833</v>
      </c>
      <c r="E975" t="s">
        <v>7819</v>
      </c>
      <c r="F975" s="382">
        <v>27.930000000000003</v>
      </c>
      <c r="G975" s="382">
        <v>1228.086</v>
      </c>
      <c r="H975" s="382">
        <v>1228</v>
      </c>
      <c r="I975" s="382">
        <v>0</v>
      </c>
    </row>
    <row r="976" spans="1:9" x14ac:dyDescent="0.25">
      <c r="A976">
        <v>20080010</v>
      </c>
      <c r="B976" t="s">
        <v>762</v>
      </c>
      <c r="C976" t="s">
        <v>12753</v>
      </c>
      <c r="D976" t="s">
        <v>12807</v>
      </c>
      <c r="E976" t="s">
        <v>12824</v>
      </c>
      <c r="F976" s="382">
        <v>11.330000000000002</v>
      </c>
      <c r="G976" s="382">
        <v>478.78350000000006</v>
      </c>
      <c r="H976" s="382">
        <v>479</v>
      </c>
      <c r="I976" s="382">
        <v>0</v>
      </c>
    </row>
    <row r="977" spans="1:9" x14ac:dyDescent="0.25">
      <c r="A977">
        <v>20080010</v>
      </c>
      <c r="B977" t="s">
        <v>763</v>
      </c>
      <c r="C977" t="s">
        <v>12754</v>
      </c>
      <c r="D977" t="s">
        <v>12808</v>
      </c>
      <c r="E977" t="s">
        <v>7819</v>
      </c>
      <c r="F977" s="382">
        <v>16.59</v>
      </c>
      <c r="G977" s="382">
        <v>1050.2750000000001</v>
      </c>
      <c r="H977" s="382">
        <v>1050</v>
      </c>
      <c r="I977" s="382">
        <v>0</v>
      </c>
    </row>
    <row r="978" spans="1:9" x14ac:dyDescent="0.25">
      <c r="A978">
        <v>20080010</v>
      </c>
      <c r="B978" t="s">
        <v>952</v>
      </c>
      <c r="C978" t="s">
        <v>13954</v>
      </c>
      <c r="D978" t="s">
        <v>13974</v>
      </c>
      <c r="E978" t="s">
        <v>5245</v>
      </c>
      <c r="F978" s="382">
        <v>26.39</v>
      </c>
      <c r="G978" s="382">
        <v>1476.4241999999999</v>
      </c>
      <c r="H978" s="382">
        <v>1476</v>
      </c>
      <c r="I978" s="382">
        <v>0</v>
      </c>
    </row>
    <row r="979" spans="1:9" x14ac:dyDescent="0.25">
      <c r="A979">
        <v>20080010</v>
      </c>
      <c r="B979" t="s">
        <v>1147</v>
      </c>
      <c r="C979" t="s">
        <v>6579</v>
      </c>
      <c r="D979" t="s">
        <v>13976</v>
      </c>
      <c r="E979" t="s">
        <v>7819</v>
      </c>
      <c r="F979" s="382">
        <v>21.250000000000004</v>
      </c>
      <c r="G979" s="382">
        <v>1277.4001000000001</v>
      </c>
      <c r="H979" s="382">
        <v>1277</v>
      </c>
      <c r="I979" s="382">
        <v>0</v>
      </c>
    </row>
    <row r="980" spans="1:9" x14ac:dyDescent="0.25">
      <c r="A980">
        <v>20080010</v>
      </c>
      <c r="B980" t="s">
        <v>1489</v>
      </c>
      <c r="C980" t="s">
        <v>6348</v>
      </c>
      <c r="D980" t="s">
        <v>14655</v>
      </c>
      <c r="E980" t="s">
        <v>8505</v>
      </c>
      <c r="F980" s="382">
        <v>7.97</v>
      </c>
      <c r="G980" s="382">
        <v>362.85329999999993</v>
      </c>
      <c r="H980" s="382">
        <v>363</v>
      </c>
      <c r="I980" s="382">
        <v>0</v>
      </c>
    </row>
    <row r="981" spans="1:9" x14ac:dyDescent="0.25">
      <c r="A981">
        <v>20080010</v>
      </c>
      <c r="B981" t="s">
        <v>1491</v>
      </c>
      <c r="C981" t="s">
        <v>14623</v>
      </c>
      <c r="D981" t="s">
        <v>14656</v>
      </c>
      <c r="E981" t="s">
        <v>7819</v>
      </c>
      <c r="F981" s="382">
        <v>5.1100000000000003</v>
      </c>
      <c r="G981" s="382">
        <v>215.6413</v>
      </c>
      <c r="H981" s="382">
        <v>216</v>
      </c>
      <c r="I981" s="382">
        <v>0</v>
      </c>
    </row>
    <row r="982" spans="1:9" x14ac:dyDescent="0.25">
      <c r="A982">
        <v>20080010</v>
      </c>
      <c r="B982" t="s">
        <v>1850</v>
      </c>
      <c r="C982" t="s">
        <v>14729</v>
      </c>
      <c r="D982" t="s">
        <v>14756</v>
      </c>
      <c r="E982" t="s">
        <v>8439</v>
      </c>
      <c r="F982" s="382">
        <v>22.4</v>
      </c>
      <c r="G982" s="382">
        <v>1010.1462</v>
      </c>
      <c r="H982" s="382">
        <v>1010</v>
      </c>
      <c r="I982" s="382">
        <v>0</v>
      </c>
    </row>
    <row r="983" spans="1:9" x14ac:dyDescent="0.25">
      <c r="A983">
        <v>20080010</v>
      </c>
      <c r="B983" t="s">
        <v>1750</v>
      </c>
      <c r="C983" t="s">
        <v>14730</v>
      </c>
      <c r="D983" t="s">
        <v>14757</v>
      </c>
      <c r="E983" t="s">
        <v>275</v>
      </c>
      <c r="F983" s="382">
        <v>23.48</v>
      </c>
      <c r="G983" s="382">
        <v>1120.9243999999999</v>
      </c>
      <c r="H983" s="382">
        <v>1121</v>
      </c>
      <c r="I983" s="382">
        <v>0</v>
      </c>
    </row>
    <row r="984" spans="1:9" x14ac:dyDescent="0.25">
      <c r="A984">
        <v>20080010</v>
      </c>
      <c r="B984" t="s">
        <v>2067</v>
      </c>
      <c r="C984" t="s">
        <v>16089</v>
      </c>
      <c r="D984" t="s">
        <v>16104</v>
      </c>
      <c r="E984" t="s">
        <v>7417</v>
      </c>
      <c r="F984" s="382">
        <v>8.14</v>
      </c>
      <c r="G984" s="382">
        <v>584.80039999999997</v>
      </c>
      <c r="H984" s="382">
        <v>585</v>
      </c>
      <c r="I984" s="382">
        <v>0</v>
      </c>
    </row>
    <row r="985" spans="1:9" x14ac:dyDescent="0.25">
      <c r="A985">
        <v>20080010</v>
      </c>
      <c r="B985" t="s">
        <v>2491</v>
      </c>
      <c r="C985" t="s">
        <v>906</v>
      </c>
      <c r="D985" t="s">
        <v>16105</v>
      </c>
      <c r="E985" t="s">
        <v>9041</v>
      </c>
      <c r="F985" s="382">
        <v>36.510000000000005</v>
      </c>
      <c r="G985" s="382">
        <v>1877.5311000000002</v>
      </c>
      <c r="H985" s="382">
        <v>1878</v>
      </c>
      <c r="I985" s="382">
        <v>0</v>
      </c>
    </row>
    <row r="986" spans="1:9" x14ac:dyDescent="0.25">
      <c r="A986">
        <v>20080010</v>
      </c>
      <c r="B986" t="s">
        <v>2594</v>
      </c>
      <c r="C986" t="s">
        <v>16457</v>
      </c>
      <c r="D986" t="s">
        <v>16530</v>
      </c>
      <c r="E986" t="s">
        <v>5245</v>
      </c>
      <c r="F986" s="382">
        <v>21.22</v>
      </c>
      <c r="G986" s="382">
        <v>836.26499999999999</v>
      </c>
      <c r="H986" s="382">
        <v>836</v>
      </c>
      <c r="I986" s="382">
        <v>0</v>
      </c>
    </row>
    <row r="987" spans="1:9" x14ac:dyDescent="0.25">
      <c r="A987">
        <v>20080010</v>
      </c>
      <c r="B987" t="s">
        <v>2801</v>
      </c>
      <c r="C987" t="s">
        <v>16458</v>
      </c>
      <c r="D987" t="s">
        <v>16531</v>
      </c>
      <c r="E987" t="s">
        <v>5245</v>
      </c>
      <c r="F987" s="382">
        <v>18.61</v>
      </c>
      <c r="G987" s="382">
        <v>933.39620000000002</v>
      </c>
      <c r="H987" s="382">
        <v>933</v>
      </c>
      <c r="I987" s="382">
        <v>0</v>
      </c>
    </row>
    <row r="988" spans="1:9" x14ac:dyDescent="0.25">
      <c r="A988">
        <v>20080010</v>
      </c>
      <c r="B988" t="s">
        <v>2802</v>
      </c>
      <c r="C988" t="s">
        <v>16459</v>
      </c>
      <c r="D988" t="s">
        <v>16532</v>
      </c>
      <c r="E988" t="s">
        <v>7415</v>
      </c>
      <c r="F988" s="382">
        <v>19.12</v>
      </c>
      <c r="G988" s="382">
        <v>970.49220000000003</v>
      </c>
      <c r="H988" s="382">
        <v>970</v>
      </c>
      <c r="I988" s="382">
        <v>0</v>
      </c>
    </row>
    <row r="989" spans="1:9" x14ac:dyDescent="0.25">
      <c r="A989">
        <v>20080010</v>
      </c>
      <c r="B989" t="s">
        <v>2490</v>
      </c>
      <c r="C989" t="s">
        <v>15921</v>
      </c>
      <c r="D989" t="s">
        <v>15935</v>
      </c>
      <c r="E989" t="s">
        <v>7819</v>
      </c>
      <c r="F989" s="382">
        <v>25.82</v>
      </c>
      <c r="G989" s="382">
        <v>966.36410000000001</v>
      </c>
      <c r="H989" s="382">
        <v>966</v>
      </c>
      <c r="I989" s="382">
        <v>0</v>
      </c>
    </row>
    <row r="990" spans="1:9" x14ac:dyDescent="0.25">
      <c r="A990" t="s">
        <v>16725</v>
      </c>
      <c r="F990" s="382">
        <v>883.63000000000022</v>
      </c>
      <c r="G990" s="382">
        <v>42766.346500000014</v>
      </c>
      <c r="H990" s="382">
        <v>42369</v>
      </c>
      <c r="I990" s="382">
        <v>396.40000000000146</v>
      </c>
    </row>
    <row r="991" spans="1:9" x14ac:dyDescent="0.25">
      <c r="A991">
        <v>20080026</v>
      </c>
      <c r="B991" t="s">
        <v>17</v>
      </c>
      <c r="C991" t="s">
        <v>8731</v>
      </c>
      <c r="D991" t="s">
        <v>8736</v>
      </c>
      <c r="E991" t="s">
        <v>275</v>
      </c>
      <c r="F991" s="382">
        <v>567.17999999999995</v>
      </c>
      <c r="G991" s="382">
        <v>24861.770600000003</v>
      </c>
      <c r="H991" s="382">
        <v>19406</v>
      </c>
      <c r="I991" s="382">
        <v>5455.9599999999991</v>
      </c>
    </row>
    <row r="992" spans="1:9" x14ac:dyDescent="0.25">
      <c r="A992">
        <v>20080026</v>
      </c>
      <c r="B992" t="s">
        <v>19</v>
      </c>
      <c r="C992" t="s">
        <v>9014</v>
      </c>
      <c r="D992" t="s">
        <v>9038</v>
      </c>
      <c r="E992" t="s">
        <v>9041</v>
      </c>
      <c r="F992" s="382">
        <v>41.05</v>
      </c>
      <c r="G992" s="382">
        <v>1625.5149999999999</v>
      </c>
      <c r="H992" s="382">
        <v>1626</v>
      </c>
      <c r="I992" s="382">
        <v>0</v>
      </c>
    </row>
    <row r="993" spans="1:9" x14ac:dyDescent="0.25">
      <c r="A993">
        <v>20080026</v>
      </c>
      <c r="B993" t="s">
        <v>41</v>
      </c>
      <c r="C993" t="s">
        <v>9723</v>
      </c>
      <c r="D993" t="s">
        <v>9773</v>
      </c>
      <c r="E993" t="s">
        <v>275</v>
      </c>
      <c r="F993" s="382">
        <v>50.610000000000007</v>
      </c>
      <c r="G993" s="382">
        <v>2138.0773000000004</v>
      </c>
      <c r="H993" s="382">
        <v>2138</v>
      </c>
      <c r="I993" s="382">
        <v>0</v>
      </c>
    </row>
    <row r="994" spans="1:9" x14ac:dyDescent="0.25">
      <c r="A994">
        <v>20080026</v>
      </c>
      <c r="B994" t="s">
        <v>22</v>
      </c>
      <c r="C994" t="s">
        <v>9725</v>
      </c>
      <c r="D994" t="s">
        <v>9776</v>
      </c>
      <c r="E994" t="s">
        <v>9041</v>
      </c>
      <c r="F994" s="382">
        <v>11.77</v>
      </c>
      <c r="G994" s="382">
        <v>620.89359999999999</v>
      </c>
      <c r="H994" s="382">
        <v>621</v>
      </c>
      <c r="I994" s="382">
        <v>0</v>
      </c>
    </row>
    <row r="995" spans="1:9" x14ac:dyDescent="0.25">
      <c r="A995">
        <v>20080026</v>
      </c>
      <c r="B995" t="s">
        <v>23</v>
      </c>
      <c r="C995" t="s">
        <v>9990</v>
      </c>
      <c r="D995" t="s">
        <v>10017</v>
      </c>
      <c r="E995" t="s">
        <v>275</v>
      </c>
      <c r="F995" s="382">
        <v>18.98</v>
      </c>
      <c r="G995" s="382">
        <v>854.71710000000007</v>
      </c>
      <c r="H995" s="382">
        <v>855</v>
      </c>
      <c r="I995" s="382">
        <v>0</v>
      </c>
    </row>
    <row r="996" spans="1:9" x14ac:dyDescent="0.25">
      <c r="A996" t="s">
        <v>16726</v>
      </c>
      <c r="F996" s="382">
        <v>689.58999999999992</v>
      </c>
      <c r="G996" s="382">
        <v>30100.973600000005</v>
      </c>
      <c r="H996" s="382">
        <v>24646</v>
      </c>
      <c r="I996" s="382">
        <v>5455.9599999999991</v>
      </c>
    </row>
    <row r="997" spans="1:9" x14ac:dyDescent="0.25">
      <c r="A997">
        <v>20070009</v>
      </c>
      <c r="B997" t="s">
        <v>17</v>
      </c>
      <c r="C997" t="s">
        <v>7130</v>
      </c>
      <c r="D997" t="s">
        <v>7166</v>
      </c>
      <c r="E997" t="s">
        <v>1048</v>
      </c>
      <c r="F997" s="382">
        <v>403.42</v>
      </c>
      <c r="G997" s="382">
        <v>17196.168399999999</v>
      </c>
      <c r="H997" s="382">
        <v>17196</v>
      </c>
      <c r="I997" s="382">
        <v>0</v>
      </c>
    </row>
    <row r="998" spans="1:9" x14ac:dyDescent="0.25">
      <c r="A998" t="s">
        <v>16727</v>
      </c>
      <c r="F998" s="382">
        <v>403.42</v>
      </c>
      <c r="G998" s="382">
        <v>17196.168399999999</v>
      </c>
      <c r="H998" s="382">
        <v>17196</v>
      </c>
      <c r="I998" s="382">
        <v>0</v>
      </c>
    </row>
    <row r="999" spans="1:9" x14ac:dyDescent="0.25">
      <c r="A999">
        <v>20010002</v>
      </c>
      <c r="B999" t="s">
        <v>0</v>
      </c>
      <c r="C999" t="s">
        <v>428</v>
      </c>
      <c r="D999" t="s">
        <v>493</v>
      </c>
      <c r="E999" t="s">
        <v>429</v>
      </c>
      <c r="F999" s="382">
        <v>12</v>
      </c>
      <c r="G999" s="382">
        <v>495</v>
      </c>
      <c r="H999" s="382">
        <v>495</v>
      </c>
      <c r="I999" s="382">
        <v>0</v>
      </c>
    </row>
    <row r="1000" spans="1:9" x14ac:dyDescent="0.25">
      <c r="A1000" t="s">
        <v>16728</v>
      </c>
      <c r="F1000" s="382">
        <v>12</v>
      </c>
      <c r="G1000" s="382">
        <v>495</v>
      </c>
      <c r="H1000" s="382">
        <v>495</v>
      </c>
      <c r="I1000" s="382">
        <v>0</v>
      </c>
    </row>
    <row r="1001" spans="1:9" x14ac:dyDescent="0.25">
      <c r="A1001">
        <v>20010052</v>
      </c>
      <c r="B1001" t="s">
        <v>17</v>
      </c>
      <c r="C1001" t="s">
        <v>9092</v>
      </c>
      <c r="D1001" t="s">
        <v>9126</v>
      </c>
      <c r="E1001" t="s">
        <v>271</v>
      </c>
      <c r="F1001" s="382">
        <v>321.21000000000004</v>
      </c>
      <c r="G1001" s="382">
        <v>13117.966100000001</v>
      </c>
      <c r="H1001" s="382">
        <v>6600</v>
      </c>
      <c r="I1001" s="382">
        <v>167.96999999999389</v>
      </c>
    </row>
    <row r="1002" spans="1:9" x14ac:dyDescent="0.25">
      <c r="A1002">
        <v>20010052</v>
      </c>
      <c r="B1002" t="s">
        <v>1</v>
      </c>
      <c r="C1002" t="s">
        <v>9693</v>
      </c>
      <c r="D1002" t="s">
        <v>9733</v>
      </c>
      <c r="E1002" t="s">
        <v>272</v>
      </c>
      <c r="F1002" s="382">
        <v>112.26999999999998</v>
      </c>
      <c r="G1002" s="382">
        <v>4607.7871999999998</v>
      </c>
      <c r="H1002" s="382">
        <v>4608</v>
      </c>
      <c r="I1002" s="382">
        <v>0</v>
      </c>
    </row>
    <row r="1003" spans="1:9" x14ac:dyDescent="0.25">
      <c r="A1003">
        <v>20010052</v>
      </c>
      <c r="B1003" t="s">
        <v>18</v>
      </c>
      <c r="C1003" t="s">
        <v>9694</v>
      </c>
      <c r="D1003" t="s">
        <v>9734</v>
      </c>
      <c r="E1003" t="s">
        <v>267</v>
      </c>
      <c r="F1003" s="382">
        <v>47.980000000000004</v>
      </c>
      <c r="G1003" s="382">
        <v>1716.8881999999999</v>
      </c>
      <c r="H1003" s="382">
        <v>1717</v>
      </c>
      <c r="I1003" s="382">
        <v>0</v>
      </c>
    </row>
    <row r="1004" spans="1:9" x14ac:dyDescent="0.25">
      <c r="A1004">
        <v>20010052</v>
      </c>
      <c r="B1004" t="s">
        <v>19</v>
      </c>
      <c r="C1004" t="s">
        <v>9695</v>
      </c>
      <c r="D1004" t="s">
        <v>9735</v>
      </c>
      <c r="E1004" t="s">
        <v>275</v>
      </c>
      <c r="F1004" s="382">
        <v>60.070000000000007</v>
      </c>
      <c r="G1004" s="382">
        <v>2296.1005</v>
      </c>
      <c r="H1004" s="382">
        <v>2296</v>
      </c>
      <c r="I1004" s="382">
        <v>0</v>
      </c>
    </row>
    <row r="1005" spans="1:9" x14ac:dyDescent="0.25">
      <c r="A1005">
        <v>20010052</v>
      </c>
      <c r="B1005" t="s">
        <v>20</v>
      </c>
      <c r="C1005" t="s">
        <v>7127</v>
      </c>
      <c r="D1005" t="s">
        <v>9736</v>
      </c>
      <c r="E1005" t="s">
        <v>267</v>
      </c>
      <c r="F1005" s="382">
        <v>42.039999999999992</v>
      </c>
      <c r="G1005" s="382">
        <v>1596.4299000000001</v>
      </c>
      <c r="H1005" s="382">
        <v>1596</v>
      </c>
      <c r="I1005" s="382">
        <v>0</v>
      </c>
    </row>
    <row r="1006" spans="1:9" x14ac:dyDescent="0.25">
      <c r="A1006">
        <v>20010052</v>
      </c>
      <c r="B1006" t="s">
        <v>41</v>
      </c>
      <c r="C1006" t="s">
        <v>9696</v>
      </c>
      <c r="D1006" t="s">
        <v>9737</v>
      </c>
      <c r="E1006" t="s">
        <v>275</v>
      </c>
      <c r="F1006" s="382">
        <v>60.629999999999995</v>
      </c>
      <c r="G1006" s="382">
        <v>2534.2644999999998</v>
      </c>
      <c r="H1006" s="382">
        <v>2534</v>
      </c>
      <c r="I1006" s="382">
        <v>0</v>
      </c>
    </row>
    <row r="1007" spans="1:9" x14ac:dyDescent="0.25">
      <c r="A1007">
        <v>20010052</v>
      </c>
      <c r="B1007" t="s">
        <v>36</v>
      </c>
      <c r="C1007" t="s">
        <v>8789</v>
      </c>
      <c r="D1007" t="s">
        <v>9738</v>
      </c>
      <c r="E1007" t="s">
        <v>275</v>
      </c>
      <c r="F1007" s="382">
        <v>14.49</v>
      </c>
      <c r="G1007" s="382">
        <v>559.24299999999994</v>
      </c>
      <c r="H1007" s="382">
        <v>559</v>
      </c>
      <c r="I1007" s="382">
        <v>0</v>
      </c>
    </row>
    <row r="1008" spans="1:9" x14ac:dyDescent="0.25">
      <c r="A1008">
        <v>20010052</v>
      </c>
      <c r="B1008" t="s">
        <v>22</v>
      </c>
      <c r="C1008" t="s">
        <v>15156</v>
      </c>
      <c r="D1008" t="s">
        <v>15187</v>
      </c>
      <c r="E1008" t="s">
        <v>275</v>
      </c>
      <c r="F1008" s="382">
        <v>71.36</v>
      </c>
      <c r="G1008" s="382">
        <v>2891.6456999999996</v>
      </c>
      <c r="H1008" s="382">
        <v>2892</v>
      </c>
      <c r="I1008" s="382">
        <v>0</v>
      </c>
    </row>
    <row r="1009" spans="1:9" x14ac:dyDescent="0.25">
      <c r="A1009">
        <v>20010052</v>
      </c>
      <c r="B1009" t="s">
        <v>24</v>
      </c>
      <c r="C1009" t="s">
        <v>9886</v>
      </c>
      <c r="D1009" t="s">
        <v>9905</v>
      </c>
      <c r="E1009" t="s">
        <v>265</v>
      </c>
      <c r="F1009" s="382">
        <v>143.09</v>
      </c>
      <c r="G1009" s="382">
        <v>5939.2616000000007</v>
      </c>
      <c r="H1009" s="382">
        <v>5939</v>
      </c>
      <c r="I1009" s="382">
        <v>0</v>
      </c>
    </row>
    <row r="1010" spans="1:9" x14ac:dyDescent="0.25">
      <c r="A1010">
        <v>20010052</v>
      </c>
      <c r="B1010" t="s">
        <v>26</v>
      </c>
      <c r="C1010" t="s">
        <v>8156</v>
      </c>
      <c r="D1010" t="s">
        <v>10268</v>
      </c>
      <c r="E1010" t="s">
        <v>275</v>
      </c>
      <c r="F1010" s="382">
        <v>12.950000000000001</v>
      </c>
      <c r="G1010" s="382">
        <v>644.38980000000004</v>
      </c>
      <c r="H1010" s="382">
        <v>644</v>
      </c>
      <c r="I1010" s="382">
        <v>0</v>
      </c>
    </row>
    <row r="1011" spans="1:9" x14ac:dyDescent="0.25">
      <c r="A1011">
        <v>20010052</v>
      </c>
      <c r="B1011" t="s">
        <v>4</v>
      </c>
      <c r="C1011" t="s">
        <v>11240</v>
      </c>
      <c r="D1011" t="s">
        <v>11255</v>
      </c>
      <c r="E1011" t="s">
        <v>275</v>
      </c>
      <c r="F1011" s="382">
        <v>7.81</v>
      </c>
      <c r="G1011" s="382">
        <v>459.07909999999998</v>
      </c>
      <c r="H1011" s="382">
        <v>459</v>
      </c>
      <c r="I1011" s="382">
        <v>0</v>
      </c>
    </row>
    <row r="1012" spans="1:9" x14ac:dyDescent="0.25">
      <c r="A1012">
        <v>20010052</v>
      </c>
      <c r="B1012" t="s">
        <v>38</v>
      </c>
      <c r="C1012" t="s">
        <v>165</v>
      </c>
      <c r="D1012" t="s">
        <v>12222</v>
      </c>
      <c r="E1012" t="s">
        <v>275</v>
      </c>
      <c r="F1012" s="382">
        <v>17.54</v>
      </c>
      <c r="G1012" s="382">
        <v>680.50080000000014</v>
      </c>
      <c r="H1012" s="382">
        <v>681</v>
      </c>
      <c r="I1012" s="382">
        <v>0</v>
      </c>
    </row>
    <row r="1013" spans="1:9" x14ac:dyDescent="0.25">
      <c r="A1013">
        <v>20010052</v>
      </c>
      <c r="B1013" t="s">
        <v>39</v>
      </c>
      <c r="C1013" t="s">
        <v>9786</v>
      </c>
      <c r="D1013" t="s">
        <v>13918</v>
      </c>
      <c r="E1013" t="s">
        <v>275</v>
      </c>
      <c r="F1013" s="382">
        <v>2.61</v>
      </c>
      <c r="G1013" s="382">
        <v>101.99879999999999</v>
      </c>
      <c r="H1013" s="382">
        <v>102</v>
      </c>
      <c r="I1013" s="382">
        <v>0</v>
      </c>
    </row>
    <row r="1014" spans="1:9" x14ac:dyDescent="0.25">
      <c r="A1014">
        <v>20010052</v>
      </c>
      <c r="B1014" t="s">
        <v>6</v>
      </c>
      <c r="C1014" t="s">
        <v>10327</v>
      </c>
      <c r="D1014" t="s">
        <v>14737</v>
      </c>
      <c r="E1014" t="s">
        <v>275</v>
      </c>
      <c r="F1014" s="382">
        <v>61.749999999999993</v>
      </c>
      <c r="G1014" s="382">
        <v>2418.1692000000003</v>
      </c>
      <c r="H1014" s="382">
        <v>2418</v>
      </c>
      <c r="I1014" s="382">
        <v>0</v>
      </c>
    </row>
    <row r="1015" spans="1:9" x14ac:dyDescent="0.25">
      <c r="A1015">
        <v>20010052</v>
      </c>
      <c r="B1015" t="s">
        <v>30</v>
      </c>
      <c r="C1015" t="s">
        <v>6621</v>
      </c>
      <c r="D1015" t="s">
        <v>15533</v>
      </c>
      <c r="E1015" t="s">
        <v>265</v>
      </c>
      <c r="F1015" s="382">
        <v>58.490000000000009</v>
      </c>
      <c r="G1015" s="382">
        <v>2452.5413999999996</v>
      </c>
      <c r="H1015" s="382">
        <v>2453</v>
      </c>
      <c r="I1015" s="382">
        <v>0</v>
      </c>
    </row>
    <row r="1016" spans="1:9" x14ac:dyDescent="0.25">
      <c r="A1016">
        <v>20010052</v>
      </c>
      <c r="B1016" t="s">
        <v>31</v>
      </c>
      <c r="C1016" t="s">
        <v>15486</v>
      </c>
      <c r="D1016" t="s">
        <v>15534</v>
      </c>
      <c r="E1016" t="s">
        <v>275</v>
      </c>
      <c r="F1016" s="382">
        <v>69.25</v>
      </c>
      <c r="G1016" s="382">
        <v>2580.8001999999997</v>
      </c>
      <c r="H1016" s="382">
        <v>2581</v>
      </c>
      <c r="I1016" s="382">
        <v>0</v>
      </c>
    </row>
    <row r="1017" spans="1:9" x14ac:dyDescent="0.25">
      <c r="A1017">
        <v>20010052</v>
      </c>
      <c r="B1017" t="s">
        <v>7</v>
      </c>
      <c r="C1017" t="s">
        <v>15487</v>
      </c>
      <c r="D1017" t="s">
        <v>15535</v>
      </c>
      <c r="E1017" t="s">
        <v>265</v>
      </c>
      <c r="F1017" s="382">
        <v>35.269999999999996</v>
      </c>
      <c r="G1017" s="382">
        <v>1362.1074999999998</v>
      </c>
      <c r="H1017" s="382">
        <v>1362</v>
      </c>
      <c r="I1017" s="382">
        <v>0</v>
      </c>
    </row>
    <row r="1018" spans="1:9" x14ac:dyDescent="0.25">
      <c r="A1018">
        <v>20010052</v>
      </c>
      <c r="B1018" t="s">
        <v>422</v>
      </c>
      <c r="C1018" t="s">
        <v>16029</v>
      </c>
      <c r="D1018" t="s">
        <v>16040</v>
      </c>
      <c r="E1018" t="s">
        <v>265</v>
      </c>
      <c r="F1018" s="382">
        <v>11.16</v>
      </c>
      <c r="G1018" s="382">
        <v>485.41410000000008</v>
      </c>
      <c r="H1018" s="382">
        <v>485</v>
      </c>
      <c r="I1018" s="382">
        <v>0</v>
      </c>
    </row>
    <row r="1019" spans="1:9" x14ac:dyDescent="0.25">
      <c r="A1019">
        <v>20010052</v>
      </c>
      <c r="B1019" t="s">
        <v>8</v>
      </c>
      <c r="C1019" t="s">
        <v>16428</v>
      </c>
      <c r="D1019" t="s">
        <v>16479</v>
      </c>
      <c r="E1019" t="s">
        <v>276</v>
      </c>
      <c r="F1019" s="382">
        <v>21.13</v>
      </c>
      <c r="G1019" s="382">
        <v>853.11559999999997</v>
      </c>
      <c r="H1019" s="382">
        <v>853</v>
      </c>
      <c r="I1019" s="382">
        <v>0</v>
      </c>
    </row>
    <row r="1020" spans="1:9" x14ac:dyDescent="0.25">
      <c r="A1020">
        <v>20010052</v>
      </c>
      <c r="B1020" t="s">
        <v>32</v>
      </c>
      <c r="C1020" t="s">
        <v>5421</v>
      </c>
      <c r="D1020" t="s">
        <v>16480</v>
      </c>
      <c r="E1020" t="s">
        <v>265</v>
      </c>
      <c r="F1020" s="382">
        <v>46.52</v>
      </c>
      <c r="G1020" s="382">
        <v>1714.4494</v>
      </c>
      <c r="H1020" s="382">
        <v>1714</v>
      </c>
      <c r="I1020" s="382">
        <v>0</v>
      </c>
    </row>
    <row r="1021" spans="1:9" x14ac:dyDescent="0.25">
      <c r="A1021" t="s">
        <v>16729</v>
      </c>
      <c r="F1021" s="382">
        <v>1217.6200000000001</v>
      </c>
      <c r="G1021" s="382">
        <v>49012.152600000001</v>
      </c>
      <c r="H1021" s="382">
        <v>42493</v>
      </c>
      <c r="I1021" s="382">
        <v>167.96999999999389</v>
      </c>
    </row>
    <row r="1022" spans="1:9" x14ac:dyDescent="0.25">
      <c r="A1022">
        <v>20040006</v>
      </c>
      <c r="B1022" t="s">
        <v>17</v>
      </c>
      <c r="C1022" t="s">
        <v>9100</v>
      </c>
      <c r="D1022" t="s">
        <v>9136</v>
      </c>
      <c r="E1022" t="s">
        <v>278</v>
      </c>
      <c r="F1022" s="382">
        <v>27.659999999999997</v>
      </c>
      <c r="G1022" s="382">
        <v>1182.6097</v>
      </c>
      <c r="H1022" s="382">
        <v>0</v>
      </c>
      <c r="I1022" s="382">
        <v>0</v>
      </c>
    </row>
    <row r="1023" spans="1:9" x14ac:dyDescent="0.25">
      <c r="A1023">
        <v>20040006</v>
      </c>
      <c r="B1023" t="s">
        <v>1</v>
      </c>
      <c r="C1023" t="s">
        <v>6881</v>
      </c>
      <c r="D1023" t="s">
        <v>9138</v>
      </c>
      <c r="E1023" t="s">
        <v>1370</v>
      </c>
      <c r="F1023" s="382">
        <v>47.35</v>
      </c>
      <c r="G1023" s="382">
        <v>1961.3272999999999</v>
      </c>
      <c r="H1023" s="382">
        <v>691</v>
      </c>
      <c r="I1023" s="382">
        <v>0</v>
      </c>
    </row>
    <row r="1024" spans="1:9" x14ac:dyDescent="0.25">
      <c r="A1024">
        <v>20040006</v>
      </c>
      <c r="B1024" t="s">
        <v>19</v>
      </c>
      <c r="C1024" t="s">
        <v>6210</v>
      </c>
      <c r="D1024" t="s">
        <v>9139</v>
      </c>
      <c r="E1024" t="s">
        <v>268</v>
      </c>
      <c r="F1024" s="382">
        <v>34.160000000000004</v>
      </c>
      <c r="G1024" s="382">
        <v>1262.5823999999998</v>
      </c>
      <c r="H1024" s="382">
        <v>1263</v>
      </c>
      <c r="I1024" s="382">
        <v>0</v>
      </c>
    </row>
    <row r="1025" spans="1:9" x14ac:dyDescent="0.25">
      <c r="A1025">
        <v>20040006</v>
      </c>
      <c r="B1025" t="s">
        <v>20</v>
      </c>
      <c r="C1025" t="s">
        <v>9102</v>
      </c>
      <c r="D1025" t="s">
        <v>9140</v>
      </c>
      <c r="E1025" t="s">
        <v>4690</v>
      </c>
      <c r="F1025" s="382">
        <v>55.179999999999993</v>
      </c>
      <c r="G1025" s="382">
        <v>2157.6387999999997</v>
      </c>
      <c r="H1025" s="382">
        <v>2158</v>
      </c>
      <c r="I1025" s="382">
        <v>0</v>
      </c>
    </row>
    <row r="1026" spans="1:9" x14ac:dyDescent="0.25">
      <c r="A1026">
        <v>20040006</v>
      </c>
      <c r="B1026" t="s">
        <v>25</v>
      </c>
      <c r="C1026" t="s">
        <v>12213</v>
      </c>
      <c r="D1026" t="s">
        <v>12242</v>
      </c>
      <c r="E1026" t="s">
        <v>1370</v>
      </c>
      <c r="F1026" s="382">
        <v>59.13</v>
      </c>
      <c r="G1026" s="382">
        <v>3321.2272999999996</v>
      </c>
      <c r="H1026" s="382">
        <v>3321</v>
      </c>
      <c r="I1026" s="382">
        <v>0</v>
      </c>
    </row>
    <row r="1027" spans="1:9" x14ac:dyDescent="0.25">
      <c r="A1027">
        <v>20040006</v>
      </c>
      <c r="B1027" t="s">
        <v>26</v>
      </c>
      <c r="C1027" t="s">
        <v>9384</v>
      </c>
      <c r="D1027" t="s">
        <v>9435</v>
      </c>
      <c r="E1027" t="s">
        <v>1370</v>
      </c>
      <c r="F1027" s="382">
        <v>28.119999999999997</v>
      </c>
      <c r="G1027" s="382">
        <v>1221.1960000000001</v>
      </c>
      <c r="H1027" s="382">
        <v>1221</v>
      </c>
      <c r="I1027" s="382">
        <v>0</v>
      </c>
    </row>
    <row r="1028" spans="1:9" x14ac:dyDescent="0.25">
      <c r="A1028">
        <v>20040006</v>
      </c>
      <c r="B1028" t="s">
        <v>2</v>
      </c>
      <c r="C1028" t="s">
        <v>9700</v>
      </c>
      <c r="D1028" t="s">
        <v>10080</v>
      </c>
      <c r="E1028" t="s">
        <v>4690</v>
      </c>
      <c r="F1028" s="382">
        <v>7.0799999999999992</v>
      </c>
      <c r="G1028" s="382">
        <v>353.09609999999998</v>
      </c>
      <c r="H1028" s="382">
        <v>353</v>
      </c>
      <c r="I1028" s="382">
        <v>0</v>
      </c>
    </row>
    <row r="1029" spans="1:9" x14ac:dyDescent="0.25">
      <c r="A1029">
        <v>20040006</v>
      </c>
      <c r="B1029" t="s">
        <v>37</v>
      </c>
      <c r="C1029" t="s">
        <v>10545</v>
      </c>
      <c r="D1029" t="s">
        <v>10578</v>
      </c>
      <c r="E1029" t="s">
        <v>275</v>
      </c>
      <c r="F1029" s="382">
        <v>57.36999999999999</v>
      </c>
      <c r="G1029" s="382">
        <v>2227.2755000000002</v>
      </c>
      <c r="H1029" s="382">
        <v>2227</v>
      </c>
      <c r="I1029" s="382">
        <v>0</v>
      </c>
    </row>
    <row r="1030" spans="1:9" x14ac:dyDescent="0.25">
      <c r="A1030">
        <v>20040006</v>
      </c>
      <c r="B1030" t="s">
        <v>29</v>
      </c>
      <c r="C1030" t="s">
        <v>10245</v>
      </c>
      <c r="D1030" t="s">
        <v>10288</v>
      </c>
      <c r="E1030" t="s">
        <v>4690</v>
      </c>
      <c r="F1030" s="382">
        <v>10.97</v>
      </c>
      <c r="G1030" s="382">
        <v>437.18739999999997</v>
      </c>
      <c r="H1030" s="382">
        <v>437</v>
      </c>
      <c r="I1030" s="382">
        <v>0</v>
      </c>
    </row>
    <row r="1031" spans="1:9" x14ac:dyDescent="0.25">
      <c r="A1031">
        <v>20040006</v>
      </c>
      <c r="B1031" t="s">
        <v>5</v>
      </c>
      <c r="C1031" t="s">
        <v>10246</v>
      </c>
      <c r="D1031" t="s">
        <v>10289</v>
      </c>
      <c r="E1031" t="s">
        <v>275</v>
      </c>
      <c r="F1031" s="382">
        <v>17.45</v>
      </c>
      <c r="G1031" s="382">
        <v>712.86849999999993</v>
      </c>
      <c r="H1031" s="382">
        <v>0</v>
      </c>
      <c r="I1031" s="382">
        <v>0</v>
      </c>
    </row>
    <row r="1032" spans="1:9" x14ac:dyDescent="0.25">
      <c r="A1032">
        <v>20040006</v>
      </c>
      <c r="B1032" t="s">
        <v>39</v>
      </c>
      <c r="C1032" t="s">
        <v>10247</v>
      </c>
      <c r="D1032" t="s">
        <v>10290</v>
      </c>
      <c r="E1032" t="s">
        <v>1370</v>
      </c>
      <c r="F1032" s="382">
        <v>12.18</v>
      </c>
      <c r="G1032" s="382">
        <v>509.77400000000006</v>
      </c>
      <c r="H1032" s="382">
        <v>510</v>
      </c>
      <c r="I1032" s="382">
        <v>0</v>
      </c>
    </row>
    <row r="1033" spans="1:9" x14ac:dyDescent="0.25">
      <c r="A1033">
        <v>20040006</v>
      </c>
      <c r="B1033" t="s">
        <v>6</v>
      </c>
      <c r="C1033" t="s">
        <v>9240</v>
      </c>
      <c r="D1033" t="s">
        <v>10996</v>
      </c>
      <c r="E1033" t="s">
        <v>275</v>
      </c>
      <c r="F1033" s="382">
        <v>33.120000000000005</v>
      </c>
      <c r="G1033" s="382">
        <v>1426.1565000000003</v>
      </c>
      <c r="H1033" s="382">
        <v>1426</v>
      </c>
      <c r="I1033" s="382">
        <v>0</v>
      </c>
    </row>
    <row r="1034" spans="1:9" x14ac:dyDescent="0.25">
      <c r="A1034">
        <v>20040006</v>
      </c>
      <c r="B1034" t="s">
        <v>33</v>
      </c>
      <c r="C1034" t="s">
        <v>13956</v>
      </c>
      <c r="D1034" t="s">
        <v>13978</v>
      </c>
      <c r="E1034" t="s">
        <v>1370</v>
      </c>
      <c r="F1034" s="382">
        <v>37.03</v>
      </c>
      <c r="G1034" s="382">
        <v>1365.3274000000001</v>
      </c>
      <c r="H1034" s="382">
        <v>1365</v>
      </c>
      <c r="I1034" s="382">
        <v>0</v>
      </c>
    </row>
    <row r="1035" spans="1:9" x14ac:dyDescent="0.25">
      <c r="A1035">
        <v>20040006</v>
      </c>
      <c r="B1035" t="s">
        <v>9</v>
      </c>
      <c r="C1035" t="s">
        <v>14301</v>
      </c>
      <c r="D1035" t="s">
        <v>14335</v>
      </c>
      <c r="E1035" t="s">
        <v>4690</v>
      </c>
      <c r="F1035" s="382">
        <v>27.09</v>
      </c>
      <c r="G1035" s="382">
        <v>1196.0938000000001</v>
      </c>
      <c r="H1035" s="382">
        <v>1196</v>
      </c>
      <c r="I1035" s="382">
        <v>0</v>
      </c>
    </row>
    <row r="1036" spans="1:9" x14ac:dyDescent="0.25">
      <c r="A1036">
        <v>20040006</v>
      </c>
      <c r="B1036" t="s">
        <v>34</v>
      </c>
      <c r="C1036" t="s">
        <v>16445</v>
      </c>
      <c r="D1036" t="s">
        <v>16506</v>
      </c>
      <c r="E1036" t="s">
        <v>1370</v>
      </c>
      <c r="F1036" s="382">
        <v>28.240000000000002</v>
      </c>
      <c r="G1036" s="382">
        <v>1308.6732</v>
      </c>
      <c r="H1036" s="382">
        <v>1309</v>
      </c>
      <c r="I1036" s="382">
        <v>0</v>
      </c>
    </row>
    <row r="1037" spans="1:9" x14ac:dyDescent="0.25">
      <c r="A1037">
        <v>20040006</v>
      </c>
      <c r="B1037" t="s">
        <v>11</v>
      </c>
      <c r="C1037" t="s">
        <v>16446</v>
      </c>
      <c r="D1037" t="s">
        <v>4698</v>
      </c>
      <c r="E1037" t="s">
        <v>275</v>
      </c>
      <c r="F1037" s="382">
        <v>43.939999999999991</v>
      </c>
      <c r="G1037" s="382">
        <v>1820.6338999999998</v>
      </c>
      <c r="H1037" s="382">
        <v>1821</v>
      </c>
      <c r="I1037" s="382">
        <v>0</v>
      </c>
    </row>
    <row r="1038" spans="1:9" x14ac:dyDescent="0.25">
      <c r="A1038">
        <v>20040006</v>
      </c>
      <c r="B1038" t="s">
        <v>10</v>
      </c>
      <c r="C1038" t="s">
        <v>14974</v>
      </c>
      <c r="D1038" t="s">
        <v>14990</v>
      </c>
      <c r="E1038" t="s">
        <v>275</v>
      </c>
      <c r="F1038" s="382">
        <v>40.750000000000007</v>
      </c>
      <c r="G1038" s="382">
        <v>1674.1389999999999</v>
      </c>
      <c r="H1038" s="382">
        <v>1674</v>
      </c>
      <c r="I1038" s="382">
        <v>0</v>
      </c>
    </row>
    <row r="1039" spans="1:9" x14ac:dyDescent="0.25">
      <c r="A1039" t="s">
        <v>16730</v>
      </c>
      <c r="F1039" s="382">
        <v>566.81999999999994</v>
      </c>
      <c r="G1039" s="382">
        <v>24137.806800000002</v>
      </c>
      <c r="H1039" s="382">
        <v>20972</v>
      </c>
      <c r="I1039" s="382">
        <v>0</v>
      </c>
    </row>
    <row r="1040" spans="1:9" x14ac:dyDescent="0.25">
      <c r="A1040">
        <v>20060008</v>
      </c>
      <c r="B1040" t="s">
        <v>17</v>
      </c>
      <c r="C1040" t="s">
        <v>9080</v>
      </c>
      <c r="D1040" t="s">
        <v>9081</v>
      </c>
      <c r="E1040" t="s">
        <v>5809</v>
      </c>
      <c r="F1040" s="382">
        <v>1041.6599999999999</v>
      </c>
      <c r="G1040" s="382">
        <v>41790.617699999995</v>
      </c>
      <c r="H1040" s="382">
        <v>41791</v>
      </c>
      <c r="I1040" s="382">
        <v>0</v>
      </c>
    </row>
    <row r="1041" spans="1:9" x14ac:dyDescent="0.25">
      <c r="A1041" t="s">
        <v>16731</v>
      </c>
      <c r="F1041" s="382">
        <v>1041.6599999999999</v>
      </c>
      <c r="G1041" s="382">
        <v>41790.617699999995</v>
      </c>
      <c r="H1041" s="382">
        <v>41791</v>
      </c>
      <c r="I1041" s="382">
        <v>0</v>
      </c>
    </row>
    <row r="1042" spans="1:9" x14ac:dyDescent="0.25">
      <c r="A1042">
        <v>20080008</v>
      </c>
      <c r="B1042" t="s">
        <v>17</v>
      </c>
      <c r="C1042" t="s">
        <v>9613</v>
      </c>
      <c r="D1042" t="s">
        <v>9684</v>
      </c>
      <c r="E1042" t="s">
        <v>7595</v>
      </c>
      <c r="F1042" s="382">
        <v>469.5</v>
      </c>
      <c r="G1042" s="382">
        <v>18169.803</v>
      </c>
      <c r="H1042" s="382">
        <v>18170</v>
      </c>
      <c r="I1042" s="382">
        <v>0</v>
      </c>
    </row>
    <row r="1043" spans="1:9" x14ac:dyDescent="0.25">
      <c r="A1043" t="s">
        <v>16732</v>
      </c>
      <c r="F1043" s="382">
        <v>469.5</v>
      </c>
      <c r="G1043" s="382">
        <v>18169.803</v>
      </c>
      <c r="H1043" s="382">
        <v>18170</v>
      </c>
      <c r="I1043" s="382">
        <v>0</v>
      </c>
    </row>
    <row r="1044" spans="1:9" x14ac:dyDescent="0.25">
      <c r="A1044">
        <v>20080028</v>
      </c>
      <c r="B1044" t="s">
        <v>17</v>
      </c>
      <c r="C1044" t="s">
        <v>9616</v>
      </c>
      <c r="D1044" t="s">
        <v>9636</v>
      </c>
      <c r="E1044" t="s">
        <v>7412</v>
      </c>
      <c r="F1044" s="382">
        <v>13.840000000000002</v>
      </c>
      <c r="G1044" s="382">
        <v>580.71699999999998</v>
      </c>
      <c r="H1044" s="382">
        <v>581</v>
      </c>
      <c r="I1044" s="382">
        <v>0</v>
      </c>
    </row>
    <row r="1045" spans="1:9" x14ac:dyDescent="0.25">
      <c r="A1045">
        <v>20080028</v>
      </c>
      <c r="B1045" t="s">
        <v>1</v>
      </c>
      <c r="C1045" t="s">
        <v>10184</v>
      </c>
      <c r="D1045" t="s">
        <v>10196</v>
      </c>
      <c r="E1045" t="s">
        <v>5245</v>
      </c>
      <c r="F1045" s="382">
        <v>6.1</v>
      </c>
      <c r="G1045" s="382">
        <v>269.30799999999999</v>
      </c>
      <c r="H1045" s="382">
        <v>269</v>
      </c>
      <c r="I1045" s="382">
        <v>0</v>
      </c>
    </row>
    <row r="1046" spans="1:9" x14ac:dyDescent="0.25">
      <c r="A1046">
        <v>20080028</v>
      </c>
      <c r="B1046" t="s">
        <v>20</v>
      </c>
      <c r="C1046" t="s">
        <v>10558</v>
      </c>
      <c r="D1046" t="s">
        <v>10593</v>
      </c>
      <c r="E1046" t="s">
        <v>5245</v>
      </c>
      <c r="F1046" s="382">
        <v>16.330000000000002</v>
      </c>
      <c r="G1046" s="382">
        <v>634.09530000000007</v>
      </c>
      <c r="H1046" s="382">
        <v>634</v>
      </c>
      <c r="I1046" s="382">
        <v>0</v>
      </c>
    </row>
    <row r="1047" spans="1:9" x14ac:dyDescent="0.25">
      <c r="A1047">
        <v>20080028</v>
      </c>
      <c r="B1047" t="s">
        <v>41</v>
      </c>
      <c r="C1047" t="s">
        <v>10680</v>
      </c>
      <c r="D1047" t="s">
        <v>10723</v>
      </c>
      <c r="E1047" t="s">
        <v>7415</v>
      </c>
      <c r="F1047" s="382">
        <v>84.509999999999991</v>
      </c>
      <c r="G1047" s="382">
        <v>3175.893</v>
      </c>
      <c r="H1047" s="382">
        <v>3176</v>
      </c>
      <c r="I1047" s="382">
        <v>0</v>
      </c>
    </row>
    <row r="1048" spans="1:9" x14ac:dyDescent="0.25">
      <c r="A1048">
        <v>20080028</v>
      </c>
      <c r="B1048" t="s">
        <v>26</v>
      </c>
      <c r="C1048" t="s">
        <v>13517</v>
      </c>
      <c r="D1048" t="s">
        <v>13548</v>
      </c>
      <c r="E1048" t="s">
        <v>8121</v>
      </c>
      <c r="F1048" s="382">
        <v>18.589999999999996</v>
      </c>
      <c r="G1048" s="382">
        <v>703.86129999999991</v>
      </c>
      <c r="H1048" s="382">
        <v>704</v>
      </c>
      <c r="I1048" s="382">
        <v>0</v>
      </c>
    </row>
    <row r="1049" spans="1:9" x14ac:dyDescent="0.25">
      <c r="A1049">
        <v>20080028</v>
      </c>
      <c r="B1049" t="s">
        <v>2</v>
      </c>
      <c r="C1049" t="s">
        <v>6530</v>
      </c>
      <c r="D1049" t="s">
        <v>13198</v>
      </c>
      <c r="E1049" t="s">
        <v>7412</v>
      </c>
      <c r="F1049" s="382">
        <v>8.3699999999999992</v>
      </c>
      <c r="G1049" s="382">
        <v>363.00319999999999</v>
      </c>
      <c r="H1049" s="382">
        <v>363</v>
      </c>
      <c r="I1049" s="382">
        <v>0</v>
      </c>
    </row>
    <row r="1050" spans="1:9" x14ac:dyDescent="0.25">
      <c r="A1050">
        <v>20080028</v>
      </c>
      <c r="B1050" t="s">
        <v>3</v>
      </c>
      <c r="C1050" t="s">
        <v>13396</v>
      </c>
      <c r="D1050" t="s">
        <v>13422</v>
      </c>
      <c r="E1050" t="s">
        <v>7412</v>
      </c>
      <c r="F1050" s="382">
        <v>120.78</v>
      </c>
      <c r="G1050" s="382">
        <v>4384.4422000000004</v>
      </c>
      <c r="H1050" s="382">
        <v>4384</v>
      </c>
      <c r="I1050" s="382">
        <v>0</v>
      </c>
    </row>
    <row r="1051" spans="1:9" x14ac:dyDescent="0.25">
      <c r="A1051">
        <v>20080028</v>
      </c>
      <c r="B1051" t="s">
        <v>4</v>
      </c>
      <c r="C1051" t="s">
        <v>13911</v>
      </c>
      <c r="D1051" t="s">
        <v>13924</v>
      </c>
      <c r="E1051" t="s">
        <v>5245</v>
      </c>
      <c r="F1051" s="382">
        <v>31.549999999999994</v>
      </c>
      <c r="G1051" s="382">
        <v>1138.8900000000001</v>
      </c>
      <c r="H1051" s="382">
        <v>1139</v>
      </c>
      <c r="I1051" s="382">
        <v>0</v>
      </c>
    </row>
    <row r="1052" spans="1:9" x14ac:dyDescent="0.25">
      <c r="A1052">
        <v>20080028</v>
      </c>
      <c r="B1052" t="s">
        <v>28</v>
      </c>
      <c r="C1052" t="s">
        <v>16460</v>
      </c>
      <c r="D1052" t="s">
        <v>16533</v>
      </c>
      <c r="E1052" t="s">
        <v>7415</v>
      </c>
      <c r="F1052" s="382">
        <v>54.86</v>
      </c>
      <c r="G1052" s="382">
        <v>2164.4423000000002</v>
      </c>
      <c r="H1052" s="382">
        <v>2164</v>
      </c>
      <c r="I1052" s="382">
        <v>0</v>
      </c>
    </row>
    <row r="1053" spans="1:9" x14ac:dyDescent="0.25">
      <c r="A1053">
        <v>20080028</v>
      </c>
      <c r="B1053" t="s">
        <v>37</v>
      </c>
      <c r="C1053" t="s">
        <v>15524</v>
      </c>
      <c r="D1053" t="s">
        <v>15585</v>
      </c>
      <c r="E1053" t="s">
        <v>5245</v>
      </c>
      <c r="F1053" s="382">
        <v>34.919999999999995</v>
      </c>
      <c r="G1053" s="382">
        <v>1467.4677000000001</v>
      </c>
      <c r="H1053" s="382">
        <v>1467</v>
      </c>
      <c r="I1053" s="382">
        <v>0</v>
      </c>
    </row>
    <row r="1054" spans="1:9" x14ac:dyDescent="0.25">
      <c r="A1054" t="s">
        <v>16733</v>
      </c>
      <c r="F1054" s="382">
        <v>389.85</v>
      </c>
      <c r="G1054" s="382">
        <v>14882.119999999999</v>
      </c>
      <c r="H1054" s="382">
        <v>14881</v>
      </c>
      <c r="I1054" s="382">
        <v>0</v>
      </c>
    </row>
    <row r="1055" spans="1:9" x14ac:dyDescent="0.25">
      <c r="A1055">
        <v>20060009</v>
      </c>
      <c r="B1055" t="s">
        <v>17</v>
      </c>
      <c r="C1055" t="s">
        <v>8028</v>
      </c>
      <c r="D1055" t="s">
        <v>8029</v>
      </c>
      <c r="E1055" t="s">
        <v>4452</v>
      </c>
      <c r="F1055" s="382">
        <v>19.2</v>
      </c>
      <c r="G1055" s="382">
        <v>579.64800000000002</v>
      </c>
      <c r="H1055" s="382">
        <v>580</v>
      </c>
      <c r="I1055" s="382">
        <v>0</v>
      </c>
    </row>
    <row r="1056" spans="1:9" x14ac:dyDescent="0.25">
      <c r="A1056">
        <v>20060009</v>
      </c>
      <c r="B1056" t="s">
        <v>19</v>
      </c>
      <c r="C1056" t="s">
        <v>10108</v>
      </c>
      <c r="D1056" t="s">
        <v>10151</v>
      </c>
      <c r="E1056" t="s">
        <v>275</v>
      </c>
      <c r="F1056" s="382">
        <v>33.5</v>
      </c>
      <c r="G1056" s="382">
        <v>1178.3193999999999</v>
      </c>
      <c r="H1056" s="382">
        <v>1178</v>
      </c>
      <c r="I1056" s="382">
        <v>0</v>
      </c>
    </row>
    <row r="1057" spans="1:9" x14ac:dyDescent="0.25">
      <c r="A1057">
        <v>20060009</v>
      </c>
      <c r="B1057" t="s">
        <v>21</v>
      </c>
      <c r="C1057" t="s">
        <v>10112</v>
      </c>
      <c r="D1057" t="s">
        <v>10155</v>
      </c>
      <c r="E1057" t="s">
        <v>1676</v>
      </c>
      <c r="F1057" s="382">
        <v>16.25</v>
      </c>
      <c r="G1057" s="382">
        <v>590.19900000000007</v>
      </c>
      <c r="H1057" s="382">
        <v>590</v>
      </c>
      <c r="I1057" s="382">
        <v>0</v>
      </c>
    </row>
    <row r="1058" spans="1:9" x14ac:dyDescent="0.25">
      <c r="A1058">
        <v>20060009</v>
      </c>
      <c r="B1058" t="s">
        <v>24</v>
      </c>
      <c r="C1058" t="s">
        <v>10550</v>
      </c>
      <c r="D1058" t="s">
        <v>10583</v>
      </c>
      <c r="E1058" t="s">
        <v>1676</v>
      </c>
      <c r="F1058" s="382">
        <v>2.83</v>
      </c>
      <c r="G1058" s="382">
        <v>94.069199999999981</v>
      </c>
      <c r="H1058" s="382">
        <v>94</v>
      </c>
      <c r="I1058" s="382">
        <v>0</v>
      </c>
    </row>
    <row r="1059" spans="1:9" x14ac:dyDescent="0.25">
      <c r="A1059">
        <v>20060009</v>
      </c>
      <c r="B1059" t="s">
        <v>2</v>
      </c>
      <c r="C1059" t="s">
        <v>11481</v>
      </c>
      <c r="D1059" t="s">
        <v>11529</v>
      </c>
      <c r="E1059" t="s">
        <v>4452</v>
      </c>
      <c r="F1059" s="382">
        <v>49.469999999999992</v>
      </c>
      <c r="G1059" s="382">
        <v>1812.0391</v>
      </c>
      <c r="H1059" s="382">
        <v>1812</v>
      </c>
      <c r="I1059" s="382">
        <v>0</v>
      </c>
    </row>
    <row r="1060" spans="1:9" x14ac:dyDescent="0.25">
      <c r="A1060">
        <v>20060009</v>
      </c>
      <c r="B1060" t="s">
        <v>3</v>
      </c>
      <c r="C1060" t="s">
        <v>9709</v>
      </c>
      <c r="D1060" t="s">
        <v>11530</v>
      </c>
      <c r="E1060" t="s">
        <v>4452</v>
      </c>
      <c r="F1060" s="382">
        <v>140.57999999999998</v>
      </c>
      <c r="G1060" s="382">
        <v>5322.6395999999995</v>
      </c>
      <c r="H1060" s="382">
        <v>5323</v>
      </c>
      <c r="I1060" s="382">
        <v>0</v>
      </c>
    </row>
    <row r="1061" spans="1:9" x14ac:dyDescent="0.25">
      <c r="A1061">
        <v>20060009</v>
      </c>
      <c r="B1061" t="s">
        <v>38</v>
      </c>
      <c r="C1061" t="s">
        <v>6777</v>
      </c>
      <c r="D1061" t="s">
        <v>11534</v>
      </c>
      <c r="E1061" t="s">
        <v>1676</v>
      </c>
      <c r="F1061" s="382">
        <v>16.809999999999999</v>
      </c>
      <c r="G1061" s="382">
        <v>728.7716999999999</v>
      </c>
      <c r="H1061" s="382">
        <v>729</v>
      </c>
      <c r="I1061" s="382">
        <v>0</v>
      </c>
    </row>
    <row r="1062" spans="1:9" x14ac:dyDescent="0.25">
      <c r="A1062">
        <v>20060009</v>
      </c>
      <c r="B1062" t="s">
        <v>29</v>
      </c>
      <c r="C1062" t="s">
        <v>8446</v>
      </c>
      <c r="D1062" t="s">
        <v>12326</v>
      </c>
      <c r="E1062" t="s">
        <v>4452</v>
      </c>
      <c r="F1062" s="382">
        <v>3.15</v>
      </c>
      <c r="G1062" s="382">
        <v>206.32499999999999</v>
      </c>
      <c r="H1062" s="382">
        <v>206</v>
      </c>
      <c r="I1062" s="382">
        <v>0</v>
      </c>
    </row>
    <row r="1063" spans="1:9" x14ac:dyDescent="0.25">
      <c r="A1063">
        <v>20060009</v>
      </c>
      <c r="B1063" t="s">
        <v>5</v>
      </c>
      <c r="C1063" t="s">
        <v>628</v>
      </c>
      <c r="D1063" t="s">
        <v>12327</v>
      </c>
      <c r="E1063" t="s">
        <v>1676</v>
      </c>
      <c r="F1063" s="382">
        <v>7.29</v>
      </c>
      <c r="G1063" s="382">
        <v>265.113</v>
      </c>
      <c r="H1063" s="382">
        <v>265</v>
      </c>
      <c r="I1063" s="382">
        <v>0</v>
      </c>
    </row>
    <row r="1064" spans="1:9" x14ac:dyDescent="0.25">
      <c r="A1064">
        <v>20060009</v>
      </c>
      <c r="B1064" t="s">
        <v>422</v>
      </c>
      <c r="C1064" t="s">
        <v>5887</v>
      </c>
      <c r="D1064" t="s">
        <v>13866</v>
      </c>
      <c r="E1064" t="s">
        <v>4452</v>
      </c>
      <c r="F1064" s="382">
        <v>68.319999999999993</v>
      </c>
      <c r="G1064" s="382">
        <v>3173.8378000000002</v>
      </c>
      <c r="H1064" s="382">
        <v>3174</v>
      </c>
      <c r="I1064" s="382">
        <v>0</v>
      </c>
    </row>
    <row r="1065" spans="1:9" x14ac:dyDescent="0.25">
      <c r="A1065">
        <v>20060009</v>
      </c>
      <c r="B1065" t="s">
        <v>9</v>
      </c>
      <c r="C1065" t="s">
        <v>8628</v>
      </c>
      <c r="D1065" t="s">
        <v>15211</v>
      </c>
      <c r="E1065" t="s">
        <v>5250</v>
      </c>
      <c r="F1065" s="382">
        <v>23.9</v>
      </c>
      <c r="G1065" s="382">
        <v>854.74429999999995</v>
      </c>
      <c r="H1065" s="382">
        <v>855</v>
      </c>
      <c r="I1065" s="382">
        <v>0</v>
      </c>
    </row>
    <row r="1066" spans="1:9" x14ac:dyDescent="0.25">
      <c r="A1066">
        <v>20060009</v>
      </c>
      <c r="B1066" t="s">
        <v>11</v>
      </c>
      <c r="C1066" t="s">
        <v>14189</v>
      </c>
      <c r="D1066" t="s">
        <v>15873</v>
      </c>
      <c r="E1066" t="s">
        <v>4452</v>
      </c>
      <c r="F1066" s="382">
        <v>52.67</v>
      </c>
      <c r="G1066" s="382">
        <v>2310.1486999999997</v>
      </c>
      <c r="H1066" s="382">
        <v>2310</v>
      </c>
      <c r="I1066" s="382">
        <v>0</v>
      </c>
    </row>
    <row r="1067" spans="1:9" x14ac:dyDescent="0.25">
      <c r="A1067">
        <v>20060009</v>
      </c>
      <c r="B1067" t="s">
        <v>13</v>
      </c>
      <c r="C1067" t="s">
        <v>16448</v>
      </c>
      <c r="D1067" t="s">
        <v>16509</v>
      </c>
      <c r="E1067" t="s">
        <v>2837</v>
      </c>
      <c r="F1067" s="382">
        <v>20.84</v>
      </c>
      <c r="G1067" s="382">
        <v>751.92959999999994</v>
      </c>
      <c r="H1067" s="382">
        <v>752</v>
      </c>
      <c r="I1067" s="382">
        <v>0</v>
      </c>
    </row>
    <row r="1068" spans="1:9" x14ac:dyDescent="0.25">
      <c r="A1068">
        <v>20060009</v>
      </c>
      <c r="B1068" t="s">
        <v>35</v>
      </c>
      <c r="C1068" t="s">
        <v>10672</v>
      </c>
      <c r="D1068" t="s">
        <v>16510</v>
      </c>
      <c r="E1068" t="s">
        <v>1676</v>
      </c>
      <c r="F1068" s="382">
        <v>15.629999999999999</v>
      </c>
      <c r="G1068" s="382">
        <v>1076.5707</v>
      </c>
      <c r="H1068" s="382">
        <v>1077</v>
      </c>
      <c r="I1068" s="382">
        <v>0</v>
      </c>
    </row>
    <row r="1069" spans="1:9" x14ac:dyDescent="0.25">
      <c r="A1069">
        <v>20060009</v>
      </c>
      <c r="B1069" t="s">
        <v>1650</v>
      </c>
      <c r="C1069" t="s">
        <v>7916</v>
      </c>
      <c r="D1069" t="s">
        <v>16511</v>
      </c>
      <c r="E1069" t="s">
        <v>4452</v>
      </c>
      <c r="F1069" s="382">
        <v>19.059999999999999</v>
      </c>
      <c r="G1069" s="382">
        <v>647.29319999999996</v>
      </c>
      <c r="H1069" s="382">
        <v>647</v>
      </c>
      <c r="I1069" s="382">
        <v>0</v>
      </c>
    </row>
    <row r="1070" spans="1:9" x14ac:dyDescent="0.25">
      <c r="A1070">
        <v>20060009</v>
      </c>
      <c r="B1070" t="s">
        <v>15</v>
      </c>
      <c r="C1070" t="s">
        <v>16449</v>
      </c>
      <c r="D1070" t="s">
        <v>16512</v>
      </c>
      <c r="E1070" t="s">
        <v>4452</v>
      </c>
      <c r="F1070" s="382">
        <v>20.29</v>
      </c>
      <c r="G1070" s="382">
        <v>706.22320000000002</v>
      </c>
      <c r="H1070" s="382">
        <v>706</v>
      </c>
      <c r="I1070" s="382">
        <v>0</v>
      </c>
    </row>
    <row r="1071" spans="1:9" x14ac:dyDescent="0.25">
      <c r="A1071">
        <v>20060009</v>
      </c>
      <c r="B1071" t="s">
        <v>16</v>
      </c>
      <c r="C1071">
        <v>0</v>
      </c>
      <c r="D1071">
        <v>0</v>
      </c>
      <c r="E1071">
        <v>0</v>
      </c>
      <c r="F1071" s="382">
        <v>12.820000000000002</v>
      </c>
      <c r="G1071" s="382">
        <v>529.57920000000001</v>
      </c>
      <c r="H1071" s="382">
        <v>530</v>
      </c>
      <c r="I1071" s="382">
        <v>0</v>
      </c>
    </row>
    <row r="1072" spans="1:9" x14ac:dyDescent="0.25">
      <c r="A1072">
        <v>20060009</v>
      </c>
      <c r="B1072" t="s">
        <v>10</v>
      </c>
      <c r="C1072" t="s">
        <v>15171</v>
      </c>
      <c r="D1072" t="s">
        <v>15212</v>
      </c>
      <c r="E1072" t="s">
        <v>5250</v>
      </c>
      <c r="F1072" s="382">
        <v>1.87</v>
      </c>
      <c r="G1072" s="382">
        <v>114.7993</v>
      </c>
      <c r="H1072" s="382">
        <v>115</v>
      </c>
      <c r="I1072" s="382">
        <v>0</v>
      </c>
    </row>
    <row r="1073" spans="1:9" x14ac:dyDescent="0.25">
      <c r="A1073" t="s">
        <v>16734</v>
      </c>
      <c r="F1073" s="382">
        <v>524.48</v>
      </c>
      <c r="G1073" s="382">
        <v>20942.25</v>
      </c>
      <c r="H1073" s="382">
        <v>20943</v>
      </c>
      <c r="I1073" s="382">
        <v>0</v>
      </c>
    </row>
    <row r="1074" spans="1:9" x14ac:dyDescent="0.25">
      <c r="A1074">
        <v>20080027</v>
      </c>
      <c r="B1074" t="s">
        <v>1</v>
      </c>
      <c r="C1074" t="s">
        <v>11496</v>
      </c>
      <c r="D1074" t="s">
        <v>11549</v>
      </c>
      <c r="E1074" t="s">
        <v>7704</v>
      </c>
      <c r="F1074" s="382">
        <v>12.559999999999999</v>
      </c>
      <c r="G1074" s="382">
        <v>735.08760000000007</v>
      </c>
      <c r="H1074" s="382">
        <v>735</v>
      </c>
      <c r="I1074" s="382">
        <v>0</v>
      </c>
    </row>
    <row r="1075" spans="1:9" x14ac:dyDescent="0.25">
      <c r="A1075">
        <v>20080027</v>
      </c>
      <c r="B1075" t="s">
        <v>20</v>
      </c>
      <c r="C1075" t="s">
        <v>10556</v>
      </c>
      <c r="D1075" t="s">
        <v>10591</v>
      </c>
      <c r="E1075" t="s">
        <v>7705</v>
      </c>
      <c r="F1075" s="382">
        <v>22.259999999999998</v>
      </c>
      <c r="G1075" s="382">
        <v>1140.2531999999999</v>
      </c>
      <c r="H1075" s="382">
        <v>1140</v>
      </c>
      <c r="I1075" s="382">
        <v>0</v>
      </c>
    </row>
    <row r="1076" spans="1:9" x14ac:dyDescent="0.25">
      <c r="A1076">
        <v>20080027</v>
      </c>
      <c r="B1076" t="s">
        <v>21</v>
      </c>
      <c r="C1076" t="s">
        <v>10557</v>
      </c>
      <c r="D1076" t="s">
        <v>10592</v>
      </c>
      <c r="E1076" t="s">
        <v>7480</v>
      </c>
      <c r="F1076" s="382">
        <v>106.38</v>
      </c>
      <c r="G1076" s="382">
        <v>4118.0678000000007</v>
      </c>
      <c r="H1076" s="382">
        <v>4118</v>
      </c>
      <c r="I1076" s="382">
        <v>0</v>
      </c>
    </row>
    <row r="1077" spans="1:9" x14ac:dyDescent="0.25">
      <c r="A1077">
        <v>20080027</v>
      </c>
      <c r="B1077" t="s">
        <v>22</v>
      </c>
      <c r="C1077" t="s">
        <v>10828</v>
      </c>
      <c r="D1077" t="s">
        <v>10863</v>
      </c>
      <c r="E1077" t="s">
        <v>7440</v>
      </c>
      <c r="F1077" s="382">
        <v>4.88</v>
      </c>
      <c r="G1077" s="382">
        <v>196.65559999999999</v>
      </c>
      <c r="H1077" s="382">
        <v>197</v>
      </c>
      <c r="I1077" s="382">
        <v>0</v>
      </c>
    </row>
    <row r="1078" spans="1:9" x14ac:dyDescent="0.25">
      <c r="A1078">
        <v>20080027</v>
      </c>
      <c r="B1078" t="s">
        <v>40</v>
      </c>
      <c r="C1078" t="s">
        <v>7451</v>
      </c>
      <c r="D1078" t="s">
        <v>11162</v>
      </c>
      <c r="E1078" t="s">
        <v>5245</v>
      </c>
      <c r="F1078" s="382">
        <v>23.8</v>
      </c>
      <c r="G1078" s="382">
        <v>936.98799999999994</v>
      </c>
      <c r="H1078" s="382">
        <v>937</v>
      </c>
      <c r="I1078" s="382">
        <v>0</v>
      </c>
    </row>
    <row r="1079" spans="1:9" x14ac:dyDescent="0.25">
      <c r="A1079">
        <v>20080027</v>
      </c>
      <c r="B1079" t="s">
        <v>23</v>
      </c>
      <c r="C1079" t="s">
        <v>11129</v>
      </c>
      <c r="D1079" t="s">
        <v>11163</v>
      </c>
      <c r="E1079" t="s">
        <v>7440</v>
      </c>
      <c r="F1079" s="382">
        <v>66.08</v>
      </c>
      <c r="G1079" s="382">
        <v>3003.5808000000002</v>
      </c>
      <c r="H1079" s="382">
        <v>3004</v>
      </c>
      <c r="I1079" s="382">
        <v>0</v>
      </c>
    </row>
    <row r="1080" spans="1:9" x14ac:dyDescent="0.25">
      <c r="A1080">
        <v>20080027</v>
      </c>
      <c r="B1080" t="s">
        <v>25</v>
      </c>
      <c r="C1080" t="s">
        <v>5639</v>
      </c>
      <c r="D1080" t="s">
        <v>13330</v>
      </c>
      <c r="E1080" t="s">
        <v>7415</v>
      </c>
      <c r="F1080" s="382">
        <v>21.96</v>
      </c>
      <c r="G1080" s="382">
        <v>847.11900000000003</v>
      </c>
      <c r="H1080" s="382">
        <v>847</v>
      </c>
      <c r="I1080" s="382">
        <v>0</v>
      </c>
    </row>
    <row r="1081" spans="1:9" x14ac:dyDescent="0.25">
      <c r="A1081">
        <v>20080027</v>
      </c>
      <c r="B1081" t="s">
        <v>4</v>
      </c>
      <c r="C1081" t="s">
        <v>13612</v>
      </c>
      <c r="D1081" t="s">
        <v>13639</v>
      </c>
      <c r="E1081" t="s">
        <v>5245</v>
      </c>
      <c r="F1081" s="382">
        <v>50.059999999999995</v>
      </c>
      <c r="G1081" s="382">
        <v>1891.4546000000003</v>
      </c>
      <c r="H1081" s="382">
        <v>1891</v>
      </c>
      <c r="I1081" s="382">
        <v>0</v>
      </c>
    </row>
    <row r="1082" spans="1:9" x14ac:dyDescent="0.25">
      <c r="A1082">
        <v>20080027</v>
      </c>
      <c r="B1082" t="s">
        <v>37</v>
      </c>
      <c r="C1082" t="s">
        <v>14058</v>
      </c>
      <c r="D1082" t="s">
        <v>14098</v>
      </c>
      <c r="E1082" t="s">
        <v>7415</v>
      </c>
      <c r="F1082" s="382">
        <v>16.64</v>
      </c>
      <c r="G1082" s="382">
        <v>723.50079999999991</v>
      </c>
      <c r="H1082" s="382">
        <v>724</v>
      </c>
      <c r="I1082" s="382">
        <v>0</v>
      </c>
    </row>
    <row r="1083" spans="1:9" x14ac:dyDescent="0.25">
      <c r="A1083">
        <v>20080027</v>
      </c>
      <c r="B1083" t="s">
        <v>29</v>
      </c>
      <c r="C1083" t="s">
        <v>15922</v>
      </c>
      <c r="D1083" t="s">
        <v>15936</v>
      </c>
      <c r="E1083" t="s">
        <v>5245</v>
      </c>
      <c r="F1083" s="382">
        <v>34.14</v>
      </c>
      <c r="G1083" s="382">
        <v>1451.0306</v>
      </c>
      <c r="H1083" s="382">
        <v>1451</v>
      </c>
      <c r="I1083" s="382">
        <v>0</v>
      </c>
    </row>
    <row r="1084" spans="1:9" x14ac:dyDescent="0.25">
      <c r="A1084">
        <v>20080027</v>
      </c>
      <c r="B1084" t="s">
        <v>5</v>
      </c>
      <c r="C1084" t="s">
        <v>15523</v>
      </c>
      <c r="D1084" t="s">
        <v>15584</v>
      </c>
      <c r="E1084" t="s">
        <v>7440</v>
      </c>
      <c r="F1084" s="382">
        <v>67.94</v>
      </c>
      <c r="G1084" s="382">
        <v>3043.6964000000003</v>
      </c>
      <c r="H1084" s="382">
        <v>3044</v>
      </c>
      <c r="I1084" s="382">
        <v>0</v>
      </c>
    </row>
    <row r="1085" spans="1:9" x14ac:dyDescent="0.25">
      <c r="A1085">
        <v>20080027</v>
      </c>
      <c r="B1085" t="s">
        <v>39</v>
      </c>
      <c r="C1085" t="s">
        <v>10680</v>
      </c>
      <c r="D1085" t="s">
        <v>15876</v>
      </c>
      <c r="E1085" t="s">
        <v>7416</v>
      </c>
      <c r="F1085" s="382">
        <v>45.480000000000004</v>
      </c>
      <c r="G1085" s="382">
        <v>1750.4628</v>
      </c>
      <c r="H1085" s="382">
        <v>1750</v>
      </c>
      <c r="I1085" s="382">
        <v>0</v>
      </c>
    </row>
    <row r="1086" spans="1:9" x14ac:dyDescent="0.25">
      <c r="A1086" t="s">
        <v>16735</v>
      </c>
      <c r="F1086" s="382">
        <v>472.17999999999995</v>
      </c>
      <c r="G1086" s="382">
        <v>19837.897200000003</v>
      </c>
      <c r="H1086" s="382">
        <v>19838</v>
      </c>
      <c r="I1086" s="382">
        <v>0</v>
      </c>
    </row>
    <row r="1087" spans="1:9" x14ac:dyDescent="0.25">
      <c r="A1087">
        <v>20090001</v>
      </c>
      <c r="B1087" t="s">
        <v>17</v>
      </c>
      <c r="C1087" t="s">
        <v>10076</v>
      </c>
      <c r="D1087" t="s">
        <v>10079</v>
      </c>
      <c r="E1087" t="s">
        <v>10077</v>
      </c>
      <c r="F1087" s="382">
        <v>678.08000000000015</v>
      </c>
      <c r="G1087" s="382">
        <v>27038.305600000003</v>
      </c>
      <c r="H1087" s="382">
        <v>27038</v>
      </c>
      <c r="I1087" s="382">
        <v>0</v>
      </c>
    </row>
    <row r="1088" spans="1:9" x14ac:dyDescent="0.25">
      <c r="A1088">
        <v>20090001</v>
      </c>
      <c r="B1088" t="s">
        <v>0</v>
      </c>
      <c r="C1088" t="s">
        <v>10123</v>
      </c>
      <c r="D1088" t="s">
        <v>10169</v>
      </c>
      <c r="E1088" t="s">
        <v>4690</v>
      </c>
      <c r="F1088" s="382">
        <v>10.520000000000001</v>
      </c>
      <c r="G1088" s="382">
        <v>469.85159999999996</v>
      </c>
      <c r="H1088" s="382">
        <v>470</v>
      </c>
      <c r="I1088" s="382">
        <v>0</v>
      </c>
    </row>
    <row r="1089" spans="1:9" x14ac:dyDescent="0.25">
      <c r="A1089">
        <v>20090001</v>
      </c>
      <c r="B1089" t="s">
        <v>1</v>
      </c>
      <c r="C1089" t="s">
        <v>8522</v>
      </c>
      <c r="D1089" t="s">
        <v>10197</v>
      </c>
      <c r="E1089" t="s">
        <v>4690</v>
      </c>
      <c r="F1089" s="382">
        <v>16.079999999999998</v>
      </c>
      <c r="G1089" s="382">
        <v>719.2958000000001</v>
      </c>
      <c r="H1089" s="382">
        <v>719</v>
      </c>
      <c r="I1089" s="382">
        <v>0</v>
      </c>
    </row>
    <row r="1090" spans="1:9" x14ac:dyDescent="0.25">
      <c r="A1090">
        <v>20090001</v>
      </c>
      <c r="B1090" t="s">
        <v>19</v>
      </c>
      <c r="C1090" t="s">
        <v>11497</v>
      </c>
      <c r="D1090" t="s">
        <v>11551</v>
      </c>
      <c r="E1090" t="s">
        <v>4690</v>
      </c>
      <c r="F1090" s="382">
        <v>0.02</v>
      </c>
      <c r="G1090" s="382">
        <v>0.78300000000000003</v>
      </c>
      <c r="H1090" s="382">
        <v>1</v>
      </c>
      <c r="I1090" s="382">
        <v>0</v>
      </c>
    </row>
    <row r="1091" spans="1:9" x14ac:dyDescent="0.25">
      <c r="A1091">
        <v>20090001</v>
      </c>
      <c r="B1091" t="s">
        <v>21</v>
      </c>
      <c r="C1091" t="s">
        <v>15525</v>
      </c>
      <c r="D1091" t="s">
        <v>15587</v>
      </c>
      <c r="E1091" t="s">
        <v>15600</v>
      </c>
      <c r="F1091" s="382">
        <v>25.299999999999997</v>
      </c>
      <c r="G1091" s="382">
        <v>1013.2736</v>
      </c>
      <c r="H1091" s="382">
        <v>1013</v>
      </c>
      <c r="I1091" s="382">
        <v>0</v>
      </c>
    </row>
    <row r="1092" spans="1:9" x14ac:dyDescent="0.25">
      <c r="A1092" t="s">
        <v>16736</v>
      </c>
      <c r="F1092" s="382">
        <v>730.00000000000011</v>
      </c>
      <c r="G1092" s="382">
        <v>29241.509600000001</v>
      </c>
      <c r="H1092" s="382">
        <v>29241</v>
      </c>
      <c r="I1092" s="382">
        <v>0</v>
      </c>
    </row>
    <row r="1093" spans="1:9" x14ac:dyDescent="0.25">
      <c r="A1093">
        <v>20090004</v>
      </c>
      <c r="B1093" t="s">
        <v>0</v>
      </c>
      <c r="C1093" t="s">
        <v>9996</v>
      </c>
      <c r="D1093" t="s">
        <v>10025</v>
      </c>
      <c r="E1093" t="s">
        <v>268</v>
      </c>
      <c r="F1093" s="382">
        <v>41.860000000000007</v>
      </c>
      <c r="G1093" s="382">
        <v>1490.4881</v>
      </c>
      <c r="H1093" s="382">
        <v>1490</v>
      </c>
      <c r="I1093" s="382">
        <v>0</v>
      </c>
    </row>
    <row r="1094" spans="1:9" x14ac:dyDescent="0.25">
      <c r="A1094">
        <v>20090004</v>
      </c>
      <c r="B1094" t="s">
        <v>19</v>
      </c>
      <c r="C1094" t="s">
        <v>9904</v>
      </c>
      <c r="D1094" t="s">
        <v>9929</v>
      </c>
      <c r="E1094" t="s">
        <v>268</v>
      </c>
      <c r="F1094" s="382">
        <v>24.469999999999995</v>
      </c>
      <c r="G1094" s="382">
        <v>1145.4283</v>
      </c>
      <c r="H1094" s="382">
        <v>1145</v>
      </c>
      <c r="I1094" s="382">
        <v>0</v>
      </c>
    </row>
    <row r="1095" spans="1:9" x14ac:dyDescent="0.25">
      <c r="A1095">
        <v>20090004</v>
      </c>
      <c r="B1095" t="s">
        <v>20</v>
      </c>
      <c r="C1095" t="s">
        <v>11947</v>
      </c>
      <c r="D1095" t="s">
        <v>11974</v>
      </c>
      <c r="E1095" t="s">
        <v>11176</v>
      </c>
      <c r="F1095" s="382">
        <v>86.38</v>
      </c>
      <c r="G1095" s="382">
        <v>3624.2409000000002</v>
      </c>
      <c r="H1095" s="382">
        <v>3624</v>
      </c>
      <c r="I1095" s="382">
        <v>0</v>
      </c>
    </row>
    <row r="1096" spans="1:9" x14ac:dyDescent="0.25">
      <c r="A1096">
        <v>20090004</v>
      </c>
      <c r="B1096" t="s">
        <v>36</v>
      </c>
      <c r="C1096" t="s">
        <v>9997</v>
      </c>
      <c r="D1096" t="s">
        <v>10174</v>
      </c>
      <c r="E1096" t="s">
        <v>268</v>
      </c>
      <c r="F1096" s="382">
        <v>37.9</v>
      </c>
      <c r="G1096" s="382">
        <v>1407.3821</v>
      </c>
      <c r="H1096" s="382">
        <v>1407</v>
      </c>
      <c r="I1096" s="382">
        <v>0</v>
      </c>
    </row>
    <row r="1097" spans="1:9" x14ac:dyDescent="0.25">
      <c r="A1097">
        <v>20090004</v>
      </c>
      <c r="B1097" t="s">
        <v>22</v>
      </c>
      <c r="C1097" t="s">
        <v>155</v>
      </c>
      <c r="D1097" t="s">
        <v>10026</v>
      </c>
      <c r="E1097" t="s">
        <v>1380</v>
      </c>
      <c r="F1097" s="382">
        <v>20.88</v>
      </c>
      <c r="G1097" s="382">
        <v>985.53399999999988</v>
      </c>
      <c r="H1097" s="382">
        <v>986</v>
      </c>
      <c r="I1097" s="382">
        <v>0</v>
      </c>
    </row>
    <row r="1098" spans="1:9" x14ac:dyDescent="0.25">
      <c r="A1098">
        <v>20090004</v>
      </c>
      <c r="B1098" t="s">
        <v>40</v>
      </c>
      <c r="C1098" t="s">
        <v>10124</v>
      </c>
      <c r="D1098" t="s">
        <v>10170</v>
      </c>
      <c r="E1098" t="s">
        <v>268</v>
      </c>
      <c r="F1098" s="382">
        <v>29.049999999999997</v>
      </c>
      <c r="G1098" s="382">
        <v>1263.1233999999999</v>
      </c>
      <c r="H1098" s="382">
        <v>1263</v>
      </c>
      <c r="I1098" s="382">
        <v>0</v>
      </c>
    </row>
    <row r="1099" spans="1:9" x14ac:dyDescent="0.25">
      <c r="A1099">
        <v>20090004</v>
      </c>
      <c r="B1099" t="s">
        <v>25</v>
      </c>
      <c r="C1099" t="s">
        <v>10831</v>
      </c>
      <c r="D1099" t="s">
        <v>10868</v>
      </c>
      <c r="E1099" t="s">
        <v>5502</v>
      </c>
      <c r="F1099" s="382">
        <v>5.04</v>
      </c>
      <c r="G1099" s="382">
        <v>284.90210000000002</v>
      </c>
      <c r="H1099" s="382">
        <v>285</v>
      </c>
      <c r="I1099" s="382">
        <v>0</v>
      </c>
    </row>
    <row r="1100" spans="1:9" x14ac:dyDescent="0.25">
      <c r="A1100">
        <v>20090004</v>
      </c>
      <c r="B1100" t="s">
        <v>26</v>
      </c>
      <c r="C1100" t="s">
        <v>10832</v>
      </c>
      <c r="D1100" t="s">
        <v>10869</v>
      </c>
      <c r="E1100" t="s">
        <v>268</v>
      </c>
      <c r="F1100" s="382">
        <v>38.980000000000004</v>
      </c>
      <c r="G1100" s="382">
        <v>1542.1341</v>
      </c>
      <c r="H1100" s="382">
        <v>1542</v>
      </c>
      <c r="I1100" s="382">
        <v>0</v>
      </c>
    </row>
    <row r="1101" spans="1:9" x14ac:dyDescent="0.25">
      <c r="A1101">
        <v>20090004</v>
      </c>
      <c r="B1101" t="s">
        <v>28</v>
      </c>
      <c r="C1101" t="s">
        <v>10658</v>
      </c>
      <c r="D1101" t="s">
        <v>11169</v>
      </c>
      <c r="E1101" t="s">
        <v>11176</v>
      </c>
      <c r="F1101" s="382">
        <v>71.8</v>
      </c>
      <c r="G1101" s="382">
        <v>3554.5256999999997</v>
      </c>
      <c r="H1101" s="382">
        <v>3555</v>
      </c>
      <c r="I1101" s="382">
        <v>0</v>
      </c>
    </row>
    <row r="1102" spans="1:9" x14ac:dyDescent="0.25">
      <c r="A1102">
        <v>20090004</v>
      </c>
      <c r="B1102" t="s">
        <v>38</v>
      </c>
      <c r="C1102" t="s">
        <v>12537</v>
      </c>
      <c r="D1102" t="s">
        <v>12572</v>
      </c>
      <c r="E1102" t="s">
        <v>1380</v>
      </c>
      <c r="F1102" s="382">
        <v>67.250000000000014</v>
      </c>
      <c r="G1102" s="382">
        <v>2983.1677</v>
      </c>
      <c r="H1102" s="382">
        <v>2983</v>
      </c>
      <c r="I1102" s="382">
        <v>0</v>
      </c>
    </row>
    <row r="1103" spans="1:9" x14ac:dyDescent="0.25">
      <c r="A1103">
        <v>20090004</v>
      </c>
      <c r="B1103" t="s">
        <v>6</v>
      </c>
      <c r="C1103" t="s">
        <v>13071</v>
      </c>
      <c r="D1103" t="s">
        <v>13092</v>
      </c>
      <c r="E1103" t="s">
        <v>5502</v>
      </c>
      <c r="F1103" s="382">
        <v>17.05</v>
      </c>
      <c r="G1103" s="382">
        <v>791.62619999999993</v>
      </c>
      <c r="H1103" s="382">
        <v>792</v>
      </c>
      <c r="I1103" s="382">
        <v>0</v>
      </c>
    </row>
    <row r="1104" spans="1:9" x14ac:dyDescent="0.25">
      <c r="A1104">
        <v>20090004</v>
      </c>
      <c r="B1104" t="s">
        <v>32</v>
      </c>
      <c r="C1104" t="s">
        <v>12309</v>
      </c>
      <c r="D1104" t="s">
        <v>13645</v>
      </c>
      <c r="E1104" t="s">
        <v>5502</v>
      </c>
      <c r="F1104" s="382">
        <v>10.83</v>
      </c>
      <c r="G1104" s="382">
        <v>481.56290000000001</v>
      </c>
      <c r="H1104" s="382">
        <v>482</v>
      </c>
      <c r="I1104" s="382">
        <v>0</v>
      </c>
    </row>
    <row r="1105" spans="1:9" x14ac:dyDescent="0.25">
      <c r="A1105">
        <v>20090004</v>
      </c>
      <c r="B1105" t="s">
        <v>33</v>
      </c>
      <c r="C1105" t="s">
        <v>10619</v>
      </c>
      <c r="D1105" t="s">
        <v>13741</v>
      </c>
      <c r="E1105" t="s">
        <v>268</v>
      </c>
      <c r="F1105" s="382">
        <v>25.78</v>
      </c>
      <c r="G1105" s="382">
        <v>1126.5995999999998</v>
      </c>
      <c r="H1105" s="382">
        <v>1127</v>
      </c>
      <c r="I1105" s="382">
        <v>0</v>
      </c>
    </row>
    <row r="1106" spans="1:9" x14ac:dyDescent="0.25">
      <c r="A1106">
        <v>20090004</v>
      </c>
      <c r="B1106" t="s">
        <v>13</v>
      </c>
      <c r="C1106" t="s">
        <v>14452</v>
      </c>
      <c r="D1106" t="s">
        <v>14474</v>
      </c>
      <c r="E1106" t="s">
        <v>451</v>
      </c>
      <c r="F1106" s="382">
        <v>22.689999999999998</v>
      </c>
      <c r="G1106" s="382">
        <v>908.87720000000013</v>
      </c>
      <c r="H1106" s="382">
        <v>909</v>
      </c>
      <c r="I1106" s="382">
        <v>0</v>
      </c>
    </row>
    <row r="1107" spans="1:9" x14ac:dyDescent="0.25">
      <c r="A1107">
        <v>20090004</v>
      </c>
      <c r="B1107" t="s">
        <v>35</v>
      </c>
      <c r="C1107" t="s">
        <v>14315</v>
      </c>
      <c r="D1107" t="s">
        <v>14358</v>
      </c>
      <c r="E1107" t="s">
        <v>275</v>
      </c>
      <c r="F1107" s="382">
        <v>23.089999999999996</v>
      </c>
      <c r="G1107" s="382">
        <v>830.65150000000006</v>
      </c>
      <c r="H1107" s="382">
        <v>831</v>
      </c>
      <c r="I1107" s="382">
        <v>0</v>
      </c>
    </row>
    <row r="1108" spans="1:9" x14ac:dyDescent="0.25">
      <c r="A1108">
        <v>20090004</v>
      </c>
      <c r="B1108" t="s">
        <v>15</v>
      </c>
      <c r="C1108" t="s">
        <v>14731</v>
      </c>
      <c r="D1108" t="s">
        <v>14758</v>
      </c>
      <c r="E1108" t="s">
        <v>268</v>
      </c>
      <c r="F1108" s="382">
        <v>34.19</v>
      </c>
      <c r="G1108" s="382">
        <v>1549.1644000000001</v>
      </c>
      <c r="H1108" s="382">
        <v>1549</v>
      </c>
      <c r="I1108" s="382">
        <v>0</v>
      </c>
    </row>
    <row r="1109" spans="1:9" x14ac:dyDescent="0.25">
      <c r="A1109">
        <v>20090004</v>
      </c>
      <c r="B1109" t="s">
        <v>130</v>
      </c>
      <c r="C1109" t="s">
        <v>7454</v>
      </c>
      <c r="D1109" t="s">
        <v>16536</v>
      </c>
      <c r="E1109" t="s">
        <v>5502</v>
      </c>
      <c r="F1109" s="382">
        <v>0.81</v>
      </c>
      <c r="G1109" s="382">
        <v>30.213000000000001</v>
      </c>
      <c r="H1109" s="382">
        <v>30</v>
      </c>
      <c r="I1109" s="382">
        <v>0</v>
      </c>
    </row>
    <row r="1110" spans="1:9" x14ac:dyDescent="0.25">
      <c r="A1110" t="s">
        <v>16737</v>
      </c>
      <c r="F1110" s="382">
        <v>558.04999999999995</v>
      </c>
      <c r="G1110" s="382">
        <v>23999.621200000001</v>
      </c>
      <c r="H1110" s="382">
        <v>24000</v>
      </c>
      <c r="I1110" s="382">
        <v>0</v>
      </c>
    </row>
    <row r="1111" spans="1:9" x14ac:dyDescent="0.25">
      <c r="A1111">
        <v>20070018</v>
      </c>
      <c r="B1111" t="s">
        <v>17</v>
      </c>
      <c r="C1111" t="s">
        <v>9989</v>
      </c>
      <c r="D1111" t="s">
        <v>10016</v>
      </c>
      <c r="E1111" t="s">
        <v>1048</v>
      </c>
      <c r="F1111" s="382">
        <v>31.74</v>
      </c>
      <c r="G1111" s="382">
        <v>1128.9918</v>
      </c>
      <c r="H1111" s="382">
        <v>440</v>
      </c>
      <c r="I1111" s="382">
        <v>688.93000000000393</v>
      </c>
    </row>
    <row r="1112" spans="1:9" x14ac:dyDescent="0.25">
      <c r="A1112">
        <v>20070018</v>
      </c>
      <c r="B1112" t="s">
        <v>1</v>
      </c>
      <c r="C1112" t="s">
        <v>12051</v>
      </c>
      <c r="D1112" t="s">
        <v>12100</v>
      </c>
      <c r="E1112" t="s">
        <v>2021</v>
      </c>
      <c r="F1112" s="382">
        <v>603.80000000000007</v>
      </c>
      <c r="G1112" s="382">
        <v>24103.477599999998</v>
      </c>
      <c r="H1112" s="382">
        <v>24103</v>
      </c>
      <c r="I1112" s="382">
        <v>0</v>
      </c>
    </row>
    <row r="1113" spans="1:9" x14ac:dyDescent="0.25">
      <c r="A1113" t="s">
        <v>16738</v>
      </c>
      <c r="F1113" s="382">
        <v>635.54000000000008</v>
      </c>
      <c r="G1113" s="382">
        <v>25232.469399999998</v>
      </c>
      <c r="H1113" s="382">
        <v>24543</v>
      </c>
      <c r="I1113" s="382">
        <v>688.93000000000393</v>
      </c>
    </row>
    <row r="1114" spans="1:9" x14ac:dyDescent="0.25">
      <c r="A1114">
        <v>20080030</v>
      </c>
      <c r="B1114" t="s">
        <v>17</v>
      </c>
      <c r="C1114" t="s">
        <v>9991</v>
      </c>
      <c r="D1114" t="s">
        <v>10019</v>
      </c>
      <c r="E1114" t="s">
        <v>7417</v>
      </c>
      <c r="F1114" s="382">
        <v>399.36</v>
      </c>
      <c r="G1114" s="382">
        <v>15540.093800000001</v>
      </c>
      <c r="H1114" s="382">
        <v>15540</v>
      </c>
      <c r="I1114" s="382">
        <v>0</v>
      </c>
    </row>
    <row r="1115" spans="1:9" x14ac:dyDescent="0.25">
      <c r="A1115">
        <v>20080030</v>
      </c>
      <c r="B1115" t="s">
        <v>0</v>
      </c>
      <c r="C1115">
        <v>0</v>
      </c>
      <c r="D1115">
        <v>0</v>
      </c>
      <c r="E1115">
        <v>0</v>
      </c>
      <c r="F1115" s="382">
        <v>4.03</v>
      </c>
      <c r="G1115" s="382">
        <v>155.45050000000001</v>
      </c>
      <c r="H1115" s="382">
        <v>155</v>
      </c>
      <c r="I1115" s="382">
        <v>0</v>
      </c>
    </row>
    <row r="1116" spans="1:9" x14ac:dyDescent="0.25">
      <c r="A1116" t="s">
        <v>16739</v>
      </c>
      <c r="F1116" s="382">
        <v>403.39</v>
      </c>
      <c r="G1116" s="382">
        <v>15695.544300000001</v>
      </c>
      <c r="H1116" s="382">
        <v>15695</v>
      </c>
      <c r="I1116" s="382">
        <v>0</v>
      </c>
    </row>
    <row r="1117" spans="1:9" x14ac:dyDescent="0.25">
      <c r="A1117">
        <v>20010054</v>
      </c>
      <c r="B1117" t="s">
        <v>41</v>
      </c>
      <c r="C1117" t="s">
        <v>10540</v>
      </c>
      <c r="D1117" t="s">
        <v>10572</v>
      </c>
      <c r="E1117" t="s">
        <v>7573</v>
      </c>
      <c r="F1117" s="382">
        <v>34.050000000000004</v>
      </c>
      <c r="G1117" s="382">
        <v>1641.8669</v>
      </c>
      <c r="H1117" s="382">
        <v>1642</v>
      </c>
      <c r="I1117" s="382">
        <v>0</v>
      </c>
    </row>
    <row r="1118" spans="1:9" x14ac:dyDescent="0.25">
      <c r="A1118">
        <v>20010054</v>
      </c>
      <c r="B1118" t="s">
        <v>40</v>
      </c>
      <c r="C1118" t="s">
        <v>10947</v>
      </c>
      <c r="D1118" t="s">
        <v>12421</v>
      </c>
      <c r="E1118" t="s">
        <v>275</v>
      </c>
      <c r="F1118" s="382">
        <v>298.42000000000007</v>
      </c>
      <c r="G1118" s="382">
        <v>12337.011</v>
      </c>
      <c r="H1118" s="382">
        <v>12337</v>
      </c>
      <c r="I1118" s="382">
        <v>0</v>
      </c>
    </row>
    <row r="1119" spans="1:9" x14ac:dyDescent="0.25">
      <c r="A1119">
        <v>20010054</v>
      </c>
      <c r="B1119" t="s">
        <v>24</v>
      </c>
      <c r="C1119" t="s">
        <v>7882</v>
      </c>
      <c r="D1119" t="s">
        <v>13319</v>
      </c>
      <c r="E1119" t="s">
        <v>268</v>
      </c>
      <c r="F1119" s="382">
        <v>16.639999999999997</v>
      </c>
      <c r="G1119" s="382">
        <v>850.24770000000001</v>
      </c>
      <c r="H1119" s="382">
        <v>850</v>
      </c>
      <c r="I1119" s="382">
        <v>0</v>
      </c>
    </row>
    <row r="1120" spans="1:9" x14ac:dyDescent="0.25">
      <c r="A1120">
        <v>20010054</v>
      </c>
      <c r="B1120" t="s">
        <v>25</v>
      </c>
      <c r="C1120" t="s">
        <v>13397</v>
      </c>
      <c r="D1120" t="s">
        <v>13423</v>
      </c>
      <c r="E1120" t="s">
        <v>6239</v>
      </c>
      <c r="F1120" s="382">
        <v>11.239999999999998</v>
      </c>
      <c r="G1120" s="382">
        <v>462.94100000000003</v>
      </c>
      <c r="H1120" s="382">
        <v>463</v>
      </c>
      <c r="I1120" s="382">
        <v>0</v>
      </c>
    </row>
    <row r="1121" spans="1:9" x14ac:dyDescent="0.25">
      <c r="A1121">
        <v>20010054</v>
      </c>
      <c r="B1121" t="s">
        <v>3</v>
      </c>
      <c r="C1121" t="s">
        <v>14040</v>
      </c>
      <c r="D1121" t="s">
        <v>14071</v>
      </c>
      <c r="E1121" t="s">
        <v>273</v>
      </c>
      <c r="F1121" s="382">
        <v>27.1</v>
      </c>
      <c r="G1121" s="382">
        <v>1258.4301000000003</v>
      </c>
      <c r="H1121" s="382">
        <v>1258</v>
      </c>
      <c r="I1121" s="382">
        <v>0</v>
      </c>
    </row>
    <row r="1122" spans="1:9" x14ac:dyDescent="0.25">
      <c r="A1122">
        <v>20010054</v>
      </c>
      <c r="B1122" t="s">
        <v>28</v>
      </c>
      <c r="C1122" t="s">
        <v>14145</v>
      </c>
      <c r="D1122" t="s">
        <v>14159</v>
      </c>
      <c r="E1122" t="s">
        <v>275</v>
      </c>
      <c r="F1122" s="382">
        <v>64.97</v>
      </c>
      <c r="G1122" s="382">
        <v>2617.6228999999998</v>
      </c>
      <c r="H1122" s="382">
        <v>2618</v>
      </c>
      <c r="I1122" s="382">
        <v>0</v>
      </c>
    </row>
    <row r="1123" spans="1:9" x14ac:dyDescent="0.25">
      <c r="A1123">
        <v>20010054</v>
      </c>
      <c r="B1123" t="s">
        <v>29</v>
      </c>
      <c r="C1123" t="s">
        <v>15837</v>
      </c>
      <c r="D1123" t="s">
        <v>15855</v>
      </c>
      <c r="E1123" t="s">
        <v>275</v>
      </c>
      <c r="F1123" s="382">
        <v>9.25</v>
      </c>
      <c r="G1123" s="382">
        <v>332.69909999999999</v>
      </c>
      <c r="H1123" s="382">
        <v>333</v>
      </c>
      <c r="I1123" s="382">
        <v>0</v>
      </c>
    </row>
    <row r="1124" spans="1:9" x14ac:dyDescent="0.25">
      <c r="A1124">
        <v>20010054</v>
      </c>
      <c r="B1124" t="s">
        <v>5</v>
      </c>
      <c r="C1124" t="s">
        <v>15711</v>
      </c>
      <c r="D1124" t="s">
        <v>15722</v>
      </c>
      <c r="E1124" t="s">
        <v>429</v>
      </c>
      <c r="F1124" s="382">
        <v>53.720000000000006</v>
      </c>
      <c r="G1124" s="382">
        <v>2231.1515999999997</v>
      </c>
      <c r="H1124" s="382">
        <v>2231</v>
      </c>
      <c r="I1124" s="382">
        <v>0</v>
      </c>
    </row>
    <row r="1125" spans="1:9" x14ac:dyDescent="0.25">
      <c r="A1125">
        <v>20010054</v>
      </c>
      <c r="B1125" t="s">
        <v>30</v>
      </c>
      <c r="C1125" t="s">
        <v>15712</v>
      </c>
      <c r="D1125" t="s">
        <v>15723</v>
      </c>
      <c r="E1125" t="s">
        <v>460</v>
      </c>
      <c r="F1125" s="382">
        <v>48.91</v>
      </c>
      <c r="G1125" s="382">
        <v>2068.5436000000004</v>
      </c>
      <c r="H1125" s="382">
        <v>2069</v>
      </c>
      <c r="I1125" s="382">
        <v>0</v>
      </c>
    </row>
    <row r="1126" spans="1:9" x14ac:dyDescent="0.25">
      <c r="A1126">
        <v>20010054</v>
      </c>
      <c r="B1126" t="s">
        <v>31</v>
      </c>
      <c r="C1126" t="s">
        <v>14890</v>
      </c>
      <c r="D1126" t="s">
        <v>15724</v>
      </c>
      <c r="E1126" t="s">
        <v>275</v>
      </c>
      <c r="F1126" s="382">
        <v>25.54</v>
      </c>
      <c r="G1126" s="382">
        <v>1133.1054999999999</v>
      </c>
      <c r="H1126" s="382">
        <v>1133</v>
      </c>
      <c r="I1126" s="382">
        <v>0</v>
      </c>
    </row>
    <row r="1127" spans="1:9" x14ac:dyDescent="0.25">
      <c r="A1127">
        <v>20010054</v>
      </c>
      <c r="B1127" t="s">
        <v>7</v>
      </c>
      <c r="C1127" t="s">
        <v>372</v>
      </c>
      <c r="D1127" t="s">
        <v>16481</v>
      </c>
      <c r="E1127" t="s">
        <v>275</v>
      </c>
      <c r="F1127" s="382">
        <v>28.129999999999995</v>
      </c>
      <c r="G1127" s="382">
        <v>1251.6279999999999</v>
      </c>
      <c r="H1127" s="382">
        <v>1252</v>
      </c>
      <c r="I1127" s="382">
        <v>0</v>
      </c>
    </row>
    <row r="1128" spans="1:9" x14ac:dyDescent="0.25">
      <c r="A1128">
        <v>20010054</v>
      </c>
      <c r="B1128" t="s">
        <v>8</v>
      </c>
      <c r="C1128" t="s">
        <v>16030</v>
      </c>
      <c r="D1128" t="s">
        <v>16041</v>
      </c>
      <c r="E1128" t="s">
        <v>268</v>
      </c>
      <c r="F1128" s="382">
        <v>38.379999999999995</v>
      </c>
      <c r="G1128" s="382">
        <v>1481.4112999999998</v>
      </c>
      <c r="H1128" s="382">
        <v>1481</v>
      </c>
      <c r="I1128" s="382">
        <v>0</v>
      </c>
    </row>
    <row r="1129" spans="1:9" x14ac:dyDescent="0.25">
      <c r="A1129">
        <v>20010054</v>
      </c>
      <c r="B1129" t="s">
        <v>32</v>
      </c>
      <c r="C1129" t="s">
        <v>16031</v>
      </c>
      <c r="D1129" t="s">
        <v>16042</v>
      </c>
      <c r="E1129" t="s">
        <v>275</v>
      </c>
      <c r="F1129" s="382">
        <v>22.78</v>
      </c>
      <c r="G1129" s="382">
        <v>875.41290000000004</v>
      </c>
      <c r="H1129" s="382">
        <v>875</v>
      </c>
      <c r="I1129" s="382">
        <v>0</v>
      </c>
    </row>
    <row r="1130" spans="1:9" x14ac:dyDescent="0.25">
      <c r="A1130">
        <v>20010054</v>
      </c>
      <c r="B1130" t="s">
        <v>9</v>
      </c>
      <c r="C1130" t="s">
        <v>9690</v>
      </c>
      <c r="D1130" t="s">
        <v>16043</v>
      </c>
      <c r="E1130" t="s">
        <v>275</v>
      </c>
      <c r="F1130" s="382">
        <v>40.989999999999995</v>
      </c>
      <c r="G1130" s="382">
        <v>1738.6271000000004</v>
      </c>
      <c r="H1130" s="382">
        <v>1739</v>
      </c>
      <c r="I1130" s="382">
        <v>0</v>
      </c>
    </row>
    <row r="1131" spans="1:9" x14ac:dyDescent="0.25">
      <c r="A1131">
        <v>20010054</v>
      </c>
      <c r="B1131" t="s">
        <v>34</v>
      </c>
      <c r="C1131" t="s">
        <v>16429</v>
      </c>
      <c r="D1131" t="s">
        <v>16483</v>
      </c>
      <c r="E1131" t="s">
        <v>5502</v>
      </c>
      <c r="F1131" s="382">
        <v>23.24</v>
      </c>
      <c r="G1131" s="382">
        <v>1051.3038000000001</v>
      </c>
      <c r="H1131" s="382">
        <v>1051</v>
      </c>
      <c r="I1131" s="382">
        <v>0</v>
      </c>
    </row>
    <row r="1132" spans="1:9" x14ac:dyDescent="0.25">
      <c r="A1132">
        <v>20010054</v>
      </c>
      <c r="B1132" t="s">
        <v>10</v>
      </c>
      <c r="C1132" t="s">
        <v>7743</v>
      </c>
      <c r="D1132" t="s">
        <v>16482</v>
      </c>
      <c r="E1132" t="s">
        <v>275</v>
      </c>
      <c r="F1132" s="382">
        <v>10.74</v>
      </c>
      <c r="G1132" s="382">
        <v>488.97749999999996</v>
      </c>
      <c r="H1132" s="382">
        <v>489</v>
      </c>
      <c r="I1132" s="382">
        <v>0</v>
      </c>
    </row>
    <row r="1133" spans="1:9" x14ac:dyDescent="0.25">
      <c r="A1133" t="s">
        <v>16740</v>
      </c>
      <c r="F1133" s="382">
        <v>754.1</v>
      </c>
      <c r="G1133" s="382">
        <v>31820.980000000007</v>
      </c>
      <c r="H1133" s="382">
        <v>31821</v>
      </c>
      <c r="I1133" s="382">
        <v>0</v>
      </c>
    </row>
    <row r="1134" spans="1:9" x14ac:dyDescent="0.25">
      <c r="A1134">
        <v>20020020</v>
      </c>
      <c r="B1134" t="s">
        <v>1</v>
      </c>
      <c r="C1134" t="s">
        <v>182</v>
      </c>
      <c r="D1134" t="s">
        <v>10697</v>
      </c>
      <c r="E1134" t="s">
        <v>275</v>
      </c>
      <c r="F1134" s="382">
        <v>4.74</v>
      </c>
      <c r="G1134" s="382">
        <v>184.78280000000001</v>
      </c>
      <c r="H1134" s="382">
        <v>185</v>
      </c>
      <c r="I1134" s="382">
        <v>0</v>
      </c>
    </row>
    <row r="1135" spans="1:9" x14ac:dyDescent="0.25">
      <c r="A1135">
        <v>20020020</v>
      </c>
      <c r="B1135" t="s">
        <v>41</v>
      </c>
      <c r="C1135" t="s">
        <v>10656</v>
      </c>
      <c r="D1135" t="s">
        <v>10699</v>
      </c>
      <c r="E1135" t="s">
        <v>1284</v>
      </c>
      <c r="F1135" s="382">
        <v>38.1</v>
      </c>
      <c r="G1135" s="382">
        <v>1721.6958000000002</v>
      </c>
      <c r="H1135" s="382">
        <v>1722</v>
      </c>
      <c r="I1135" s="382">
        <v>0</v>
      </c>
    </row>
    <row r="1136" spans="1:9" x14ac:dyDescent="0.25">
      <c r="A1136">
        <v>20020020</v>
      </c>
      <c r="B1136" t="s">
        <v>21</v>
      </c>
      <c r="C1136" t="s">
        <v>8355</v>
      </c>
      <c r="D1136" t="s">
        <v>10701</v>
      </c>
      <c r="E1136" t="s">
        <v>275</v>
      </c>
      <c r="F1136" s="382">
        <v>23.36</v>
      </c>
      <c r="G1136" s="382">
        <v>1037.3455999999999</v>
      </c>
      <c r="H1136" s="382">
        <v>1037</v>
      </c>
      <c r="I1136" s="382">
        <v>0</v>
      </c>
    </row>
    <row r="1137" spans="1:9" x14ac:dyDescent="0.25">
      <c r="A1137">
        <v>20020020</v>
      </c>
      <c r="B1137" t="s">
        <v>22</v>
      </c>
      <c r="C1137" t="s">
        <v>10663</v>
      </c>
      <c r="D1137" t="s">
        <v>10702</v>
      </c>
      <c r="E1137" t="s">
        <v>275</v>
      </c>
      <c r="F1137" s="382">
        <v>67.699999999999989</v>
      </c>
      <c r="G1137" s="382">
        <v>2480.1848</v>
      </c>
      <c r="H1137" s="382">
        <v>2480</v>
      </c>
      <c r="I1137" s="382">
        <v>0</v>
      </c>
    </row>
    <row r="1138" spans="1:9" x14ac:dyDescent="0.25">
      <c r="A1138">
        <v>20020020</v>
      </c>
      <c r="B1138" t="s">
        <v>40</v>
      </c>
      <c r="C1138" t="s">
        <v>10951</v>
      </c>
      <c r="D1138" t="s">
        <v>10987</v>
      </c>
      <c r="E1138" t="s">
        <v>275</v>
      </c>
      <c r="F1138" s="382">
        <v>56.820000000000007</v>
      </c>
      <c r="G1138" s="382">
        <v>2376.4810000000002</v>
      </c>
      <c r="H1138" s="382">
        <v>2376</v>
      </c>
      <c r="I1138" s="382">
        <v>0</v>
      </c>
    </row>
    <row r="1139" spans="1:9" x14ac:dyDescent="0.25">
      <c r="A1139">
        <v>20020020</v>
      </c>
      <c r="B1139" t="s">
        <v>25</v>
      </c>
      <c r="C1139" t="s">
        <v>1035</v>
      </c>
      <c r="D1139" t="s">
        <v>10704</v>
      </c>
      <c r="E1139" t="s">
        <v>275</v>
      </c>
      <c r="F1139" s="382">
        <v>57.74</v>
      </c>
      <c r="G1139" s="382">
        <v>2207.8236000000002</v>
      </c>
      <c r="H1139" s="382">
        <v>2208</v>
      </c>
      <c r="I1139" s="382">
        <v>0</v>
      </c>
    </row>
    <row r="1140" spans="1:9" x14ac:dyDescent="0.25">
      <c r="A1140">
        <v>20020020</v>
      </c>
      <c r="B1140" t="s">
        <v>26</v>
      </c>
      <c r="C1140" t="s">
        <v>10665</v>
      </c>
      <c r="D1140" t="s">
        <v>10705</v>
      </c>
      <c r="E1140" t="s">
        <v>275</v>
      </c>
      <c r="F1140" s="382">
        <v>9.9400000000000013</v>
      </c>
      <c r="G1140" s="382">
        <v>410.66380000000004</v>
      </c>
      <c r="H1140" s="382">
        <v>411</v>
      </c>
      <c r="I1140" s="382">
        <v>0</v>
      </c>
    </row>
    <row r="1141" spans="1:9" x14ac:dyDescent="0.25">
      <c r="A1141">
        <v>20020020</v>
      </c>
      <c r="B1141" t="s">
        <v>27</v>
      </c>
      <c r="C1141" t="s">
        <v>937</v>
      </c>
      <c r="D1141" t="s">
        <v>10706</v>
      </c>
      <c r="E1141" t="s">
        <v>274</v>
      </c>
      <c r="F1141" s="382">
        <v>19.419999999999998</v>
      </c>
      <c r="G1141" s="382">
        <v>800.59600000000012</v>
      </c>
      <c r="H1141" s="382">
        <v>801</v>
      </c>
      <c r="I1141" s="382">
        <v>0</v>
      </c>
    </row>
    <row r="1142" spans="1:9" x14ac:dyDescent="0.25">
      <c r="A1142">
        <v>20020020</v>
      </c>
      <c r="B1142" t="s">
        <v>2</v>
      </c>
      <c r="C1142" t="s">
        <v>9725</v>
      </c>
      <c r="D1142" t="s">
        <v>10707</v>
      </c>
      <c r="E1142" t="s">
        <v>275</v>
      </c>
      <c r="F1142" s="382">
        <v>61.08</v>
      </c>
      <c r="G1142" s="382">
        <v>2451.3884000000003</v>
      </c>
      <c r="H1142" s="382">
        <v>2451</v>
      </c>
      <c r="I1142" s="382">
        <v>0</v>
      </c>
    </row>
    <row r="1143" spans="1:9" x14ac:dyDescent="0.25">
      <c r="A1143">
        <v>20020020</v>
      </c>
      <c r="B1143" t="s">
        <v>3</v>
      </c>
      <c r="C1143" t="s">
        <v>10666</v>
      </c>
      <c r="D1143" t="s">
        <v>10708</v>
      </c>
      <c r="E1143" t="s">
        <v>275</v>
      </c>
      <c r="F1143" s="382">
        <v>22.060000000000002</v>
      </c>
      <c r="G1143" s="382">
        <v>967.38760000000025</v>
      </c>
      <c r="H1143" s="382">
        <v>967</v>
      </c>
      <c r="I1143" s="382">
        <v>0</v>
      </c>
    </row>
    <row r="1144" spans="1:9" x14ac:dyDescent="0.25">
      <c r="A1144">
        <v>20020020</v>
      </c>
      <c r="B1144" t="s">
        <v>4</v>
      </c>
      <c r="C1144" t="s">
        <v>10667</v>
      </c>
      <c r="D1144" t="s">
        <v>10709</v>
      </c>
      <c r="E1144" t="s">
        <v>275</v>
      </c>
      <c r="F1144" s="382">
        <v>52.64</v>
      </c>
      <c r="G1144" s="382">
        <v>1903.1069999999997</v>
      </c>
      <c r="H1144" s="382">
        <v>1903</v>
      </c>
      <c r="I1144" s="382">
        <v>0</v>
      </c>
    </row>
    <row r="1145" spans="1:9" x14ac:dyDescent="0.25">
      <c r="A1145">
        <v>20020020</v>
      </c>
      <c r="B1145" t="s">
        <v>28</v>
      </c>
      <c r="C1145" t="s">
        <v>10952</v>
      </c>
      <c r="D1145" t="s">
        <v>10988</v>
      </c>
      <c r="E1145" t="s">
        <v>275</v>
      </c>
      <c r="F1145" s="382">
        <v>46.48</v>
      </c>
      <c r="G1145" s="382">
        <v>1720.0152</v>
      </c>
      <c r="H1145" s="382">
        <v>1720</v>
      </c>
      <c r="I1145" s="382">
        <v>0</v>
      </c>
    </row>
    <row r="1146" spans="1:9" x14ac:dyDescent="0.25">
      <c r="A1146">
        <v>20020020</v>
      </c>
      <c r="B1146" t="s">
        <v>37</v>
      </c>
      <c r="C1146" t="s">
        <v>5714</v>
      </c>
      <c r="D1146" t="s">
        <v>10847</v>
      </c>
      <c r="E1146" t="s">
        <v>275</v>
      </c>
      <c r="F1146" s="382">
        <v>68.739999999999995</v>
      </c>
      <c r="G1146" s="382">
        <v>3173.8113999999996</v>
      </c>
      <c r="H1146" s="382">
        <v>3174</v>
      </c>
      <c r="I1146" s="382">
        <v>0</v>
      </c>
    </row>
    <row r="1147" spans="1:9" x14ac:dyDescent="0.25">
      <c r="A1147">
        <v>20020020</v>
      </c>
      <c r="B1147" t="s">
        <v>38</v>
      </c>
      <c r="C1147" t="s">
        <v>434</v>
      </c>
      <c r="D1147" t="s">
        <v>10848</v>
      </c>
      <c r="E1147" t="s">
        <v>275</v>
      </c>
      <c r="F1147" s="382">
        <v>213.22</v>
      </c>
      <c r="G1147" s="382">
        <v>8795.5822000000007</v>
      </c>
      <c r="H1147" s="382">
        <v>8796</v>
      </c>
      <c r="I1147" s="382">
        <v>0</v>
      </c>
    </row>
    <row r="1148" spans="1:9" x14ac:dyDescent="0.25">
      <c r="A1148">
        <v>20020020</v>
      </c>
      <c r="B1148" t="s">
        <v>29</v>
      </c>
      <c r="C1148" t="s">
        <v>7211</v>
      </c>
      <c r="D1148" t="s">
        <v>10849</v>
      </c>
      <c r="E1148" t="s">
        <v>1032</v>
      </c>
      <c r="F1148" s="382">
        <v>44.58</v>
      </c>
      <c r="G1148" s="382">
        <v>1713.8353999999997</v>
      </c>
      <c r="H1148" s="382">
        <v>1714</v>
      </c>
      <c r="I1148" s="382">
        <v>0</v>
      </c>
    </row>
    <row r="1149" spans="1:9" x14ac:dyDescent="0.25">
      <c r="A1149">
        <v>20020020</v>
      </c>
      <c r="B1149" t="s">
        <v>5</v>
      </c>
      <c r="C1149" t="s">
        <v>445</v>
      </c>
      <c r="D1149" t="s">
        <v>10850</v>
      </c>
      <c r="E1149" t="s">
        <v>275</v>
      </c>
      <c r="F1149" s="382">
        <v>48.039999999999992</v>
      </c>
      <c r="G1149" s="382">
        <v>1752.7264</v>
      </c>
      <c r="H1149" s="382">
        <v>1753</v>
      </c>
      <c r="I1149" s="382">
        <v>0</v>
      </c>
    </row>
    <row r="1150" spans="1:9" x14ac:dyDescent="0.25">
      <c r="A1150">
        <v>20020020</v>
      </c>
      <c r="B1150" t="s">
        <v>39</v>
      </c>
      <c r="C1150" t="s">
        <v>7519</v>
      </c>
      <c r="D1150" t="s">
        <v>10851</v>
      </c>
      <c r="E1150" t="s">
        <v>6239</v>
      </c>
      <c r="F1150" s="382">
        <v>12.620000000000001</v>
      </c>
      <c r="G1150" s="382">
        <v>541.23180000000002</v>
      </c>
      <c r="H1150" s="382">
        <v>541</v>
      </c>
      <c r="I1150" s="382">
        <v>0</v>
      </c>
    </row>
    <row r="1151" spans="1:9" x14ac:dyDescent="0.25">
      <c r="A1151">
        <v>20020020</v>
      </c>
      <c r="B1151" t="s">
        <v>6</v>
      </c>
      <c r="C1151" t="s">
        <v>10821</v>
      </c>
      <c r="D1151" t="s">
        <v>10852</v>
      </c>
      <c r="E1151" t="s">
        <v>275</v>
      </c>
      <c r="F1151" s="382">
        <v>20.56</v>
      </c>
      <c r="G1151" s="382">
        <v>880.44800000000009</v>
      </c>
      <c r="H1151" s="382">
        <v>880</v>
      </c>
      <c r="I1151" s="382">
        <v>0</v>
      </c>
    </row>
    <row r="1152" spans="1:9" x14ac:dyDescent="0.25">
      <c r="A1152">
        <v>20020020</v>
      </c>
      <c r="B1152" t="s">
        <v>7</v>
      </c>
      <c r="C1152" t="s">
        <v>8044</v>
      </c>
      <c r="D1152" t="s">
        <v>10991</v>
      </c>
      <c r="E1152" t="s">
        <v>275</v>
      </c>
      <c r="F1152" s="382">
        <v>26.100000000000005</v>
      </c>
      <c r="G1152" s="382">
        <v>1251.5056</v>
      </c>
      <c r="H1152" s="382">
        <v>1252</v>
      </c>
      <c r="I1152" s="382">
        <v>0</v>
      </c>
    </row>
    <row r="1153" spans="1:9" x14ac:dyDescent="0.25">
      <c r="A1153">
        <v>20020020</v>
      </c>
      <c r="B1153" t="s">
        <v>8</v>
      </c>
      <c r="C1153" t="s">
        <v>9607</v>
      </c>
      <c r="D1153" t="s">
        <v>12080</v>
      </c>
      <c r="E1153" t="s">
        <v>275</v>
      </c>
      <c r="F1153" s="382">
        <v>15.939999999999998</v>
      </c>
      <c r="G1153" s="382">
        <v>654.09059999999999</v>
      </c>
      <c r="H1153" s="382">
        <v>654</v>
      </c>
      <c r="I1153" s="382">
        <v>0</v>
      </c>
    </row>
    <row r="1154" spans="1:9" x14ac:dyDescent="0.25">
      <c r="A1154">
        <v>20020020</v>
      </c>
      <c r="B1154" t="s">
        <v>32</v>
      </c>
      <c r="C1154" t="s">
        <v>12207</v>
      </c>
      <c r="D1154" t="s">
        <v>12232</v>
      </c>
      <c r="E1154" t="s">
        <v>1284</v>
      </c>
      <c r="F1154" s="382">
        <v>74.58</v>
      </c>
      <c r="G1154" s="382">
        <v>2940.7963999999997</v>
      </c>
      <c r="H1154" s="382">
        <v>2941</v>
      </c>
      <c r="I1154" s="382">
        <v>0</v>
      </c>
    </row>
    <row r="1155" spans="1:9" x14ac:dyDescent="0.25">
      <c r="A1155">
        <v>20020020</v>
      </c>
      <c r="B1155" t="s">
        <v>11</v>
      </c>
      <c r="C1155" t="s">
        <v>559</v>
      </c>
      <c r="D1155" t="s">
        <v>12650</v>
      </c>
      <c r="E1155" t="s">
        <v>274</v>
      </c>
      <c r="F1155" s="382">
        <v>9.9</v>
      </c>
      <c r="G1155" s="382">
        <v>417.70939999999996</v>
      </c>
      <c r="H1155" s="382">
        <v>418</v>
      </c>
      <c r="I1155" s="382">
        <v>0</v>
      </c>
    </row>
    <row r="1156" spans="1:9" x14ac:dyDescent="0.25">
      <c r="A1156">
        <v>20020020</v>
      </c>
      <c r="B1156" t="s">
        <v>12</v>
      </c>
      <c r="C1156" t="s">
        <v>13073</v>
      </c>
      <c r="D1156" t="s">
        <v>13094</v>
      </c>
      <c r="E1156" t="s">
        <v>275</v>
      </c>
      <c r="F1156" s="382">
        <v>34.94</v>
      </c>
      <c r="G1156" s="382">
        <v>1634.4184</v>
      </c>
      <c r="H1156" s="382">
        <v>1634</v>
      </c>
      <c r="I1156" s="382">
        <v>0</v>
      </c>
    </row>
    <row r="1157" spans="1:9" x14ac:dyDescent="0.25">
      <c r="A1157">
        <v>20020020</v>
      </c>
      <c r="B1157" t="s">
        <v>13</v>
      </c>
      <c r="C1157" t="s">
        <v>13172</v>
      </c>
      <c r="D1157" t="s">
        <v>13863</v>
      </c>
      <c r="E1157" t="s">
        <v>1284</v>
      </c>
      <c r="F1157" s="382">
        <v>20.499999999999996</v>
      </c>
      <c r="G1157" s="382">
        <v>828.65279999999984</v>
      </c>
      <c r="H1157" s="382">
        <v>829</v>
      </c>
      <c r="I1157" s="382">
        <v>0</v>
      </c>
    </row>
    <row r="1158" spans="1:9" x14ac:dyDescent="0.25">
      <c r="A1158">
        <v>20020020</v>
      </c>
      <c r="B1158" t="s">
        <v>35</v>
      </c>
      <c r="C1158" t="s">
        <v>14044</v>
      </c>
      <c r="D1158" t="s">
        <v>14078</v>
      </c>
      <c r="E1158" t="s">
        <v>275</v>
      </c>
      <c r="F1158" s="382">
        <v>33</v>
      </c>
      <c r="G1158" s="382">
        <v>1419.1701999999998</v>
      </c>
      <c r="H1158" s="382">
        <v>1419</v>
      </c>
      <c r="I1158" s="382">
        <v>0</v>
      </c>
    </row>
    <row r="1159" spans="1:9" x14ac:dyDescent="0.25">
      <c r="A1159">
        <v>20020020</v>
      </c>
      <c r="B1159" t="s">
        <v>14</v>
      </c>
      <c r="C1159" t="s">
        <v>14045</v>
      </c>
      <c r="D1159" t="s">
        <v>14079</v>
      </c>
      <c r="E1159" t="s">
        <v>275</v>
      </c>
      <c r="F1159" s="382">
        <v>42.000000000000007</v>
      </c>
      <c r="G1159" s="382">
        <v>1723.8777999999998</v>
      </c>
      <c r="H1159" s="382">
        <v>1724</v>
      </c>
      <c r="I1159" s="382">
        <v>0</v>
      </c>
    </row>
    <row r="1160" spans="1:9" x14ac:dyDescent="0.25">
      <c r="A1160">
        <v>20020020</v>
      </c>
      <c r="B1160" t="s">
        <v>1650</v>
      </c>
      <c r="C1160" t="s">
        <v>14299</v>
      </c>
      <c r="D1160" t="s">
        <v>14332</v>
      </c>
      <c r="E1160" t="s">
        <v>1691</v>
      </c>
      <c r="F1160" s="382">
        <v>14.9</v>
      </c>
      <c r="G1160" s="382">
        <v>669.31460000000015</v>
      </c>
      <c r="H1160" s="382">
        <v>669</v>
      </c>
      <c r="I1160" s="382">
        <v>0</v>
      </c>
    </row>
    <row r="1161" spans="1:9" x14ac:dyDescent="0.25">
      <c r="A1161">
        <v>20020020</v>
      </c>
      <c r="B1161" t="s">
        <v>15</v>
      </c>
      <c r="C1161" t="s">
        <v>14514</v>
      </c>
      <c r="D1161" t="s">
        <v>14536</v>
      </c>
      <c r="E1161" t="s">
        <v>1284</v>
      </c>
      <c r="F1161" s="382">
        <v>54.220000000000006</v>
      </c>
      <c r="G1161" s="382">
        <v>2115.8902000000003</v>
      </c>
      <c r="H1161" s="382">
        <v>2116</v>
      </c>
      <c r="I1161" s="382">
        <v>0</v>
      </c>
    </row>
    <row r="1162" spans="1:9" x14ac:dyDescent="0.25">
      <c r="A1162">
        <v>20020020</v>
      </c>
      <c r="B1162" t="s">
        <v>16</v>
      </c>
      <c r="C1162" t="s">
        <v>15157</v>
      </c>
      <c r="D1162" t="s">
        <v>15189</v>
      </c>
      <c r="E1162" t="s">
        <v>274</v>
      </c>
      <c r="F1162" s="382">
        <v>53.940000000000005</v>
      </c>
      <c r="G1162" s="382">
        <v>2215.7938000000004</v>
      </c>
      <c r="H1162" s="382">
        <v>2216</v>
      </c>
      <c r="I1162" s="382">
        <v>0</v>
      </c>
    </row>
    <row r="1163" spans="1:9" x14ac:dyDescent="0.25">
      <c r="A1163">
        <v>20020020</v>
      </c>
      <c r="B1163" t="s">
        <v>129</v>
      </c>
      <c r="C1163" t="s">
        <v>15499</v>
      </c>
      <c r="D1163" t="s">
        <v>15548</v>
      </c>
      <c r="E1163" t="s">
        <v>5245</v>
      </c>
      <c r="F1163" s="382">
        <v>5.2</v>
      </c>
      <c r="G1163" s="382">
        <v>224.12560000000002</v>
      </c>
      <c r="H1163" s="382">
        <v>224</v>
      </c>
      <c r="I1163" s="382">
        <v>0</v>
      </c>
    </row>
    <row r="1164" spans="1:9" x14ac:dyDescent="0.25">
      <c r="A1164">
        <v>20020020</v>
      </c>
      <c r="B1164" t="s">
        <v>423</v>
      </c>
      <c r="C1164" t="s">
        <v>13167</v>
      </c>
      <c r="D1164" t="s">
        <v>15549</v>
      </c>
      <c r="E1164" t="s">
        <v>275</v>
      </c>
      <c r="F1164" s="382">
        <v>43.339999999999996</v>
      </c>
      <c r="G1164" s="382">
        <v>1721.9787999999999</v>
      </c>
      <c r="H1164" s="382">
        <v>1722</v>
      </c>
      <c r="I1164" s="382">
        <v>0</v>
      </c>
    </row>
    <row r="1165" spans="1:9" x14ac:dyDescent="0.25">
      <c r="A1165">
        <v>20020020</v>
      </c>
      <c r="B1165" t="s">
        <v>424</v>
      </c>
      <c r="C1165" t="s">
        <v>15305</v>
      </c>
      <c r="D1165" t="s">
        <v>15346</v>
      </c>
      <c r="E1165" t="s">
        <v>1284</v>
      </c>
      <c r="F1165" s="382">
        <v>15.499999999999998</v>
      </c>
      <c r="G1165" s="382">
        <v>678.83519999999999</v>
      </c>
      <c r="H1165" s="382">
        <v>679</v>
      </c>
      <c r="I1165" s="382">
        <v>0</v>
      </c>
    </row>
    <row r="1166" spans="1:9" x14ac:dyDescent="0.25">
      <c r="A1166">
        <v>20020020</v>
      </c>
      <c r="B1166" t="s">
        <v>2068</v>
      </c>
      <c r="C1166" t="s">
        <v>15839</v>
      </c>
      <c r="D1166" t="s">
        <v>15859</v>
      </c>
      <c r="E1166" t="s">
        <v>5245</v>
      </c>
      <c r="F1166" s="382">
        <v>68.239999999999995</v>
      </c>
      <c r="G1166" s="382">
        <v>2683.7687999999998</v>
      </c>
      <c r="H1166" s="382">
        <v>2684</v>
      </c>
      <c r="I1166" s="382">
        <v>0</v>
      </c>
    </row>
    <row r="1167" spans="1:9" x14ac:dyDescent="0.25">
      <c r="A1167">
        <v>20020020</v>
      </c>
      <c r="B1167" t="s">
        <v>425</v>
      </c>
      <c r="C1167" t="s">
        <v>15306</v>
      </c>
      <c r="D1167" t="s">
        <v>15347</v>
      </c>
      <c r="E1167" t="s">
        <v>1284</v>
      </c>
      <c r="F1167" s="382">
        <v>7.1800000000000015</v>
      </c>
      <c r="G1167" s="382">
        <v>349.56579999999997</v>
      </c>
      <c r="H1167" s="382">
        <v>350</v>
      </c>
      <c r="I1167" s="382">
        <v>0</v>
      </c>
    </row>
    <row r="1168" spans="1:9" x14ac:dyDescent="0.25">
      <c r="A1168" t="s">
        <v>16741</v>
      </c>
      <c r="F1168" s="382">
        <v>1387.3200000000002</v>
      </c>
      <c r="G1168" s="382">
        <v>56648.600799999993</v>
      </c>
      <c r="H1168" s="382">
        <v>56650</v>
      </c>
      <c r="I1168" s="382">
        <v>0</v>
      </c>
    </row>
    <row r="1169" spans="1:9" x14ac:dyDescent="0.25">
      <c r="A1169">
        <v>20090008</v>
      </c>
      <c r="B1169" t="s">
        <v>1</v>
      </c>
      <c r="C1169" t="s">
        <v>15526</v>
      </c>
      <c r="D1169" t="s">
        <v>15589</v>
      </c>
      <c r="E1169" t="s">
        <v>4690</v>
      </c>
      <c r="F1169" s="382">
        <v>35.56</v>
      </c>
      <c r="G1169" s="382">
        <v>1381.5914</v>
      </c>
      <c r="H1169" s="382">
        <v>1382</v>
      </c>
      <c r="I1169" s="382">
        <v>0</v>
      </c>
    </row>
    <row r="1170" spans="1:9" x14ac:dyDescent="0.25">
      <c r="A1170">
        <v>20090008</v>
      </c>
      <c r="B1170" t="s">
        <v>18</v>
      </c>
      <c r="C1170" t="s">
        <v>5996</v>
      </c>
      <c r="D1170" t="s">
        <v>12664</v>
      </c>
      <c r="E1170" t="s">
        <v>1691</v>
      </c>
      <c r="F1170" s="382">
        <v>1180.3800000000001</v>
      </c>
      <c r="G1170" s="382">
        <v>53609.294599999987</v>
      </c>
      <c r="H1170" s="382">
        <v>52974</v>
      </c>
      <c r="I1170" s="382">
        <v>0</v>
      </c>
    </row>
    <row r="1171" spans="1:9" x14ac:dyDescent="0.25">
      <c r="A1171">
        <v>20090008</v>
      </c>
      <c r="B1171" t="s">
        <v>26</v>
      </c>
      <c r="C1171" t="s">
        <v>11132</v>
      </c>
      <c r="D1171" t="s">
        <v>11170</v>
      </c>
      <c r="E1171" t="s">
        <v>4690</v>
      </c>
      <c r="F1171" s="382">
        <v>43.65</v>
      </c>
      <c r="G1171" s="382">
        <v>1694.9882</v>
      </c>
      <c r="H1171" s="382">
        <v>1695</v>
      </c>
      <c r="I1171" s="382">
        <v>0</v>
      </c>
    </row>
    <row r="1172" spans="1:9" x14ac:dyDescent="0.25">
      <c r="A1172">
        <v>20090008</v>
      </c>
      <c r="B1172" t="s">
        <v>28</v>
      </c>
      <c r="C1172" t="s">
        <v>10972</v>
      </c>
      <c r="D1172" t="s">
        <v>11018</v>
      </c>
      <c r="E1172" t="s">
        <v>4690</v>
      </c>
      <c r="F1172" s="382">
        <v>45.349999999999994</v>
      </c>
      <c r="G1172" s="382">
        <v>2520.2570999999998</v>
      </c>
      <c r="H1172" s="382">
        <v>2520</v>
      </c>
      <c r="I1172" s="382">
        <v>0</v>
      </c>
    </row>
    <row r="1173" spans="1:9" x14ac:dyDescent="0.25">
      <c r="A1173">
        <v>20090008</v>
      </c>
      <c r="B1173" t="s">
        <v>30</v>
      </c>
      <c r="C1173" t="s">
        <v>13401</v>
      </c>
      <c r="D1173" t="s">
        <v>13426</v>
      </c>
      <c r="E1173" t="s">
        <v>4690</v>
      </c>
      <c r="F1173" s="382">
        <v>20.86</v>
      </c>
      <c r="G1173" s="382">
        <v>925.68020000000001</v>
      </c>
      <c r="H1173" s="382">
        <v>926</v>
      </c>
      <c r="I1173" s="382">
        <v>0</v>
      </c>
    </row>
    <row r="1174" spans="1:9" x14ac:dyDescent="0.25">
      <c r="A1174">
        <v>20090008</v>
      </c>
      <c r="B1174" t="s">
        <v>422</v>
      </c>
      <c r="C1174" t="s">
        <v>15773</v>
      </c>
      <c r="D1174" t="s">
        <v>15797</v>
      </c>
      <c r="E1174" t="s">
        <v>4690</v>
      </c>
      <c r="F1174" s="382">
        <v>32.35</v>
      </c>
      <c r="G1174" s="382">
        <v>1251.3508999999999</v>
      </c>
      <c r="H1174" s="382">
        <v>1251</v>
      </c>
      <c r="I1174" s="382">
        <v>0</v>
      </c>
    </row>
    <row r="1175" spans="1:9" x14ac:dyDescent="0.25">
      <c r="A1175" t="s">
        <v>16742</v>
      </c>
      <c r="F1175" s="382">
        <v>1358.1499999999999</v>
      </c>
      <c r="G1175" s="382">
        <v>61383.162399999987</v>
      </c>
      <c r="H1175" s="382">
        <v>60748</v>
      </c>
      <c r="I1175" s="382">
        <v>0</v>
      </c>
    </row>
    <row r="1176" spans="1:9" x14ac:dyDescent="0.25">
      <c r="A1176">
        <v>20040007</v>
      </c>
      <c r="B1176" t="s">
        <v>17</v>
      </c>
      <c r="C1176" t="s">
        <v>11244</v>
      </c>
      <c r="D1176" t="s">
        <v>11260</v>
      </c>
      <c r="E1176" t="s">
        <v>1691</v>
      </c>
      <c r="F1176" s="382">
        <v>6.8</v>
      </c>
      <c r="G1176" s="382">
        <v>331.024</v>
      </c>
      <c r="H1176" s="382">
        <v>331</v>
      </c>
      <c r="I1176" s="382">
        <v>0</v>
      </c>
    </row>
    <row r="1177" spans="1:9" x14ac:dyDescent="0.25">
      <c r="A1177">
        <v>20040007</v>
      </c>
      <c r="B1177" t="s">
        <v>0</v>
      </c>
      <c r="C1177" t="s">
        <v>5397</v>
      </c>
      <c r="D1177" t="s">
        <v>13428</v>
      </c>
      <c r="E1177" t="s">
        <v>275</v>
      </c>
      <c r="F1177" s="382">
        <v>120.37999999999998</v>
      </c>
      <c r="G1177" s="382">
        <v>5207.3967999999995</v>
      </c>
      <c r="H1177" s="382">
        <v>5207</v>
      </c>
      <c r="I1177" s="382">
        <v>0</v>
      </c>
    </row>
    <row r="1178" spans="1:9" x14ac:dyDescent="0.25">
      <c r="A1178">
        <v>20040007</v>
      </c>
      <c r="B1178" t="s">
        <v>1</v>
      </c>
      <c r="C1178" t="s">
        <v>11776</v>
      </c>
      <c r="D1178" t="s">
        <v>11815</v>
      </c>
      <c r="E1178" t="s">
        <v>275</v>
      </c>
      <c r="F1178" s="382">
        <v>61.71</v>
      </c>
      <c r="G1178" s="382">
        <v>2496.9281000000001</v>
      </c>
      <c r="H1178" s="382">
        <v>2497</v>
      </c>
      <c r="I1178" s="382">
        <v>0</v>
      </c>
    </row>
    <row r="1179" spans="1:9" x14ac:dyDescent="0.25">
      <c r="A1179">
        <v>20040007</v>
      </c>
      <c r="B1179" t="s">
        <v>18</v>
      </c>
      <c r="C1179" t="s">
        <v>7132</v>
      </c>
      <c r="D1179" t="s">
        <v>11960</v>
      </c>
      <c r="E1179" t="s">
        <v>1370</v>
      </c>
      <c r="F1179" s="382">
        <v>70.89</v>
      </c>
      <c r="G1179" s="382">
        <v>2550.9037000000003</v>
      </c>
      <c r="H1179" s="382">
        <v>2551</v>
      </c>
      <c r="I1179" s="382">
        <v>0</v>
      </c>
    </row>
    <row r="1180" spans="1:9" x14ac:dyDescent="0.25">
      <c r="A1180">
        <v>20040007</v>
      </c>
      <c r="B1180" t="s">
        <v>41</v>
      </c>
      <c r="C1180" t="s">
        <v>12407</v>
      </c>
      <c r="D1180" t="s">
        <v>12720</v>
      </c>
      <c r="E1180" t="s">
        <v>275</v>
      </c>
      <c r="F1180" s="382">
        <v>46.569999999999993</v>
      </c>
      <c r="G1180" s="382">
        <v>1784.0101</v>
      </c>
      <c r="H1180" s="382">
        <v>1784</v>
      </c>
      <c r="I1180" s="382">
        <v>0</v>
      </c>
    </row>
    <row r="1181" spans="1:9" x14ac:dyDescent="0.25">
      <c r="A1181">
        <v>20040007</v>
      </c>
      <c r="B1181" t="s">
        <v>40</v>
      </c>
      <c r="C1181" t="s">
        <v>12408</v>
      </c>
      <c r="D1181" t="s">
        <v>12721</v>
      </c>
      <c r="E1181" t="s">
        <v>275</v>
      </c>
      <c r="F1181" s="382">
        <v>5.99</v>
      </c>
      <c r="G1181" s="382">
        <v>352.9846</v>
      </c>
      <c r="H1181" s="382">
        <v>353</v>
      </c>
      <c r="I1181" s="382">
        <v>0</v>
      </c>
    </row>
    <row r="1182" spans="1:9" x14ac:dyDescent="0.25">
      <c r="A1182">
        <v>20040007</v>
      </c>
      <c r="B1182" t="s">
        <v>23</v>
      </c>
      <c r="C1182" t="s">
        <v>13402</v>
      </c>
      <c r="D1182" t="s">
        <v>13429</v>
      </c>
      <c r="E1182" t="s">
        <v>275</v>
      </c>
      <c r="F1182" s="382">
        <v>21.529999999999998</v>
      </c>
      <c r="G1182" s="382">
        <v>1122.5645</v>
      </c>
      <c r="H1182" s="382">
        <v>1123</v>
      </c>
      <c r="I1182" s="382">
        <v>0</v>
      </c>
    </row>
    <row r="1183" spans="1:9" x14ac:dyDescent="0.25">
      <c r="A1183">
        <v>20040007</v>
      </c>
      <c r="B1183" t="s">
        <v>24</v>
      </c>
      <c r="C1183" t="s">
        <v>10959</v>
      </c>
      <c r="D1183" t="s">
        <v>13549</v>
      </c>
      <c r="E1183" t="s">
        <v>1691</v>
      </c>
      <c r="F1183" s="382">
        <v>14.39</v>
      </c>
      <c r="G1183" s="382">
        <v>683.73439999999994</v>
      </c>
      <c r="H1183" s="382">
        <v>684</v>
      </c>
      <c r="I1183" s="382">
        <v>0</v>
      </c>
    </row>
    <row r="1184" spans="1:9" x14ac:dyDescent="0.25">
      <c r="A1184">
        <v>20040007</v>
      </c>
      <c r="B1184" t="s">
        <v>26</v>
      </c>
      <c r="C1184" t="s">
        <v>13519</v>
      </c>
      <c r="D1184" t="s">
        <v>13551</v>
      </c>
      <c r="E1184" t="s">
        <v>275</v>
      </c>
      <c r="F1184" s="382">
        <v>136.64000000000004</v>
      </c>
      <c r="G1184" s="382">
        <v>5265.5941000000003</v>
      </c>
      <c r="H1184" s="382">
        <v>5266</v>
      </c>
      <c r="I1184" s="382">
        <v>0</v>
      </c>
    </row>
    <row r="1185" spans="1:9" x14ac:dyDescent="0.25">
      <c r="A1185">
        <v>20040007</v>
      </c>
      <c r="B1185" t="s">
        <v>27</v>
      </c>
      <c r="C1185" t="s">
        <v>9989</v>
      </c>
      <c r="D1185" t="s">
        <v>14746</v>
      </c>
      <c r="E1185" t="s">
        <v>275</v>
      </c>
      <c r="F1185" s="382">
        <v>24.279999999999998</v>
      </c>
      <c r="G1185" s="382">
        <v>899.8193</v>
      </c>
      <c r="H1185" s="382">
        <v>900</v>
      </c>
      <c r="I1185" s="382">
        <v>0</v>
      </c>
    </row>
    <row r="1186" spans="1:9" x14ac:dyDescent="0.25">
      <c r="A1186">
        <v>20040007</v>
      </c>
      <c r="B1186" t="s">
        <v>2</v>
      </c>
      <c r="C1186" t="s">
        <v>14975</v>
      </c>
      <c r="D1186" t="s">
        <v>14991</v>
      </c>
      <c r="E1186" t="s">
        <v>275</v>
      </c>
      <c r="F1186" s="382">
        <v>26.93</v>
      </c>
      <c r="G1186" s="382">
        <v>1143.5538000000001</v>
      </c>
      <c r="H1186" s="382">
        <v>1144</v>
      </c>
      <c r="I1186" s="382">
        <v>0</v>
      </c>
    </row>
    <row r="1187" spans="1:9" x14ac:dyDescent="0.25">
      <c r="A1187">
        <v>20040007</v>
      </c>
      <c r="B1187" t="s">
        <v>3</v>
      </c>
      <c r="C1187" t="s">
        <v>15165</v>
      </c>
      <c r="D1187" t="s">
        <v>15203</v>
      </c>
      <c r="E1187" t="s">
        <v>275</v>
      </c>
      <c r="F1187" s="382">
        <v>46.24</v>
      </c>
      <c r="G1187" s="382">
        <v>1625.5763000000002</v>
      </c>
      <c r="H1187" s="382">
        <v>1626</v>
      </c>
      <c r="I1187" s="382">
        <v>0</v>
      </c>
    </row>
    <row r="1188" spans="1:9" x14ac:dyDescent="0.25">
      <c r="A1188">
        <v>20040007</v>
      </c>
      <c r="B1188" t="s">
        <v>4</v>
      </c>
      <c r="C1188" t="s">
        <v>15166</v>
      </c>
      <c r="D1188" t="s">
        <v>15204</v>
      </c>
      <c r="E1188" t="s">
        <v>1370</v>
      </c>
      <c r="F1188" s="382">
        <v>16.420000000000002</v>
      </c>
      <c r="G1188" s="382">
        <v>774.96809999999994</v>
      </c>
      <c r="H1188" s="382">
        <v>775</v>
      </c>
      <c r="I1188" s="382">
        <v>0</v>
      </c>
    </row>
    <row r="1189" spans="1:9" x14ac:dyDescent="0.25">
      <c r="A1189">
        <v>20040007</v>
      </c>
      <c r="B1189" t="s">
        <v>28</v>
      </c>
      <c r="C1189" t="s">
        <v>7133</v>
      </c>
      <c r="D1189" t="s">
        <v>15982</v>
      </c>
      <c r="E1189" t="s">
        <v>275</v>
      </c>
      <c r="F1189" s="382">
        <v>21.68</v>
      </c>
      <c r="G1189" s="382">
        <v>1217.0494000000003</v>
      </c>
      <c r="H1189" s="382">
        <v>1217</v>
      </c>
      <c r="I1189" s="382">
        <v>0</v>
      </c>
    </row>
    <row r="1190" spans="1:9" x14ac:dyDescent="0.25">
      <c r="A1190">
        <v>20040007</v>
      </c>
      <c r="B1190" t="s">
        <v>37</v>
      </c>
      <c r="C1190" t="s">
        <v>8778</v>
      </c>
      <c r="D1190" t="s">
        <v>15983</v>
      </c>
      <c r="E1190" t="s">
        <v>275</v>
      </c>
      <c r="F1190" s="382">
        <v>22.939999999999998</v>
      </c>
      <c r="G1190" s="382">
        <v>1012.6744</v>
      </c>
      <c r="H1190" s="382">
        <v>1013</v>
      </c>
      <c r="I1190" s="382">
        <v>0</v>
      </c>
    </row>
    <row r="1191" spans="1:9" x14ac:dyDescent="0.25">
      <c r="A1191">
        <v>20040007</v>
      </c>
      <c r="B1191" t="s">
        <v>29</v>
      </c>
      <c r="C1191" t="s">
        <v>15970</v>
      </c>
      <c r="D1191" t="s">
        <v>15985</v>
      </c>
      <c r="E1191" t="s">
        <v>4438</v>
      </c>
      <c r="F1191" s="382">
        <v>22.53</v>
      </c>
      <c r="G1191" s="382">
        <v>1009.3515</v>
      </c>
      <c r="H1191" s="382">
        <v>1009</v>
      </c>
      <c r="I1191" s="382">
        <v>0</v>
      </c>
    </row>
    <row r="1192" spans="1:9" x14ac:dyDescent="0.25">
      <c r="A1192">
        <v>20040007</v>
      </c>
      <c r="B1192" t="s">
        <v>5</v>
      </c>
      <c r="C1192" t="s">
        <v>7287</v>
      </c>
      <c r="D1192" t="s">
        <v>16240</v>
      </c>
      <c r="E1192" t="s">
        <v>4438</v>
      </c>
      <c r="F1192" s="382">
        <v>28.400000000000002</v>
      </c>
      <c r="G1192" s="382">
        <v>1880.4805000000001</v>
      </c>
      <c r="H1192" s="382">
        <v>1880</v>
      </c>
      <c r="I1192" s="382">
        <v>0</v>
      </c>
    </row>
    <row r="1193" spans="1:9" x14ac:dyDescent="0.25">
      <c r="A1193">
        <v>20040007</v>
      </c>
      <c r="B1193" t="s">
        <v>39</v>
      </c>
      <c r="C1193" t="s">
        <v>16216</v>
      </c>
      <c r="D1193" t="s">
        <v>16241</v>
      </c>
      <c r="E1193" t="s">
        <v>4438</v>
      </c>
      <c r="F1193" s="382">
        <v>61.120000000000005</v>
      </c>
      <c r="G1193" s="382">
        <v>2847.8449000000001</v>
      </c>
      <c r="H1193" s="382">
        <v>2848</v>
      </c>
      <c r="I1193" s="382">
        <v>0</v>
      </c>
    </row>
    <row r="1194" spans="1:9" x14ac:dyDescent="0.25">
      <c r="A1194">
        <v>20040007</v>
      </c>
      <c r="B1194" t="s">
        <v>6</v>
      </c>
      <c r="C1194" t="s">
        <v>741</v>
      </c>
      <c r="D1194" t="s">
        <v>16242</v>
      </c>
      <c r="E1194" t="s">
        <v>1691</v>
      </c>
      <c r="F1194" s="382">
        <v>31.679999999999996</v>
      </c>
      <c r="G1194" s="382">
        <v>1373.4995999999999</v>
      </c>
      <c r="H1194" s="382">
        <v>1373</v>
      </c>
      <c r="I1194" s="382">
        <v>0</v>
      </c>
    </row>
    <row r="1195" spans="1:9" x14ac:dyDescent="0.25">
      <c r="A1195" t="s">
        <v>16743</v>
      </c>
      <c r="F1195" s="382">
        <v>787.11999999999978</v>
      </c>
      <c r="G1195" s="382">
        <v>33579.958100000003</v>
      </c>
      <c r="H1195" s="382">
        <v>33581</v>
      </c>
      <c r="I1195" s="382">
        <v>0</v>
      </c>
    </row>
    <row r="1196" spans="1:9" x14ac:dyDescent="0.25">
      <c r="A1196">
        <v>20070019</v>
      </c>
      <c r="B1196" t="s">
        <v>17</v>
      </c>
      <c r="C1196" t="s">
        <v>7424</v>
      </c>
      <c r="D1196" t="s">
        <v>11264</v>
      </c>
      <c r="E1196" t="s">
        <v>1370</v>
      </c>
      <c r="F1196" s="382">
        <v>17.810000000000002</v>
      </c>
      <c r="G1196" s="382">
        <v>729.40940000000001</v>
      </c>
      <c r="H1196" s="382">
        <v>729</v>
      </c>
      <c r="I1196" s="382">
        <v>0</v>
      </c>
    </row>
    <row r="1197" spans="1:9" x14ac:dyDescent="0.25">
      <c r="A1197">
        <v>20070019</v>
      </c>
      <c r="B1197" t="s">
        <v>0</v>
      </c>
      <c r="C1197" t="s">
        <v>11247</v>
      </c>
      <c r="D1197" t="s">
        <v>11265</v>
      </c>
      <c r="E1197" t="s">
        <v>1370</v>
      </c>
      <c r="F1197" s="382">
        <v>87.939999999999984</v>
      </c>
      <c r="G1197" s="382">
        <v>3649.7289999999998</v>
      </c>
      <c r="H1197" s="382">
        <v>3650</v>
      </c>
      <c r="I1197" s="382">
        <v>0</v>
      </c>
    </row>
    <row r="1198" spans="1:9" x14ac:dyDescent="0.25">
      <c r="A1198">
        <v>20070019</v>
      </c>
      <c r="B1198" t="s">
        <v>1</v>
      </c>
      <c r="C1198" t="s">
        <v>11248</v>
      </c>
      <c r="D1198" t="s">
        <v>11266</v>
      </c>
      <c r="E1198" t="s">
        <v>1370</v>
      </c>
      <c r="F1198" s="382">
        <v>6.48</v>
      </c>
      <c r="G1198" s="382">
        <v>318.05880000000002</v>
      </c>
      <c r="H1198" s="382">
        <v>318</v>
      </c>
      <c r="I1198" s="382">
        <v>0</v>
      </c>
    </row>
    <row r="1199" spans="1:9" x14ac:dyDescent="0.25">
      <c r="A1199">
        <v>20070019</v>
      </c>
      <c r="B1199" t="s">
        <v>18</v>
      </c>
      <c r="C1199" t="s">
        <v>7574</v>
      </c>
      <c r="D1199" t="s">
        <v>11267</v>
      </c>
      <c r="E1199" t="s">
        <v>1370</v>
      </c>
      <c r="F1199" s="382">
        <v>30.839999999999996</v>
      </c>
      <c r="G1199" s="382">
        <v>1238.3220999999999</v>
      </c>
      <c r="H1199" s="382">
        <v>1238</v>
      </c>
      <c r="I1199" s="382">
        <v>0</v>
      </c>
    </row>
    <row r="1200" spans="1:9" x14ac:dyDescent="0.25">
      <c r="A1200">
        <v>20070019</v>
      </c>
      <c r="B1200" t="s">
        <v>19</v>
      </c>
      <c r="C1200" t="s">
        <v>11332</v>
      </c>
      <c r="D1200" t="s">
        <v>11364</v>
      </c>
      <c r="E1200" t="s">
        <v>7573</v>
      </c>
      <c r="F1200" s="382">
        <v>48.78</v>
      </c>
      <c r="G1200" s="382">
        <v>1971.7819</v>
      </c>
      <c r="H1200" s="382">
        <v>1972</v>
      </c>
      <c r="I1200" s="382">
        <v>0</v>
      </c>
    </row>
    <row r="1201" spans="1:9" x14ac:dyDescent="0.25">
      <c r="A1201">
        <v>20070019</v>
      </c>
      <c r="B1201" t="s">
        <v>36</v>
      </c>
      <c r="C1201" t="s">
        <v>10411</v>
      </c>
      <c r="D1201" t="s">
        <v>11366</v>
      </c>
      <c r="E1201" t="s">
        <v>11380</v>
      </c>
      <c r="F1201" s="382">
        <v>32.799999999999997</v>
      </c>
      <c r="G1201" s="382">
        <v>1611.9857</v>
      </c>
      <c r="H1201" s="382">
        <v>1612</v>
      </c>
      <c r="I1201" s="382">
        <v>0</v>
      </c>
    </row>
    <row r="1202" spans="1:9" x14ac:dyDescent="0.25">
      <c r="A1202">
        <v>20070019</v>
      </c>
      <c r="B1202" t="s">
        <v>21</v>
      </c>
      <c r="C1202" t="s">
        <v>12052</v>
      </c>
      <c r="D1202" t="s">
        <v>12101</v>
      </c>
      <c r="E1202" t="s">
        <v>1691</v>
      </c>
      <c r="F1202" s="382">
        <v>24.799999999999997</v>
      </c>
      <c r="G1202" s="382">
        <v>1022.5806</v>
      </c>
      <c r="H1202" s="382">
        <v>1023</v>
      </c>
      <c r="I1202" s="382">
        <v>0</v>
      </c>
    </row>
    <row r="1203" spans="1:9" x14ac:dyDescent="0.25">
      <c r="A1203">
        <v>20070019</v>
      </c>
      <c r="B1203" t="s">
        <v>2</v>
      </c>
      <c r="C1203" t="s">
        <v>14050</v>
      </c>
      <c r="D1203" t="s">
        <v>14089</v>
      </c>
      <c r="E1203" t="s">
        <v>1370</v>
      </c>
      <c r="F1203" s="382">
        <v>79.949999999999989</v>
      </c>
      <c r="G1203" s="382">
        <v>3057.8521999999998</v>
      </c>
      <c r="H1203" s="382">
        <v>3058</v>
      </c>
      <c r="I1203" s="382">
        <v>0</v>
      </c>
    </row>
    <row r="1204" spans="1:9" x14ac:dyDescent="0.25">
      <c r="A1204">
        <v>20070019</v>
      </c>
      <c r="B1204" t="s">
        <v>4</v>
      </c>
      <c r="C1204" t="s">
        <v>8628</v>
      </c>
      <c r="D1204" t="s">
        <v>16523</v>
      </c>
      <c r="E1204" t="s">
        <v>1370</v>
      </c>
      <c r="F1204" s="382">
        <v>14.180000000000001</v>
      </c>
      <c r="G1204" s="382">
        <v>466.9194</v>
      </c>
      <c r="H1204" s="382">
        <v>467</v>
      </c>
      <c r="I1204" s="382">
        <v>0</v>
      </c>
    </row>
    <row r="1205" spans="1:9" x14ac:dyDescent="0.25">
      <c r="A1205" t="s">
        <v>16744</v>
      </c>
      <c r="F1205" s="382">
        <v>343.58</v>
      </c>
      <c r="G1205" s="382">
        <v>14066.639099999999</v>
      </c>
      <c r="H1205" s="382">
        <v>14067</v>
      </c>
      <c r="I1205" s="382">
        <v>0</v>
      </c>
    </row>
    <row r="1206" spans="1:9" x14ac:dyDescent="0.25">
      <c r="A1206">
        <v>20020021</v>
      </c>
      <c r="B1206" t="s">
        <v>0</v>
      </c>
      <c r="C1206" t="s">
        <v>11774</v>
      </c>
      <c r="D1206" t="s">
        <v>11813</v>
      </c>
      <c r="E1206" t="s">
        <v>1380</v>
      </c>
      <c r="F1206" s="382">
        <v>10.71</v>
      </c>
      <c r="G1206" s="382">
        <v>720.35019999999997</v>
      </c>
      <c r="H1206" s="382">
        <v>720</v>
      </c>
      <c r="I1206" s="382">
        <v>0</v>
      </c>
    </row>
    <row r="1207" spans="1:9" x14ac:dyDescent="0.25">
      <c r="A1207">
        <v>20020021</v>
      </c>
      <c r="B1207" t="s">
        <v>1</v>
      </c>
      <c r="C1207" t="s">
        <v>5754</v>
      </c>
      <c r="D1207" t="s">
        <v>11683</v>
      </c>
      <c r="E1207" t="s">
        <v>1284</v>
      </c>
      <c r="F1207" s="382">
        <v>18.66</v>
      </c>
      <c r="G1207" s="382">
        <v>693.39239999999995</v>
      </c>
      <c r="H1207" s="382">
        <v>693</v>
      </c>
      <c r="I1207" s="382">
        <v>0</v>
      </c>
    </row>
    <row r="1208" spans="1:9" x14ac:dyDescent="0.25">
      <c r="A1208">
        <v>20020021</v>
      </c>
      <c r="B1208" t="s">
        <v>18</v>
      </c>
      <c r="C1208" t="s">
        <v>11473</v>
      </c>
      <c r="D1208" t="s">
        <v>11519</v>
      </c>
      <c r="E1208" t="s">
        <v>1284</v>
      </c>
      <c r="F1208" s="382">
        <v>16.489999999999998</v>
      </c>
      <c r="G1208" s="382">
        <v>680.78179999999998</v>
      </c>
      <c r="H1208" s="382">
        <v>681</v>
      </c>
      <c r="I1208" s="382">
        <v>0</v>
      </c>
    </row>
    <row r="1209" spans="1:9" x14ac:dyDescent="0.25">
      <c r="A1209">
        <v>20020021</v>
      </c>
      <c r="B1209" t="s">
        <v>19</v>
      </c>
      <c r="C1209" t="s">
        <v>11474</v>
      </c>
      <c r="D1209" t="s">
        <v>11520</v>
      </c>
      <c r="E1209" t="s">
        <v>1380</v>
      </c>
      <c r="F1209" s="382">
        <v>50.670000000000009</v>
      </c>
      <c r="G1209" s="382">
        <v>2080.8489999999997</v>
      </c>
      <c r="H1209" s="382">
        <v>2081</v>
      </c>
      <c r="I1209" s="382">
        <v>0</v>
      </c>
    </row>
    <row r="1210" spans="1:9" x14ac:dyDescent="0.25">
      <c r="A1210">
        <v>20020021</v>
      </c>
      <c r="B1210" t="s">
        <v>41</v>
      </c>
      <c r="C1210" t="s">
        <v>864</v>
      </c>
      <c r="D1210" t="s">
        <v>11684</v>
      </c>
      <c r="E1210" t="s">
        <v>1380</v>
      </c>
      <c r="F1210" s="382">
        <v>14.91</v>
      </c>
      <c r="G1210" s="382">
        <v>1085.604</v>
      </c>
      <c r="H1210" s="382">
        <v>1086</v>
      </c>
      <c r="I1210" s="382">
        <v>0</v>
      </c>
    </row>
    <row r="1211" spans="1:9" x14ac:dyDescent="0.25">
      <c r="A1211">
        <v>20020021</v>
      </c>
      <c r="B1211" t="s">
        <v>36</v>
      </c>
      <c r="C1211" t="s">
        <v>6353</v>
      </c>
      <c r="D1211" t="s">
        <v>11685</v>
      </c>
      <c r="E1211" t="s">
        <v>1380</v>
      </c>
      <c r="F1211" s="382">
        <v>21.05</v>
      </c>
      <c r="G1211" s="382">
        <v>677.33619999999996</v>
      </c>
      <c r="H1211" s="382">
        <v>677</v>
      </c>
      <c r="I1211" s="382">
        <v>0</v>
      </c>
    </row>
    <row r="1212" spans="1:9" x14ac:dyDescent="0.25">
      <c r="A1212">
        <v>20020021</v>
      </c>
      <c r="B1212" t="s">
        <v>27</v>
      </c>
      <c r="C1212" t="s">
        <v>12396</v>
      </c>
      <c r="D1212" t="s">
        <v>12427</v>
      </c>
      <c r="E1212" t="s">
        <v>4438</v>
      </c>
      <c r="F1212" s="382">
        <v>20.509999999999998</v>
      </c>
      <c r="G1212" s="382">
        <v>824.04540000000009</v>
      </c>
      <c r="H1212" s="382">
        <v>824</v>
      </c>
      <c r="I1212" s="382">
        <v>0</v>
      </c>
    </row>
    <row r="1213" spans="1:9" x14ac:dyDescent="0.25">
      <c r="A1213">
        <v>20020021</v>
      </c>
      <c r="B1213" t="s">
        <v>2</v>
      </c>
      <c r="C1213" t="s">
        <v>8580</v>
      </c>
      <c r="D1213" t="s">
        <v>12551</v>
      </c>
      <c r="E1213" t="s">
        <v>5502</v>
      </c>
      <c r="F1213" s="382">
        <v>29.82</v>
      </c>
      <c r="G1213" s="382">
        <v>2246.6264999999999</v>
      </c>
      <c r="H1213" s="382">
        <v>2247</v>
      </c>
      <c r="I1213" s="382">
        <v>0</v>
      </c>
    </row>
    <row r="1214" spans="1:9" x14ac:dyDescent="0.25">
      <c r="A1214">
        <v>20020021</v>
      </c>
      <c r="B1214" t="s">
        <v>3</v>
      </c>
      <c r="C1214" t="s">
        <v>12526</v>
      </c>
      <c r="D1214" t="s">
        <v>12552</v>
      </c>
      <c r="E1214" t="s">
        <v>1380</v>
      </c>
      <c r="F1214" s="382">
        <v>10.92</v>
      </c>
      <c r="G1214" s="382">
        <v>479.9402</v>
      </c>
      <c r="H1214" s="382">
        <v>480</v>
      </c>
      <c r="I1214" s="382">
        <v>0</v>
      </c>
    </row>
    <row r="1215" spans="1:9" x14ac:dyDescent="0.25">
      <c r="A1215">
        <v>20020021</v>
      </c>
      <c r="B1215" t="s">
        <v>28</v>
      </c>
      <c r="C1215" t="s">
        <v>13074</v>
      </c>
      <c r="D1215" t="s">
        <v>13095</v>
      </c>
      <c r="E1215" t="s">
        <v>1380</v>
      </c>
      <c r="F1215" s="382">
        <v>31.29</v>
      </c>
      <c r="G1215" s="382">
        <v>1004.9342</v>
      </c>
      <c r="H1215" s="382">
        <v>1005</v>
      </c>
      <c r="I1215" s="382">
        <v>0</v>
      </c>
    </row>
    <row r="1216" spans="1:9" x14ac:dyDescent="0.25">
      <c r="A1216">
        <v>20020021</v>
      </c>
      <c r="B1216" t="s">
        <v>29</v>
      </c>
      <c r="C1216" t="s">
        <v>455</v>
      </c>
      <c r="D1216" t="s">
        <v>14080</v>
      </c>
      <c r="E1216" t="s">
        <v>14103</v>
      </c>
      <c r="F1216" s="382">
        <v>78.27000000000001</v>
      </c>
      <c r="G1216" s="382">
        <v>3301.0037000000002</v>
      </c>
      <c r="H1216" s="382">
        <v>3301</v>
      </c>
      <c r="I1216" s="382">
        <v>0</v>
      </c>
    </row>
    <row r="1217" spans="1:9" x14ac:dyDescent="0.25">
      <c r="A1217">
        <v>20020021</v>
      </c>
      <c r="B1217" t="s">
        <v>5</v>
      </c>
      <c r="C1217" t="s">
        <v>7044</v>
      </c>
      <c r="D1217" t="s">
        <v>14333</v>
      </c>
      <c r="E1217" t="s">
        <v>1380</v>
      </c>
      <c r="F1217" s="382">
        <v>17.04</v>
      </c>
      <c r="G1217" s="382">
        <v>687.63319999999999</v>
      </c>
      <c r="H1217" s="382">
        <v>688</v>
      </c>
      <c r="I1217" s="382">
        <v>0</v>
      </c>
    </row>
    <row r="1218" spans="1:9" x14ac:dyDescent="0.25">
      <c r="A1218">
        <v>20020021</v>
      </c>
      <c r="B1218" t="s">
        <v>6</v>
      </c>
      <c r="C1218" t="s">
        <v>14718</v>
      </c>
      <c r="D1218" t="s">
        <v>14739</v>
      </c>
      <c r="E1218" t="s">
        <v>14760</v>
      </c>
      <c r="F1218" s="382">
        <v>27.36</v>
      </c>
      <c r="G1218" s="382">
        <v>1014.6030999999999</v>
      </c>
      <c r="H1218" s="382">
        <v>1015</v>
      </c>
      <c r="I1218" s="382">
        <v>0</v>
      </c>
    </row>
    <row r="1219" spans="1:9" x14ac:dyDescent="0.25">
      <c r="A1219">
        <v>20020021</v>
      </c>
      <c r="B1219" t="s">
        <v>31</v>
      </c>
      <c r="C1219" t="s">
        <v>15713</v>
      </c>
      <c r="D1219" t="s">
        <v>15728</v>
      </c>
      <c r="E1219" t="s">
        <v>1284</v>
      </c>
      <c r="F1219" s="382">
        <v>13.02</v>
      </c>
      <c r="G1219" s="382">
        <v>504.73779999999994</v>
      </c>
      <c r="H1219" s="382">
        <v>505</v>
      </c>
      <c r="I1219" s="382">
        <v>0</v>
      </c>
    </row>
    <row r="1220" spans="1:9" x14ac:dyDescent="0.25">
      <c r="A1220">
        <v>20020021</v>
      </c>
      <c r="B1220" t="s">
        <v>7</v>
      </c>
      <c r="C1220" t="s">
        <v>6621</v>
      </c>
      <c r="D1220" t="s">
        <v>15784</v>
      </c>
      <c r="E1220" t="s">
        <v>5502</v>
      </c>
      <c r="F1220" s="382">
        <v>7.05</v>
      </c>
      <c r="G1220" s="382">
        <v>295.66550000000001</v>
      </c>
      <c r="H1220" s="382">
        <v>296</v>
      </c>
      <c r="I1220" s="382">
        <v>0</v>
      </c>
    </row>
    <row r="1221" spans="1:9" x14ac:dyDescent="0.25">
      <c r="A1221">
        <v>20020021</v>
      </c>
      <c r="B1221" t="s">
        <v>422</v>
      </c>
      <c r="C1221" t="s">
        <v>15914</v>
      </c>
      <c r="D1221" t="s">
        <v>15926</v>
      </c>
      <c r="E1221" t="s">
        <v>1284</v>
      </c>
      <c r="F1221" s="382">
        <v>21.179999999999996</v>
      </c>
      <c r="G1221" s="382">
        <v>752.67640000000006</v>
      </c>
      <c r="H1221" s="382">
        <v>753</v>
      </c>
      <c r="I1221" s="382">
        <v>0</v>
      </c>
    </row>
    <row r="1222" spans="1:9" x14ac:dyDescent="0.25">
      <c r="A1222">
        <v>20020021</v>
      </c>
      <c r="B1222" t="s">
        <v>8</v>
      </c>
      <c r="C1222" t="s">
        <v>15915</v>
      </c>
      <c r="D1222" t="s">
        <v>15927</v>
      </c>
      <c r="E1222" t="s">
        <v>4438</v>
      </c>
      <c r="F1222" s="382">
        <v>20.100000000000001</v>
      </c>
      <c r="G1222" s="382">
        <v>674.9502</v>
      </c>
      <c r="H1222" s="382">
        <v>675</v>
      </c>
      <c r="I1222" s="382">
        <v>0</v>
      </c>
    </row>
    <row r="1223" spans="1:9" x14ac:dyDescent="0.25">
      <c r="A1223">
        <v>20020021</v>
      </c>
      <c r="B1223" t="s">
        <v>32</v>
      </c>
      <c r="C1223" t="s">
        <v>9046</v>
      </c>
      <c r="D1223" t="s">
        <v>16096</v>
      </c>
      <c r="E1223" t="s">
        <v>1380</v>
      </c>
      <c r="F1223" s="382">
        <v>29.169999999999995</v>
      </c>
      <c r="G1223" s="382">
        <v>1088.1249</v>
      </c>
      <c r="H1223" s="382">
        <v>1088</v>
      </c>
      <c r="I1223" s="382">
        <v>0</v>
      </c>
    </row>
    <row r="1224" spans="1:9" x14ac:dyDescent="0.25">
      <c r="A1224">
        <v>20020021</v>
      </c>
      <c r="B1224" t="s">
        <v>33</v>
      </c>
      <c r="C1224" t="s">
        <v>16149</v>
      </c>
      <c r="D1224" t="s">
        <v>16166</v>
      </c>
      <c r="E1224" t="s">
        <v>1380</v>
      </c>
      <c r="F1224" s="382">
        <v>13.49</v>
      </c>
      <c r="G1224" s="382">
        <v>471.47220000000004</v>
      </c>
      <c r="H1224" s="382">
        <v>471</v>
      </c>
      <c r="I1224" s="382">
        <v>0</v>
      </c>
    </row>
    <row r="1225" spans="1:9" x14ac:dyDescent="0.25">
      <c r="A1225">
        <v>20020021</v>
      </c>
      <c r="B1225" t="s">
        <v>9</v>
      </c>
      <c r="C1225" t="s">
        <v>5411</v>
      </c>
      <c r="D1225" t="s">
        <v>16491</v>
      </c>
      <c r="E1225" t="s">
        <v>1380</v>
      </c>
      <c r="F1225" s="382">
        <v>9.43</v>
      </c>
      <c r="G1225" s="382">
        <v>321.00749999999999</v>
      </c>
      <c r="H1225" s="382">
        <v>321</v>
      </c>
      <c r="I1225" s="382">
        <v>0</v>
      </c>
    </row>
    <row r="1226" spans="1:9" x14ac:dyDescent="0.25">
      <c r="A1226" t="s">
        <v>16745</v>
      </c>
      <c r="F1226" s="382">
        <v>461.14000000000004</v>
      </c>
      <c r="G1226" s="382">
        <v>19605.734399999998</v>
      </c>
      <c r="H1226" s="382">
        <v>19607</v>
      </c>
      <c r="I1226" s="382">
        <v>0</v>
      </c>
    </row>
    <row r="1227" spans="1:9" x14ac:dyDescent="0.25">
      <c r="A1227">
        <v>20070020</v>
      </c>
      <c r="B1227" t="s">
        <v>17</v>
      </c>
      <c r="C1227" t="s">
        <v>10673</v>
      </c>
      <c r="D1227" t="s">
        <v>11542</v>
      </c>
      <c r="E1227" t="s">
        <v>1048</v>
      </c>
      <c r="F1227" s="382">
        <v>164.26</v>
      </c>
      <c r="G1227" s="382">
        <v>8256.2962000000007</v>
      </c>
      <c r="H1227" s="382">
        <v>3879</v>
      </c>
      <c r="I1227" s="382">
        <v>4377</v>
      </c>
    </row>
    <row r="1228" spans="1:9" x14ac:dyDescent="0.25">
      <c r="A1228">
        <v>20070020</v>
      </c>
      <c r="B1228" t="s">
        <v>18</v>
      </c>
      <c r="C1228" t="s">
        <v>14226</v>
      </c>
      <c r="D1228" t="s">
        <v>14243</v>
      </c>
      <c r="E1228" t="s">
        <v>7370</v>
      </c>
      <c r="F1228" s="382">
        <v>918.39</v>
      </c>
      <c r="G1228" s="382">
        <v>36085.327000000005</v>
      </c>
      <c r="H1228" s="382">
        <v>36085</v>
      </c>
      <c r="I1228" s="382">
        <v>0</v>
      </c>
    </row>
    <row r="1229" spans="1:9" x14ac:dyDescent="0.25">
      <c r="A1229">
        <v>20070020</v>
      </c>
      <c r="B1229" t="s">
        <v>36</v>
      </c>
      <c r="C1229" t="s">
        <v>14378</v>
      </c>
      <c r="D1229" t="s">
        <v>15387</v>
      </c>
      <c r="E1229" t="s">
        <v>776</v>
      </c>
      <c r="F1229" s="382">
        <v>2.15</v>
      </c>
      <c r="G1229" s="382">
        <v>163.96600000000001</v>
      </c>
      <c r="H1229" s="382">
        <v>164</v>
      </c>
      <c r="I1229" s="382">
        <v>0</v>
      </c>
    </row>
    <row r="1230" spans="1:9" x14ac:dyDescent="0.25">
      <c r="A1230">
        <v>20070020</v>
      </c>
      <c r="B1230" t="s">
        <v>21</v>
      </c>
      <c r="C1230" t="s">
        <v>15174</v>
      </c>
      <c r="D1230" t="s">
        <v>15216</v>
      </c>
      <c r="E1230" t="s">
        <v>15229</v>
      </c>
      <c r="F1230" s="382">
        <v>24.559999999999995</v>
      </c>
      <c r="G1230" s="382">
        <v>1080.5690000000002</v>
      </c>
      <c r="H1230" s="382">
        <v>1081</v>
      </c>
      <c r="I1230" s="382">
        <v>0</v>
      </c>
    </row>
    <row r="1231" spans="1:9" x14ac:dyDescent="0.25">
      <c r="A1231" t="s">
        <v>16746</v>
      </c>
      <c r="F1231" s="382">
        <v>1109.3600000000001</v>
      </c>
      <c r="G1231" s="382">
        <v>45586.158200000005</v>
      </c>
      <c r="H1231" s="382">
        <v>41209</v>
      </c>
      <c r="I1231" s="382">
        <v>4377</v>
      </c>
    </row>
    <row r="1232" spans="1:9" x14ac:dyDescent="0.25">
      <c r="A1232">
        <v>20090013</v>
      </c>
      <c r="B1232" t="s">
        <v>17</v>
      </c>
      <c r="C1232" t="s">
        <v>11503</v>
      </c>
      <c r="D1232" t="s">
        <v>11559</v>
      </c>
      <c r="E1232" t="s">
        <v>275</v>
      </c>
      <c r="F1232" s="382">
        <v>515.58000000000004</v>
      </c>
      <c r="G1232" s="382">
        <v>21690.702999999998</v>
      </c>
      <c r="H1232" s="382">
        <v>21240</v>
      </c>
      <c r="I1232" s="382">
        <v>450.50000000000364</v>
      </c>
    </row>
    <row r="1233" spans="1:9" x14ac:dyDescent="0.25">
      <c r="A1233">
        <v>20090013</v>
      </c>
      <c r="B1233" t="s">
        <v>18</v>
      </c>
      <c r="C1233" t="s">
        <v>12761</v>
      </c>
      <c r="D1233" t="s">
        <v>12816</v>
      </c>
      <c r="E1233" t="s">
        <v>275</v>
      </c>
      <c r="F1233" s="382">
        <v>23.020000000000003</v>
      </c>
      <c r="G1233" s="382">
        <v>861.92239999999993</v>
      </c>
      <c r="H1233" s="382">
        <v>862</v>
      </c>
      <c r="I1233" s="382">
        <v>0</v>
      </c>
    </row>
    <row r="1234" spans="1:9" x14ac:dyDescent="0.25">
      <c r="A1234">
        <v>20090013</v>
      </c>
      <c r="B1234" t="s">
        <v>19</v>
      </c>
      <c r="C1234" t="s">
        <v>13403</v>
      </c>
      <c r="D1234" t="s">
        <v>13430</v>
      </c>
      <c r="E1234" t="s">
        <v>275</v>
      </c>
      <c r="F1234" s="382">
        <v>19.62</v>
      </c>
      <c r="G1234" s="382">
        <v>818.70500000000015</v>
      </c>
      <c r="H1234" s="382">
        <v>819</v>
      </c>
      <c r="I1234" s="382">
        <v>0</v>
      </c>
    </row>
    <row r="1235" spans="1:9" x14ac:dyDescent="0.25">
      <c r="A1235">
        <v>20090013</v>
      </c>
      <c r="B1235" t="s">
        <v>36</v>
      </c>
      <c r="C1235" t="s">
        <v>9826</v>
      </c>
      <c r="D1235" t="s">
        <v>13816</v>
      </c>
      <c r="E1235" t="s">
        <v>275</v>
      </c>
      <c r="F1235" s="382">
        <v>34.880000000000003</v>
      </c>
      <c r="G1235" s="382">
        <v>1476.8931999999998</v>
      </c>
      <c r="H1235" s="382">
        <v>1477</v>
      </c>
      <c r="I1235" s="382">
        <v>0</v>
      </c>
    </row>
    <row r="1236" spans="1:9" x14ac:dyDescent="0.25">
      <c r="A1236">
        <v>20090013</v>
      </c>
      <c r="B1236" t="s">
        <v>21</v>
      </c>
      <c r="C1236" t="s">
        <v>13802</v>
      </c>
      <c r="D1236" t="s">
        <v>13817</v>
      </c>
      <c r="E1236" t="s">
        <v>275</v>
      </c>
      <c r="F1236" s="382">
        <v>19.04</v>
      </c>
      <c r="G1236" s="382">
        <v>767.01779999999997</v>
      </c>
      <c r="H1236" s="382">
        <v>767</v>
      </c>
      <c r="I1236" s="382">
        <v>0</v>
      </c>
    </row>
    <row r="1237" spans="1:9" x14ac:dyDescent="0.25">
      <c r="A1237">
        <v>20090013</v>
      </c>
      <c r="B1237" t="s">
        <v>22</v>
      </c>
      <c r="C1237" t="s">
        <v>14059</v>
      </c>
      <c r="D1237" t="s">
        <v>14101</v>
      </c>
      <c r="E1237" t="s">
        <v>275</v>
      </c>
      <c r="F1237" s="382">
        <v>19.34</v>
      </c>
      <c r="G1237" s="382">
        <v>876.83760000000007</v>
      </c>
      <c r="H1237" s="382">
        <v>877</v>
      </c>
      <c r="I1237" s="382">
        <v>0</v>
      </c>
    </row>
    <row r="1238" spans="1:9" x14ac:dyDescent="0.25">
      <c r="A1238">
        <v>20090013</v>
      </c>
      <c r="B1238" t="s">
        <v>40</v>
      </c>
      <c r="C1238" t="s">
        <v>14060</v>
      </c>
      <c r="D1238" t="s">
        <v>14102</v>
      </c>
      <c r="E1238" t="s">
        <v>275</v>
      </c>
      <c r="F1238" s="382">
        <v>27.92</v>
      </c>
      <c r="G1238" s="382">
        <v>1151.8371999999999</v>
      </c>
      <c r="H1238" s="382">
        <v>1152</v>
      </c>
      <c r="I1238" s="382">
        <v>0</v>
      </c>
    </row>
    <row r="1239" spans="1:9" x14ac:dyDescent="0.25">
      <c r="A1239">
        <v>20090013</v>
      </c>
      <c r="B1239" t="s">
        <v>23</v>
      </c>
      <c r="C1239" t="s">
        <v>14317</v>
      </c>
      <c r="D1239" t="s">
        <v>14360</v>
      </c>
      <c r="E1239" t="s">
        <v>275</v>
      </c>
      <c r="F1239" s="382">
        <v>25.36</v>
      </c>
      <c r="G1239" s="382">
        <v>1015.9216</v>
      </c>
      <c r="H1239" s="382">
        <v>1016</v>
      </c>
      <c r="I1239" s="382">
        <v>0</v>
      </c>
    </row>
    <row r="1240" spans="1:9" x14ac:dyDescent="0.25">
      <c r="A1240">
        <v>20090013</v>
      </c>
      <c r="B1240" t="s">
        <v>24</v>
      </c>
      <c r="C1240" t="s">
        <v>15065</v>
      </c>
      <c r="D1240" t="s">
        <v>15096</v>
      </c>
      <c r="E1240" t="s">
        <v>4690</v>
      </c>
      <c r="F1240" s="382">
        <v>14.120000000000001</v>
      </c>
      <c r="G1240" s="382">
        <v>581.82240000000002</v>
      </c>
      <c r="H1240" s="382">
        <v>582</v>
      </c>
      <c r="I1240" s="382">
        <v>0</v>
      </c>
    </row>
    <row r="1241" spans="1:9" x14ac:dyDescent="0.25">
      <c r="A1241" t="s">
        <v>16747</v>
      </c>
      <c r="F1241" s="382">
        <v>698.88</v>
      </c>
      <c r="G1241" s="382">
        <v>29241.660200000002</v>
      </c>
      <c r="H1241" s="382">
        <v>28792</v>
      </c>
      <c r="I1241" s="382">
        <v>450.50000000000364</v>
      </c>
    </row>
    <row r="1242" spans="1:9" x14ac:dyDescent="0.25">
      <c r="A1242">
        <v>20090014</v>
      </c>
      <c r="B1242" t="s">
        <v>0</v>
      </c>
      <c r="C1242" t="s">
        <v>12068</v>
      </c>
      <c r="D1242" t="s">
        <v>12119</v>
      </c>
      <c r="E1242" t="s">
        <v>275</v>
      </c>
      <c r="F1242" s="382">
        <v>74.350000000000009</v>
      </c>
      <c r="G1242" s="382">
        <v>3096.2908999999995</v>
      </c>
      <c r="H1242" s="382">
        <v>3096</v>
      </c>
      <c r="I1242" s="382">
        <v>0</v>
      </c>
    </row>
    <row r="1243" spans="1:9" x14ac:dyDescent="0.25">
      <c r="A1243">
        <v>20090014</v>
      </c>
      <c r="B1243" t="s">
        <v>1</v>
      </c>
      <c r="C1243" t="s">
        <v>12069</v>
      </c>
      <c r="D1243" t="s">
        <v>12120</v>
      </c>
      <c r="E1243" t="s">
        <v>275</v>
      </c>
      <c r="F1243" s="382">
        <v>103.28</v>
      </c>
      <c r="G1243" s="382">
        <v>4061.8525</v>
      </c>
      <c r="H1243" s="382">
        <v>4062</v>
      </c>
      <c r="I1243" s="382">
        <v>0</v>
      </c>
    </row>
    <row r="1244" spans="1:9" x14ac:dyDescent="0.25">
      <c r="A1244">
        <v>20090014</v>
      </c>
      <c r="B1244" t="s">
        <v>18</v>
      </c>
      <c r="C1244" t="s">
        <v>14823</v>
      </c>
      <c r="D1244" t="s">
        <v>14844</v>
      </c>
      <c r="E1244" t="s">
        <v>275</v>
      </c>
      <c r="F1244" s="382">
        <v>13.47</v>
      </c>
      <c r="G1244" s="382">
        <v>641.02019999999993</v>
      </c>
      <c r="H1244" s="382">
        <v>641</v>
      </c>
      <c r="I1244" s="382">
        <v>0</v>
      </c>
    </row>
    <row r="1245" spans="1:9" x14ac:dyDescent="0.25">
      <c r="A1245">
        <v>20090014</v>
      </c>
      <c r="B1245" t="s">
        <v>22</v>
      </c>
      <c r="C1245" t="s">
        <v>11497</v>
      </c>
      <c r="D1245" t="s">
        <v>12818</v>
      </c>
      <c r="E1245" t="s">
        <v>275</v>
      </c>
      <c r="F1245" s="382">
        <v>287.56</v>
      </c>
      <c r="G1245" s="382">
        <v>11030.3073</v>
      </c>
      <c r="H1245" s="382">
        <v>11030</v>
      </c>
      <c r="I1245" s="382">
        <v>0</v>
      </c>
    </row>
    <row r="1246" spans="1:9" x14ac:dyDescent="0.25">
      <c r="A1246">
        <v>20090014</v>
      </c>
      <c r="B1246" t="s">
        <v>40</v>
      </c>
      <c r="C1246" t="s">
        <v>12763</v>
      </c>
      <c r="D1246" t="s">
        <v>12819</v>
      </c>
      <c r="E1246" t="s">
        <v>275</v>
      </c>
      <c r="F1246" s="382">
        <v>36.410000000000004</v>
      </c>
      <c r="G1246" s="382">
        <v>1699.9128999999998</v>
      </c>
      <c r="H1246" s="382">
        <v>1700</v>
      </c>
      <c r="I1246" s="382">
        <v>0</v>
      </c>
    </row>
    <row r="1247" spans="1:9" x14ac:dyDescent="0.25">
      <c r="A1247">
        <v>20090014</v>
      </c>
      <c r="B1247" t="s">
        <v>23</v>
      </c>
      <c r="C1247" t="s">
        <v>7723</v>
      </c>
      <c r="D1247" t="s">
        <v>12957</v>
      </c>
      <c r="E1247" t="s">
        <v>1370</v>
      </c>
      <c r="F1247" s="382">
        <v>55.059999999999995</v>
      </c>
      <c r="G1247" s="382">
        <v>2246.2242999999999</v>
      </c>
      <c r="H1247" s="382">
        <v>2246</v>
      </c>
      <c r="I1247" s="382">
        <v>0</v>
      </c>
    </row>
    <row r="1248" spans="1:9" x14ac:dyDescent="0.25">
      <c r="A1248">
        <v>20090014</v>
      </c>
      <c r="B1248" t="s">
        <v>25</v>
      </c>
      <c r="C1248" t="s">
        <v>8804</v>
      </c>
      <c r="D1248" t="s">
        <v>13205</v>
      </c>
      <c r="E1248" t="s">
        <v>1370</v>
      </c>
      <c r="F1248" s="382">
        <v>346.78000000000003</v>
      </c>
      <c r="G1248" s="382">
        <v>14771.627799999998</v>
      </c>
      <c r="H1248" s="382">
        <v>8422</v>
      </c>
      <c r="I1248" s="382">
        <v>0</v>
      </c>
    </row>
    <row r="1249" spans="1:9" x14ac:dyDescent="0.25">
      <c r="A1249">
        <v>20090014</v>
      </c>
      <c r="B1249" t="s">
        <v>26</v>
      </c>
      <c r="C1249" t="s">
        <v>13166</v>
      </c>
      <c r="D1249" t="s">
        <v>13206</v>
      </c>
      <c r="E1249" t="s">
        <v>275</v>
      </c>
      <c r="F1249" s="382">
        <v>14.959999999999999</v>
      </c>
      <c r="G1249" s="382">
        <v>704.47389999999996</v>
      </c>
      <c r="H1249" s="382">
        <v>704</v>
      </c>
      <c r="I1249" s="382">
        <v>0</v>
      </c>
    </row>
    <row r="1250" spans="1:9" x14ac:dyDescent="0.25">
      <c r="A1250">
        <v>20090014</v>
      </c>
      <c r="B1250" t="s">
        <v>27</v>
      </c>
      <c r="C1250" t="s">
        <v>13167</v>
      </c>
      <c r="D1250" t="s">
        <v>13207</v>
      </c>
      <c r="E1250" t="s">
        <v>275</v>
      </c>
      <c r="F1250" s="382">
        <v>22.359999999999996</v>
      </c>
      <c r="G1250" s="382">
        <v>1209.6623000000002</v>
      </c>
      <c r="H1250" s="382">
        <v>1210</v>
      </c>
      <c r="I1250" s="382">
        <v>0</v>
      </c>
    </row>
    <row r="1251" spans="1:9" x14ac:dyDescent="0.25">
      <c r="A1251">
        <v>20090014</v>
      </c>
      <c r="B1251" t="s">
        <v>2</v>
      </c>
      <c r="C1251" t="s">
        <v>10100</v>
      </c>
      <c r="D1251" t="s">
        <v>13746</v>
      </c>
      <c r="E1251" t="s">
        <v>275</v>
      </c>
      <c r="F1251" s="382">
        <v>21.279999999999998</v>
      </c>
      <c r="G1251" s="382">
        <v>949.43860000000006</v>
      </c>
      <c r="H1251" s="382">
        <v>949</v>
      </c>
      <c r="I1251" s="382">
        <v>0</v>
      </c>
    </row>
    <row r="1252" spans="1:9" x14ac:dyDescent="0.25">
      <c r="A1252">
        <v>20090014</v>
      </c>
      <c r="B1252" t="s">
        <v>38</v>
      </c>
      <c r="C1252" t="s">
        <v>922</v>
      </c>
      <c r="D1252" t="s">
        <v>13558</v>
      </c>
      <c r="E1252" t="s">
        <v>275</v>
      </c>
      <c r="F1252" s="382">
        <v>59.39</v>
      </c>
      <c r="G1252" s="382">
        <v>2413.2109</v>
      </c>
      <c r="H1252" s="382">
        <v>2413</v>
      </c>
      <c r="I1252" s="382">
        <v>0</v>
      </c>
    </row>
    <row r="1253" spans="1:9" x14ac:dyDescent="0.25">
      <c r="A1253">
        <v>20090014</v>
      </c>
      <c r="B1253" t="s">
        <v>29</v>
      </c>
      <c r="C1253" t="s">
        <v>13618</v>
      </c>
      <c r="D1253" t="s">
        <v>13648</v>
      </c>
      <c r="E1253" t="s">
        <v>275</v>
      </c>
      <c r="F1253" s="382">
        <v>46.37</v>
      </c>
      <c r="G1253" s="382">
        <v>1974.3966000000005</v>
      </c>
      <c r="H1253" s="382">
        <v>1974</v>
      </c>
      <c r="I1253" s="382">
        <v>0</v>
      </c>
    </row>
    <row r="1254" spans="1:9" x14ac:dyDescent="0.25">
      <c r="A1254">
        <v>20090014</v>
      </c>
      <c r="B1254" t="s">
        <v>5</v>
      </c>
      <c r="C1254" t="s">
        <v>13619</v>
      </c>
      <c r="D1254" t="s">
        <v>13649</v>
      </c>
      <c r="E1254" t="s">
        <v>13651</v>
      </c>
      <c r="F1254" s="382">
        <v>20.490000000000002</v>
      </c>
      <c r="G1254" s="382">
        <v>842.49</v>
      </c>
      <c r="H1254" s="382">
        <v>842</v>
      </c>
      <c r="I1254" s="382">
        <v>0</v>
      </c>
    </row>
    <row r="1255" spans="1:9" x14ac:dyDescent="0.25">
      <c r="A1255">
        <v>20090014</v>
      </c>
      <c r="B1255" t="s">
        <v>39</v>
      </c>
      <c r="C1255" t="s">
        <v>13620</v>
      </c>
      <c r="D1255" t="s">
        <v>13650</v>
      </c>
      <c r="E1255" t="s">
        <v>275</v>
      </c>
      <c r="F1255" s="382">
        <v>19.279999999999998</v>
      </c>
      <c r="G1255" s="382">
        <v>861.72029999999995</v>
      </c>
      <c r="H1255" s="382">
        <v>862</v>
      </c>
      <c r="I1255" s="382">
        <v>0</v>
      </c>
    </row>
    <row r="1256" spans="1:9" x14ac:dyDescent="0.25">
      <c r="A1256">
        <v>20090014</v>
      </c>
      <c r="B1256" t="s">
        <v>6</v>
      </c>
      <c r="C1256" t="s">
        <v>13720</v>
      </c>
      <c r="D1256" t="s">
        <v>13747</v>
      </c>
      <c r="E1256" t="s">
        <v>275</v>
      </c>
      <c r="F1256" s="382">
        <v>96.77000000000001</v>
      </c>
      <c r="G1256" s="382">
        <v>4135.5607</v>
      </c>
      <c r="H1256" s="382">
        <v>4136</v>
      </c>
      <c r="I1256" s="382">
        <v>0</v>
      </c>
    </row>
    <row r="1257" spans="1:9" x14ac:dyDescent="0.25">
      <c r="A1257">
        <v>20090014</v>
      </c>
      <c r="B1257" t="s">
        <v>30</v>
      </c>
      <c r="C1257" t="s">
        <v>13721</v>
      </c>
      <c r="D1257" t="s">
        <v>13748</v>
      </c>
      <c r="E1257" t="s">
        <v>275</v>
      </c>
      <c r="F1257" s="382">
        <v>47.099999999999994</v>
      </c>
      <c r="G1257" s="382">
        <v>1833.9805000000001</v>
      </c>
      <c r="H1257" s="382">
        <v>1834</v>
      </c>
      <c r="I1257" s="382">
        <v>0</v>
      </c>
    </row>
    <row r="1258" spans="1:9" x14ac:dyDescent="0.25">
      <c r="A1258">
        <v>20090014</v>
      </c>
      <c r="B1258" t="s">
        <v>7</v>
      </c>
      <c r="C1258" t="s">
        <v>7299</v>
      </c>
      <c r="D1258" t="s">
        <v>14362</v>
      </c>
      <c r="E1258" t="s">
        <v>275</v>
      </c>
      <c r="F1258" s="382">
        <v>46.849999999999994</v>
      </c>
      <c r="G1258" s="382">
        <v>1892.0156999999999</v>
      </c>
      <c r="H1258" s="382">
        <v>1892</v>
      </c>
      <c r="I1258" s="382">
        <v>0</v>
      </c>
    </row>
    <row r="1259" spans="1:9" x14ac:dyDescent="0.25">
      <c r="A1259">
        <v>20090014</v>
      </c>
      <c r="B1259" t="s">
        <v>422</v>
      </c>
      <c r="C1259" t="s">
        <v>14319</v>
      </c>
      <c r="D1259" t="s">
        <v>14363</v>
      </c>
      <c r="E1259" t="s">
        <v>275</v>
      </c>
      <c r="F1259" s="382">
        <v>45.92</v>
      </c>
      <c r="G1259" s="382">
        <v>1810.3296999999998</v>
      </c>
      <c r="H1259" s="382">
        <v>1810</v>
      </c>
      <c r="I1259" s="382">
        <v>0</v>
      </c>
    </row>
    <row r="1260" spans="1:9" x14ac:dyDescent="0.25">
      <c r="A1260">
        <v>20090014</v>
      </c>
      <c r="B1260" t="s">
        <v>8</v>
      </c>
      <c r="C1260" t="s">
        <v>155</v>
      </c>
      <c r="D1260" t="s">
        <v>14915</v>
      </c>
      <c r="E1260" t="s">
        <v>275</v>
      </c>
      <c r="F1260" s="382">
        <v>12.48</v>
      </c>
      <c r="G1260" s="382">
        <v>531.86450000000002</v>
      </c>
      <c r="H1260" s="382">
        <v>532</v>
      </c>
      <c r="I1260" s="382">
        <v>0</v>
      </c>
    </row>
    <row r="1261" spans="1:9" x14ac:dyDescent="0.25">
      <c r="A1261">
        <v>20090014</v>
      </c>
      <c r="B1261" t="s">
        <v>32</v>
      </c>
      <c r="C1261" t="s">
        <v>14897</v>
      </c>
      <c r="D1261" t="s">
        <v>14916</v>
      </c>
      <c r="E1261" t="s">
        <v>1370</v>
      </c>
      <c r="F1261" s="382">
        <v>18.899999999999999</v>
      </c>
      <c r="G1261" s="382">
        <v>786.64880000000005</v>
      </c>
      <c r="H1261" s="382">
        <v>787</v>
      </c>
      <c r="I1261" s="382">
        <v>0</v>
      </c>
    </row>
    <row r="1262" spans="1:9" x14ac:dyDescent="0.25">
      <c r="A1262">
        <v>20090014</v>
      </c>
      <c r="B1262" t="s">
        <v>9</v>
      </c>
      <c r="C1262" t="s">
        <v>14899</v>
      </c>
      <c r="D1262" t="s">
        <v>14918</v>
      </c>
      <c r="E1262" t="s">
        <v>275</v>
      </c>
      <c r="F1262" s="382">
        <v>45.16</v>
      </c>
      <c r="G1262" s="382">
        <v>1758.1762000000001</v>
      </c>
      <c r="H1262" s="382">
        <v>1758</v>
      </c>
      <c r="I1262" s="382">
        <v>0</v>
      </c>
    </row>
    <row r="1263" spans="1:9" x14ac:dyDescent="0.25">
      <c r="A1263">
        <v>20090014</v>
      </c>
      <c r="B1263" t="s">
        <v>34</v>
      </c>
      <c r="C1263" t="s">
        <v>14901</v>
      </c>
      <c r="D1263" t="s">
        <v>14920</v>
      </c>
      <c r="E1263" t="s">
        <v>275</v>
      </c>
      <c r="F1263" s="382">
        <v>12.89</v>
      </c>
      <c r="G1263" s="382">
        <v>502.04140000000001</v>
      </c>
      <c r="H1263" s="382">
        <v>502</v>
      </c>
      <c r="I1263" s="382">
        <v>0</v>
      </c>
    </row>
    <row r="1264" spans="1:9" x14ac:dyDescent="0.25">
      <c r="A1264">
        <v>20090014</v>
      </c>
      <c r="B1264" t="s">
        <v>11</v>
      </c>
      <c r="C1264" t="s">
        <v>15180</v>
      </c>
      <c r="D1264" t="s">
        <v>12813</v>
      </c>
      <c r="E1264" t="s">
        <v>1370</v>
      </c>
      <c r="F1264" s="382">
        <v>73.929999999999993</v>
      </c>
      <c r="G1264" s="382">
        <v>3112.3856000000001</v>
      </c>
      <c r="H1264" s="382">
        <v>3112</v>
      </c>
      <c r="I1264" s="382">
        <v>0</v>
      </c>
    </row>
    <row r="1265" spans="1:9" x14ac:dyDescent="0.25">
      <c r="A1265">
        <v>20090014</v>
      </c>
      <c r="B1265" t="s">
        <v>12</v>
      </c>
      <c r="C1265" t="s">
        <v>15181</v>
      </c>
      <c r="D1265" t="s">
        <v>15226</v>
      </c>
      <c r="E1265" t="s">
        <v>1370</v>
      </c>
      <c r="F1265" s="382">
        <v>41.96</v>
      </c>
      <c r="G1265" s="382">
        <v>1885.5477999999998</v>
      </c>
      <c r="H1265" s="382">
        <v>1886</v>
      </c>
      <c r="I1265" s="382">
        <v>0</v>
      </c>
    </row>
    <row r="1266" spans="1:9" x14ac:dyDescent="0.25">
      <c r="A1266">
        <v>20090014</v>
      </c>
      <c r="B1266" t="s">
        <v>13</v>
      </c>
      <c r="C1266" t="s">
        <v>15182</v>
      </c>
      <c r="D1266" t="s">
        <v>15701</v>
      </c>
      <c r="E1266" t="s">
        <v>275</v>
      </c>
      <c r="F1266" s="382">
        <v>19.709999999999997</v>
      </c>
      <c r="G1266" s="382">
        <v>862.77379999999994</v>
      </c>
      <c r="H1266" s="382">
        <v>863</v>
      </c>
      <c r="I1266" s="382">
        <v>0</v>
      </c>
    </row>
    <row r="1267" spans="1:9" x14ac:dyDescent="0.25">
      <c r="A1267">
        <v>20090014</v>
      </c>
      <c r="B1267" t="s">
        <v>35</v>
      </c>
      <c r="C1267" t="s">
        <v>10609</v>
      </c>
      <c r="D1267" t="s">
        <v>15227</v>
      </c>
      <c r="E1267" t="s">
        <v>1370</v>
      </c>
      <c r="F1267" s="382">
        <v>33.65</v>
      </c>
      <c r="G1267" s="382">
        <v>1252.6675000000002</v>
      </c>
      <c r="H1267" s="382">
        <v>1253</v>
      </c>
      <c r="I1267" s="382">
        <v>0</v>
      </c>
    </row>
    <row r="1268" spans="1:9" x14ac:dyDescent="0.25">
      <c r="A1268">
        <v>20090014</v>
      </c>
      <c r="B1268" t="s">
        <v>14</v>
      </c>
      <c r="C1268" t="s">
        <v>8725</v>
      </c>
      <c r="D1268" t="s">
        <v>15228</v>
      </c>
      <c r="E1268" t="s">
        <v>275</v>
      </c>
      <c r="F1268" s="382">
        <v>27.9</v>
      </c>
      <c r="G1268" s="382">
        <v>1106.3959</v>
      </c>
      <c r="H1268" s="382">
        <v>1106</v>
      </c>
      <c r="I1268" s="382">
        <v>0</v>
      </c>
    </row>
    <row r="1269" spans="1:9" x14ac:dyDescent="0.25">
      <c r="A1269">
        <v>20090014</v>
      </c>
      <c r="B1269" t="s">
        <v>1650</v>
      </c>
      <c r="C1269" t="s">
        <v>10598</v>
      </c>
      <c r="D1269" t="s">
        <v>15591</v>
      </c>
      <c r="E1269" t="s">
        <v>1370</v>
      </c>
      <c r="F1269" s="382">
        <v>124.99000000000001</v>
      </c>
      <c r="G1269" s="382">
        <v>5378.1261999999997</v>
      </c>
      <c r="H1269" s="382">
        <v>5378</v>
      </c>
      <c r="I1269" s="382">
        <v>0</v>
      </c>
    </row>
    <row r="1270" spans="1:9" x14ac:dyDescent="0.25">
      <c r="A1270">
        <v>20090014</v>
      </c>
      <c r="B1270" t="s">
        <v>15</v>
      </c>
      <c r="C1270" t="s">
        <v>9992</v>
      </c>
      <c r="D1270" t="s">
        <v>15592</v>
      </c>
      <c r="E1270" t="s">
        <v>1370</v>
      </c>
      <c r="F1270" s="382">
        <v>31.6</v>
      </c>
      <c r="G1270" s="382">
        <v>1318.9631999999999</v>
      </c>
      <c r="H1270" s="382">
        <v>1319</v>
      </c>
      <c r="I1270" s="382">
        <v>0</v>
      </c>
    </row>
    <row r="1271" spans="1:9" x14ac:dyDescent="0.25">
      <c r="A1271">
        <v>20090014</v>
      </c>
      <c r="B1271" t="s">
        <v>16</v>
      </c>
      <c r="C1271" t="s">
        <v>8402</v>
      </c>
      <c r="D1271" t="s">
        <v>15593</v>
      </c>
      <c r="E1271" t="s">
        <v>1691</v>
      </c>
      <c r="F1271" s="382">
        <v>43.210000000000008</v>
      </c>
      <c r="G1271" s="382">
        <v>1662.4196999999997</v>
      </c>
      <c r="H1271" s="382">
        <v>1662</v>
      </c>
      <c r="I1271" s="382">
        <v>0</v>
      </c>
    </row>
    <row r="1272" spans="1:9" x14ac:dyDescent="0.25">
      <c r="A1272">
        <v>20090014</v>
      </c>
      <c r="B1272" t="s">
        <v>129</v>
      </c>
      <c r="C1272" t="s">
        <v>10895</v>
      </c>
      <c r="D1272" t="s">
        <v>15938</v>
      </c>
      <c r="E1272" t="s">
        <v>1370</v>
      </c>
      <c r="F1272" s="382">
        <v>66.510000000000005</v>
      </c>
      <c r="G1272" s="382">
        <v>2902.5793999999996</v>
      </c>
      <c r="H1272" s="382">
        <v>2903</v>
      </c>
      <c r="I1272" s="382">
        <v>0</v>
      </c>
    </row>
    <row r="1273" spans="1:9" x14ac:dyDescent="0.25">
      <c r="A1273">
        <v>20090014</v>
      </c>
      <c r="B1273" t="s">
        <v>423</v>
      </c>
      <c r="C1273" t="s">
        <v>11944</v>
      </c>
      <c r="D1273" t="s">
        <v>15939</v>
      </c>
      <c r="E1273" t="s">
        <v>275</v>
      </c>
      <c r="F1273" s="382">
        <v>24.590000000000003</v>
      </c>
      <c r="G1273" s="382">
        <v>1155.9803999999999</v>
      </c>
      <c r="H1273" s="382">
        <v>1156</v>
      </c>
      <c r="I1273" s="382">
        <v>0</v>
      </c>
    </row>
    <row r="1274" spans="1:9" x14ac:dyDescent="0.25">
      <c r="A1274">
        <v>20090014</v>
      </c>
      <c r="B1274" t="s">
        <v>424</v>
      </c>
      <c r="C1274" t="s">
        <v>16091</v>
      </c>
      <c r="D1274" t="s">
        <v>16108</v>
      </c>
      <c r="E1274" t="s">
        <v>275</v>
      </c>
      <c r="F1274" s="382">
        <v>29.490000000000002</v>
      </c>
      <c r="G1274" s="382">
        <v>1154.5237</v>
      </c>
      <c r="H1274" s="382">
        <v>1155</v>
      </c>
      <c r="I1274" s="382">
        <v>0</v>
      </c>
    </row>
    <row r="1275" spans="1:9" x14ac:dyDescent="0.25">
      <c r="A1275">
        <v>20090014</v>
      </c>
      <c r="B1275" t="s">
        <v>425</v>
      </c>
      <c r="C1275" t="s">
        <v>8646</v>
      </c>
      <c r="D1275" t="s">
        <v>16179</v>
      </c>
      <c r="E1275" t="s">
        <v>275</v>
      </c>
      <c r="F1275" s="382">
        <v>14.47</v>
      </c>
      <c r="G1275" s="382">
        <v>530.06269999999995</v>
      </c>
      <c r="H1275" s="382">
        <v>530</v>
      </c>
      <c r="I1275" s="382">
        <v>0</v>
      </c>
    </row>
    <row r="1276" spans="1:9" x14ac:dyDescent="0.25">
      <c r="A1276" t="s">
        <v>16748</v>
      </c>
      <c r="F1276" s="382">
        <v>1979.1200000000001</v>
      </c>
      <c r="G1276" s="382">
        <v>82075.671900000016</v>
      </c>
      <c r="H1276" s="382">
        <v>75725</v>
      </c>
      <c r="I1276" s="382">
        <v>0</v>
      </c>
    </row>
    <row r="1277" spans="1:9" x14ac:dyDescent="0.25">
      <c r="A1277">
        <v>20080039</v>
      </c>
      <c r="B1277" t="s">
        <v>0</v>
      </c>
      <c r="C1277" t="s">
        <v>12053</v>
      </c>
      <c r="D1277" t="s">
        <v>12104</v>
      </c>
      <c r="E1277" t="s">
        <v>7819</v>
      </c>
      <c r="F1277" s="382">
        <v>18.89</v>
      </c>
      <c r="G1277" s="382">
        <v>1398.7683</v>
      </c>
      <c r="H1277" s="382">
        <v>1399</v>
      </c>
      <c r="I1277" s="382">
        <v>0</v>
      </c>
    </row>
    <row r="1278" spans="1:9" x14ac:dyDescent="0.25">
      <c r="A1278">
        <v>20080039</v>
      </c>
      <c r="B1278" t="s">
        <v>20</v>
      </c>
      <c r="C1278" t="s">
        <v>8457</v>
      </c>
      <c r="D1278" t="s">
        <v>11968</v>
      </c>
      <c r="E1278" t="s">
        <v>8122</v>
      </c>
      <c r="F1278" s="382">
        <v>105.35000000000002</v>
      </c>
      <c r="G1278" s="382">
        <v>4735.6607999999997</v>
      </c>
      <c r="H1278" s="382">
        <v>4736</v>
      </c>
      <c r="I1278" s="382">
        <v>0</v>
      </c>
    </row>
    <row r="1279" spans="1:9" x14ac:dyDescent="0.25">
      <c r="A1279">
        <v>20080039</v>
      </c>
      <c r="B1279" t="s">
        <v>21</v>
      </c>
      <c r="C1279" t="s">
        <v>12756</v>
      </c>
      <c r="D1279" t="s">
        <v>12809</v>
      </c>
      <c r="E1279" t="s">
        <v>6239</v>
      </c>
      <c r="F1279" s="382">
        <v>9.6199999999999992</v>
      </c>
      <c r="G1279" s="382">
        <v>630.5714999999999</v>
      </c>
      <c r="H1279" s="382">
        <v>631</v>
      </c>
      <c r="I1279" s="382">
        <v>0</v>
      </c>
    </row>
    <row r="1280" spans="1:9" x14ac:dyDescent="0.25">
      <c r="A1280">
        <v>20080039</v>
      </c>
      <c r="B1280" t="s">
        <v>26</v>
      </c>
      <c r="C1280" t="s">
        <v>12061</v>
      </c>
      <c r="D1280" t="s">
        <v>12112</v>
      </c>
      <c r="E1280" t="s">
        <v>8439</v>
      </c>
      <c r="F1280" s="382">
        <v>19.689999999999998</v>
      </c>
      <c r="G1280" s="382">
        <v>1024.3462999999999</v>
      </c>
      <c r="H1280" s="382">
        <v>1024</v>
      </c>
      <c r="I1280" s="382">
        <v>0</v>
      </c>
    </row>
    <row r="1281" spans="1:9" x14ac:dyDescent="0.25">
      <c r="A1281">
        <v>20080039</v>
      </c>
      <c r="B1281" t="s">
        <v>38</v>
      </c>
      <c r="C1281" t="s">
        <v>12064</v>
      </c>
      <c r="D1281" t="s">
        <v>12115</v>
      </c>
      <c r="E1281" t="s">
        <v>6239</v>
      </c>
      <c r="F1281" s="382">
        <v>309.12</v>
      </c>
      <c r="G1281" s="382">
        <v>12595.417699999998</v>
      </c>
      <c r="H1281" s="382">
        <v>12595</v>
      </c>
      <c r="I1281" s="382">
        <v>0</v>
      </c>
    </row>
    <row r="1282" spans="1:9" x14ac:dyDescent="0.25">
      <c r="A1282" t="s">
        <v>16749</v>
      </c>
      <c r="F1282" s="382">
        <v>462.67</v>
      </c>
      <c r="G1282" s="382">
        <v>20384.764599999999</v>
      </c>
      <c r="H1282" s="382">
        <v>20385</v>
      </c>
      <c r="I1282" s="382">
        <v>0</v>
      </c>
    </row>
    <row r="1283" spans="1:9" x14ac:dyDescent="0.25">
      <c r="A1283">
        <v>20090015</v>
      </c>
      <c r="B1283" t="s">
        <v>17</v>
      </c>
      <c r="C1283" t="s">
        <v>11793</v>
      </c>
      <c r="D1283" t="s">
        <v>11837</v>
      </c>
      <c r="E1283" t="s">
        <v>4690</v>
      </c>
      <c r="F1283" s="382">
        <v>12.21</v>
      </c>
      <c r="G1283" s="382">
        <v>479.65250000000003</v>
      </c>
      <c r="H1283" s="382">
        <v>480</v>
      </c>
      <c r="I1283" s="382">
        <v>0</v>
      </c>
    </row>
    <row r="1284" spans="1:9" x14ac:dyDescent="0.25">
      <c r="A1284">
        <v>20090015</v>
      </c>
      <c r="B1284" t="s">
        <v>21</v>
      </c>
      <c r="C1284" t="s">
        <v>7119</v>
      </c>
      <c r="D1284" t="s">
        <v>11844</v>
      </c>
      <c r="E1284" t="s">
        <v>4690</v>
      </c>
      <c r="F1284" s="382">
        <v>70.34</v>
      </c>
      <c r="G1284" s="382">
        <v>2636.4954000000002</v>
      </c>
      <c r="H1284" s="382">
        <v>2636</v>
      </c>
      <c r="I1284" s="382">
        <v>0</v>
      </c>
    </row>
    <row r="1285" spans="1:9" x14ac:dyDescent="0.25">
      <c r="A1285">
        <v>20090015</v>
      </c>
      <c r="B1285" t="s">
        <v>40</v>
      </c>
      <c r="C1285" t="s">
        <v>11798</v>
      </c>
      <c r="D1285" t="s">
        <v>11845</v>
      </c>
      <c r="E1285" t="s">
        <v>4690</v>
      </c>
      <c r="F1285" s="382">
        <v>69.540000000000006</v>
      </c>
      <c r="G1285" s="382">
        <v>2579.1996000000004</v>
      </c>
      <c r="H1285" s="382">
        <v>2579</v>
      </c>
      <c r="I1285" s="382">
        <v>0</v>
      </c>
    </row>
    <row r="1286" spans="1:9" x14ac:dyDescent="0.25">
      <c r="A1286">
        <v>20090015</v>
      </c>
      <c r="B1286" t="s">
        <v>23</v>
      </c>
      <c r="C1286" t="s">
        <v>13698</v>
      </c>
      <c r="D1286" t="s">
        <v>13699</v>
      </c>
      <c r="E1286" t="s">
        <v>275</v>
      </c>
      <c r="F1286" s="382">
        <v>29.009999999999998</v>
      </c>
      <c r="G1286" s="382">
        <v>1076.4603999999999</v>
      </c>
      <c r="H1286" s="382">
        <v>1076</v>
      </c>
      <c r="I1286" s="382">
        <v>0</v>
      </c>
    </row>
    <row r="1287" spans="1:9" x14ac:dyDescent="0.25">
      <c r="A1287">
        <v>20090015</v>
      </c>
      <c r="B1287" t="s">
        <v>24</v>
      </c>
      <c r="C1287" t="s">
        <v>8790</v>
      </c>
      <c r="D1287" t="s">
        <v>11846</v>
      </c>
      <c r="E1287" t="s">
        <v>1370</v>
      </c>
      <c r="F1287" s="382">
        <v>106.30999999999999</v>
      </c>
      <c r="G1287" s="382">
        <v>3992.7496000000001</v>
      </c>
      <c r="H1287" s="382">
        <v>3993</v>
      </c>
      <c r="I1287" s="382">
        <v>0</v>
      </c>
    </row>
    <row r="1288" spans="1:9" x14ac:dyDescent="0.25">
      <c r="A1288">
        <v>20090015</v>
      </c>
      <c r="B1288" t="s">
        <v>26</v>
      </c>
      <c r="C1288" t="s">
        <v>11799</v>
      </c>
      <c r="D1288" t="s">
        <v>11847</v>
      </c>
      <c r="E1288" t="s">
        <v>4690</v>
      </c>
      <c r="F1288" s="382">
        <v>45.519999999999996</v>
      </c>
      <c r="G1288" s="382">
        <v>1824.1546000000001</v>
      </c>
      <c r="H1288" s="382">
        <v>1824</v>
      </c>
      <c r="I1288" s="382">
        <v>0</v>
      </c>
    </row>
    <row r="1289" spans="1:9" x14ac:dyDescent="0.25">
      <c r="A1289">
        <v>20090015</v>
      </c>
      <c r="B1289" t="s">
        <v>27</v>
      </c>
      <c r="C1289" t="s">
        <v>12003</v>
      </c>
      <c r="D1289" t="s">
        <v>12820</v>
      </c>
      <c r="E1289" t="s">
        <v>4690</v>
      </c>
      <c r="F1289" s="382">
        <v>10.88</v>
      </c>
      <c r="G1289" s="382">
        <v>516.54149999999993</v>
      </c>
      <c r="H1289" s="382">
        <v>517</v>
      </c>
      <c r="I1289" s="382">
        <v>0</v>
      </c>
    </row>
    <row r="1290" spans="1:9" x14ac:dyDescent="0.25">
      <c r="A1290">
        <v>20090015</v>
      </c>
      <c r="B1290" t="s">
        <v>2</v>
      </c>
      <c r="C1290" t="s">
        <v>12072</v>
      </c>
      <c r="D1290" t="s">
        <v>12123</v>
      </c>
      <c r="E1290" t="s">
        <v>4690</v>
      </c>
      <c r="F1290" s="382">
        <v>10.77</v>
      </c>
      <c r="G1290" s="382">
        <v>508.69060000000002</v>
      </c>
      <c r="H1290" s="382">
        <v>509</v>
      </c>
      <c r="I1290" s="382">
        <v>0</v>
      </c>
    </row>
    <row r="1291" spans="1:9" x14ac:dyDescent="0.25">
      <c r="A1291">
        <v>20090015</v>
      </c>
      <c r="B1291" t="s">
        <v>28</v>
      </c>
      <c r="C1291" t="s">
        <v>10423</v>
      </c>
      <c r="D1291" t="s">
        <v>11849</v>
      </c>
      <c r="E1291" t="s">
        <v>4690</v>
      </c>
      <c r="F1291" s="382">
        <v>52.25</v>
      </c>
      <c r="G1291" s="382">
        <v>2203.3340000000003</v>
      </c>
      <c r="H1291" s="382">
        <v>2203</v>
      </c>
      <c r="I1291" s="382">
        <v>0</v>
      </c>
    </row>
    <row r="1292" spans="1:9" x14ac:dyDescent="0.25">
      <c r="A1292">
        <v>20090015</v>
      </c>
      <c r="B1292" t="s">
        <v>37</v>
      </c>
      <c r="C1292" t="s">
        <v>11800</v>
      </c>
      <c r="D1292" t="s">
        <v>11850</v>
      </c>
      <c r="E1292" t="s">
        <v>4690</v>
      </c>
      <c r="F1292" s="382">
        <v>24.01</v>
      </c>
      <c r="G1292" s="382">
        <v>1093.1985</v>
      </c>
      <c r="H1292" s="382">
        <v>1093</v>
      </c>
      <c r="I1292" s="382">
        <v>0</v>
      </c>
    </row>
    <row r="1293" spans="1:9" x14ac:dyDescent="0.25">
      <c r="A1293">
        <v>20090015</v>
      </c>
      <c r="B1293" t="s">
        <v>30</v>
      </c>
      <c r="C1293" t="s">
        <v>12767</v>
      </c>
      <c r="D1293" t="s">
        <v>12823</v>
      </c>
      <c r="E1293" t="s">
        <v>1370</v>
      </c>
      <c r="F1293" s="382">
        <v>44.419999999999995</v>
      </c>
      <c r="G1293" s="382">
        <v>1555.1456000000001</v>
      </c>
      <c r="H1293" s="382">
        <v>1555</v>
      </c>
      <c r="I1293" s="382">
        <v>0</v>
      </c>
    </row>
    <row r="1294" spans="1:9" x14ac:dyDescent="0.25">
      <c r="A1294">
        <v>20090015</v>
      </c>
      <c r="B1294" t="s">
        <v>422</v>
      </c>
      <c r="C1294" t="s">
        <v>13310</v>
      </c>
      <c r="D1294" t="s">
        <v>13340</v>
      </c>
      <c r="E1294" t="s">
        <v>4690</v>
      </c>
      <c r="F1294" s="382">
        <v>28.459999999999997</v>
      </c>
      <c r="G1294" s="382">
        <v>1647.3887999999997</v>
      </c>
      <c r="H1294" s="382">
        <v>1647</v>
      </c>
      <c r="I1294" s="382">
        <v>0</v>
      </c>
    </row>
    <row r="1295" spans="1:9" x14ac:dyDescent="0.25">
      <c r="A1295">
        <v>20090015</v>
      </c>
      <c r="B1295" t="s">
        <v>8</v>
      </c>
      <c r="C1295" t="s">
        <v>13311</v>
      </c>
      <c r="D1295" t="s">
        <v>13341</v>
      </c>
      <c r="E1295" t="s">
        <v>4690</v>
      </c>
      <c r="F1295" s="382">
        <v>64.14</v>
      </c>
      <c r="G1295" s="382">
        <v>2675.1311000000001</v>
      </c>
      <c r="H1295" s="382">
        <v>2675</v>
      </c>
      <c r="I1295" s="382">
        <v>0</v>
      </c>
    </row>
    <row r="1296" spans="1:9" x14ac:dyDescent="0.25">
      <c r="A1296">
        <v>20090015</v>
      </c>
      <c r="B1296" t="s">
        <v>32</v>
      </c>
      <c r="C1296" t="s">
        <v>13312</v>
      </c>
      <c r="D1296" t="s">
        <v>13342</v>
      </c>
      <c r="E1296" t="s">
        <v>4690</v>
      </c>
      <c r="F1296" s="382">
        <v>15.770000000000001</v>
      </c>
      <c r="G1296" s="382">
        <v>633.33399999999995</v>
      </c>
      <c r="H1296" s="382">
        <v>633</v>
      </c>
      <c r="I1296" s="382">
        <v>0</v>
      </c>
    </row>
    <row r="1297" spans="1:9" x14ac:dyDescent="0.25">
      <c r="A1297">
        <v>20090015</v>
      </c>
      <c r="B1297" t="s">
        <v>34</v>
      </c>
      <c r="C1297" t="s">
        <v>12405</v>
      </c>
      <c r="D1297" t="s">
        <v>15594</v>
      </c>
      <c r="E1297" t="s">
        <v>4690</v>
      </c>
      <c r="F1297" s="382">
        <v>71.110000000000014</v>
      </c>
      <c r="G1297" s="382">
        <v>2817.5234999999998</v>
      </c>
      <c r="H1297" s="382">
        <v>2818</v>
      </c>
      <c r="I1297" s="382">
        <v>0</v>
      </c>
    </row>
    <row r="1298" spans="1:9" x14ac:dyDescent="0.25">
      <c r="A1298">
        <v>20090015</v>
      </c>
      <c r="B1298" t="s">
        <v>11</v>
      </c>
      <c r="C1298" t="s">
        <v>10263</v>
      </c>
      <c r="D1298" t="s">
        <v>10309</v>
      </c>
      <c r="E1298" t="s">
        <v>4690</v>
      </c>
      <c r="F1298" s="382">
        <v>103.49000000000002</v>
      </c>
      <c r="G1298" s="382">
        <v>4356.5744999999997</v>
      </c>
      <c r="H1298" s="382">
        <v>4357</v>
      </c>
      <c r="I1298" s="382">
        <v>0</v>
      </c>
    </row>
    <row r="1299" spans="1:9" x14ac:dyDescent="0.25">
      <c r="A1299">
        <v>20090015</v>
      </c>
      <c r="B1299" t="s">
        <v>10</v>
      </c>
      <c r="C1299" t="s">
        <v>11323</v>
      </c>
      <c r="D1299" t="s">
        <v>13875</v>
      </c>
      <c r="E1299" t="s">
        <v>1691</v>
      </c>
      <c r="F1299" s="382">
        <v>75.16</v>
      </c>
      <c r="G1299" s="382">
        <v>2928.9279999999999</v>
      </c>
      <c r="H1299" s="382">
        <v>2929</v>
      </c>
      <c r="I1299" s="382">
        <v>0</v>
      </c>
    </row>
    <row r="1300" spans="1:9" x14ac:dyDescent="0.25">
      <c r="A1300" t="s">
        <v>16750</v>
      </c>
      <c r="F1300" s="382">
        <v>833.39</v>
      </c>
      <c r="G1300" s="382">
        <v>33524.502199999995</v>
      </c>
      <c r="H1300" s="382">
        <v>33524</v>
      </c>
      <c r="I1300" s="382">
        <v>0</v>
      </c>
    </row>
    <row r="1301" spans="1:9" x14ac:dyDescent="0.25">
      <c r="A1301">
        <v>20090017</v>
      </c>
      <c r="B1301" t="s">
        <v>17</v>
      </c>
      <c r="C1301" t="s">
        <v>12311</v>
      </c>
      <c r="D1301" t="s">
        <v>12337</v>
      </c>
      <c r="E1301" t="s">
        <v>12338</v>
      </c>
      <c r="F1301" s="382">
        <v>23.07</v>
      </c>
      <c r="G1301" s="382">
        <v>970.26329999999984</v>
      </c>
      <c r="H1301" s="382">
        <v>956</v>
      </c>
      <c r="I1301" s="382">
        <v>13.849999999998545</v>
      </c>
    </row>
    <row r="1302" spans="1:9" x14ac:dyDescent="0.25">
      <c r="A1302">
        <v>20090017</v>
      </c>
      <c r="B1302" t="s">
        <v>0</v>
      </c>
      <c r="C1302" t="s">
        <v>12358</v>
      </c>
      <c r="D1302" t="s">
        <v>12573</v>
      </c>
      <c r="E1302" t="s">
        <v>11381</v>
      </c>
      <c r="F1302" s="382">
        <v>882.19</v>
      </c>
      <c r="G1302" s="382">
        <v>37304.354899999998</v>
      </c>
      <c r="H1302" s="382">
        <v>37304</v>
      </c>
      <c r="I1302" s="382">
        <v>0</v>
      </c>
    </row>
    <row r="1303" spans="1:9" x14ac:dyDescent="0.25">
      <c r="A1303" t="s">
        <v>16751</v>
      </c>
      <c r="F1303" s="382">
        <v>905.2600000000001</v>
      </c>
      <c r="G1303" s="382">
        <v>38274.618199999997</v>
      </c>
      <c r="H1303" s="382">
        <v>38260</v>
      </c>
      <c r="I1303" s="382">
        <v>13.849999999998545</v>
      </c>
    </row>
    <row r="1304" spans="1:9" x14ac:dyDescent="0.25">
      <c r="A1304">
        <v>20090020</v>
      </c>
      <c r="B1304" t="s">
        <v>17</v>
      </c>
      <c r="C1304" t="s">
        <v>12313</v>
      </c>
      <c r="D1304" t="s">
        <v>12340</v>
      </c>
      <c r="E1304" t="s">
        <v>278</v>
      </c>
      <c r="F1304" s="382">
        <v>899.88000000000011</v>
      </c>
      <c r="G1304" s="382">
        <v>35161.7448</v>
      </c>
      <c r="H1304" s="382">
        <v>34527</v>
      </c>
      <c r="I1304" s="382">
        <v>0</v>
      </c>
    </row>
    <row r="1305" spans="1:9" x14ac:dyDescent="0.25">
      <c r="A1305">
        <v>20090020</v>
      </c>
      <c r="B1305" t="s">
        <v>18</v>
      </c>
      <c r="C1305" t="s">
        <v>14234</v>
      </c>
      <c r="D1305" t="s">
        <v>14255</v>
      </c>
      <c r="E1305" t="s">
        <v>275</v>
      </c>
      <c r="F1305" s="382">
        <v>150.03</v>
      </c>
      <c r="G1305" s="382">
        <v>5770.3890000000001</v>
      </c>
      <c r="H1305" s="382">
        <v>5770</v>
      </c>
      <c r="I1305" s="382">
        <v>0</v>
      </c>
    </row>
    <row r="1306" spans="1:9" x14ac:dyDescent="0.25">
      <c r="A1306" t="s">
        <v>16752</v>
      </c>
      <c r="F1306" s="382">
        <v>1049.9100000000001</v>
      </c>
      <c r="G1306" s="382">
        <v>40932.133800000003</v>
      </c>
      <c r="H1306" s="382">
        <v>40297</v>
      </c>
      <c r="I1306" s="382">
        <v>0</v>
      </c>
    </row>
    <row r="1307" spans="1:9" x14ac:dyDescent="0.25">
      <c r="A1307">
        <v>20010055</v>
      </c>
      <c r="B1307" t="s">
        <v>17</v>
      </c>
      <c r="C1307" t="s">
        <v>12042</v>
      </c>
      <c r="D1307" t="s">
        <v>12422</v>
      </c>
      <c r="E1307" t="s">
        <v>460</v>
      </c>
      <c r="F1307" s="382">
        <v>22.880000000000003</v>
      </c>
      <c r="G1307" s="382">
        <v>950.57599999999991</v>
      </c>
      <c r="H1307" s="382">
        <v>255</v>
      </c>
      <c r="I1307" s="382">
        <v>695.45999999999913</v>
      </c>
    </row>
    <row r="1308" spans="1:9" x14ac:dyDescent="0.25">
      <c r="A1308">
        <v>20010055</v>
      </c>
      <c r="B1308" t="s">
        <v>1</v>
      </c>
      <c r="C1308" t="s">
        <v>12521</v>
      </c>
      <c r="D1308" t="s">
        <v>12542</v>
      </c>
      <c r="E1308" t="s">
        <v>460</v>
      </c>
      <c r="F1308" s="382">
        <v>20.139999999999997</v>
      </c>
      <c r="G1308" s="382">
        <v>970.2681</v>
      </c>
      <c r="H1308" s="382">
        <v>970</v>
      </c>
      <c r="I1308" s="382">
        <v>0</v>
      </c>
    </row>
    <row r="1309" spans="1:9" x14ac:dyDescent="0.25">
      <c r="A1309">
        <v>20010055</v>
      </c>
      <c r="B1309" t="s">
        <v>18</v>
      </c>
      <c r="C1309" t="s">
        <v>12522</v>
      </c>
      <c r="D1309" t="s">
        <v>12543</v>
      </c>
      <c r="E1309" t="s">
        <v>456</v>
      </c>
      <c r="F1309" s="382">
        <v>10.259999999999998</v>
      </c>
      <c r="G1309" s="382">
        <v>752.83860000000004</v>
      </c>
      <c r="H1309" s="382">
        <v>753</v>
      </c>
      <c r="I1309" s="382">
        <v>0</v>
      </c>
    </row>
    <row r="1310" spans="1:9" x14ac:dyDescent="0.25">
      <c r="A1310">
        <v>20010055</v>
      </c>
      <c r="B1310" t="s">
        <v>20</v>
      </c>
      <c r="C1310" t="s">
        <v>13001</v>
      </c>
      <c r="D1310" t="s">
        <v>13016</v>
      </c>
      <c r="E1310" t="s">
        <v>13030</v>
      </c>
      <c r="F1310" s="382">
        <v>40.18</v>
      </c>
      <c r="G1310" s="382">
        <v>1614.4937</v>
      </c>
      <c r="H1310" s="382">
        <v>1614</v>
      </c>
      <c r="I1310" s="382">
        <v>0</v>
      </c>
    </row>
    <row r="1311" spans="1:9" x14ac:dyDescent="0.25">
      <c r="A1311">
        <v>20010055</v>
      </c>
      <c r="B1311" t="s">
        <v>36</v>
      </c>
      <c r="C1311" t="s">
        <v>13003</v>
      </c>
      <c r="D1311" t="s">
        <v>13018</v>
      </c>
      <c r="E1311" t="s">
        <v>275</v>
      </c>
      <c r="F1311" s="382">
        <v>184.60000000000002</v>
      </c>
      <c r="G1311" s="382">
        <v>6971.6106999999993</v>
      </c>
      <c r="H1311" s="382">
        <v>6972</v>
      </c>
      <c r="I1311" s="382">
        <v>0</v>
      </c>
    </row>
    <row r="1312" spans="1:9" x14ac:dyDescent="0.25">
      <c r="A1312">
        <v>20010055</v>
      </c>
      <c r="B1312" t="s">
        <v>21</v>
      </c>
      <c r="C1312" t="s">
        <v>13004</v>
      </c>
      <c r="D1312" t="s">
        <v>13019</v>
      </c>
      <c r="E1312" t="s">
        <v>275</v>
      </c>
      <c r="F1312" s="382">
        <v>73.339999999999989</v>
      </c>
      <c r="G1312" s="382">
        <v>3162.9291000000003</v>
      </c>
      <c r="H1312" s="382">
        <v>3163</v>
      </c>
      <c r="I1312" s="382">
        <v>0</v>
      </c>
    </row>
    <row r="1313" spans="1:9" x14ac:dyDescent="0.25">
      <c r="A1313">
        <v>20010055</v>
      </c>
      <c r="B1313" t="s">
        <v>40</v>
      </c>
      <c r="C1313" t="s">
        <v>13718</v>
      </c>
      <c r="D1313" t="s">
        <v>13744</v>
      </c>
      <c r="E1313" t="s">
        <v>275</v>
      </c>
      <c r="F1313" s="382">
        <v>81.290000000000006</v>
      </c>
      <c r="G1313" s="382">
        <v>3565.8691000000003</v>
      </c>
      <c r="H1313" s="382">
        <v>3566</v>
      </c>
      <c r="I1313" s="382">
        <v>0</v>
      </c>
    </row>
    <row r="1314" spans="1:9" x14ac:dyDescent="0.25">
      <c r="A1314">
        <v>20010055</v>
      </c>
      <c r="B1314" t="s">
        <v>24</v>
      </c>
      <c r="C1314" t="s">
        <v>12921</v>
      </c>
      <c r="D1314" t="s">
        <v>12941</v>
      </c>
      <c r="E1314" t="s">
        <v>429</v>
      </c>
      <c r="F1314" s="382">
        <v>6.12</v>
      </c>
      <c r="G1314" s="382">
        <v>372.15189999999996</v>
      </c>
      <c r="H1314" s="382">
        <v>372</v>
      </c>
      <c r="I1314" s="382">
        <v>0</v>
      </c>
    </row>
    <row r="1315" spans="1:9" x14ac:dyDescent="0.25">
      <c r="A1315">
        <v>20010055</v>
      </c>
      <c r="B1315" t="s">
        <v>3</v>
      </c>
      <c r="C1315" t="s">
        <v>13522</v>
      </c>
      <c r="D1315" t="s">
        <v>13554</v>
      </c>
      <c r="E1315" t="s">
        <v>275</v>
      </c>
      <c r="F1315" s="382">
        <v>22.47</v>
      </c>
      <c r="G1315" s="382">
        <v>971.45869999999991</v>
      </c>
      <c r="H1315" s="382">
        <v>971</v>
      </c>
      <c r="I1315" s="382">
        <v>0</v>
      </c>
    </row>
    <row r="1316" spans="1:9" x14ac:dyDescent="0.25">
      <c r="A1316">
        <v>20010055</v>
      </c>
      <c r="B1316" t="s">
        <v>28</v>
      </c>
      <c r="C1316" t="s">
        <v>14146</v>
      </c>
      <c r="D1316" t="s">
        <v>14161</v>
      </c>
      <c r="E1316" t="s">
        <v>460</v>
      </c>
      <c r="F1316" s="382">
        <v>4.01</v>
      </c>
      <c r="G1316" s="382">
        <v>166.49520000000001</v>
      </c>
      <c r="H1316" s="382">
        <v>166</v>
      </c>
      <c r="I1316" s="382">
        <v>0</v>
      </c>
    </row>
    <row r="1317" spans="1:9" x14ac:dyDescent="0.25">
      <c r="A1317">
        <v>20010055</v>
      </c>
      <c r="B1317" t="s">
        <v>37</v>
      </c>
      <c r="C1317" t="s">
        <v>8400</v>
      </c>
      <c r="D1317" t="s">
        <v>14460</v>
      </c>
      <c r="E1317" t="s">
        <v>460</v>
      </c>
      <c r="F1317" s="382">
        <v>32.739999999999995</v>
      </c>
      <c r="G1317" s="382">
        <v>1214.0139999999999</v>
      </c>
      <c r="H1317" s="382">
        <v>1214</v>
      </c>
      <c r="I1317" s="382">
        <v>0</v>
      </c>
    </row>
    <row r="1318" spans="1:9" x14ac:dyDescent="0.25">
      <c r="A1318">
        <v>20010055</v>
      </c>
      <c r="B1318" t="s">
        <v>38</v>
      </c>
      <c r="C1318" t="s">
        <v>14607</v>
      </c>
      <c r="D1318" t="s">
        <v>14631</v>
      </c>
      <c r="E1318" t="s">
        <v>272</v>
      </c>
      <c r="F1318" s="382">
        <v>5.8900000000000006</v>
      </c>
      <c r="G1318" s="382">
        <v>266.7088</v>
      </c>
      <c r="H1318" s="382">
        <v>267</v>
      </c>
      <c r="I1318" s="382">
        <v>0</v>
      </c>
    </row>
    <row r="1319" spans="1:9" x14ac:dyDescent="0.25">
      <c r="A1319">
        <v>20010055</v>
      </c>
      <c r="B1319" t="s">
        <v>29</v>
      </c>
      <c r="C1319" t="s">
        <v>14512</v>
      </c>
      <c r="D1319" t="s">
        <v>14531</v>
      </c>
      <c r="E1319" t="s">
        <v>460</v>
      </c>
      <c r="F1319" s="382">
        <v>8.49</v>
      </c>
      <c r="G1319" s="382">
        <v>405.7269</v>
      </c>
      <c r="H1319" s="382">
        <v>406</v>
      </c>
      <c r="I1319" s="382">
        <v>0</v>
      </c>
    </row>
    <row r="1320" spans="1:9" x14ac:dyDescent="0.25">
      <c r="A1320">
        <v>20010055</v>
      </c>
      <c r="B1320" t="s">
        <v>5</v>
      </c>
      <c r="C1320" t="s">
        <v>14513</v>
      </c>
      <c r="D1320" t="s">
        <v>14532</v>
      </c>
      <c r="E1320" t="s">
        <v>273</v>
      </c>
      <c r="F1320" s="382">
        <v>24.15</v>
      </c>
      <c r="G1320" s="382">
        <v>1135.4996000000001</v>
      </c>
      <c r="H1320" s="382">
        <v>1135</v>
      </c>
      <c r="I1320" s="382">
        <v>0</v>
      </c>
    </row>
    <row r="1321" spans="1:9" x14ac:dyDescent="0.25">
      <c r="A1321">
        <v>20010055</v>
      </c>
      <c r="B1321" t="s">
        <v>39</v>
      </c>
      <c r="C1321" t="s">
        <v>14608</v>
      </c>
      <c r="D1321" t="s">
        <v>14632</v>
      </c>
      <c r="E1321" t="s">
        <v>460</v>
      </c>
      <c r="F1321" s="382">
        <v>13.159999999999998</v>
      </c>
      <c r="G1321" s="382">
        <v>696.31189999999992</v>
      </c>
      <c r="H1321" s="382">
        <v>696</v>
      </c>
      <c r="I1321" s="382">
        <v>0</v>
      </c>
    </row>
    <row r="1322" spans="1:9" x14ac:dyDescent="0.25">
      <c r="A1322">
        <v>20010055</v>
      </c>
      <c r="B1322" t="s">
        <v>6</v>
      </c>
      <c r="C1322" t="s">
        <v>14971</v>
      </c>
      <c r="D1322" t="s">
        <v>14983</v>
      </c>
      <c r="E1322" t="s">
        <v>429</v>
      </c>
      <c r="F1322" s="382">
        <v>9.2800000000000011</v>
      </c>
      <c r="G1322" s="382">
        <v>425.71600000000001</v>
      </c>
      <c r="H1322" s="382">
        <v>426</v>
      </c>
      <c r="I1322" s="382">
        <v>0</v>
      </c>
    </row>
    <row r="1323" spans="1:9" x14ac:dyDescent="0.25">
      <c r="A1323">
        <v>20010055</v>
      </c>
      <c r="B1323" t="s">
        <v>30</v>
      </c>
      <c r="C1323" t="s">
        <v>16430</v>
      </c>
      <c r="D1323" t="s">
        <v>16484</v>
      </c>
      <c r="E1323" t="s">
        <v>273</v>
      </c>
      <c r="F1323" s="382">
        <v>11.989999999999998</v>
      </c>
      <c r="G1323" s="382">
        <v>461.59590000000003</v>
      </c>
      <c r="H1323" s="382">
        <v>462</v>
      </c>
      <c r="I1323" s="382">
        <v>0</v>
      </c>
    </row>
    <row r="1324" spans="1:9" x14ac:dyDescent="0.25">
      <c r="A1324">
        <v>20010055</v>
      </c>
      <c r="B1324" t="s">
        <v>31</v>
      </c>
      <c r="C1324" t="s">
        <v>9605</v>
      </c>
      <c r="D1324" t="s">
        <v>16485</v>
      </c>
      <c r="E1324" t="s">
        <v>5245</v>
      </c>
      <c r="F1324" s="382">
        <v>19.809999999999999</v>
      </c>
      <c r="G1324" s="382">
        <v>881.62920000000008</v>
      </c>
      <c r="H1324" s="382">
        <v>882</v>
      </c>
      <c r="I1324" s="382">
        <v>0</v>
      </c>
    </row>
    <row r="1325" spans="1:9" x14ac:dyDescent="0.25">
      <c r="A1325">
        <v>20010055</v>
      </c>
      <c r="B1325" t="s">
        <v>7</v>
      </c>
      <c r="C1325">
        <v>0</v>
      </c>
      <c r="D1325">
        <v>0</v>
      </c>
      <c r="E1325">
        <v>0</v>
      </c>
      <c r="F1325" s="382">
        <v>42.45</v>
      </c>
      <c r="G1325" s="382">
        <v>1740.5519999999999</v>
      </c>
      <c r="H1325" s="382">
        <v>471</v>
      </c>
      <c r="I1325" s="382">
        <v>0</v>
      </c>
    </row>
    <row r="1326" spans="1:9" x14ac:dyDescent="0.25">
      <c r="A1326" t="s">
        <v>16753</v>
      </c>
      <c r="F1326" s="382">
        <v>633.24999999999989</v>
      </c>
      <c r="G1326" s="382">
        <v>26726.445400000001</v>
      </c>
      <c r="H1326" s="382">
        <v>24761</v>
      </c>
      <c r="I1326" s="382">
        <v>695.45999999999913</v>
      </c>
    </row>
    <row r="1327" spans="1:9" x14ac:dyDescent="0.25">
      <c r="A1327">
        <v>20020023</v>
      </c>
      <c r="B1327" t="s">
        <v>18</v>
      </c>
      <c r="C1327" t="s">
        <v>10541</v>
      </c>
      <c r="D1327" t="s">
        <v>12430</v>
      </c>
      <c r="E1327" t="s">
        <v>1380</v>
      </c>
      <c r="F1327" s="382">
        <v>46.32</v>
      </c>
      <c r="G1327" s="382">
        <v>1822.4084000000003</v>
      </c>
      <c r="H1327" s="382">
        <v>1822</v>
      </c>
      <c r="I1327" s="382">
        <v>0</v>
      </c>
    </row>
    <row r="1328" spans="1:9" x14ac:dyDescent="0.25">
      <c r="A1328">
        <v>20020023</v>
      </c>
      <c r="B1328" t="s">
        <v>21</v>
      </c>
      <c r="C1328" t="s">
        <v>12399</v>
      </c>
      <c r="D1328" t="s">
        <v>12431</v>
      </c>
      <c r="E1328" t="s">
        <v>11030</v>
      </c>
      <c r="F1328" s="382">
        <v>34.75</v>
      </c>
      <c r="G1328" s="382">
        <v>1392.8081999999999</v>
      </c>
      <c r="H1328" s="382">
        <v>1393</v>
      </c>
      <c r="I1328" s="382">
        <v>0</v>
      </c>
    </row>
    <row r="1329" spans="1:9" x14ac:dyDescent="0.25">
      <c r="A1329">
        <v>20020023</v>
      </c>
      <c r="B1329" t="s">
        <v>25</v>
      </c>
      <c r="C1329" t="s">
        <v>13527</v>
      </c>
      <c r="D1329" t="s">
        <v>13560</v>
      </c>
      <c r="E1329" t="s">
        <v>5245</v>
      </c>
      <c r="F1329" s="382">
        <v>48.77000000000001</v>
      </c>
      <c r="G1329" s="382">
        <v>1935.3123000000001</v>
      </c>
      <c r="H1329" s="382">
        <v>1935</v>
      </c>
      <c r="I1329" s="382">
        <v>0</v>
      </c>
    </row>
    <row r="1330" spans="1:9" x14ac:dyDescent="0.25">
      <c r="A1330">
        <v>20020023</v>
      </c>
      <c r="B1330" t="s">
        <v>26</v>
      </c>
      <c r="C1330" t="s">
        <v>12528</v>
      </c>
      <c r="D1330" t="s">
        <v>12557</v>
      </c>
      <c r="E1330" t="s">
        <v>281</v>
      </c>
      <c r="F1330" s="382">
        <v>1.8399999999999999</v>
      </c>
      <c r="G1330" s="382">
        <v>72.704399999999993</v>
      </c>
      <c r="H1330" s="382">
        <v>73</v>
      </c>
      <c r="I1330" s="382">
        <v>0</v>
      </c>
    </row>
    <row r="1331" spans="1:9" x14ac:dyDescent="0.25">
      <c r="A1331">
        <v>20020023</v>
      </c>
      <c r="B1331" t="s">
        <v>37</v>
      </c>
      <c r="C1331" t="s">
        <v>12404</v>
      </c>
      <c r="D1331" t="s">
        <v>12437</v>
      </c>
      <c r="E1331" t="s">
        <v>5502</v>
      </c>
      <c r="F1331" s="382">
        <v>47.509999999999991</v>
      </c>
      <c r="G1331" s="382">
        <v>1930.0688</v>
      </c>
      <c r="H1331" s="382">
        <v>1930</v>
      </c>
      <c r="I1331" s="382">
        <v>0</v>
      </c>
    </row>
    <row r="1332" spans="1:9" x14ac:dyDescent="0.25">
      <c r="A1332">
        <v>20020023</v>
      </c>
      <c r="B1332" t="s">
        <v>29</v>
      </c>
      <c r="C1332" t="s">
        <v>12405</v>
      </c>
      <c r="D1332" t="s">
        <v>12438</v>
      </c>
      <c r="E1332" t="s">
        <v>1284</v>
      </c>
      <c r="F1332" s="382">
        <v>152.84</v>
      </c>
      <c r="G1332" s="382">
        <v>6398.3552000000009</v>
      </c>
      <c r="H1332" s="382">
        <v>6398</v>
      </c>
      <c r="I1332" s="382">
        <v>0</v>
      </c>
    </row>
    <row r="1333" spans="1:9" x14ac:dyDescent="0.25">
      <c r="A1333">
        <v>20020023</v>
      </c>
      <c r="B1333" t="s">
        <v>39</v>
      </c>
      <c r="C1333" t="s">
        <v>13301</v>
      </c>
      <c r="D1333" t="s">
        <v>13323</v>
      </c>
      <c r="E1333" t="s">
        <v>275</v>
      </c>
      <c r="F1333" s="382">
        <v>16.580000000000002</v>
      </c>
      <c r="G1333" s="382">
        <v>720.64780000000007</v>
      </c>
      <c r="H1333" s="382">
        <v>721</v>
      </c>
      <c r="I1333" s="382">
        <v>0</v>
      </c>
    </row>
    <row r="1334" spans="1:9" x14ac:dyDescent="0.25">
      <c r="A1334">
        <v>20020023</v>
      </c>
      <c r="B1334" t="s">
        <v>6</v>
      </c>
      <c r="C1334" t="s">
        <v>618</v>
      </c>
      <c r="D1334" t="s">
        <v>12719</v>
      </c>
      <c r="E1334" t="s">
        <v>1284</v>
      </c>
      <c r="F1334" s="382">
        <v>66.05</v>
      </c>
      <c r="G1334" s="382">
        <v>2702.1224000000002</v>
      </c>
      <c r="H1334" s="382">
        <v>2702</v>
      </c>
      <c r="I1334" s="382">
        <v>0</v>
      </c>
    </row>
    <row r="1335" spans="1:9" x14ac:dyDescent="0.25">
      <c r="A1335">
        <v>20020023</v>
      </c>
      <c r="B1335" t="s">
        <v>31</v>
      </c>
      <c r="C1335" t="s">
        <v>13076</v>
      </c>
      <c r="D1335" t="s">
        <v>13099</v>
      </c>
      <c r="E1335" t="s">
        <v>7961</v>
      </c>
      <c r="F1335" s="382">
        <v>5.28</v>
      </c>
      <c r="G1335" s="382">
        <v>223.9624</v>
      </c>
      <c r="H1335" s="382">
        <v>224</v>
      </c>
      <c r="I1335" s="382">
        <v>0</v>
      </c>
    </row>
    <row r="1336" spans="1:9" x14ac:dyDescent="0.25">
      <c r="A1336">
        <v>20020023</v>
      </c>
      <c r="B1336" t="s">
        <v>422</v>
      </c>
      <c r="C1336" t="s">
        <v>16436</v>
      </c>
      <c r="D1336" t="s">
        <v>16492</v>
      </c>
      <c r="E1336" t="s">
        <v>1284</v>
      </c>
      <c r="F1336" s="382">
        <v>21.270000000000003</v>
      </c>
      <c r="G1336" s="382">
        <v>847.93560000000002</v>
      </c>
      <c r="H1336" s="382">
        <v>848</v>
      </c>
      <c r="I1336" s="382">
        <v>0</v>
      </c>
    </row>
    <row r="1337" spans="1:9" x14ac:dyDescent="0.25">
      <c r="A1337">
        <v>20020023</v>
      </c>
      <c r="B1337" t="s">
        <v>9</v>
      </c>
      <c r="C1337" t="s">
        <v>7428</v>
      </c>
      <c r="D1337" t="s">
        <v>12653</v>
      </c>
      <c r="E1337" t="s">
        <v>1380</v>
      </c>
      <c r="F1337" s="382">
        <v>98</v>
      </c>
      <c r="G1337" s="382">
        <v>3913.1250000000005</v>
      </c>
      <c r="H1337" s="382">
        <v>3913</v>
      </c>
      <c r="I1337" s="382">
        <v>0</v>
      </c>
    </row>
    <row r="1338" spans="1:9" x14ac:dyDescent="0.25">
      <c r="A1338">
        <v>20020023</v>
      </c>
      <c r="B1338" t="s">
        <v>34</v>
      </c>
      <c r="C1338" t="s">
        <v>11332</v>
      </c>
      <c r="D1338" t="s">
        <v>13100</v>
      </c>
      <c r="E1338" t="s">
        <v>1380</v>
      </c>
      <c r="F1338" s="382">
        <v>24.16</v>
      </c>
      <c r="G1338" s="382">
        <v>1055.8186000000001</v>
      </c>
      <c r="H1338" s="382">
        <v>1056</v>
      </c>
      <c r="I1338" s="382">
        <v>0</v>
      </c>
    </row>
    <row r="1339" spans="1:9" x14ac:dyDescent="0.25">
      <c r="A1339">
        <v>20020023</v>
      </c>
      <c r="B1339" t="s">
        <v>12</v>
      </c>
      <c r="C1339" t="s">
        <v>12530</v>
      </c>
      <c r="D1339" t="s">
        <v>12561</v>
      </c>
      <c r="E1339" t="s">
        <v>5245</v>
      </c>
      <c r="F1339" s="382">
        <v>20.939999999999998</v>
      </c>
      <c r="G1339" s="382">
        <v>866.33199999999999</v>
      </c>
      <c r="H1339" s="382">
        <v>866</v>
      </c>
      <c r="I1339" s="382">
        <v>0</v>
      </c>
    </row>
    <row r="1340" spans="1:9" x14ac:dyDescent="0.25">
      <c r="A1340">
        <v>20020023</v>
      </c>
      <c r="B1340" t="s">
        <v>15</v>
      </c>
      <c r="C1340" t="s">
        <v>15967</v>
      </c>
      <c r="D1340" t="s">
        <v>15979</v>
      </c>
      <c r="E1340" t="s">
        <v>1284</v>
      </c>
      <c r="F1340" s="382">
        <v>5.59</v>
      </c>
      <c r="G1340" s="382">
        <v>230.02430000000004</v>
      </c>
      <c r="H1340" s="382">
        <v>230</v>
      </c>
      <c r="I1340" s="382">
        <v>0</v>
      </c>
    </row>
    <row r="1341" spans="1:9" x14ac:dyDescent="0.25">
      <c r="A1341">
        <v>20020023</v>
      </c>
      <c r="B1341" t="s">
        <v>16</v>
      </c>
      <c r="C1341" t="s">
        <v>7602</v>
      </c>
      <c r="D1341" t="s">
        <v>15348</v>
      </c>
      <c r="E1341" t="s">
        <v>1284</v>
      </c>
      <c r="F1341" s="382">
        <v>35.300000000000004</v>
      </c>
      <c r="G1341" s="382">
        <v>1389.0926000000002</v>
      </c>
      <c r="H1341" s="382">
        <v>1389</v>
      </c>
      <c r="I1341" s="382">
        <v>0</v>
      </c>
    </row>
    <row r="1342" spans="1:9" x14ac:dyDescent="0.25">
      <c r="A1342">
        <v>20020023</v>
      </c>
      <c r="B1342" t="s">
        <v>423</v>
      </c>
      <c r="C1342" t="s">
        <v>15500</v>
      </c>
      <c r="D1342" t="s">
        <v>15550</v>
      </c>
      <c r="E1342" t="s">
        <v>1284</v>
      </c>
      <c r="F1342" s="382">
        <v>7.34</v>
      </c>
      <c r="G1342" s="382">
        <v>299.91300000000001</v>
      </c>
      <c r="H1342" s="382">
        <v>300</v>
      </c>
      <c r="I1342" s="382">
        <v>0</v>
      </c>
    </row>
    <row r="1343" spans="1:9" x14ac:dyDescent="0.25">
      <c r="A1343">
        <v>20020023</v>
      </c>
      <c r="B1343" t="s">
        <v>424</v>
      </c>
      <c r="C1343" t="s">
        <v>13951</v>
      </c>
      <c r="D1343" t="s">
        <v>15785</v>
      </c>
      <c r="E1343" t="s">
        <v>14103</v>
      </c>
      <c r="F1343" s="382">
        <v>37.389999999999993</v>
      </c>
      <c r="G1343" s="382">
        <v>1514.9888000000001</v>
      </c>
      <c r="H1343" s="382">
        <v>1515</v>
      </c>
      <c r="I1343" s="382">
        <v>0</v>
      </c>
    </row>
    <row r="1344" spans="1:9" x14ac:dyDescent="0.25">
      <c r="A1344">
        <v>20020023</v>
      </c>
      <c r="B1344" t="s">
        <v>10</v>
      </c>
      <c r="C1344" t="s">
        <v>11878</v>
      </c>
      <c r="D1344" t="s">
        <v>12560</v>
      </c>
      <c r="E1344" t="s">
        <v>1380</v>
      </c>
      <c r="F1344" s="382">
        <v>78.02000000000001</v>
      </c>
      <c r="G1344" s="382">
        <v>3121.5685999999996</v>
      </c>
      <c r="H1344" s="382">
        <v>3122</v>
      </c>
      <c r="I1344" s="382">
        <v>0</v>
      </c>
    </row>
    <row r="1345" spans="1:9" x14ac:dyDescent="0.25">
      <c r="A1345" t="s">
        <v>16754</v>
      </c>
      <c r="F1345" s="382">
        <v>747.94999999999993</v>
      </c>
      <c r="G1345" s="382">
        <v>30437.188399999999</v>
      </c>
      <c r="H1345" s="382">
        <v>30437</v>
      </c>
      <c r="I1345" s="382">
        <v>0</v>
      </c>
    </row>
    <row r="1346" spans="1:9" x14ac:dyDescent="0.25">
      <c r="A1346">
        <v>20080041</v>
      </c>
      <c r="B1346" t="s">
        <v>17</v>
      </c>
      <c r="C1346" t="s">
        <v>7914</v>
      </c>
      <c r="D1346" t="s">
        <v>12448</v>
      </c>
      <c r="E1346" t="s">
        <v>7962</v>
      </c>
      <c r="F1346" s="382">
        <v>404.87</v>
      </c>
      <c r="G1346" s="382">
        <v>16726.403200000001</v>
      </c>
      <c r="H1346" s="382">
        <v>5732</v>
      </c>
      <c r="I1346" s="382">
        <v>10994.48</v>
      </c>
    </row>
    <row r="1347" spans="1:9" x14ac:dyDescent="0.25">
      <c r="A1347">
        <v>20080041</v>
      </c>
      <c r="B1347" t="s">
        <v>1</v>
      </c>
      <c r="C1347" t="s">
        <v>13168</v>
      </c>
      <c r="D1347" t="s">
        <v>13208</v>
      </c>
      <c r="E1347" t="s">
        <v>275</v>
      </c>
      <c r="F1347" s="382">
        <v>16.149999999999999</v>
      </c>
      <c r="G1347" s="382">
        <v>697.29419999999993</v>
      </c>
      <c r="H1347" s="382">
        <v>697</v>
      </c>
      <c r="I1347" s="382">
        <v>0</v>
      </c>
    </row>
    <row r="1348" spans="1:9" x14ac:dyDescent="0.25">
      <c r="A1348">
        <v>20080041</v>
      </c>
      <c r="B1348" t="s">
        <v>20</v>
      </c>
      <c r="C1348" t="s">
        <v>13170</v>
      </c>
      <c r="D1348" t="s">
        <v>13210</v>
      </c>
      <c r="E1348" t="s">
        <v>7962</v>
      </c>
      <c r="F1348" s="382">
        <v>32.58</v>
      </c>
      <c r="G1348" s="382">
        <v>1309.0303999999999</v>
      </c>
      <c r="H1348" s="382">
        <v>1309</v>
      </c>
      <c r="I1348" s="382">
        <v>0</v>
      </c>
    </row>
    <row r="1349" spans="1:9" x14ac:dyDescent="0.25">
      <c r="A1349">
        <v>20080041</v>
      </c>
      <c r="B1349" t="s">
        <v>36</v>
      </c>
      <c r="C1349" t="s">
        <v>16003</v>
      </c>
      <c r="D1349" t="s">
        <v>16106</v>
      </c>
      <c r="E1349" t="s">
        <v>7417</v>
      </c>
      <c r="F1349" s="382">
        <v>13.52</v>
      </c>
      <c r="G1349" s="382">
        <v>606.18589999999995</v>
      </c>
      <c r="H1349" s="382">
        <v>606</v>
      </c>
      <c r="I1349" s="382">
        <v>0</v>
      </c>
    </row>
    <row r="1350" spans="1:9" x14ac:dyDescent="0.25">
      <c r="A1350">
        <v>20080041</v>
      </c>
      <c r="B1350" t="s">
        <v>22</v>
      </c>
      <c r="C1350" t="s">
        <v>7541</v>
      </c>
      <c r="D1350" t="s">
        <v>16262</v>
      </c>
      <c r="E1350" t="s">
        <v>7962</v>
      </c>
      <c r="F1350" s="382">
        <v>31.07</v>
      </c>
      <c r="G1350" s="382">
        <v>1268.7058</v>
      </c>
      <c r="H1350" s="382">
        <v>1269</v>
      </c>
      <c r="I1350" s="382">
        <v>0</v>
      </c>
    </row>
    <row r="1351" spans="1:9" x14ac:dyDescent="0.25">
      <c r="A1351">
        <v>20080041</v>
      </c>
      <c r="B1351" t="s">
        <v>40</v>
      </c>
      <c r="C1351" t="s">
        <v>13171</v>
      </c>
      <c r="D1351" t="s">
        <v>13211</v>
      </c>
      <c r="E1351" t="s">
        <v>5245</v>
      </c>
      <c r="F1351" s="382">
        <v>6.57</v>
      </c>
      <c r="G1351" s="382">
        <v>255.8526</v>
      </c>
      <c r="H1351" s="382">
        <v>256</v>
      </c>
      <c r="I1351" s="382">
        <v>0</v>
      </c>
    </row>
    <row r="1352" spans="1:9" x14ac:dyDescent="0.25">
      <c r="A1352">
        <v>20080041</v>
      </c>
      <c r="B1352" t="s">
        <v>23</v>
      </c>
      <c r="C1352" t="s">
        <v>16226</v>
      </c>
      <c r="D1352" t="s">
        <v>16263</v>
      </c>
      <c r="E1352" t="s">
        <v>7962</v>
      </c>
      <c r="F1352" s="382">
        <v>30.610000000000007</v>
      </c>
      <c r="G1352" s="382">
        <v>1229.3505</v>
      </c>
      <c r="H1352" s="382">
        <v>1229</v>
      </c>
      <c r="I1352" s="382">
        <v>0</v>
      </c>
    </row>
    <row r="1353" spans="1:9" x14ac:dyDescent="0.25">
      <c r="A1353">
        <v>20080041</v>
      </c>
      <c r="B1353" t="s">
        <v>24</v>
      </c>
      <c r="C1353" t="s">
        <v>16227</v>
      </c>
      <c r="D1353" t="s">
        <v>16264</v>
      </c>
      <c r="E1353" t="s">
        <v>275</v>
      </c>
      <c r="F1353" s="382">
        <v>26.27</v>
      </c>
      <c r="G1353" s="382">
        <v>1092.2593000000002</v>
      </c>
      <c r="H1353" s="382">
        <v>1092</v>
      </c>
      <c r="I1353" s="382">
        <v>0</v>
      </c>
    </row>
    <row r="1354" spans="1:9" x14ac:dyDescent="0.25">
      <c r="A1354">
        <v>20080041</v>
      </c>
      <c r="B1354" t="s">
        <v>25</v>
      </c>
      <c r="C1354" t="s">
        <v>16228</v>
      </c>
      <c r="D1354" t="s">
        <v>16265</v>
      </c>
      <c r="E1354" t="s">
        <v>275</v>
      </c>
      <c r="F1354" s="382">
        <v>31.039999999999996</v>
      </c>
      <c r="G1354" s="382">
        <v>1209.6264999999999</v>
      </c>
      <c r="H1354" s="382">
        <v>1210</v>
      </c>
      <c r="I1354" s="382">
        <v>0</v>
      </c>
    </row>
    <row r="1355" spans="1:9" x14ac:dyDescent="0.25">
      <c r="A1355">
        <v>20080041</v>
      </c>
      <c r="B1355" t="s">
        <v>26</v>
      </c>
      <c r="C1355" t="s">
        <v>16229</v>
      </c>
      <c r="D1355" t="s">
        <v>16266</v>
      </c>
      <c r="E1355" t="s">
        <v>7962</v>
      </c>
      <c r="F1355" s="382">
        <v>39.20000000000001</v>
      </c>
      <c r="G1355" s="382">
        <v>1368.4082999999998</v>
      </c>
      <c r="H1355" s="382">
        <v>1368</v>
      </c>
      <c r="I1355" s="382">
        <v>0</v>
      </c>
    </row>
    <row r="1356" spans="1:9" x14ac:dyDescent="0.25">
      <c r="A1356">
        <v>20080041</v>
      </c>
      <c r="B1356" t="s">
        <v>27</v>
      </c>
      <c r="C1356" t="s">
        <v>9500</v>
      </c>
      <c r="D1356" t="s">
        <v>16267</v>
      </c>
      <c r="E1356" t="s">
        <v>7962</v>
      </c>
      <c r="F1356" s="382">
        <v>15.489999999999998</v>
      </c>
      <c r="G1356" s="382">
        <v>589.88929999999993</v>
      </c>
      <c r="H1356" s="382">
        <v>590</v>
      </c>
      <c r="I1356" s="382">
        <v>0</v>
      </c>
    </row>
    <row r="1357" spans="1:9" x14ac:dyDescent="0.25">
      <c r="A1357">
        <v>20080041</v>
      </c>
      <c r="B1357" t="s">
        <v>2</v>
      </c>
      <c r="C1357" t="s">
        <v>16461</v>
      </c>
      <c r="D1357" t="s">
        <v>16534</v>
      </c>
      <c r="E1357" t="s">
        <v>7962</v>
      </c>
      <c r="F1357" s="382">
        <v>15.15</v>
      </c>
      <c r="G1357" s="382">
        <v>583.36720000000003</v>
      </c>
      <c r="H1357" s="382">
        <v>583</v>
      </c>
      <c r="I1357" s="382">
        <v>0</v>
      </c>
    </row>
    <row r="1358" spans="1:9" x14ac:dyDescent="0.25">
      <c r="A1358">
        <v>20080041</v>
      </c>
      <c r="B1358" t="s">
        <v>3</v>
      </c>
      <c r="C1358" t="s">
        <v>16462</v>
      </c>
      <c r="D1358" t="s">
        <v>16535</v>
      </c>
      <c r="E1358" t="s">
        <v>7962</v>
      </c>
      <c r="F1358" s="382">
        <v>6.6100000000000012</v>
      </c>
      <c r="G1358" s="382">
        <v>287.79340000000002</v>
      </c>
      <c r="H1358" s="382">
        <v>288</v>
      </c>
      <c r="I1358" s="382">
        <v>0</v>
      </c>
    </row>
    <row r="1359" spans="1:9" x14ac:dyDescent="0.25">
      <c r="A1359" t="s">
        <v>16755</v>
      </c>
      <c r="F1359" s="382">
        <v>669.12999999999988</v>
      </c>
      <c r="G1359" s="382">
        <v>27224.166599999997</v>
      </c>
      <c r="H1359" s="382">
        <v>16229</v>
      </c>
      <c r="I1359" s="382">
        <v>10994.48</v>
      </c>
    </row>
    <row r="1360" spans="1:9" x14ac:dyDescent="0.25">
      <c r="A1360">
        <v>20060017</v>
      </c>
      <c r="B1360" t="s">
        <v>17</v>
      </c>
      <c r="C1360" t="s">
        <v>12680</v>
      </c>
      <c r="D1360" t="s">
        <v>12785</v>
      </c>
      <c r="E1360" t="s">
        <v>6927</v>
      </c>
      <c r="F1360" s="382">
        <v>43.95</v>
      </c>
      <c r="G1360" s="382">
        <v>2159.1836999999996</v>
      </c>
      <c r="H1360" s="382">
        <v>1554</v>
      </c>
      <c r="I1360" s="382">
        <v>605.13000000000466</v>
      </c>
    </row>
    <row r="1361" spans="1:9" x14ac:dyDescent="0.25">
      <c r="A1361">
        <v>20060017</v>
      </c>
      <c r="B1361" t="s">
        <v>1</v>
      </c>
      <c r="C1361" t="s">
        <v>5212</v>
      </c>
      <c r="D1361" t="s">
        <v>5259</v>
      </c>
      <c r="E1361" t="s">
        <v>1676</v>
      </c>
      <c r="F1361" s="382">
        <v>114.89999999999999</v>
      </c>
      <c r="G1361" s="382">
        <v>4380.6543000000001</v>
      </c>
      <c r="H1361" s="382">
        <v>4381</v>
      </c>
      <c r="I1361" s="382">
        <v>0</v>
      </c>
    </row>
    <row r="1362" spans="1:9" x14ac:dyDescent="0.25">
      <c r="A1362">
        <v>20060017</v>
      </c>
      <c r="B1362" t="s">
        <v>18</v>
      </c>
      <c r="C1362" t="s">
        <v>9246</v>
      </c>
      <c r="D1362" t="s">
        <v>12658</v>
      </c>
      <c r="E1362" t="s">
        <v>1676</v>
      </c>
      <c r="F1362" s="382">
        <v>53.49</v>
      </c>
      <c r="G1362" s="382">
        <v>2029.4300000000003</v>
      </c>
      <c r="H1362" s="382">
        <v>2029</v>
      </c>
      <c r="I1362" s="382">
        <v>0</v>
      </c>
    </row>
    <row r="1363" spans="1:9" x14ac:dyDescent="0.25">
      <c r="A1363">
        <v>20060017</v>
      </c>
      <c r="B1363" t="s">
        <v>19</v>
      </c>
      <c r="C1363" t="s">
        <v>12637</v>
      </c>
      <c r="D1363" t="s">
        <v>12659</v>
      </c>
      <c r="E1363" t="s">
        <v>5250</v>
      </c>
      <c r="F1363" s="382">
        <v>41.73</v>
      </c>
      <c r="G1363" s="382">
        <v>2094.2040000000002</v>
      </c>
      <c r="H1363" s="382">
        <v>2094</v>
      </c>
      <c r="I1363" s="382">
        <v>0</v>
      </c>
    </row>
    <row r="1364" spans="1:9" x14ac:dyDescent="0.25">
      <c r="A1364">
        <v>20060017</v>
      </c>
      <c r="B1364" t="s">
        <v>20</v>
      </c>
      <c r="C1364" t="s">
        <v>13606</v>
      </c>
      <c r="D1364" t="s">
        <v>7673</v>
      </c>
      <c r="E1364" t="s">
        <v>1676</v>
      </c>
      <c r="F1364" s="382">
        <v>103.6</v>
      </c>
      <c r="G1364" s="382">
        <v>4271.4162999999999</v>
      </c>
      <c r="H1364" s="382">
        <v>4271</v>
      </c>
      <c r="I1364" s="382">
        <v>0</v>
      </c>
    </row>
    <row r="1365" spans="1:9" x14ac:dyDescent="0.25">
      <c r="A1365">
        <v>20060017</v>
      </c>
      <c r="B1365" t="s">
        <v>21</v>
      </c>
      <c r="C1365" t="s">
        <v>1035</v>
      </c>
      <c r="D1365" t="s">
        <v>12661</v>
      </c>
      <c r="E1365" t="s">
        <v>4452</v>
      </c>
      <c r="F1365" s="382">
        <v>35.71</v>
      </c>
      <c r="G1365" s="382">
        <v>1648.3447000000001</v>
      </c>
      <c r="H1365" s="382">
        <v>1648</v>
      </c>
      <c r="I1365" s="382">
        <v>0</v>
      </c>
    </row>
    <row r="1366" spans="1:9" x14ac:dyDescent="0.25">
      <c r="A1366">
        <v>20060017</v>
      </c>
      <c r="B1366" t="s">
        <v>40</v>
      </c>
      <c r="C1366" t="s">
        <v>12738</v>
      </c>
      <c r="D1366" t="s">
        <v>12787</v>
      </c>
      <c r="E1366" t="s">
        <v>4452</v>
      </c>
      <c r="F1366" s="382">
        <v>20.740000000000002</v>
      </c>
      <c r="G1366" s="382">
        <v>1346.6660999999999</v>
      </c>
      <c r="H1366" s="382">
        <v>1347</v>
      </c>
      <c r="I1366" s="382">
        <v>0</v>
      </c>
    </row>
    <row r="1367" spans="1:9" x14ac:dyDescent="0.25">
      <c r="A1367">
        <v>20060017</v>
      </c>
      <c r="B1367" t="s">
        <v>23</v>
      </c>
      <c r="C1367" t="s">
        <v>13722</v>
      </c>
      <c r="D1367" t="s">
        <v>13749</v>
      </c>
      <c r="E1367" t="s">
        <v>1676</v>
      </c>
      <c r="F1367" s="382">
        <v>9.8000000000000007</v>
      </c>
      <c r="G1367" s="382">
        <v>662.56400000000008</v>
      </c>
      <c r="H1367" s="382">
        <v>663</v>
      </c>
      <c r="I1367" s="382">
        <v>0</v>
      </c>
    </row>
    <row r="1368" spans="1:9" x14ac:dyDescent="0.25">
      <c r="A1368">
        <v>20060017</v>
      </c>
      <c r="B1368" t="s">
        <v>24</v>
      </c>
      <c r="C1368" t="s">
        <v>12927</v>
      </c>
      <c r="D1368" t="s">
        <v>12949</v>
      </c>
      <c r="E1368" t="s">
        <v>1676</v>
      </c>
      <c r="F1368" s="382">
        <v>6.8</v>
      </c>
      <c r="G1368" s="382">
        <v>284.83240000000001</v>
      </c>
      <c r="H1368" s="382">
        <v>285</v>
      </c>
      <c r="I1368" s="382">
        <v>0</v>
      </c>
    </row>
    <row r="1369" spans="1:9" x14ac:dyDescent="0.25">
      <c r="A1369">
        <v>20060017</v>
      </c>
      <c r="B1369" t="s">
        <v>3</v>
      </c>
      <c r="C1369" t="s">
        <v>559</v>
      </c>
      <c r="D1369" t="s">
        <v>7675</v>
      </c>
      <c r="E1369" t="s">
        <v>275</v>
      </c>
      <c r="F1369" s="382">
        <v>31.510000000000005</v>
      </c>
      <c r="G1369" s="382">
        <v>1425.6446999999998</v>
      </c>
      <c r="H1369" s="382">
        <v>1426</v>
      </c>
      <c r="I1369" s="382">
        <v>0</v>
      </c>
    </row>
    <row r="1370" spans="1:9" x14ac:dyDescent="0.25">
      <c r="A1370">
        <v>20060017</v>
      </c>
      <c r="B1370" t="s">
        <v>4</v>
      </c>
      <c r="C1370" t="s">
        <v>5723</v>
      </c>
      <c r="D1370" t="s">
        <v>8849</v>
      </c>
      <c r="E1370" t="s">
        <v>5252</v>
      </c>
      <c r="F1370" s="382">
        <v>60.850000000000009</v>
      </c>
      <c r="G1370" s="382">
        <v>2256.6574000000001</v>
      </c>
      <c r="H1370" s="382">
        <v>2257</v>
      </c>
      <c r="I1370" s="382">
        <v>0</v>
      </c>
    </row>
    <row r="1371" spans="1:9" x14ac:dyDescent="0.25">
      <c r="A1371">
        <v>20060017</v>
      </c>
      <c r="B1371" t="s">
        <v>28</v>
      </c>
      <c r="C1371" t="s">
        <v>7127</v>
      </c>
      <c r="D1371" t="s">
        <v>13325</v>
      </c>
      <c r="E1371" t="s">
        <v>1676</v>
      </c>
      <c r="F1371" s="382">
        <v>14.329999999999998</v>
      </c>
      <c r="G1371" s="382">
        <v>632.37169999999992</v>
      </c>
      <c r="H1371" s="382">
        <v>632</v>
      </c>
      <c r="I1371" s="382">
        <v>0</v>
      </c>
    </row>
    <row r="1372" spans="1:9" x14ac:dyDescent="0.25">
      <c r="A1372">
        <v>20060017</v>
      </c>
      <c r="B1372" t="s">
        <v>37</v>
      </c>
      <c r="C1372" t="s">
        <v>810</v>
      </c>
      <c r="D1372" t="s">
        <v>14169</v>
      </c>
      <c r="E1372" t="s">
        <v>1676</v>
      </c>
      <c r="F1372" s="382">
        <v>50.05</v>
      </c>
      <c r="G1372" s="382">
        <v>1909.2420000000002</v>
      </c>
      <c r="H1372" s="382">
        <v>1909</v>
      </c>
      <c r="I1372" s="382">
        <v>0</v>
      </c>
    </row>
    <row r="1373" spans="1:9" x14ac:dyDescent="0.25">
      <c r="A1373">
        <v>20060017</v>
      </c>
      <c r="B1373" t="s">
        <v>38</v>
      </c>
      <c r="C1373" t="s">
        <v>12961</v>
      </c>
      <c r="D1373" t="s">
        <v>14170</v>
      </c>
      <c r="E1373" t="s">
        <v>5250</v>
      </c>
      <c r="F1373" s="382">
        <v>10.55</v>
      </c>
      <c r="G1373" s="382">
        <v>448.25700000000001</v>
      </c>
      <c r="H1373" s="382">
        <v>448</v>
      </c>
      <c r="I1373" s="382">
        <v>0</v>
      </c>
    </row>
    <row r="1374" spans="1:9" x14ac:dyDescent="0.25">
      <c r="A1374">
        <v>20060017</v>
      </c>
      <c r="B1374" t="s">
        <v>39</v>
      </c>
      <c r="C1374" t="s">
        <v>7046</v>
      </c>
      <c r="D1374" t="s">
        <v>14465</v>
      </c>
      <c r="E1374" t="s">
        <v>1676</v>
      </c>
      <c r="F1374" s="382">
        <v>14.809999999999999</v>
      </c>
      <c r="G1374" s="382">
        <v>696.33079999999995</v>
      </c>
      <c r="H1374" s="382">
        <v>696</v>
      </c>
      <c r="I1374" s="382">
        <v>0</v>
      </c>
    </row>
    <row r="1375" spans="1:9" x14ac:dyDescent="0.25">
      <c r="A1375">
        <v>20060017</v>
      </c>
      <c r="B1375" t="s">
        <v>6</v>
      </c>
      <c r="C1375" t="s">
        <v>15517</v>
      </c>
      <c r="D1375" t="s">
        <v>15577</v>
      </c>
      <c r="E1375" t="s">
        <v>1676</v>
      </c>
      <c r="F1375" s="382">
        <v>19.64</v>
      </c>
      <c r="G1375" s="382">
        <v>913.32180000000005</v>
      </c>
      <c r="H1375" s="382">
        <v>913</v>
      </c>
      <c r="I1375" s="382">
        <v>0</v>
      </c>
    </row>
    <row r="1376" spans="1:9" x14ac:dyDescent="0.25">
      <c r="A1376">
        <v>20060017</v>
      </c>
      <c r="B1376" t="s">
        <v>30</v>
      </c>
      <c r="C1376" t="s">
        <v>15333</v>
      </c>
      <c r="D1376" t="s">
        <v>15874</v>
      </c>
      <c r="E1376" t="s">
        <v>5252</v>
      </c>
      <c r="F1376" s="382">
        <v>25.550000000000004</v>
      </c>
      <c r="G1376" s="382">
        <v>868.12179999999989</v>
      </c>
      <c r="H1376" s="382">
        <v>868</v>
      </c>
      <c r="I1376" s="382">
        <v>0</v>
      </c>
    </row>
    <row r="1377" spans="1:9" x14ac:dyDescent="0.25">
      <c r="A1377">
        <v>20060017</v>
      </c>
      <c r="B1377" t="s">
        <v>31</v>
      </c>
      <c r="C1377" t="s">
        <v>6613</v>
      </c>
      <c r="D1377" t="s">
        <v>6643</v>
      </c>
      <c r="E1377" t="s">
        <v>1676</v>
      </c>
      <c r="F1377" s="382">
        <v>23.9</v>
      </c>
      <c r="G1377" s="382">
        <v>1195.7796000000001</v>
      </c>
      <c r="H1377" s="382">
        <v>1196</v>
      </c>
      <c r="I1377" s="382">
        <v>0</v>
      </c>
    </row>
    <row r="1378" spans="1:9" x14ac:dyDescent="0.25">
      <c r="A1378">
        <v>20060017</v>
      </c>
      <c r="B1378" t="s">
        <v>7</v>
      </c>
      <c r="C1378" t="s">
        <v>16221</v>
      </c>
      <c r="D1378" t="s">
        <v>16250</v>
      </c>
      <c r="E1378" t="s">
        <v>1676</v>
      </c>
      <c r="F1378" s="382">
        <v>43.319999999999993</v>
      </c>
      <c r="G1378" s="382">
        <v>2447.5652</v>
      </c>
      <c r="H1378" s="382">
        <v>2448</v>
      </c>
      <c r="I1378" s="382">
        <v>0</v>
      </c>
    </row>
    <row r="1379" spans="1:9" x14ac:dyDescent="0.25">
      <c r="A1379">
        <v>20060017</v>
      </c>
      <c r="B1379" t="s">
        <v>422</v>
      </c>
      <c r="C1379" t="s">
        <v>16222</v>
      </c>
      <c r="D1379" t="s">
        <v>16251</v>
      </c>
      <c r="E1379" t="s">
        <v>1676</v>
      </c>
      <c r="F1379" s="382">
        <v>22.83</v>
      </c>
      <c r="G1379" s="382">
        <v>1114.1442000000002</v>
      </c>
      <c r="H1379" s="382">
        <v>1114</v>
      </c>
      <c r="I1379" s="382">
        <v>0</v>
      </c>
    </row>
    <row r="1380" spans="1:9" x14ac:dyDescent="0.25">
      <c r="A1380">
        <v>20060017</v>
      </c>
      <c r="B1380" t="s">
        <v>8</v>
      </c>
      <c r="C1380" t="s">
        <v>7723</v>
      </c>
      <c r="D1380" t="s">
        <v>16513</v>
      </c>
      <c r="E1380" t="s">
        <v>6016</v>
      </c>
      <c r="F1380" s="382">
        <v>12.79</v>
      </c>
      <c r="G1380" s="382">
        <v>461.31569999999999</v>
      </c>
      <c r="H1380" s="382">
        <v>461</v>
      </c>
      <c r="I1380" s="382">
        <v>0</v>
      </c>
    </row>
    <row r="1381" spans="1:9" x14ac:dyDescent="0.25">
      <c r="A1381">
        <v>20060017</v>
      </c>
      <c r="B1381" t="s">
        <v>32</v>
      </c>
      <c r="C1381" t="s">
        <v>16450</v>
      </c>
      <c r="D1381" t="s">
        <v>16514</v>
      </c>
      <c r="E1381" t="s">
        <v>5252</v>
      </c>
      <c r="F1381" s="382">
        <v>17.830000000000002</v>
      </c>
      <c r="G1381" s="382">
        <v>840.37540000000013</v>
      </c>
      <c r="H1381" s="382">
        <v>840</v>
      </c>
      <c r="I1381" s="382">
        <v>0</v>
      </c>
    </row>
    <row r="1382" spans="1:9" x14ac:dyDescent="0.25">
      <c r="A1382" t="s">
        <v>16756</v>
      </c>
      <c r="F1382" s="382">
        <v>778.67999999999984</v>
      </c>
      <c r="G1382" s="382">
        <v>34086.4228</v>
      </c>
      <c r="H1382" s="382">
        <v>33480</v>
      </c>
      <c r="I1382" s="382">
        <v>605.13000000000466</v>
      </c>
    </row>
    <row r="1383" spans="1:9" x14ac:dyDescent="0.25">
      <c r="A1383">
        <v>20080043</v>
      </c>
      <c r="B1383" t="s">
        <v>17</v>
      </c>
      <c r="C1383" t="s">
        <v>12757</v>
      </c>
      <c r="D1383" t="s">
        <v>12810</v>
      </c>
      <c r="E1383" t="s">
        <v>8122</v>
      </c>
      <c r="F1383" s="382">
        <v>271.95</v>
      </c>
      <c r="G1383" s="382">
        <v>11051.156500000001</v>
      </c>
      <c r="H1383" s="382">
        <v>11051</v>
      </c>
      <c r="I1383" s="382">
        <v>0</v>
      </c>
    </row>
    <row r="1384" spans="1:9" x14ac:dyDescent="0.25">
      <c r="A1384">
        <v>20080043</v>
      </c>
      <c r="B1384" t="s">
        <v>0</v>
      </c>
      <c r="C1384" t="s">
        <v>5459</v>
      </c>
      <c r="D1384" t="s">
        <v>13433</v>
      </c>
      <c r="E1384" t="s">
        <v>5245</v>
      </c>
      <c r="F1384" s="382">
        <v>25.549999999999997</v>
      </c>
      <c r="G1384" s="382">
        <v>1002.1660999999999</v>
      </c>
      <c r="H1384" s="382">
        <v>1002</v>
      </c>
      <c r="I1384" s="382">
        <v>0</v>
      </c>
    </row>
    <row r="1385" spans="1:9" x14ac:dyDescent="0.25">
      <c r="A1385">
        <v>20080043</v>
      </c>
      <c r="B1385" t="s">
        <v>1</v>
      </c>
      <c r="C1385" t="s">
        <v>13405</v>
      </c>
      <c r="D1385" t="s">
        <v>13434</v>
      </c>
      <c r="E1385" t="s">
        <v>8439</v>
      </c>
      <c r="F1385" s="382">
        <v>112.85</v>
      </c>
      <c r="G1385" s="382">
        <v>4427.2352000000001</v>
      </c>
      <c r="H1385" s="382">
        <v>4427</v>
      </c>
      <c r="I1385" s="382">
        <v>0</v>
      </c>
    </row>
    <row r="1386" spans="1:9" x14ac:dyDescent="0.25">
      <c r="A1386">
        <v>20080043</v>
      </c>
      <c r="B1386" t="s">
        <v>41</v>
      </c>
      <c r="C1386" t="s">
        <v>13407</v>
      </c>
      <c r="D1386" t="s">
        <v>13437</v>
      </c>
      <c r="E1386" t="s">
        <v>7819</v>
      </c>
      <c r="F1386" s="382">
        <v>22.4</v>
      </c>
      <c r="G1386" s="382">
        <v>796.73550000000012</v>
      </c>
      <c r="H1386" s="382">
        <v>797</v>
      </c>
      <c r="I1386" s="382">
        <v>0</v>
      </c>
    </row>
    <row r="1387" spans="1:9" x14ac:dyDescent="0.25">
      <c r="A1387">
        <v>20080043</v>
      </c>
      <c r="B1387" t="s">
        <v>22</v>
      </c>
      <c r="C1387" t="s">
        <v>9393</v>
      </c>
      <c r="D1387" t="s">
        <v>15937</v>
      </c>
      <c r="E1387" t="s">
        <v>5245</v>
      </c>
      <c r="F1387" s="382">
        <v>7.2199999999999989</v>
      </c>
      <c r="G1387" s="382">
        <v>496.21920000000006</v>
      </c>
      <c r="H1387" s="382">
        <v>496</v>
      </c>
      <c r="I1387" s="382">
        <v>0</v>
      </c>
    </row>
    <row r="1388" spans="1:9" x14ac:dyDescent="0.25">
      <c r="A1388">
        <v>20080043</v>
      </c>
      <c r="B1388" t="s">
        <v>40</v>
      </c>
      <c r="C1388" t="s">
        <v>16038</v>
      </c>
      <c r="D1388" t="s">
        <v>16057</v>
      </c>
      <c r="E1388" t="s">
        <v>7819</v>
      </c>
      <c r="F1388" s="382">
        <v>81.13</v>
      </c>
      <c r="G1388" s="382">
        <v>4373.5934999999999</v>
      </c>
      <c r="H1388" s="382">
        <v>4374</v>
      </c>
      <c r="I1388" s="382">
        <v>0</v>
      </c>
    </row>
    <row r="1389" spans="1:9" x14ac:dyDescent="0.25">
      <c r="A1389" t="s">
        <v>16757</v>
      </c>
      <c r="F1389" s="382">
        <v>521.1</v>
      </c>
      <c r="G1389" s="382">
        <v>22147.106</v>
      </c>
      <c r="H1389" s="382">
        <v>22147</v>
      </c>
      <c r="I1389" s="382">
        <v>0</v>
      </c>
    </row>
    <row r="1390" spans="1:9" x14ac:dyDescent="0.25">
      <c r="A1390">
        <v>20010059</v>
      </c>
      <c r="B1390" t="s">
        <v>17</v>
      </c>
      <c r="C1390" t="s">
        <v>13176</v>
      </c>
      <c r="D1390" t="s">
        <v>13219</v>
      </c>
      <c r="E1390" t="s">
        <v>429</v>
      </c>
      <c r="F1390" s="382">
        <v>109.68</v>
      </c>
      <c r="G1390" s="382">
        <v>4432.7944999999991</v>
      </c>
      <c r="H1390" s="382">
        <v>4095</v>
      </c>
      <c r="I1390" s="382">
        <v>337.90000000000055</v>
      </c>
    </row>
    <row r="1391" spans="1:9" x14ac:dyDescent="0.25">
      <c r="A1391">
        <v>20010059</v>
      </c>
      <c r="B1391" t="s">
        <v>0</v>
      </c>
      <c r="C1391" t="s">
        <v>13298</v>
      </c>
      <c r="D1391" t="s">
        <v>13320</v>
      </c>
      <c r="E1391" t="s">
        <v>467</v>
      </c>
      <c r="F1391" s="382">
        <v>20.929999999999996</v>
      </c>
      <c r="G1391" s="382">
        <v>963.77099999999996</v>
      </c>
      <c r="H1391" s="382">
        <v>964</v>
      </c>
      <c r="I1391" s="382">
        <v>0</v>
      </c>
    </row>
    <row r="1392" spans="1:9" x14ac:dyDescent="0.25">
      <c r="A1392" t="s">
        <v>16758</v>
      </c>
      <c r="F1392" s="382">
        <v>130.61000000000001</v>
      </c>
      <c r="G1392" s="382">
        <v>5396.5654999999988</v>
      </c>
      <c r="H1392" s="382">
        <v>5059</v>
      </c>
      <c r="I1392" s="382">
        <v>337.90000000000055</v>
      </c>
    </row>
    <row r="1393" spans="1:9" x14ac:dyDescent="0.25">
      <c r="A1393">
        <v>20070023</v>
      </c>
      <c r="B1393" t="s">
        <v>18</v>
      </c>
      <c r="C1393" t="s">
        <v>12922</v>
      </c>
      <c r="D1393" t="s">
        <v>13562</v>
      </c>
      <c r="E1393" t="s">
        <v>1048</v>
      </c>
      <c r="F1393" s="382">
        <v>21.68</v>
      </c>
      <c r="G1393" s="382">
        <v>890.63439999999991</v>
      </c>
      <c r="H1393" s="382">
        <v>891</v>
      </c>
      <c r="I1393" s="382">
        <v>0</v>
      </c>
    </row>
    <row r="1394" spans="1:9" x14ac:dyDescent="0.25">
      <c r="A1394">
        <v>20070023</v>
      </c>
      <c r="B1394" t="s">
        <v>19</v>
      </c>
      <c r="C1394" t="s">
        <v>670</v>
      </c>
      <c r="D1394" t="s">
        <v>14090</v>
      </c>
      <c r="E1394" t="s">
        <v>2021</v>
      </c>
      <c r="F1394" s="382">
        <v>227.82</v>
      </c>
      <c r="G1394" s="382">
        <v>9661.7215999999989</v>
      </c>
      <c r="H1394" s="382">
        <v>9662</v>
      </c>
      <c r="I1394" s="382">
        <v>0</v>
      </c>
    </row>
    <row r="1395" spans="1:9" x14ac:dyDescent="0.25">
      <c r="A1395">
        <v>20070023</v>
      </c>
      <c r="B1395" t="s">
        <v>40</v>
      </c>
      <c r="C1395" t="s">
        <v>5754</v>
      </c>
      <c r="D1395" t="s">
        <v>14246</v>
      </c>
      <c r="E1395" t="s">
        <v>1048</v>
      </c>
      <c r="F1395" s="382">
        <v>40.879999999999995</v>
      </c>
      <c r="G1395" s="382">
        <v>1725.4780000000001</v>
      </c>
      <c r="H1395" s="382">
        <v>1725</v>
      </c>
      <c r="I1395" s="382">
        <v>0</v>
      </c>
    </row>
    <row r="1396" spans="1:9" x14ac:dyDescent="0.25">
      <c r="A1396" t="s">
        <v>16759</v>
      </c>
      <c r="F1396" s="382">
        <v>290.38</v>
      </c>
      <c r="G1396" s="382">
        <v>12277.833999999999</v>
      </c>
      <c r="H1396" s="382">
        <v>12278</v>
      </c>
      <c r="I1396" s="382">
        <v>0</v>
      </c>
    </row>
    <row r="1397" spans="1:9" x14ac:dyDescent="0.25">
      <c r="A1397">
        <v>20090023</v>
      </c>
      <c r="B1397" t="s">
        <v>17</v>
      </c>
      <c r="C1397" t="s">
        <v>13288</v>
      </c>
      <c r="D1397" t="s">
        <v>13289</v>
      </c>
      <c r="E1397" t="s">
        <v>11380</v>
      </c>
      <c r="F1397" s="382">
        <v>531.65</v>
      </c>
      <c r="G1397" s="382">
        <v>23544.096699999998</v>
      </c>
      <c r="H1397" s="382">
        <v>23544</v>
      </c>
      <c r="I1397" s="382">
        <v>0</v>
      </c>
    </row>
    <row r="1398" spans="1:9" x14ac:dyDescent="0.25">
      <c r="A1398">
        <v>20090023</v>
      </c>
      <c r="B1398" t="s">
        <v>0</v>
      </c>
      <c r="C1398" t="s">
        <v>13724</v>
      </c>
      <c r="D1398" t="s">
        <v>13752</v>
      </c>
      <c r="E1398" t="s">
        <v>11381</v>
      </c>
      <c r="F1398" s="382">
        <v>7.17</v>
      </c>
      <c r="G1398" s="382">
        <v>342.71639999999996</v>
      </c>
      <c r="H1398" s="382">
        <v>343</v>
      </c>
      <c r="I1398" s="382">
        <v>0</v>
      </c>
    </row>
    <row r="1399" spans="1:9" x14ac:dyDescent="0.25">
      <c r="A1399">
        <v>20090023</v>
      </c>
      <c r="B1399" t="s">
        <v>1</v>
      </c>
      <c r="C1399" t="s">
        <v>16463</v>
      </c>
      <c r="D1399" t="s">
        <v>16537</v>
      </c>
      <c r="E1399" t="s">
        <v>4690</v>
      </c>
      <c r="F1399" s="382">
        <v>4.38</v>
      </c>
      <c r="G1399" s="382">
        <v>195.76569999999998</v>
      </c>
      <c r="H1399" s="382">
        <v>196</v>
      </c>
      <c r="I1399" s="382">
        <v>0</v>
      </c>
    </row>
    <row r="1400" spans="1:9" x14ac:dyDescent="0.25">
      <c r="A1400">
        <v>20090023</v>
      </c>
      <c r="B1400" t="s">
        <v>18</v>
      </c>
      <c r="C1400" t="s">
        <v>16464</v>
      </c>
      <c r="D1400" t="s">
        <v>16538</v>
      </c>
      <c r="E1400" t="s">
        <v>11030</v>
      </c>
      <c r="F1400" s="382">
        <v>19.95</v>
      </c>
      <c r="G1400" s="382">
        <v>807.03729999999996</v>
      </c>
      <c r="H1400" s="382">
        <v>807</v>
      </c>
      <c r="I1400" s="382">
        <v>0</v>
      </c>
    </row>
    <row r="1401" spans="1:9" x14ac:dyDescent="0.25">
      <c r="A1401">
        <v>20090023</v>
      </c>
      <c r="B1401" t="s">
        <v>19</v>
      </c>
      <c r="C1401" t="s">
        <v>9242</v>
      </c>
      <c r="D1401" t="s">
        <v>16539</v>
      </c>
      <c r="E1401" t="s">
        <v>11030</v>
      </c>
      <c r="F1401" s="382">
        <v>12.04</v>
      </c>
      <c r="G1401" s="382">
        <v>561.49040000000002</v>
      </c>
      <c r="H1401" s="382">
        <v>561</v>
      </c>
      <c r="I1401" s="382">
        <v>0</v>
      </c>
    </row>
    <row r="1402" spans="1:9" x14ac:dyDescent="0.25">
      <c r="A1402">
        <v>20090023</v>
      </c>
      <c r="B1402" t="s">
        <v>20</v>
      </c>
      <c r="C1402" t="s">
        <v>5213</v>
      </c>
      <c r="D1402" t="s">
        <v>16540</v>
      </c>
      <c r="E1402" t="s">
        <v>11030</v>
      </c>
      <c r="F1402" s="382">
        <v>6.2799999999999994</v>
      </c>
      <c r="G1402" s="382">
        <v>335.89369999999997</v>
      </c>
      <c r="H1402" s="382">
        <v>336</v>
      </c>
      <c r="I1402" s="382">
        <v>0</v>
      </c>
    </row>
    <row r="1403" spans="1:9" x14ac:dyDescent="0.25">
      <c r="A1403">
        <v>20090023</v>
      </c>
      <c r="B1403" t="s">
        <v>41</v>
      </c>
      <c r="C1403" t="s">
        <v>16465</v>
      </c>
      <c r="D1403" t="s">
        <v>16541</v>
      </c>
      <c r="E1403" t="s">
        <v>16559</v>
      </c>
      <c r="F1403" s="382">
        <v>14.05</v>
      </c>
      <c r="G1403" s="382">
        <v>636.61860000000001</v>
      </c>
      <c r="H1403" s="382">
        <v>637</v>
      </c>
      <c r="I1403" s="382">
        <v>0</v>
      </c>
    </row>
    <row r="1404" spans="1:9" x14ac:dyDescent="0.25">
      <c r="A1404">
        <v>20090023</v>
      </c>
      <c r="B1404" t="s">
        <v>36</v>
      </c>
      <c r="C1404" t="s">
        <v>680</v>
      </c>
      <c r="D1404" t="s">
        <v>16542</v>
      </c>
      <c r="E1404" t="s">
        <v>11380</v>
      </c>
      <c r="F1404" s="382">
        <v>18.37</v>
      </c>
      <c r="G1404" s="382">
        <v>803.55439999999999</v>
      </c>
      <c r="H1404" s="382">
        <v>804</v>
      </c>
      <c r="I1404" s="382">
        <v>0</v>
      </c>
    </row>
    <row r="1405" spans="1:9" x14ac:dyDescent="0.25">
      <c r="A1405">
        <v>20090023</v>
      </c>
      <c r="B1405" t="s">
        <v>21</v>
      </c>
      <c r="C1405" t="s">
        <v>5211</v>
      </c>
      <c r="D1405" t="s">
        <v>16543</v>
      </c>
      <c r="E1405" t="s">
        <v>11030</v>
      </c>
      <c r="F1405" s="382">
        <v>5.5600000000000005</v>
      </c>
      <c r="G1405" s="382">
        <v>213.73820000000001</v>
      </c>
      <c r="H1405" s="382">
        <v>214</v>
      </c>
      <c r="I1405" s="382">
        <v>0</v>
      </c>
    </row>
    <row r="1406" spans="1:9" x14ac:dyDescent="0.25">
      <c r="A1406">
        <v>20090023</v>
      </c>
      <c r="B1406" t="s">
        <v>22</v>
      </c>
      <c r="C1406" t="s">
        <v>16466</v>
      </c>
      <c r="D1406" t="s">
        <v>16544</v>
      </c>
      <c r="E1406" t="s">
        <v>12338</v>
      </c>
      <c r="F1406" s="382">
        <v>19.240000000000002</v>
      </c>
      <c r="G1406" s="382">
        <v>692.51220000000001</v>
      </c>
      <c r="H1406" s="382">
        <v>693</v>
      </c>
      <c r="I1406" s="382">
        <v>0</v>
      </c>
    </row>
    <row r="1407" spans="1:9" x14ac:dyDescent="0.25">
      <c r="A1407">
        <v>20090023</v>
      </c>
      <c r="B1407" t="s">
        <v>40</v>
      </c>
      <c r="C1407" t="s">
        <v>16467</v>
      </c>
      <c r="D1407" t="s">
        <v>16545</v>
      </c>
      <c r="E1407" t="s">
        <v>12338</v>
      </c>
      <c r="F1407" s="382">
        <v>7.669999999999999</v>
      </c>
      <c r="G1407" s="382">
        <v>365.5043</v>
      </c>
      <c r="H1407" s="382">
        <v>366</v>
      </c>
      <c r="I1407" s="382">
        <v>0</v>
      </c>
    </row>
    <row r="1408" spans="1:9" x14ac:dyDescent="0.25">
      <c r="A1408">
        <v>20090023</v>
      </c>
      <c r="B1408" t="s">
        <v>23</v>
      </c>
      <c r="C1408" t="s">
        <v>16468</v>
      </c>
      <c r="D1408" t="s">
        <v>16546</v>
      </c>
      <c r="E1408" t="s">
        <v>275</v>
      </c>
      <c r="F1408" s="382">
        <v>23.240000000000002</v>
      </c>
      <c r="G1408" s="382">
        <v>880.98490000000015</v>
      </c>
      <c r="H1408" s="382">
        <v>881</v>
      </c>
      <c r="I1408" s="382">
        <v>0</v>
      </c>
    </row>
    <row r="1409" spans="1:9" x14ac:dyDescent="0.25">
      <c r="A1409">
        <v>20090023</v>
      </c>
      <c r="B1409" t="s">
        <v>24</v>
      </c>
      <c r="C1409" t="s">
        <v>5707</v>
      </c>
      <c r="D1409" t="s">
        <v>16547</v>
      </c>
      <c r="E1409" t="s">
        <v>11381</v>
      </c>
      <c r="F1409" s="382">
        <v>12.41</v>
      </c>
      <c r="G1409" s="382">
        <v>535.50450000000001</v>
      </c>
      <c r="H1409" s="382">
        <v>536</v>
      </c>
      <c r="I1409" s="382">
        <v>0</v>
      </c>
    </row>
    <row r="1410" spans="1:9" x14ac:dyDescent="0.25">
      <c r="A1410">
        <v>20090023</v>
      </c>
      <c r="B1410" t="s">
        <v>26</v>
      </c>
      <c r="C1410" t="s">
        <v>610</v>
      </c>
      <c r="D1410" t="s">
        <v>16548</v>
      </c>
      <c r="E1410" t="s">
        <v>11030</v>
      </c>
      <c r="F1410" s="382">
        <v>16.46</v>
      </c>
      <c r="G1410" s="382">
        <v>706.78949999999998</v>
      </c>
      <c r="H1410" s="382">
        <v>707</v>
      </c>
      <c r="I1410" s="382">
        <v>0</v>
      </c>
    </row>
    <row r="1411" spans="1:9" x14ac:dyDescent="0.25">
      <c r="A1411">
        <v>20090023</v>
      </c>
      <c r="B1411" t="s">
        <v>27</v>
      </c>
      <c r="C1411" t="s">
        <v>6881</v>
      </c>
      <c r="D1411" t="s">
        <v>16549</v>
      </c>
      <c r="E1411" t="s">
        <v>11030</v>
      </c>
      <c r="F1411" s="382">
        <v>15.83</v>
      </c>
      <c r="G1411" s="382">
        <v>729.25830000000008</v>
      </c>
      <c r="H1411" s="382">
        <v>729</v>
      </c>
      <c r="I1411" s="382">
        <v>0</v>
      </c>
    </row>
    <row r="1412" spans="1:9" x14ac:dyDescent="0.25">
      <c r="A1412">
        <v>20090023</v>
      </c>
      <c r="B1412" t="s">
        <v>2</v>
      </c>
      <c r="C1412" t="s">
        <v>16469</v>
      </c>
      <c r="D1412" t="s">
        <v>16550</v>
      </c>
      <c r="E1412" t="s">
        <v>11030</v>
      </c>
      <c r="F1412" s="382">
        <v>12.629999999999999</v>
      </c>
      <c r="G1412" s="382">
        <v>721.9011999999999</v>
      </c>
      <c r="H1412" s="382">
        <v>722</v>
      </c>
      <c r="I1412" s="382">
        <v>0</v>
      </c>
    </row>
    <row r="1413" spans="1:9" x14ac:dyDescent="0.25">
      <c r="A1413">
        <v>20090023</v>
      </c>
      <c r="B1413" t="s">
        <v>3</v>
      </c>
      <c r="C1413" t="s">
        <v>477</v>
      </c>
      <c r="D1413" t="s">
        <v>16551</v>
      </c>
      <c r="E1413" t="s">
        <v>11030</v>
      </c>
      <c r="F1413" s="382">
        <v>5.9600000000000009</v>
      </c>
      <c r="G1413" s="382">
        <v>306.17570000000001</v>
      </c>
      <c r="H1413" s="382">
        <v>306</v>
      </c>
      <c r="I1413" s="382">
        <v>0</v>
      </c>
    </row>
    <row r="1414" spans="1:9" x14ac:dyDescent="0.25">
      <c r="A1414">
        <v>20090023</v>
      </c>
      <c r="B1414" t="s">
        <v>4</v>
      </c>
      <c r="C1414" t="s">
        <v>15843</v>
      </c>
      <c r="D1414" t="s">
        <v>16552</v>
      </c>
      <c r="E1414" t="s">
        <v>5245</v>
      </c>
      <c r="F1414" s="382">
        <v>8.98</v>
      </c>
      <c r="G1414" s="382">
        <v>506.14270000000005</v>
      </c>
      <c r="H1414" s="382">
        <v>506</v>
      </c>
      <c r="I1414" s="382">
        <v>0</v>
      </c>
    </row>
    <row r="1415" spans="1:9" x14ac:dyDescent="0.25">
      <c r="A1415">
        <v>20090023</v>
      </c>
      <c r="B1415" t="s">
        <v>38</v>
      </c>
      <c r="C1415" t="s">
        <v>16470</v>
      </c>
      <c r="D1415" t="s">
        <v>16553</v>
      </c>
      <c r="E1415" t="s">
        <v>11380</v>
      </c>
      <c r="F1415" s="382">
        <v>5.75</v>
      </c>
      <c r="G1415" s="382">
        <v>281.72029999999995</v>
      </c>
      <c r="H1415" s="382">
        <v>282</v>
      </c>
      <c r="I1415" s="382">
        <v>0</v>
      </c>
    </row>
    <row r="1416" spans="1:9" x14ac:dyDescent="0.25">
      <c r="A1416">
        <v>20090023</v>
      </c>
      <c r="B1416" t="s">
        <v>29</v>
      </c>
      <c r="C1416" t="s">
        <v>16471</v>
      </c>
      <c r="D1416" t="s">
        <v>16554</v>
      </c>
      <c r="E1416" t="s">
        <v>11030</v>
      </c>
      <c r="F1416" s="382">
        <v>9.86</v>
      </c>
      <c r="G1416" s="382">
        <v>459.09919999999994</v>
      </c>
      <c r="H1416" s="382">
        <v>459</v>
      </c>
      <c r="I1416" s="382">
        <v>0</v>
      </c>
    </row>
    <row r="1417" spans="1:9" x14ac:dyDescent="0.25">
      <c r="A1417">
        <v>20090023</v>
      </c>
      <c r="B1417" t="s">
        <v>5</v>
      </c>
      <c r="C1417" t="s">
        <v>16469</v>
      </c>
      <c r="D1417" t="s">
        <v>16555</v>
      </c>
      <c r="E1417" t="s">
        <v>11030</v>
      </c>
      <c r="F1417" s="382">
        <v>7.29</v>
      </c>
      <c r="G1417" s="382">
        <v>311.1549</v>
      </c>
      <c r="H1417" s="382">
        <v>311</v>
      </c>
      <c r="I1417" s="382">
        <v>0</v>
      </c>
    </row>
    <row r="1418" spans="1:9" x14ac:dyDescent="0.25">
      <c r="A1418">
        <v>20090023</v>
      </c>
      <c r="B1418" t="s">
        <v>39</v>
      </c>
      <c r="C1418" t="s">
        <v>7112</v>
      </c>
      <c r="D1418" t="s">
        <v>16556</v>
      </c>
      <c r="E1418" t="s">
        <v>11030</v>
      </c>
      <c r="F1418" s="382">
        <v>11.799999999999999</v>
      </c>
      <c r="G1418" s="382">
        <v>445.13980000000004</v>
      </c>
      <c r="H1418" s="382">
        <v>445</v>
      </c>
      <c r="I1418" s="382">
        <v>0</v>
      </c>
    </row>
    <row r="1419" spans="1:9" x14ac:dyDescent="0.25">
      <c r="A1419" t="s">
        <v>16760</v>
      </c>
      <c r="F1419" s="382">
        <v>776.56999999999982</v>
      </c>
      <c r="G1419" s="382">
        <v>34382.798899999994</v>
      </c>
      <c r="H1419" s="382">
        <v>34385</v>
      </c>
      <c r="I1419" s="382">
        <v>0</v>
      </c>
    </row>
    <row r="1420" spans="1:9" x14ac:dyDescent="0.25">
      <c r="A1420">
        <v>20060019</v>
      </c>
      <c r="B1420" t="s">
        <v>17</v>
      </c>
      <c r="C1420" t="s">
        <v>7721</v>
      </c>
      <c r="D1420" t="s">
        <v>8420</v>
      </c>
      <c r="E1420" t="s">
        <v>5807</v>
      </c>
      <c r="F1420" s="382">
        <v>680.58</v>
      </c>
      <c r="G1420" s="382">
        <v>25959.422400000003</v>
      </c>
      <c r="H1420" s="382">
        <v>25959</v>
      </c>
      <c r="I1420" s="382">
        <v>0</v>
      </c>
    </row>
    <row r="1421" spans="1:9" x14ac:dyDescent="0.25">
      <c r="A1421">
        <v>20060019</v>
      </c>
      <c r="B1421" t="s">
        <v>1</v>
      </c>
      <c r="C1421" t="s">
        <v>7089</v>
      </c>
      <c r="D1421" t="s">
        <v>14545</v>
      </c>
      <c r="E1421" t="s">
        <v>5807</v>
      </c>
      <c r="F1421" s="382">
        <v>86.800000000000011</v>
      </c>
      <c r="G1421" s="382">
        <v>3832.0370999999996</v>
      </c>
      <c r="H1421" s="382">
        <v>3832</v>
      </c>
      <c r="I1421" s="382">
        <v>0</v>
      </c>
    </row>
    <row r="1422" spans="1:9" x14ac:dyDescent="0.25">
      <c r="A1422">
        <v>20060019</v>
      </c>
      <c r="B1422" t="s">
        <v>18</v>
      </c>
      <c r="C1422" t="s">
        <v>15172</v>
      </c>
      <c r="D1422" t="s">
        <v>15213</v>
      </c>
      <c r="E1422" t="s">
        <v>5807</v>
      </c>
      <c r="F1422" s="382">
        <v>344.23</v>
      </c>
      <c r="G1422" s="382">
        <v>13853.2472</v>
      </c>
      <c r="H1422" s="382">
        <v>13853</v>
      </c>
      <c r="I1422" s="382">
        <v>0</v>
      </c>
    </row>
    <row r="1423" spans="1:9" x14ac:dyDescent="0.25">
      <c r="A1423">
        <v>20060019</v>
      </c>
      <c r="B1423" t="s">
        <v>20</v>
      </c>
      <c r="C1423" t="s">
        <v>15518</v>
      </c>
      <c r="D1423" t="s">
        <v>15578</v>
      </c>
      <c r="E1423" t="s">
        <v>5807</v>
      </c>
      <c r="F1423" s="382">
        <v>187.37</v>
      </c>
      <c r="G1423" s="382">
        <v>8070.0809000000017</v>
      </c>
      <c r="H1423" s="382">
        <v>8070</v>
      </c>
      <c r="I1423" s="382">
        <v>0</v>
      </c>
    </row>
    <row r="1424" spans="1:9" x14ac:dyDescent="0.25">
      <c r="A1424">
        <v>20060019</v>
      </c>
      <c r="B1424" t="s">
        <v>41</v>
      </c>
      <c r="C1424" t="s">
        <v>13717</v>
      </c>
      <c r="D1424" t="s">
        <v>16515</v>
      </c>
      <c r="E1424" t="s">
        <v>7030</v>
      </c>
      <c r="F1424" s="382">
        <v>64.42</v>
      </c>
      <c r="G1424" s="382">
        <v>2803.7121999999999</v>
      </c>
      <c r="H1424" s="382">
        <v>2804</v>
      </c>
      <c r="I1424" s="382">
        <v>0</v>
      </c>
    </row>
    <row r="1425" spans="1:9" x14ac:dyDescent="0.25">
      <c r="A1425" t="s">
        <v>16761</v>
      </c>
      <c r="F1425" s="382">
        <v>1363.4</v>
      </c>
      <c r="G1425" s="382">
        <v>54518.499800000005</v>
      </c>
      <c r="H1425" s="382">
        <v>54518</v>
      </c>
      <c r="I1425" s="382">
        <v>0</v>
      </c>
    </row>
    <row r="1426" spans="1:9" x14ac:dyDescent="0.25">
      <c r="A1426">
        <v>20060022</v>
      </c>
      <c r="B1426" t="s">
        <v>0</v>
      </c>
      <c r="C1426" t="s">
        <v>13910</v>
      </c>
      <c r="D1426" t="s">
        <v>13921</v>
      </c>
      <c r="E1426" t="s">
        <v>13593</v>
      </c>
      <c r="F1426" s="382">
        <v>663.74</v>
      </c>
      <c r="G1426" s="382">
        <v>24589.2287</v>
      </c>
      <c r="H1426" s="382">
        <v>24589</v>
      </c>
      <c r="I1426" s="382">
        <v>0</v>
      </c>
    </row>
    <row r="1427" spans="1:9" x14ac:dyDescent="0.25">
      <c r="A1427">
        <v>20060022</v>
      </c>
      <c r="B1427" t="s">
        <v>18</v>
      </c>
      <c r="C1427" t="s">
        <v>13960</v>
      </c>
      <c r="D1427" t="s">
        <v>13982</v>
      </c>
      <c r="E1427" t="s">
        <v>13986</v>
      </c>
      <c r="F1427" s="382">
        <v>133.10000000000002</v>
      </c>
      <c r="G1427" s="382">
        <v>4931.3663000000006</v>
      </c>
      <c r="H1427" s="382">
        <v>4931</v>
      </c>
      <c r="I1427" s="382">
        <v>0</v>
      </c>
    </row>
    <row r="1428" spans="1:9" x14ac:dyDescent="0.25">
      <c r="A1428" t="s">
        <v>16762</v>
      </c>
      <c r="F1428" s="382">
        <v>796.84</v>
      </c>
      <c r="G1428" s="382">
        <v>29520.595000000001</v>
      </c>
      <c r="H1428" s="382">
        <v>29520</v>
      </c>
      <c r="I1428" s="382">
        <v>0</v>
      </c>
    </row>
    <row r="1429" spans="1:9" x14ac:dyDescent="0.25">
      <c r="A1429">
        <v>20060018</v>
      </c>
      <c r="B1429" t="s">
        <v>17</v>
      </c>
      <c r="C1429" t="s">
        <v>7739</v>
      </c>
      <c r="D1429" t="s">
        <v>7781</v>
      </c>
      <c r="E1429" t="s">
        <v>5266</v>
      </c>
      <c r="F1429" s="382">
        <v>100.61999999999999</v>
      </c>
      <c r="G1429" s="382">
        <v>4134.5658000000003</v>
      </c>
      <c r="H1429" s="382">
        <v>4135</v>
      </c>
      <c r="I1429" s="382">
        <v>0</v>
      </c>
    </row>
    <row r="1430" spans="1:9" x14ac:dyDescent="0.25">
      <c r="A1430" t="s">
        <v>16763</v>
      </c>
      <c r="F1430" s="382">
        <v>100.61999999999999</v>
      </c>
      <c r="G1430" s="382">
        <v>4134.5658000000003</v>
      </c>
      <c r="H1430" s="382">
        <v>4135</v>
      </c>
      <c r="I1430" s="382">
        <v>0</v>
      </c>
    </row>
    <row r="1431" spans="1:9" x14ac:dyDescent="0.25">
      <c r="A1431">
        <v>20010061</v>
      </c>
      <c r="B1431" t="s">
        <v>17</v>
      </c>
      <c r="C1431" t="s">
        <v>11934</v>
      </c>
      <c r="D1431" t="s">
        <v>11951</v>
      </c>
      <c r="E1431" t="s">
        <v>264</v>
      </c>
      <c r="F1431" s="382">
        <v>181.35999999999999</v>
      </c>
      <c r="G1431" s="382">
        <v>7352.4434000000001</v>
      </c>
      <c r="H1431" s="382">
        <v>7214</v>
      </c>
      <c r="I1431" s="382">
        <v>138.47999999999956</v>
      </c>
    </row>
    <row r="1432" spans="1:9" x14ac:dyDescent="0.25">
      <c r="A1432">
        <v>20010061</v>
      </c>
      <c r="B1432" t="s">
        <v>0</v>
      </c>
      <c r="C1432" t="s">
        <v>12723</v>
      </c>
      <c r="D1432" t="s">
        <v>12769</v>
      </c>
      <c r="E1432" t="s">
        <v>275</v>
      </c>
      <c r="F1432" s="382">
        <v>67.08</v>
      </c>
      <c r="G1432" s="382">
        <v>2686.7922000000003</v>
      </c>
      <c r="H1432" s="382">
        <v>2687</v>
      </c>
      <c r="I1432" s="382">
        <v>0</v>
      </c>
    </row>
    <row r="1433" spans="1:9" x14ac:dyDescent="0.25">
      <c r="A1433">
        <v>20010061</v>
      </c>
      <c r="B1433" t="s">
        <v>1</v>
      </c>
      <c r="C1433" t="s">
        <v>14716</v>
      </c>
      <c r="D1433" t="s">
        <v>12768</v>
      </c>
      <c r="E1433" t="s">
        <v>275</v>
      </c>
      <c r="F1433" s="382">
        <v>146.39000000000004</v>
      </c>
      <c r="G1433" s="382">
        <v>6242.4148000000014</v>
      </c>
      <c r="H1433" s="382">
        <v>6242</v>
      </c>
      <c r="I1433" s="382">
        <v>0</v>
      </c>
    </row>
    <row r="1434" spans="1:9" x14ac:dyDescent="0.25">
      <c r="A1434">
        <v>20010061</v>
      </c>
      <c r="B1434" t="s">
        <v>19</v>
      </c>
      <c r="C1434" t="s">
        <v>14972</v>
      </c>
      <c r="D1434" t="s">
        <v>14984</v>
      </c>
      <c r="E1434" t="s">
        <v>265</v>
      </c>
      <c r="F1434" s="382">
        <v>43.809999999999988</v>
      </c>
      <c r="G1434" s="382">
        <v>1717.1722</v>
      </c>
      <c r="H1434" s="382">
        <v>1717</v>
      </c>
      <c r="I1434" s="382">
        <v>0</v>
      </c>
    </row>
    <row r="1435" spans="1:9" x14ac:dyDescent="0.25">
      <c r="A1435">
        <v>20010061</v>
      </c>
      <c r="B1435" t="s">
        <v>36</v>
      </c>
      <c r="C1435" t="s">
        <v>15913</v>
      </c>
      <c r="D1435" t="s">
        <v>15924</v>
      </c>
      <c r="E1435" t="s">
        <v>265</v>
      </c>
      <c r="F1435" s="382">
        <v>83.570000000000007</v>
      </c>
      <c r="G1435" s="382">
        <v>3218.5834999999997</v>
      </c>
      <c r="H1435" s="382">
        <v>3219</v>
      </c>
      <c r="I1435" s="382">
        <v>0</v>
      </c>
    </row>
    <row r="1436" spans="1:9" x14ac:dyDescent="0.25">
      <c r="A1436" t="s">
        <v>16764</v>
      </c>
      <c r="F1436" s="382">
        <v>522.21</v>
      </c>
      <c r="G1436" s="382">
        <v>21217.406100000004</v>
      </c>
      <c r="H1436" s="382">
        <v>21079</v>
      </c>
      <c r="I1436" s="382">
        <v>138.47999999999956</v>
      </c>
    </row>
    <row r="1437" spans="1:9" x14ac:dyDescent="0.25">
      <c r="A1437">
        <v>20010062</v>
      </c>
      <c r="B1437" t="s">
        <v>0</v>
      </c>
      <c r="C1437" t="s">
        <v>14041</v>
      </c>
      <c r="D1437" t="s">
        <v>14072</v>
      </c>
      <c r="E1437" t="s">
        <v>272</v>
      </c>
      <c r="F1437" s="382">
        <v>6.2200000000000006</v>
      </c>
      <c r="G1437" s="382">
        <v>281.77350000000001</v>
      </c>
      <c r="H1437" s="382">
        <v>282</v>
      </c>
      <c r="I1437" s="382">
        <v>0</v>
      </c>
    </row>
    <row r="1438" spans="1:9" x14ac:dyDescent="0.25">
      <c r="A1438">
        <v>20010062</v>
      </c>
      <c r="B1438" t="s">
        <v>1</v>
      </c>
      <c r="C1438" t="s">
        <v>14042</v>
      </c>
      <c r="D1438" t="s">
        <v>14073</v>
      </c>
      <c r="E1438" t="s">
        <v>3546</v>
      </c>
      <c r="F1438" s="382">
        <v>37.760000000000005</v>
      </c>
      <c r="G1438" s="382">
        <v>1570.1655000000001</v>
      </c>
      <c r="H1438" s="382">
        <v>1570</v>
      </c>
      <c r="I1438" s="382">
        <v>0</v>
      </c>
    </row>
    <row r="1439" spans="1:9" x14ac:dyDescent="0.25">
      <c r="A1439">
        <v>20010062</v>
      </c>
      <c r="B1439" t="s">
        <v>40</v>
      </c>
      <c r="C1439" t="s">
        <v>14717</v>
      </c>
      <c r="D1439" t="s">
        <v>14738</v>
      </c>
      <c r="E1439" t="s">
        <v>272</v>
      </c>
      <c r="F1439" s="382">
        <v>59.260000000000005</v>
      </c>
      <c r="G1439" s="382">
        <v>2126.9153999999999</v>
      </c>
      <c r="H1439" s="382">
        <v>2127</v>
      </c>
      <c r="I1439" s="382">
        <v>0</v>
      </c>
    </row>
    <row r="1440" spans="1:9" x14ac:dyDescent="0.25">
      <c r="A1440">
        <v>20010062</v>
      </c>
      <c r="B1440" t="s">
        <v>26</v>
      </c>
      <c r="C1440" t="s">
        <v>15301</v>
      </c>
      <c r="D1440" t="s">
        <v>15339</v>
      </c>
      <c r="E1440" t="s">
        <v>3834</v>
      </c>
      <c r="F1440" s="382">
        <v>22.119999999999997</v>
      </c>
      <c r="G1440" s="382">
        <v>836.01799999999992</v>
      </c>
      <c r="H1440" s="382">
        <v>836</v>
      </c>
      <c r="I1440" s="382">
        <v>0</v>
      </c>
    </row>
    <row r="1441" spans="1:9" x14ac:dyDescent="0.25">
      <c r="A1441">
        <v>20010062</v>
      </c>
      <c r="B1441" t="s">
        <v>4</v>
      </c>
      <c r="C1441" t="s">
        <v>16084</v>
      </c>
      <c r="D1441" t="s">
        <v>16093</v>
      </c>
      <c r="E1441" t="s">
        <v>271</v>
      </c>
      <c r="F1441" s="382">
        <v>28.8</v>
      </c>
      <c r="G1441" s="382">
        <v>1027.5652</v>
      </c>
      <c r="H1441" s="382">
        <v>1028</v>
      </c>
      <c r="I1441" s="382">
        <v>0</v>
      </c>
    </row>
    <row r="1442" spans="1:9" x14ac:dyDescent="0.25">
      <c r="A1442">
        <v>20010062</v>
      </c>
      <c r="B1442" t="s">
        <v>28</v>
      </c>
      <c r="C1442" t="s">
        <v>16212</v>
      </c>
      <c r="D1442" t="s">
        <v>16231</v>
      </c>
      <c r="E1442" t="s">
        <v>15229</v>
      </c>
      <c r="F1442" s="382">
        <v>20.080000000000002</v>
      </c>
      <c r="G1442" s="382">
        <v>884.39929999999993</v>
      </c>
      <c r="H1442" s="382">
        <v>884</v>
      </c>
      <c r="I1442" s="382">
        <v>0</v>
      </c>
    </row>
    <row r="1443" spans="1:9" x14ac:dyDescent="0.25">
      <c r="A1443" t="s">
        <v>16765</v>
      </c>
      <c r="F1443" s="382">
        <v>174.24000000000004</v>
      </c>
      <c r="G1443" s="382">
        <v>6726.8369000000002</v>
      </c>
      <c r="H1443" s="382">
        <v>6727</v>
      </c>
      <c r="I1443" s="382">
        <v>0</v>
      </c>
    </row>
    <row r="1444" spans="1:9" x14ac:dyDescent="0.25">
      <c r="A1444">
        <v>20070024</v>
      </c>
      <c r="B1444" t="s">
        <v>17</v>
      </c>
      <c r="C1444" t="s">
        <v>14053</v>
      </c>
      <c r="D1444" t="s">
        <v>14093</v>
      </c>
      <c r="E1444" t="s">
        <v>5545</v>
      </c>
      <c r="F1444" s="382">
        <v>139.24999999999997</v>
      </c>
      <c r="G1444" s="382">
        <v>6004.5812000000005</v>
      </c>
      <c r="H1444" s="382">
        <v>5576</v>
      </c>
      <c r="I1444" s="382">
        <v>428.77000000000407</v>
      </c>
    </row>
    <row r="1445" spans="1:9" x14ac:dyDescent="0.25">
      <c r="A1445">
        <v>20070024</v>
      </c>
      <c r="B1445" t="s">
        <v>0</v>
      </c>
      <c r="C1445" t="s">
        <v>14229</v>
      </c>
      <c r="D1445" t="s">
        <v>14247</v>
      </c>
      <c r="E1445" t="s">
        <v>14257</v>
      </c>
      <c r="F1445" s="382">
        <v>1.33</v>
      </c>
      <c r="G1445" s="382">
        <v>82.460000000000008</v>
      </c>
      <c r="H1445" s="382">
        <v>82</v>
      </c>
      <c r="I1445" s="382">
        <v>0</v>
      </c>
    </row>
    <row r="1446" spans="1:9" x14ac:dyDescent="0.25">
      <c r="A1446">
        <v>20070024</v>
      </c>
      <c r="B1446" t="s">
        <v>1</v>
      </c>
      <c r="C1446" t="s">
        <v>610</v>
      </c>
      <c r="D1446" t="s">
        <v>14248</v>
      </c>
      <c r="E1446" t="s">
        <v>275</v>
      </c>
      <c r="F1446" s="382">
        <v>19.02</v>
      </c>
      <c r="G1446" s="382">
        <v>817.52629999999999</v>
      </c>
      <c r="H1446" s="382">
        <v>818</v>
      </c>
      <c r="I1446" s="382">
        <v>0</v>
      </c>
    </row>
    <row r="1447" spans="1:9" x14ac:dyDescent="0.25">
      <c r="A1447">
        <v>20070024</v>
      </c>
      <c r="B1447" t="s">
        <v>20</v>
      </c>
      <c r="C1447" t="s">
        <v>14302</v>
      </c>
      <c r="D1447" t="s">
        <v>14337</v>
      </c>
      <c r="E1447" t="s">
        <v>5545</v>
      </c>
      <c r="F1447" s="382">
        <v>46.32</v>
      </c>
      <c r="G1447" s="382">
        <v>1837.0761000000002</v>
      </c>
      <c r="H1447" s="382">
        <v>1837</v>
      </c>
      <c r="I1447" s="382">
        <v>0</v>
      </c>
    </row>
    <row r="1448" spans="1:9" x14ac:dyDescent="0.25">
      <c r="A1448">
        <v>20070024</v>
      </c>
      <c r="B1448" t="s">
        <v>41</v>
      </c>
      <c r="C1448" t="s">
        <v>14303</v>
      </c>
      <c r="D1448" t="s">
        <v>14338</v>
      </c>
      <c r="E1448" t="s">
        <v>14257</v>
      </c>
      <c r="F1448" s="382">
        <v>25.39</v>
      </c>
      <c r="G1448" s="382">
        <v>907.56400000000008</v>
      </c>
      <c r="H1448" s="382">
        <v>908</v>
      </c>
      <c r="I1448" s="382">
        <v>0</v>
      </c>
    </row>
    <row r="1449" spans="1:9" x14ac:dyDescent="0.25">
      <c r="A1449">
        <v>20070024</v>
      </c>
      <c r="B1449" t="s">
        <v>21</v>
      </c>
      <c r="C1449" t="s">
        <v>14447</v>
      </c>
      <c r="D1449" t="s">
        <v>14466</v>
      </c>
      <c r="E1449" t="s">
        <v>14257</v>
      </c>
      <c r="F1449" s="382">
        <v>16.95</v>
      </c>
      <c r="G1449" s="382">
        <v>672.14139999999998</v>
      </c>
      <c r="H1449" s="382">
        <v>672</v>
      </c>
      <c r="I1449" s="382">
        <v>0</v>
      </c>
    </row>
    <row r="1450" spans="1:9" x14ac:dyDescent="0.25">
      <c r="A1450">
        <v>20070024</v>
      </c>
      <c r="B1450" t="s">
        <v>23</v>
      </c>
      <c r="C1450" t="s">
        <v>445</v>
      </c>
      <c r="D1450" t="s">
        <v>14645</v>
      </c>
      <c r="E1450" t="s">
        <v>5545</v>
      </c>
      <c r="F1450" s="382">
        <v>10.51</v>
      </c>
      <c r="G1450" s="382">
        <v>451.38479999999998</v>
      </c>
      <c r="H1450" s="382">
        <v>451</v>
      </c>
      <c r="I1450" s="382">
        <v>0</v>
      </c>
    </row>
    <row r="1451" spans="1:9" x14ac:dyDescent="0.25">
      <c r="A1451">
        <v>20070024</v>
      </c>
      <c r="B1451" t="s">
        <v>25</v>
      </c>
      <c r="C1451" t="s">
        <v>11496</v>
      </c>
      <c r="D1451" t="s">
        <v>14646</v>
      </c>
      <c r="E1451" t="s">
        <v>14258</v>
      </c>
      <c r="F1451" s="382">
        <v>35.6</v>
      </c>
      <c r="G1451" s="382">
        <v>1443.6383000000003</v>
      </c>
      <c r="H1451" s="382">
        <v>1444</v>
      </c>
      <c r="I1451" s="382">
        <v>0</v>
      </c>
    </row>
    <row r="1452" spans="1:9" x14ac:dyDescent="0.25">
      <c r="A1452">
        <v>20070024</v>
      </c>
      <c r="B1452" t="s">
        <v>26</v>
      </c>
      <c r="C1452" t="s">
        <v>14618</v>
      </c>
      <c r="D1452" t="s">
        <v>14647</v>
      </c>
      <c r="E1452" t="s">
        <v>14257</v>
      </c>
      <c r="F1452" s="382">
        <v>61.269999999999989</v>
      </c>
      <c r="G1452" s="382">
        <v>2962.5443999999998</v>
      </c>
      <c r="H1452" s="382">
        <v>2963</v>
      </c>
      <c r="I1452" s="382">
        <v>0</v>
      </c>
    </row>
    <row r="1453" spans="1:9" x14ac:dyDescent="0.25">
      <c r="A1453">
        <v>20070024</v>
      </c>
      <c r="B1453" t="s">
        <v>27</v>
      </c>
      <c r="C1453" t="s">
        <v>610</v>
      </c>
      <c r="D1453" t="s">
        <v>14750</v>
      </c>
      <c r="E1453" t="s">
        <v>275</v>
      </c>
      <c r="F1453" s="382">
        <v>9.5100000000000016</v>
      </c>
      <c r="G1453" s="382">
        <v>426.24800000000005</v>
      </c>
      <c r="H1453" s="382">
        <v>426</v>
      </c>
      <c r="I1453" s="382">
        <v>0</v>
      </c>
    </row>
    <row r="1454" spans="1:9" x14ac:dyDescent="0.25">
      <c r="A1454">
        <v>20070024</v>
      </c>
      <c r="B1454" t="s">
        <v>28</v>
      </c>
      <c r="C1454" t="s">
        <v>5397</v>
      </c>
      <c r="D1454" t="s">
        <v>14752</v>
      </c>
      <c r="E1454" t="s">
        <v>5545</v>
      </c>
      <c r="F1454" s="382">
        <v>16.61</v>
      </c>
      <c r="G1454" s="382">
        <v>699.14940000000001</v>
      </c>
      <c r="H1454" s="382">
        <v>699</v>
      </c>
      <c r="I1454" s="382">
        <v>0</v>
      </c>
    </row>
    <row r="1455" spans="1:9" x14ac:dyDescent="0.25">
      <c r="A1455">
        <v>20070024</v>
      </c>
      <c r="B1455" t="s">
        <v>37</v>
      </c>
      <c r="C1455" t="s">
        <v>6780</v>
      </c>
      <c r="D1455" t="s">
        <v>14835</v>
      </c>
      <c r="E1455" t="s">
        <v>5545</v>
      </c>
      <c r="F1455" s="382">
        <v>12.46</v>
      </c>
      <c r="G1455" s="382">
        <v>439.0127</v>
      </c>
      <c r="H1455" s="382">
        <v>439</v>
      </c>
      <c r="I1455" s="382">
        <v>0</v>
      </c>
    </row>
    <row r="1456" spans="1:9" x14ac:dyDescent="0.25">
      <c r="A1456">
        <v>20070024</v>
      </c>
      <c r="B1456" t="s">
        <v>30</v>
      </c>
      <c r="C1456" t="s">
        <v>14817</v>
      </c>
      <c r="D1456" t="s">
        <v>14838</v>
      </c>
      <c r="E1456" t="s">
        <v>14846</v>
      </c>
      <c r="F1456" s="382">
        <v>37</v>
      </c>
      <c r="G1456" s="382">
        <v>1802.1347999999998</v>
      </c>
      <c r="H1456" s="382">
        <v>1802</v>
      </c>
      <c r="I1456" s="382">
        <v>0</v>
      </c>
    </row>
    <row r="1457" spans="1:9" x14ac:dyDescent="0.25">
      <c r="A1457">
        <v>20070024</v>
      </c>
      <c r="B1457" t="s">
        <v>422</v>
      </c>
      <c r="C1457" t="s">
        <v>15519</v>
      </c>
      <c r="D1457" t="s">
        <v>15579</v>
      </c>
      <c r="E1457" t="s">
        <v>10390</v>
      </c>
      <c r="F1457" s="382">
        <v>36.79</v>
      </c>
      <c r="G1457" s="382">
        <v>1726.9152000000001</v>
      </c>
      <c r="H1457" s="382">
        <v>1727</v>
      </c>
      <c r="I1457" s="382">
        <v>0</v>
      </c>
    </row>
    <row r="1458" spans="1:9" x14ac:dyDescent="0.25">
      <c r="A1458">
        <v>20070024</v>
      </c>
      <c r="B1458" t="s">
        <v>8</v>
      </c>
      <c r="C1458" t="s">
        <v>14892</v>
      </c>
      <c r="D1458" t="s">
        <v>14910</v>
      </c>
      <c r="E1458" t="s">
        <v>5545</v>
      </c>
      <c r="F1458" s="382">
        <v>9.94</v>
      </c>
      <c r="G1458" s="382">
        <v>420.31</v>
      </c>
      <c r="H1458" s="382">
        <v>420</v>
      </c>
      <c r="I1458" s="382">
        <v>0</v>
      </c>
    </row>
    <row r="1459" spans="1:9" x14ac:dyDescent="0.25">
      <c r="A1459">
        <v>20070024</v>
      </c>
      <c r="B1459" t="s">
        <v>32</v>
      </c>
      <c r="C1459" t="s">
        <v>5413</v>
      </c>
      <c r="D1459" t="s">
        <v>15580</v>
      </c>
      <c r="E1459" t="s">
        <v>15598</v>
      </c>
      <c r="F1459" s="382">
        <v>21.490000000000002</v>
      </c>
      <c r="G1459" s="382">
        <v>897.38670000000002</v>
      </c>
      <c r="H1459" s="382">
        <v>897</v>
      </c>
      <c r="I1459" s="382">
        <v>0</v>
      </c>
    </row>
    <row r="1460" spans="1:9" x14ac:dyDescent="0.25">
      <c r="A1460">
        <v>20070024</v>
      </c>
      <c r="B1460" t="s">
        <v>34</v>
      </c>
      <c r="C1460" t="s">
        <v>962</v>
      </c>
      <c r="D1460" t="s">
        <v>14998</v>
      </c>
      <c r="E1460" t="s">
        <v>5545</v>
      </c>
      <c r="F1460" s="382">
        <v>2.88</v>
      </c>
      <c r="G1460" s="382">
        <v>120.4725</v>
      </c>
      <c r="H1460" s="382">
        <v>120</v>
      </c>
      <c r="I1460" s="382">
        <v>0</v>
      </c>
    </row>
    <row r="1461" spans="1:9" x14ac:dyDescent="0.25">
      <c r="A1461">
        <v>20070024</v>
      </c>
      <c r="B1461" t="s">
        <v>11</v>
      </c>
      <c r="C1461" t="s">
        <v>14977</v>
      </c>
      <c r="D1461" t="s">
        <v>14999</v>
      </c>
      <c r="E1461" t="s">
        <v>275</v>
      </c>
      <c r="F1461" s="382">
        <v>17.73</v>
      </c>
      <c r="G1461" s="382">
        <v>762.98</v>
      </c>
      <c r="H1461" s="382">
        <v>763</v>
      </c>
      <c r="I1461" s="382">
        <v>0</v>
      </c>
    </row>
    <row r="1462" spans="1:9" x14ac:dyDescent="0.25">
      <c r="A1462">
        <v>20070024</v>
      </c>
      <c r="B1462" t="s">
        <v>13</v>
      </c>
      <c r="C1462" t="s">
        <v>14978</v>
      </c>
      <c r="D1462" t="s">
        <v>15000</v>
      </c>
      <c r="E1462" t="s">
        <v>275</v>
      </c>
      <c r="F1462" s="382">
        <v>8.92</v>
      </c>
      <c r="G1462" s="382">
        <v>411.36670000000004</v>
      </c>
      <c r="H1462" s="382">
        <v>411</v>
      </c>
      <c r="I1462" s="382">
        <v>0</v>
      </c>
    </row>
    <row r="1463" spans="1:9" x14ac:dyDescent="0.25">
      <c r="A1463">
        <v>20070024</v>
      </c>
      <c r="B1463" t="s">
        <v>14</v>
      </c>
      <c r="C1463" t="s">
        <v>13613</v>
      </c>
      <c r="D1463" t="s">
        <v>15093</v>
      </c>
      <c r="E1463" t="s">
        <v>5545</v>
      </c>
      <c r="F1463" s="382">
        <v>22.31</v>
      </c>
      <c r="G1463" s="382">
        <v>974.56190000000015</v>
      </c>
      <c r="H1463" s="382">
        <v>975</v>
      </c>
      <c r="I1463" s="382">
        <v>0</v>
      </c>
    </row>
    <row r="1464" spans="1:9" x14ac:dyDescent="0.25">
      <c r="A1464">
        <v>20070024</v>
      </c>
      <c r="B1464" t="s">
        <v>16</v>
      </c>
      <c r="C1464" t="s">
        <v>15772</v>
      </c>
      <c r="D1464" t="s">
        <v>15792</v>
      </c>
      <c r="E1464" t="s">
        <v>5545</v>
      </c>
      <c r="F1464" s="382">
        <v>21.189999999999998</v>
      </c>
      <c r="G1464" s="382">
        <v>1038.3219999999999</v>
      </c>
      <c r="H1464" s="382">
        <v>1038</v>
      </c>
      <c r="I1464" s="382">
        <v>0</v>
      </c>
    </row>
    <row r="1465" spans="1:9" x14ac:dyDescent="0.25">
      <c r="A1465">
        <v>20070024</v>
      </c>
      <c r="B1465" t="s">
        <v>423</v>
      </c>
      <c r="C1465" t="s">
        <v>9246</v>
      </c>
      <c r="D1465" t="s">
        <v>15793</v>
      </c>
      <c r="E1465" t="s">
        <v>14257</v>
      </c>
      <c r="F1465" s="382">
        <v>9.9600000000000009</v>
      </c>
      <c r="G1465" s="382">
        <v>418.93099999999998</v>
      </c>
      <c r="H1465" s="382">
        <v>419</v>
      </c>
      <c r="I1465" s="382">
        <v>0</v>
      </c>
    </row>
    <row r="1466" spans="1:9" x14ac:dyDescent="0.25">
      <c r="A1466">
        <v>20070024</v>
      </c>
      <c r="B1466" t="s">
        <v>424</v>
      </c>
      <c r="C1466" t="s">
        <v>8451</v>
      </c>
      <c r="D1466" t="s">
        <v>15794</v>
      </c>
      <c r="E1466" t="s">
        <v>12252</v>
      </c>
      <c r="F1466" s="382">
        <v>38.81</v>
      </c>
      <c r="G1466" s="382">
        <v>1633.2541000000003</v>
      </c>
      <c r="H1466" s="382">
        <v>1633</v>
      </c>
      <c r="I1466" s="382">
        <v>0</v>
      </c>
    </row>
    <row r="1467" spans="1:9" x14ac:dyDescent="0.25">
      <c r="A1467">
        <v>20070024</v>
      </c>
      <c r="B1467" t="s">
        <v>131</v>
      </c>
      <c r="C1467" t="s">
        <v>16155</v>
      </c>
      <c r="D1467" t="s">
        <v>16173</v>
      </c>
      <c r="E1467" t="s">
        <v>14257</v>
      </c>
      <c r="F1467" s="382">
        <v>19.260000000000002</v>
      </c>
      <c r="G1467" s="382">
        <v>806.97140000000002</v>
      </c>
      <c r="H1467" s="382">
        <v>807</v>
      </c>
      <c r="I1467" s="382">
        <v>0</v>
      </c>
    </row>
    <row r="1468" spans="1:9" x14ac:dyDescent="0.25">
      <c r="A1468">
        <v>20070024</v>
      </c>
      <c r="B1468" t="s">
        <v>760</v>
      </c>
      <c r="C1468" t="s">
        <v>16156</v>
      </c>
      <c r="D1468" t="s">
        <v>16174</v>
      </c>
      <c r="E1468" t="s">
        <v>14257</v>
      </c>
      <c r="F1468" s="382">
        <v>26.06</v>
      </c>
      <c r="G1468" s="382">
        <v>1071.6213</v>
      </c>
      <c r="H1468" s="382">
        <v>1072</v>
      </c>
      <c r="I1468" s="382">
        <v>0</v>
      </c>
    </row>
    <row r="1469" spans="1:9" x14ac:dyDescent="0.25">
      <c r="A1469">
        <v>20070024</v>
      </c>
      <c r="B1469" t="s">
        <v>761</v>
      </c>
      <c r="C1469" t="s">
        <v>16453</v>
      </c>
      <c r="D1469" t="s">
        <v>16524</v>
      </c>
      <c r="E1469" t="s">
        <v>5545</v>
      </c>
      <c r="F1469" s="382">
        <v>1.96</v>
      </c>
      <c r="G1469" s="382">
        <v>98.352800000000002</v>
      </c>
      <c r="H1469" s="382">
        <v>98</v>
      </c>
      <c r="I1469" s="382">
        <v>0</v>
      </c>
    </row>
    <row r="1470" spans="1:9" x14ac:dyDescent="0.25">
      <c r="A1470">
        <v>20070024</v>
      </c>
      <c r="B1470" t="s">
        <v>763</v>
      </c>
      <c r="C1470" t="s">
        <v>6495</v>
      </c>
      <c r="D1470" t="s">
        <v>16525</v>
      </c>
      <c r="E1470" t="s">
        <v>15599</v>
      </c>
      <c r="F1470" s="382">
        <v>6.35</v>
      </c>
      <c r="G1470" s="382">
        <v>228.36349999999999</v>
      </c>
      <c r="H1470" s="382">
        <v>228</v>
      </c>
      <c r="I1470" s="382">
        <v>0</v>
      </c>
    </row>
    <row r="1471" spans="1:9" x14ac:dyDescent="0.25">
      <c r="A1471">
        <v>20070024</v>
      </c>
      <c r="B1471" t="s">
        <v>957</v>
      </c>
      <c r="C1471" t="s">
        <v>16454</v>
      </c>
      <c r="D1471" t="s">
        <v>16526</v>
      </c>
      <c r="E1471" t="s">
        <v>16558</v>
      </c>
      <c r="F1471" s="382">
        <v>8.7100000000000009</v>
      </c>
      <c r="G1471" s="382">
        <v>431.81369999999998</v>
      </c>
      <c r="H1471" s="382">
        <v>432</v>
      </c>
      <c r="I1471" s="382">
        <v>0</v>
      </c>
    </row>
    <row r="1472" spans="1:9" x14ac:dyDescent="0.25">
      <c r="A1472">
        <v>20070024</v>
      </c>
      <c r="B1472" t="s">
        <v>10</v>
      </c>
      <c r="C1472" t="s">
        <v>8044</v>
      </c>
      <c r="D1472" t="s">
        <v>14997</v>
      </c>
      <c r="E1472" t="s">
        <v>5545</v>
      </c>
      <c r="F1472" s="382">
        <v>31.849999999999998</v>
      </c>
      <c r="G1472" s="382">
        <v>2173.8260000000005</v>
      </c>
      <c r="H1472" s="382">
        <v>2174</v>
      </c>
      <c r="I1472" s="382">
        <v>0</v>
      </c>
    </row>
    <row r="1473" spans="1:9" x14ac:dyDescent="0.25">
      <c r="A1473">
        <v>20070024</v>
      </c>
      <c r="B1473" t="s">
        <v>426</v>
      </c>
      <c r="C1473" t="s">
        <v>16154</v>
      </c>
      <c r="D1473" t="s">
        <v>16172</v>
      </c>
      <c r="E1473" t="s">
        <v>5245</v>
      </c>
      <c r="F1473" s="382">
        <v>28.11</v>
      </c>
      <c r="G1473" s="382">
        <v>1484.6002000000001</v>
      </c>
      <c r="H1473" s="382">
        <v>1485</v>
      </c>
      <c r="I1473" s="382">
        <v>0</v>
      </c>
    </row>
    <row r="1474" spans="1:9" x14ac:dyDescent="0.25">
      <c r="A1474">
        <v>20070024</v>
      </c>
      <c r="B1474" t="s">
        <v>425</v>
      </c>
      <c r="C1474" t="s">
        <v>15919</v>
      </c>
      <c r="D1474" t="s">
        <v>15933</v>
      </c>
      <c r="E1474" t="s">
        <v>14257</v>
      </c>
      <c r="F1474" s="382">
        <v>15.84</v>
      </c>
      <c r="G1474" s="382">
        <v>803.61410000000001</v>
      </c>
      <c r="H1474" s="382">
        <v>804</v>
      </c>
      <c r="I1474" s="382">
        <v>0</v>
      </c>
    </row>
    <row r="1475" spans="1:9" x14ac:dyDescent="0.25">
      <c r="A1475">
        <v>20070024</v>
      </c>
      <c r="B1475" t="s">
        <v>427</v>
      </c>
      <c r="C1475" t="s">
        <v>559</v>
      </c>
      <c r="D1475" t="s">
        <v>16100</v>
      </c>
      <c r="E1475" t="s">
        <v>15230</v>
      </c>
      <c r="F1475" s="382">
        <v>3.83</v>
      </c>
      <c r="G1475" s="382">
        <v>147.85640000000001</v>
      </c>
      <c r="H1475" s="382">
        <v>148</v>
      </c>
      <c r="I1475" s="382">
        <v>0</v>
      </c>
    </row>
    <row r="1476" spans="1:9" x14ac:dyDescent="0.25">
      <c r="A1476">
        <v>20070024</v>
      </c>
      <c r="B1476" t="s">
        <v>1061</v>
      </c>
      <c r="C1476" t="s">
        <v>16155</v>
      </c>
      <c r="D1476" t="s">
        <v>16173</v>
      </c>
      <c r="E1476" t="s">
        <v>14370</v>
      </c>
      <c r="F1476" s="382">
        <v>11.64</v>
      </c>
      <c r="G1476" s="382">
        <v>511.67369999999994</v>
      </c>
      <c r="H1476" s="382">
        <v>512</v>
      </c>
      <c r="I1476" s="382">
        <v>0</v>
      </c>
    </row>
    <row r="1477" spans="1:9" x14ac:dyDescent="0.25">
      <c r="A1477" t="s">
        <v>16766</v>
      </c>
      <c r="F1477" s="382">
        <v>774.84999999999991</v>
      </c>
      <c r="G1477" s="382">
        <v>34708.654599999994</v>
      </c>
      <c r="H1477" s="382">
        <v>34280</v>
      </c>
      <c r="I1477" s="382">
        <v>428.77000000000407</v>
      </c>
    </row>
    <row r="1478" spans="1:9" x14ac:dyDescent="0.25">
      <c r="A1478">
        <v>20070026</v>
      </c>
      <c r="B1478" t="s">
        <v>17</v>
      </c>
      <c r="C1478" t="s">
        <v>14230</v>
      </c>
      <c r="D1478" t="s">
        <v>14250</v>
      </c>
      <c r="E1478" t="s">
        <v>14258</v>
      </c>
      <c r="F1478" s="382">
        <v>67.990000000000009</v>
      </c>
      <c r="G1478" s="382">
        <v>3064.4632999999999</v>
      </c>
      <c r="H1478" s="382">
        <v>3064</v>
      </c>
      <c r="I1478" s="382">
        <v>0</v>
      </c>
    </row>
    <row r="1479" spans="1:9" x14ac:dyDescent="0.25">
      <c r="A1479">
        <v>20070026</v>
      </c>
      <c r="B1479" t="s">
        <v>0</v>
      </c>
      <c r="C1479" t="s">
        <v>14306</v>
      </c>
      <c r="D1479" t="s">
        <v>14341</v>
      </c>
      <c r="E1479" t="s">
        <v>14370</v>
      </c>
      <c r="F1479" s="382">
        <v>31.81</v>
      </c>
      <c r="G1479" s="382">
        <v>1521.2260000000001</v>
      </c>
      <c r="H1479" s="382">
        <v>1521</v>
      </c>
      <c r="I1479" s="382">
        <v>0</v>
      </c>
    </row>
    <row r="1480" spans="1:9" x14ac:dyDescent="0.25">
      <c r="A1480">
        <v>20070026</v>
      </c>
      <c r="B1480" t="s">
        <v>1</v>
      </c>
      <c r="C1480" t="s">
        <v>14307</v>
      </c>
      <c r="D1480" t="s">
        <v>14342</v>
      </c>
      <c r="E1480" t="s">
        <v>14370</v>
      </c>
      <c r="F1480" s="382">
        <v>23.72</v>
      </c>
      <c r="G1480" s="382">
        <v>1060.6763000000001</v>
      </c>
      <c r="H1480" s="382">
        <v>1061</v>
      </c>
      <c r="I1480" s="382">
        <v>0</v>
      </c>
    </row>
    <row r="1481" spans="1:9" x14ac:dyDescent="0.25">
      <c r="A1481">
        <v>20070026</v>
      </c>
      <c r="B1481" t="s">
        <v>18</v>
      </c>
      <c r="C1481" t="s">
        <v>14448</v>
      </c>
      <c r="D1481" t="s">
        <v>14467</v>
      </c>
      <c r="E1481" t="s">
        <v>14370</v>
      </c>
      <c r="F1481" s="382">
        <v>64.089999999999989</v>
      </c>
      <c r="G1481" s="382">
        <v>2698.0983999999999</v>
      </c>
      <c r="H1481" s="382">
        <v>2698</v>
      </c>
      <c r="I1481" s="382">
        <v>0</v>
      </c>
    </row>
    <row r="1482" spans="1:9" x14ac:dyDescent="0.25">
      <c r="A1482">
        <v>20070026</v>
      </c>
      <c r="B1482" t="s">
        <v>19</v>
      </c>
      <c r="C1482" t="s">
        <v>14308</v>
      </c>
      <c r="D1482" t="s">
        <v>14343</v>
      </c>
      <c r="E1482" t="s">
        <v>275</v>
      </c>
      <c r="F1482" s="382">
        <v>16.580000000000002</v>
      </c>
      <c r="G1482" s="382">
        <v>618.55880000000002</v>
      </c>
      <c r="H1482" s="382">
        <v>619</v>
      </c>
      <c r="I1482" s="382">
        <v>0</v>
      </c>
    </row>
    <row r="1483" spans="1:9" x14ac:dyDescent="0.25">
      <c r="A1483">
        <v>20070026</v>
      </c>
      <c r="B1483" t="s">
        <v>20</v>
      </c>
      <c r="C1483" t="s">
        <v>7088</v>
      </c>
      <c r="D1483" t="s">
        <v>14344</v>
      </c>
      <c r="E1483" t="s">
        <v>14370</v>
      </c>
      <c r="F1483" s="382">
        <v>28.84</v>
      </c>
      <c r="G1483" s="382">
        <v>1210.8498999999999</v>
      </c>
      <c r="H1483" s="382">
        <v>1211</v>
      </c>
      <c r="I1483" s="382">
        <v>0</v>
      </c>
    </row>
    <row r="1484" spans="1:9" x14ac:dyDescent="0.25">
      <c r="A1484">
        <v>20070026</v>
      </c>
      <c r="B1484" t="s">
        <v>41</v>
      </c>
      <c r="C1484" t="s">
        <v>6609</v>
      </c>
      <c r="D1484" t="s">
        <v>14345</v>
      </c>
      <c r="E1484" t="s">
        <v>14371</v>
      </c>
      <c r="F1484" s="382">
        <v>15.57</v>
      </c>
      <c r="G1484" s="382">
        <v>686.96899999999994</v>
      </c>
      <c r="H1484" s="382">
        <v>687</v>
      </c>
      <c r="I1484" s="382">
        <v>0</v>
      </c>
    </row>
    <row r="1485" spans="1:9" x14ac:dyDescent="0.25">
      <c r="A1485">
        <v>20070026</v>
      </c>
      <c r="B1485" t="s">
        <v>36</v>
      </c>
      <c r="C1485" t="s">
        <v>14309</v>
      </c>
      <c r="D1485" t="s">
        <v>14346</v>
      </c>
      <c r="E1485" t="s">
        <v>275</v>
      </c>
      <c r="F1485" s="382">
        <v>11.079999999999998</v>
      </c>
      <c r="G1485" s="382">
        <v>519.75019999999995</v>
      </c>
      <c r="H1485" s="382">
        <v>520</v>
      </c>
      <c r="I1485" s="382">
        <v>0</v>
      </c>
    </row>
    <row r="1486" spans="1:9" x14ac:dyDescent="0.25">
      <c r="A1486">
        <v>20070026</v>
      </c>
      <c r="B1486" t="s">
        <v>21</v>
      </c>
      <c r="C1486" t="s">
        <v>989</v>
      </c>
      <c r="D1486" t="s">
        <v>14347</v>
      </c>
      <c r="E1486" t="s">
        <v>14370</v>
      </c>
      <c r="F1486" s="382">
        <v>32.17</v>
      </c>
      <c r="G1486" s="382">
        <v>1544.3424000000002</v>
      </c>
      <c r="H1486" s="382">
        <v>1544</v>
      </c>
      <c r="I1486" s="382">
        <v>0</v>
      </c>
    </row>
    <row r="1487" spans="1:9" x14ac:dyDescent="0.25">
      <c r="A1487">
        <v>20070026</v>
      </c>
      <c r="B1487" t="s">
        <v>22</v>
      </c>
      <c r="C1487" t="s">
        <v>13405</v>
      </c>
      <c r="D1487" t="s">
        <v>14348</v>
      </c>
      <c r="E1487" t="s">
        <v>5795</v>
      </c>
      <c r="F1487" s="382">
        <v>37.51</v>
      </c>
      <c r="G1487" s="382">
        <v>1522.0091000000002</v>
      </c>
      <c r="H1487" s="382">
        <v>1522</v>
      </c>
      <c r="I1487" s="382">
        <v>0</v>
      </c>
    </row>
    <row r="1488" spans="1:9" x14ac:dyDescent="0.25">
      <c r="A1488">
        <v>20070026</v>
      </c>
      <c r="B1488" t="s">
        <v>40</v>
      </c>
      <c r="C1488" t="s">
        <v>14310</v>
      </c>
      <c r="D1488" t="s">
        <v>14349</v>
      </c>
      <c r="E1488" t="s">
        <v>14370</v>
      </c>
      <c r="F1488" s="382">
        <v>38.930000000000007</v>
      </c>
      <c r="G1488" s="382">
        <v>1747.1505999999999</v>
      </c>
      <c r="H1488" s="382">
        <v>1747</v>
      </c>
      <c r="I1488" s="382">
        <v>0</v>
      </c>
    </row>
    <row r="1489" spans="1:9" x14ac:dyDescent="0.25">
      <c r="A1489">
        <v>20070026</v>
      </c>
      <c r="B1489" t="s">
        <v>23</v>
      </c>
      <c r="C1489" t="s">
        <v>14311</v>
      </c>
      <c r="D1489" t="s">
        <v>14350</v>
      </c>
      <c r="E1489" t="s">
        <v>14370</v>
      </c>
      <c r="F1489" s="382">
        <v>52.190000000000005</v>
      </c>
      <c r="G1489" s="382">
        <v>2265.4456</v>
      </c>
      <c r="H1489" s="382">
        <v>2265</v>
      </c>
      <c r="I1489" s="382">
        <v>0</v>
      </c>
    </row>
    <row r="1490" spans="1:9" x14ac:dyDescent="0.25">
      <c r="A1490">
        <v>20070026</v>
      </c>
      <c r="B1490" t="s">
        <v>24</v>
      </c>
      <c r="C1490" t="s">
        <v>5399</v>
      </c>
      <c r="D1490" t="s">
        <v>14351</v>
      </c>
      <c r="E1490" t="s">
        <v>14371</v>
      </c>
      <c r="F1490" s="382">
        <v>30.369999999999997</v>
      </c>
      <c r="G1490" s="382">
        <v>1265.3946000000001</v>
      </c>
      <c r="H1490" s="382">
        <v>1265</v>
      </c>
      <c r="I1490" s="382">
        <v>0</v>
      </c>
    </row>
    <row r="1491" spans="1:9" x14ac:dyDescent="0.25">
      <c r="A1491">
        <v>20070026</v>
      </c>
      <c r="B1491" t="s">
        <v>26</v>
      </c>
      <c r="C1491" t="s">
        <v>14313</v>
      </c>
      <c r="D1491" t="s">
        <v>14353</v>
      </c>
      <c r="E1491" t="s">
        <v>14372</v>
      </c>
      <c r="F1491" s="382">
        <v>65.31</v>
      </c>
      <c r="G1491" s="382">
        <v>2962.2333000000008</v>
      </c>
      <c r="H1491" s="382">
        <v>2962</v>
      </c>
      <c r="I1491" s="382">
        <v>0</v>
      </c>
    </row>
    <row r="1492" spans="1:9" x14ac:dyDescent="0.25">
      <c r="A1492">
        <v>20070026</v>
      </c>
      <c r="B1492" t="s">
        <v>27</v>
      </c>
      <c r="C1492" t="s">
        <v>10959</v>
      </c>
      <c r="D1492" t="s">
        <v>14468</v>
      </c>
      <c r="E1492" t="s">
        <v>14370</v>
      </c>
      <c r="F1492" s="382">
        <v>15.31</v>
      </c>
      <c r="G1492" s="382">
        <v>601.25409999999999</v>
      </c>
      <c r="H1492" s="382">
        <v>601</v>
      </c>
      <c r="I1492" s="382">
        <v>0</v>
      </c>
    </row>
    <row r="1493" spans="1:9" x14ac:dyDescent="0.25">
      <c r="A1493">
        <v>20070026</v>
      </c>
      <c r="B1493" t="s">
        <v>3</v>
      </c>
      <c r="C1493" t="s">
        <v>9412</v>
      </c>
      <c r="D1493" t="s">
        <v>14650</v>
      </c>
      <c r="E1493" t="s">
        <v>14371</v>
      </c>
      <c r="F1493" s="382">
        <v>16.11</v>
      </c>
      <c r="G1493" s="382">
        <v>752.8723</v>
      </c>
      <c r="H1493" s="382">
        <v>753</v>
      </c>
      <c r="I1493" s="382">
        <v>0</v>
      </c>
    </row>
    <row r="1494" spans="1:9" x14ac:dyDescent="0.25">
      <c r="A1494">
        <v>20070026</v>
      </c>
      <c r="B1494" t="s">
        <v>4</v>
      </c>
      <c r="C1494" t="s">
        <v>5716</v>
      </c>
      <c r="D1494" t="s">
        <v>14651</v>
      </c>
      <c r="E1494" t="s">
        <v>275</v>
      </c>
      <c r="F1494" s="382">
        <v>26.779999999999994</v>
      </c>
      <c r="G1494" s="382">
        <v>1198.4085</v>
      </c>
      <c r="H1494" s="382">
        <v>1198</v>
      </c>
      <c r="I1494" s="382">
        <v>0</v>
      </c>
    </row>
    <row r="1495" spans="1:9" x14ac:dyDescent="0.25">
      <c r="A1495">
        <v>20070026</v>
      </c>
      <c r="B1495" t="s">
        <v>28</v>
      </c>
      <c r="C1495" t="s">
        <v>14621</v>
      </c>
      <c r="D1495" t="s">
        <v>14652</v>
      </c>
      <c r="E1495" t="s">
        <v>14258</v>
      </c>
      <c r="F1495" s="382">
        <v>39.11999999999999</v>
      </c>
      <c r="G1495" s="382">
        <v>1739.3734999999999</v>
      </c>
      <c r="H1495" s="382">
        <v>1739</v>
      </c>
      <c r="I1495" s="382">
        <v>0</v>
      </c>
    </row>
    <row r="1496" spans="1:9" x14ac:dyDescent="0.25">
      <c r="A1496">
        <v>20070026</v>
      </c>
      <c r="B1496" t="s">
        <v>37</v>
      </c>
      <c r="C1496" t="s">
        <v>14820</v>
      </c>
      <c r="D1496" t="s">
        <v>14841</v>
      </c>
      <c r="E1496" t="s">
        <v>14371</v>
      </c>
      <c r="F1496" s="382">
        <v>7.55</v>
      </c>
      <c r="G1496" s="382">
        <v>331.34039999999999</v>
      </c>
      <c r="H1496" s="382">
        <v>331</v>
      </c>
      <c r="I1496" s="382">
        <v>0</v>
      </c>
    </row>
    <row r="1497" spans="1:9" x14ac:dyDescent="0.25">
      <c r="A1497">
        <v>20070026</v>
      </c>
      <c r="B1497" t="s">
        <v>38</v>
      </c>
      <c r="C1497" t="s">
        <v>14821</v>
      </c>
      <c r="D1497" t="s">
        <v>14842</v>
      </c>
      <c r="E1497" t="s">
        <v>275</v>
      </c>
      <c r="F1497" s="382">
        <v>11.579999999999998</v>
      </c>
      <c r="G1497" s="382">
        <v>501.87720000000002</v>
      </c>
      <c r="H1497" s="382">
        <v>502</v>
      </c>
      <c r="I1497" s="382">
        <v>0</v>
      </c>
    </row>
    <row r="1498" spans="1:9" x14ac:dyDescent="0.25">
      <c r="A1498">
        <v>20070026</v>
      </c>
      <c r="B1498" t="s">
        <v>29</v>
      </c>
      <c r="C1498" t="s">
        <v>7519</v>
      </c>
      <c r="D1498" t="s">
        <v>15388</v>
      </c>
      <c r="E1498" t="s">
        <v>14258</v>
      </c>
      <c r="F1498" s="382">
        <v>27.689999999999998</v>
      </c>
      <c r="G1498" s="382">
        <v>1400.1355999999998</v>
      </c>
      <c r="H1498" s="382">
        <v>1400</v>
      </c>
      <c r="I1498" s="382">
        <v>0</v>
      </c>
    </row>
    <row r="1499" spans="1:9" x14ac:dyDescent="0.25">
      <c r="A1499">
        <v>20070026</v>
      </c>
      <c r="B1499" t="s">
        <v>5</v>
      </c>
      <c r="C1499" t="s">
        <v>15332</v>
      </c>
      <c r="D1499" t="s">
        <v>15389</v>
      </c>
      <c r="E1499" t="s">
        <v>275</v>
      </c>
      <c r="F1499" s="382">
        <v>10.64</v>
      </c>
      <c r="G1499" s="382">
        <v>385.79640000000001</v>
      </c>
      <c r="H1499" s="382">
        <v>386</v>
      </c>
      <c r="I1499" s="382">
        <v>0</v>
      </c>
    </row>
    <row r="1500" spans="1:9" x14ac:dyDescent="0.25">
      <c r="A1500">
        <v>20070026</v>
      </c>
      <c r="B1500" t="s">
        <v>39</v>
      </c>
      <c r="C1500" t="s">
        <v>13009</v>
      </c>
      <c r="D1500" t="s">
        <v>15390</v>
      </c>
      <c r="E1500" t="s">
        <v>14371</v>
      </c>
      <c r="F1500" s="382">
        <v>4.3100000000000005</v>
      </c>
      <c r="G1500" s="382">
        <v>196.15900000000002</v>
      </c>
      <c r="H1500" s="382">
        <v>196</v>
      </c>
      <c r="I1500" s="382">
        <v>0</v>
      </c>
    </row>
    <row r="1501" spans="1:9" x14ac:dyDescent="0.25">
      <c r="A1501">
        <v>20070026</v>
      </c>
      <c r="B1501" t="s">
        <v>30</v>
      </c>
      <c r="C1501" t="s">
        <v>8800</v>
      </c>
      <c r="D1501" t="s">
        <v>15795</v>
      </c>
      <c r="E1501" t="s">
        <v>14371</v>
      </c>
      <c r="F1501" s="382">
        <v>14.79</v>
      </c>
      <c r="G1501" s="382">
        <v>655.13049999999998</v>
      </c>
      <c r="H1501" s="382">
        <v>655</v>
      </c>
      <c r="I1501" s="382">
        <v>0</v>
      </c>
    </row>
    <row r="1502" spans="1:9" x14ac:dyDescent="0.25">
      <c r="A1502">
        <v>20070026</v>
      </c>
      <c r="B1502" t="s">
        <v>7</v>
      </c>
      <c r="C1502" t="s">
        <v>15973</v>
      </c>
      <c r="D1502" t="s">
        <v>15992</v>
      </c>
      <c r="E1502" t="s">
        <v>14258</v>
      </c>
      <c r="F1502" s="382">
        <v>33.49</v>
      </c>
      <c r="G1502" s="382">
        <v>1344.5810999999999</v>
      </c>
      <c r="H1502" s="382">
        <v>1345</v>
      </c>
      <c r="I1502" s="382">
        <v>0</v>
      </c>
    </row>
    <row r="1503" spans="1:9" x14ac:dyDescent="0.25">
      <c r="A1503">
        <v>20070026</v>
      </c>
      <c r="B1503" t="s">
        <v>8</v>
      </c>
      <c r="C1503" t="s">
        <v>7769</v>
      </c>
      <c r="D1503" t="s">
        <v>16054</v>
      </c>
      <c r="E1503" t="s">
        <v>14370</v>
      </c>
      <c r="F1503" s="382">
        <v>13.490000000000002</v>
      </c>
      <c r="G1503" s="382">
        <v>579.63940000000002</v>
      </c>
      <c r="H1503" s="382">
        <v>580</v>
      </c>
      <c r="I1503" s="382">
        <v>0</v>
      </c>
    </row>
    <row r="1504" spans="1:9" x14ac:dyDescent="0.25">
      <c r="A1504">
        <v>20070026</v>
      </c>
      <c r="B1504" t="s">
        <v>32</v>
      </c>
      <c r="C1504" t="s">
        <v>8799</v>
      </c>
      <c r="D1504" t="s">
        <v>15994</v>
      </c>
      <c r="E1504" t="s">
        <v>14372</v>
      </c>
      <c r="F1504" s="382">
        <v>14.069999999999999</v>
      </c>
      <c r="G1504" s="382">
        <v>612.49499999999989</v>
      </c>
      <c r="H1504" s="382">
        <v>612</v>
      </c>
      <c r="I1504" s="382">
        <v>0</v>
      </c>
    </row>
    <row r="1505" spans="1:9" x14ac:dyDescent="0.25">
      <c r="A1505">
        <v>20070026</v>
      </c>
      <c r="B1505" t="s">
        <v>33</v>
      </c>
      <c r="C1505" t="s">
        <v>16157</v>
      </c>
      <c r="D1505" t="s">
        <v>16175</v>
      </c>
      <c r="E1505" t="s">
        <v>275</v>
      </c>
      <c r="F1505" s="382">
        <v>31.29</v>
      </c>
      <c r="G1505" s="382">
        <v>1624.8879999999999</v>
      </c>
      <c r="H1505" s="382">
        <v>1625</v>
      </c>
      <c r="I1505" s="382">
        <v>0</v>
      </c>
    </row>
    <row r="1506" spans="1:9" x14ac:dyDescent="0.25">
      <c r="A1506">
        <v>20070026</v>
      </c>
      <c r="B1506" t="s">
        <v>9</v>
      </c>
      <c r="C1506" t="s">
        <v>16455</v>
      </c>
      <c r="D1506" t="s">
        <v>16527</v>
      </c>
      <c r="E1506" t="s">
        <v>14371</v>
      </c>
      <c r="F1506" s="382">
        <v>29.769999999999996</v>
      </c>
      <c r="G1506" s="382">
        <v>1206.5420000000001</v>
      </c>
      <c r="H1506" s="382">
        <v>1207</v>
      </c>
      <c r="I1506" s="382">
        <v>0</v>
      </c>
    </row>
    <row r="1507" spans="1:9" x14ac:dyDescent="0.25">
      <c r="A1507">
        <v>20070026</v>
      </c>
      <c r="B1507" t="s">
        <v>10</v>
      </c>
      <c r="C1507" t="s">
        <v>5421</v>
      </c>
      <c r="D1507" t="s">
        <v>16528</v>
      </c>
      <c r="E1507" t="s">
        <v>14258</v>
      </c>
      <c r="F1507" s="382">
        <v>20.55</v>
      </c>
      <c r="G1507" s="382">
        <v>869.62340000000006</v>
      </c>
      <c r="H1507" s="382">
        <v>870</v>
      </c>
      <c r="I1507" s="382">
        <v>0</v>
      </c>
    </row>
    <row r="1508" spans="1:9" x14ac:dyDescent="0.25">
      <c r="A1508" t="s">
        <v>16767</v>
      </c>
      <c r="F1508" s="382">
        <v>832.69999999999982</v>
      </c>
      <c r="G1508" s="382">
        <v>36687.283899999995</v>
      </c>
      <c r="H1508" s="382">
        <v>36686</v>
      </c>
      <c r="I1508" s="382">
        <v>0</v>
      </c>
    </row>
    <row r="1509" spans="1:9" x14ac:dyDescent="0.25">
      <c r="A1509">
        <v>20070025</v>
      </c>
      <c r="B1509" t="s">
        <v>17</v>
      </c>
      <c r="C1509" t="s">
        <v>9259</v>
      </c>
      <c r="D1509" t="s">
        <v>9295</v>
      </c>
      <c r="E1509" t="s">
        <v>9308</v>
      </c>
      <c r="F1509" s="382">
        <v>148.95000000000002</v>
      </c>
      <c r="G1509" s="382">
        <v>6497.1303999999991</v>
      </c>
      <c r="H1509" s="382">
        <v>5314</v>
      </c>
      <c r="I1509" s="382">
        <v>1182.7300000000032</v>
      </c>
    </row>
    <row r="1510" spans="1:9" x14ac:dyDescent="0.25">
      <c r="A1510">
        <v>20070025</v>
      </c>
      <c r="B1510" t="s">
        <v>0</v>
      </c>
      <c r="C1510" t="s">
        <v>739</v>
      </c>
      <c r="D1510" t="s">
        <v>16101</v>
      </c>
      <c r="E1510" t="s">
        <v>9308</v>
      </c>
      <c r="F1510" s="382">
        <v>166.89</v>
      </c>
      <c r="G1510" s="382">
        <v>6969.4602000000004</v>
      </c>
      <c r="H1510" s="382">
        <v>6969</v>
      </c>
      <c r="I1510" s="382">
        <v>0</v>
      </c>
    </row>
    <row r="1511" spans="1:9" x14ac:dyDescent="0.25">
      <c r="A1511">
        <v>20070025</v>
      </c>
      <c r="B1511" t="s">
        <v>1</v>
      </c>
      <c r="C1511" t="s">
        <v>16087</v>
      </c>
      <c r="D1511" t="s">
        <v>16102</v>
      </c>
      <c r="E1511" t="s">
        <v>9308</v>
      </c>
      <c r="F1511" s="382">
        <v>150.01999999999998</v>
      </c>
      <c r="G1511" s="382">
        <v>5916.2694999999994</v>
      </c>
      <c r="H1511" s="382">
        <v>5916</v>
      </c>
      <c r="I1511" s="382">
        <v>0</v>
      </c>
    </row>
    <row r="1512" spans="1:9" x14ac:dyDescent="0.25">
      <c r="A1512" t="s">
        <v>16768</v>
      </c>
      <c r="F1512" s="382">
        <v>465.86</v>
      </c>
      <c r="G1512" s="382">
        <v>19382.860099999998</v>
      </c>
      <c r="H1512" s="382">
        <v>18199</v>
      </c>
      <c r="I1512" s="382">
        <v>1182.7300000000032</v>
      </c>
    </row>
    <row r="1513" spans="1:9" x14ac:dyDescent="0.25">
      <c r="A1513">
        <v>20080050</v>
      </c>
      <c r="B1513" t="s">
        <v>0</v>
      </c>
      <c r="C1513" t="s">
        <v>14527</v>
      </c>
      <c r="D1513" t="s">
        <v>14554</v>
      </c>
      <c r="E1513" t="s">
        <v>7439</v>
      </c>
      <c r="F1513" s="382">
        <v>91.45</v>
      </c>
      <c r="G1513" s="382">
        <v>3679.0388000000007</v>
      </c>
      <c r="H1513" s="382">
        <v>3679</v>
      </c>
      <c r="I1513" s="382">
        <v>0</v>
      </c>
    </row>
    <row r="1514" spans="1:9" x14ac:dyDescent="0.25">
      <c r="A1514">
        <v>20080050</v>
      </c>
      <c r="B1514" t="s">
        <v>1</v>
      </c>
      <c r="C1514" t="s">
        <v>6711</v>
      </c>
      <c r="D1514" t="s">
        <v>14472</v>
      </c>
      <c r="E1514" t="s">
        <v>7439</v>
      </c>
      <c r="F1514" s="382">
        <v>29.39</v>
      </c>
      <c r="G1514" s="382">
        <v>1053.7436</v>
      </c>
      <c r="H1514" s="382">
        <v>1054</v>
      </c>
      <c r="I1514" s="382">
        <v>0</v>
      </c>
    </row>
    <row r="1515" spans="1:9" x14ac:dyDescent="0.25">
      <c r="A1515">
        <v>20080050</v>
      </c>
      <c r="B1515" t="s">
        <v>20</v>
      </c>
      <c r="C1515" t="s">
        <v>14624</v>
      </c>
      <c r="D1515" t="s">
        <v>14657</v>
      </c>
      <c r="E1515" t="s">
        <v>7415</v>
      </c>
      <c r="F1515" s="382">
        <v>41.94</v>
      </c>
      <c r="G1515" s="382">
        <v>1572.2405000000001</v>
      </c>
      <c r="H1515" s="382">
        <v>1572</v>
      </c>
      <c r="I1515" s="382">
        <v>0</v>
      </c>
    </row>
    <row r="1516" spans="1:9" x14ac:dyDescent="0.25">
      <c r="A1516">
        <v>20080050</v>
      </c>
      <c r="B1516" t="s">
        <v>41</v>
      </c>
      <c r="C1516" t="s">
        <v>16090</v>
      </c>
      <c r="D1516" t="s">
        <v>16107</v>
      </c>
      <c r="E1516" t="s">
        <v>7417</v>
      </c>
      <c r="F1516" s="382">
        <v>5.26</v>
      </c>
      <c r="G1516" s="382">
        <v>176.95260000000002</v>
      </c>
      <c r="H1516" s="382">
        <v>177</v>
      </c>
      <c r="I1516" s="382">
        <v>0</v>
      </c>
    </row>
    <row r="1517" spans="1:9" x14ac:dyDescent="0.25">
      <c r="A1517">
        <v>20080050</v>
      </c>
      <c r="B1517" t="s">
        <v>36</v>
      </c>
      <c r="C1517" t="s">
        <v>6156</v>
      </c>
      <c r="D1517" t="s">
        <v>15586</v>
      </c>
      <c r="E1517" t="s">
        <v>7417</v>
      </c>
      <c r="F1517" s="382">
        <v>15.179999999999998</v>
      </c>
      <c r="G1517" s="382">
        <v>682.42740000000003</v>
      </c>
      <c r="H1517" s="382">
        <v>682</v>
      </c>
      <c r="I1517" s="382">
        <v>0</v>
      </c>
    </row>
    <row r="1518" spans="1:9" x14ac:dyDescent="0.25">
      <c r="A1518">
        <v>20080050</v>
      </c>
      <c r="B1518" t="s">
        <v>21</v>
      </c>
      <c r="C1518" t="s">
        <v>16160</v>
      </c>
      <c r="D1518" t="s">
        <v>16178</v>
      </c>
      <c r="E1518" t="s">
        <v>7962</v>
      </c>
      <c r="F1518" s="382">
        <v>17.399999999999999</v>
      </c>
      <c r="G1518" s="382">
        <v>702.11950000000013</v>
      </c>
      <c r="H1518" s="382">
        <v>702</v>
      </c>
      <c r="I1518" s="382">
        <v>0</v>
      </c>
    </row>
    <row r="1519" spans="1:9" x14ac:dyDescent="0.25">
      <c r="A1519" t="s">
        <v>16769</v>
      </c>
      <c r="F1519" s="382">
        <v>200.62</v>
      </c>
      <c r="G1519" s="382">
        <v>7866.5224000000007</v>
      </c>
      <c r="H1519" s="382">
        <v>7866</v>
      </c>
      <c r="I1519" s="382">
        <v>0</v>
      </c>
    </row>
    <row r="1520" spans="1:9" x14ac:dyDescent="0.25">
      <c r="A1520">
        <v>20020025</v>
      </c>
      <c r="B1520" t="s">
        <v>17</v>
      </c>
      <c r="C1520" t="s">
        <v>14516</v>
      </c>
      <c r="D1520" t="s">
        <v>14538</v>
      </c>
      <c r="E1520" t="s">
        <v>276</v>
      </c>
      <c r="F1520" s="382">
        <v>1.39</v>
      </c>
      <c r="G1520" s="382">
        <v>51.958199999999998</v>
      </c>
      <c r="H1520" s="382">
        <v>52</v>
      </c>
      <c r="I1520" s="382">
        <v>0</v>
      </c>
    </row>
    <row r="1521" spans="1:9" x14ac:dyDescent="0.25">
      <c r="A1521">
        <v>20020025</v>
      </c>
      <c r="B1521" t="s">
        <v>0</v>
      </c>
      <c r="C1521" t="s">
        <v>6892</v>
      </c>
      <c r="D1521" t="s">
        <v>14539</v>
      </c>
      <c r="E1521" t="s">
        <v>1187</v>
      </c>
      <c r="F1521" s="382">
        <v>162.18</v>
      </c>
      <c r="G1521" s="382">
        <v>6660.5590000000002</v>
      </c>
      <c r="H1521" s="382">
        <v>6661</v>
      </c>
      <c r="I1521" s="382">
        <v>0</v>
      </c>
    </row>
    <row r="1522" spans="1:9" x14ac:dyDescent="0.25">
      <c r="A1522">
        <v>20020025</v>
      </c>
      <c r="B1522" t="s">
        <v>20</v>
      </c>
      <c r="C1522" t="s">
        <v>14610</v>
      </c>
      <c r="D1522" t="s">
        <v>14635</v>
      </c>
      <c r="E1522" t="s">
        <v>276</v>
      </c>
      <c r="F1522" s="382">
        <v>15.18</v>
      </c>
      <c r="G1522" s="382">
        <v>643.68050000000005</v>
      </c>
      <c r="H1522" s="382">
        <v>644</v>
      </c>
      <c r="I1522" s="382">
        <v>0</v>
      </c>
    </row>
    <row r="1523" spans="1:9" x14ac:dyDescent="0.25">
      <c r="A1523">
        <v>20020025</v>
      </c>
      <c r="B1523" t="s">
        <v>36</v>
      </c>
      <c r="C1523" t="s">
        <v>6839</v>
      </c>
      <c r="D1523" t="s">
        <v>14740</v>
      </c>
      <c r="E1523" t="s">
        <v>1187</v>
      </c>
      <c r="F1523" s="382">
        <v>1.99</v>
      </c>
      <c r="G1523" s="382">
        <v>93.370800000000003</v>
      </c>
      <c r="H1523" s="382">
        <v>93</v>
      </c>
      <c r="I1523" s="382">
        <v>0</v>
      </c>
    </row>
    <row r="1524" spans="1:9" x14ac:dyDescent="0.25">
      <c r="A1524">
        <v>20020025</v>
      </c>
      <c r="B1524" t="s">
        <v>25</v>
      </c>
      <c r="C1524" t="s">
        <v>14721</v>
      </c>
      <c r="D1524" t="s">
        <v>14744</v>
      </c>
      <c r="E1524" t="s">
        <v>276</v>
      </c>
      <c r="F1524" s="382">
        <v>56.830000000000013</v>
      </c>
      <c r="G1524" s="382">
        <v>2219.9922999999999</v>
      </c>
      <c r="H1524" s="382">
        <v>2220</v>
      </c>
      <c r="I1524" s="382">
        <v>0</v>
      </c>
    </row>
    <row r="1525" spans="1:9" x14ac:dyDescent="0.25">
      <c r="A1525">
        <v>20020025</v>
      </c>
      <c r="B1525" t="s">
        <v>26</v>
      </c>
      <c r="C1525" t="s">
        <v>14811</v>
      </c>
      <c r="D1525" t="s">
        <v>14830</v>
      </c>
      <c r="E1525" t="s">
        <v>14845</v>
      </c>
      <c r="F1525" s="382">
        <v>62.400000000000006</v>
      </c>
      <c r="G1525" s="382">
        <v>2405.8351000000002</v>
      </c>
      <c r="H1525" s="382">
        <v>2406</v>
      </c>
      <c r="I1525" s="382">
        <v>0</v>
      </c>
    </row>
    <row r="1526" spans="1:9" x14ac:dyDescent="0.25">
      <c r="A1526">
        <v>20020025</v>
      </c>
      <c r="B1526" t="s">
        <v>27</v>
      </c>
      <c r="C1526" t="s">
        <v>7454</v>
      </c>
      <c r="D1526" t="s">
        <v>14989</v>
      </c>
      <c r="E1526" t="s">
        <v>15003</v>
      </c>
      <c r="F1526" s="382">
        <v>61.940000000000005</v>
      </c>
      <c r="G1526" s="382">
        <v>2581.1035000000002</v>
      </c>
      <c r="H1526" s="382">
        <v>2581</v>
      </c>
      <c r="I1526" s="382">
        <v>0</v>
      </c>
    </row>
    <row r="1527" spans="1:9" x14ac:dyDescent="0.25">
      <c r="A1527">
        <v>20020025</v>
      </c>
      <c r="B1527" t="s">
        <v>37</v>
      </c>
      <c r="C1527" t="s">
        <v>7769</v>
      </c>
      <c r="D1527" t="s">
        <v>14909</v>
      </c>
      <c r="E1527" t="s">
        <v>276</v>
      </c>
      <c r="F1527" s="382">
        <v>19.580000000000002</v>
      </c>
      <c r="G1527" s="382">
        <v>732.04920000000004</v>
      </c>
      <c r="H1527" s="382">
        <v>732</v>
      </c>
      <c r="I1527" s="382">
        <v>0</v>
      </c>
    </row>
    <row r="1528" spans="1:9" x14ac:dyDescent="0.25">
      <c r="A1528">
        <v>20020025</v>
      </c>
      <c r="B1528" t="s">
        <v>38</v>
      </c>
      <c r="C1528" t="s">
        <v>15714</v>
      </c>
      <c r="D1528" t="s">
        <v>15729</v>
      </c>
      <c r="E1528" t="s">
        <v>1032</v>
      </c>
      <c r="F1528" s="382">
        <v>38.020000000000003</v>
      </c>
      <c r="G1528" s="382">
        <v>1757.8780999999999</v>
      </c>
      <c r="H1528" s="382">
        <v>1758</v>
      </c>
      <c r="I1528" s="382">
        <v>0</v>
      </c>
    </row>
    <row r="1529" spans="1:9" x14ac:dyDescent="0.25">
      <c r="A1529" t="s">
        <v>16770</v>
      </c>
      <c r="F1529" s="382">
        <v>419.51</v>
      </c>
      <c r="G1529" s="382">
        <v>17146.4267</v>
      </c>
      <c r="H1529" s="382">
        <v>17147</v>
      </c>
      <c r="I1529" s="382">
        <v>0</v>
      </c>
    </row>
    <row r="1530" spans="1:9" x14ac:dyDescent="0.25">
      <c r="A1530">
        <v>20020026</v>
      </c>
      <c r="B1530" t="s">
        <v>0</v>
      </c>
      <c r="C1530" t="s">
        <v>15052</v>
      </c>
      <c r="D1530" t="s">
        <v>15075</v>
      </c>
      <c r="E1530" t="s">
        <v>280</v>
      </c>
      <c r="F1530" s="382">
        <v>62.969999999999992</v>
      </c>
      <c r="G1530" s="382">
        <v>2528.3053999999997</v>
      </c>
      <c r="H1530" s="382">
        <v>2528</v>
      </c>
      <c r="I1530" s="382">
        <v>0</v>
      </c>
    </row>
    <row r="1531" spans="1:9" x14ac:dyDescent="0.25">
      <c r="A1531">
        <v>20020026</v>
      </c>
      <c r="B1531" t="s">
        <v>1</v>
      </c>
      <c r="C1531" t="s">
        <v>15053</v>
      </c>
      <c r="D1531" t="s">
        <v>15076</v>
      </c>
      <c r="E1531" t="s">
        <v>276</v>
      </c>
      <c r="F1531" s="382">
        <v>167.76</v>
      </c>
      <c r="G1531" s="382">
        <v>7061.6880999999994</v>
      </c>
      <c r="H1531" s="382">
        <v>7062</v>
      </c>
      <c r="I1531" s="382">
        <v>0</v>
      </c>
    </row>
    <row r="1532" spans="1:9" x14ac:dyDescent="0.25">
      <c r="A1532">
        <v>20020026</v>
      </c>
      <c r="B1532" t="s">
        <v>18</v>
      </c>
      <c r="C1532" t="s">
        <v>7582</v>
      </c>
      <c r="D1532" t="s">
        <v>15077</v>
      </c>
      <c r="E1532" t="s">
        <v>5155</v>
      </c>
      <c r="F1532" s="382">
        <v>1125.9099999999999</v>
      </c>
      <c r="G1532" s="382">
        <v>46149.350999999995</v>
      </c>
      <c r="H1532" s="382">
        <v>46149</v>
      </c>
      <c r="I1532" s="382">
        <v>0</v>
      </c>
    </row>
    <row r="1533" spans="1:9" x14ac:dyDescent="0.25">
      <c r="A1533">
        <v>20020026</v>
      </c>
      <c r="B1533" t="s">
        <v>19</v>
      </c>
      <c r="C1533" t="s">
        <v>15054</v>
      </c>
      <c r="D1533" t="s">
        <v>15078</v>
      </c>
      <c r="E1533" t="s">
        <v>1187</v>
      </c>
      <c r="F1533" s="382">
        <v>45.11</v>
      </c>
      <c r="G1533" s="382">
        <v>1828.4141000000002</v>
      </c>
      <c r="H1533" s="382">
        <v>1828</v>
      </c>
      <c r="I1533" s="382">
        <v>0</v>
      </c>
    </row>
    <row r="1534" spans="1:9" x14ac:dyDescent="0.25">
      <c r="A1534">
        <v>20020026</v>
      </c>
      <c r="B1534" t="s">
        <v>20</v>
      </c>
      <c r="C1534" t="s">
        <v>15055</v>
      </c>
      <c r="D1534" t="s">
        <v>15079</v>
      </c>
      <c r="E1534" t="s">
        <v>276</v>
      </c>
      <c r="F1534" s="382">
        <v>1.8000000000000003</v>
      </c>
      <c r="G1534" s="382">
        <v>83.998199999999997</v>
      </c>
      <c r="H1534" s="382">
        <v>84</v>
      </c>
      <c r="I1534" s="382">
        <v>0</v>
      </c>
    </row>
    <row r="1535" spans="1:9" x14ac:dyDescent="0.25">
      <c r="A1535">
        <v>20020026</v>
      </c>
      <c r="B1535" t="s">
        <v>41</v>
      </c>
      <c r="C1535" t="s">
        <v>559</v>
      </c>
      <c r="D1535" t="s">
        <v>15080</v>
      </c>
      <c r="E1535" t="s">
        <v>276</v>
      </c>
      <c r="F1535" s="382">
        <v>53.88</v>
      </c>
      <c r="G1535" s="382">
        <v>2155.8944999999999</v>
      </c>
      <c r="H1535" s="382">
        <v>2156</v>
      </c>
      <c r="I1535" s="382">
        <v>0</v>
      </c>
    </row>
    <row r="1536" spans="1:9" x14ac:dyDescent="0.25">
      <c r="A1536">
        <v>20020026</v>
      </c>
      <c r="B1536" t="s">
        <v>36</v>
      </c>
      <c r="C1536" t="s">
        <v>13520</v>
      </c>
      <c r="D1536" t="s">
        <v>15081</v>
      </c>
      <c r="E1536" t="s">
        <v>276</v>
      </c>
      <c r="F1536" s="382">
        <v>70.11</v>
      </c>
      <c r="G1536" s="382">
        <v>2848.9648000000002</v>
      </c>
      <c r="H1536" s="382">
        <v>2849</v>
      </c>
      <c r="I1536" s="382">
        <v>0</v>
      </c>
    </row>
    <row r="1537" spans="1:9" x14ac:dyDescent="0.25">
      <c r="A1537">
        <v>20020026</v>
      </c>
      <c r="B1537" t="s">
        <v>21</v>
      </c>
      <c r="C1537" t="s">
        <v>6609</v>
      </c>
      <c r="D1537" t="s">
        <v>15082</v>
      </c>
      <c r="E1537" t="s">
        <v>1187</v>
      </c>
      <c r="F1537" s="382">
        <v>41.019999999999996</v>
      </c>
      <c r="G1537" s="382">
        <v>1815.2577000000001</v>
      </c>
      <c r="H1537" s="382">
        <v>1815</v>
      </c>
      <c r="I1537" s="382">
        <v>0</v>
      </c>
    </row>
    <row r="1538" spans="1:9" x14ac:dyDescent="0.25">
      <c r="A1538">
        <v>20020026</v>
      </c>
      <c r="B1538" t="s">
        <v>22</v>
      </c>
      <c r="C1538" t="s">
        <v>9946</v>
      </c>
      <c r="D1538" t="s">
        <v>15083</v>
      </c>
      <c r="E1538" t="s">
        <v>276</v>
      </c>
      <c r="F1538" s="382">
        <v>38.550000000000004</v>
      </c>
      <c r="G1538" s="382">
        <v>1709.4227000000001</v>
      </c>
      <c r="H1538" s="382">
        <v>1709</v>
      </c>
      <c r="I1538" s="382">
        <v>0</v>
      </c>
    </row>
    <row r="1539" spans="1:9" x14ac:dyDescent="0.25">
      <c r="A1539">
        <v>20020026</v>
      </c>
      <c r="B1539" t="s">
        <v>40</v>
      </c>
      <c r="C1539" t="s">
        <v>15056</v>
      </c>
      <c r="D1539" t="s">
        <v>15084</v>
      </c>
      <c r="E1539" t="s">
        <v>1187</v>
      </c>
      <c r="F1539" s="382">
        <v>149.29</v>
      </c>
      <c r="G1539" s="382">
        <v>6167.6098999999995</v>
      </c>
      <c r="H1539" s="382">
        <v>6168</v>
      </c>
      <c r="I1539" s="382">
        <v>0</v>
      </c>
    </row>
    <row r="1540" spans="1:9" x14ac:dyDescent="0.25">
      <c r="A1540">
        <v>20020026</v>
      </c>
      <c r="B1540" t="s">
        <v>23</v>
      </c>
      <c r="C1540" t="s">
        <v>15057</v>
      </c>
      <c r="D1540" t="s">
        <v>15085</v>
      </c>
      <c r="E1540" t="s">
        <v>1187</v>
      </c>
      <c r="F1540" s="382">
        <v>31.33</v>
      </c>
      <c r="G1540" s="382">
        <v>1356.8369</v>
      </c>
      <c r="H1540" s="382">
        <v>1357</v>
      </c>
      <c r="I1540" s="382">
        <v>0</v>
      </c>
    </row>
    <row r="1541" spans="1:9" x14ac:dyDescent="0.25">
      <c r="A1541">
        <v>20020026</v>
      </c>
      <c r="B1541" t="s">
        <v>24</v>
      </c>
      <c r="C1541" t="s">
        <v>15058</v>
      </c>
      <c r="D1541" t="s">
        <v>15086</v>
      </c>
      <c r="E1541" t="s">
        <v>276</v>
      </c>
      <c r="F1541" s="382">
        <v>32.89</v>
      </c>
      <c r="G1541" s="382">
        <v>1337.0099</v>
      </c>
      <c r="H1541" s="382">
        <v>1337</v>
      </c>
      <c r="I1541" s="382">
        <v>0</v>
      </c>
    </row>
    <row r="1542" spans="1:9" x14ac:dyDescent="0.25">
      <c r="A1542">
        <v>20020026</v>
      </c>
      <c r="B1542" t="s">
        <v>25</v>
      </c>
      <c r="C1542" t="s">
        <v>15059</v>
      </c>
      <c r="D1542" t="s">
        <v>15087</v>
      </c>
      <c r="E1542" t="s">
        <v>276</v>
      </c>
      <c r="F1542" s="382">
        <v>28.57</v>
      </c>
      <c r="G1542" s="382">
        <v>1230.4713000000002</v>
      </c>
      <c r="H1542" s="382">
        <v>1230</v>
      </c>
      <c r="I1542" s="382">
        <v>0</v>
      </c>
    </row>
    <row r="1543" spans="1:9" x14ac:dyDescent="0.25">
      <c r="A1543">
        <v>20020026</v>
      </c>
      <c r="B1543" t="s">
        <v>26</v>
      </c>
      <c r="C1543" t="s">
        <v>15060</v>
      </c>
      <c r="D1543" t="s">
        <v>15088</v>
      </c>
      <c r="E1543" t="s">
        <v>276</v>
      </c>
      <c r="F1543" s="382">
        <v>112.34</v>
      </c>
      <c r="G1543" s="382">
        <v>4527.4616000000005</v>
      </c>
      <c r="H1543" s="382">
        <v>4527</v>
      </c>
      <c r="I1543" s="382">
        <v>0</v>
      </c>
    </row>
    <row r="1544" spans="1:9" x14ac:dyDescent="0.25">
      <c r="A1544">
        <v>20020026</v>
      </c>
      <c r="B1544" t="s">
        <v>27</v>
      </c>
      <c r="C1544" t="s">
        <v>15061</v>
      </c>
      <c r="D1544" t="s">
        <v>15089</v>
      </c>
      <c r="E1544" t="s">
        <v>276</v>
      </c>
      <c r="F1544" s="382">
        <v>24.189999999999998</v>
      </c>
      <c r="G1544" s="382">
        <v>1145.5857000000001</v>
      </c>
      <c r="H1544" s="382">
        <v>1146</v>
      </c>
      <c r="I1544" s="382">
        <v>0</v>
      </c>
    </row>
    <row r="1545" spans="1:9" x14ac:dyDescent="0.25">
      <c r="A1545">
        <v>20020026</v>
      </c>
      <c r="B1545" t="s">
        <v>2</v>
      </c>
      <c r="C1545" t="s">
        <v>15062</v>
      </c>
      <c r="D1545" t="s">
        <v>15090</v>
      </c>
      <c r="E1545" t="s">
        <v>276</v>
      </c>
      <c r="F1545" s="382">
        <v>35.200000000000003</v>
      </c>
      <c r="G1545" s="382">
        <v>1379.0527000000002</v>
      </c>
      <c r="H1545" s="382">
        <v>1379</v>
      </c>
      <c r="I1545" s="382">
        <v>0</v>
      </c>
    </row>
    <row r="1546" spans="1:9" x14ac:dyDescent="0.25">
      <c r="A1546">
        <v>20020026</v>
      </c>
      <c r="B1546" t="s">
        <v>3</v>
      </c>
      <c r="C1546" t="s">
        <v>6609</v>
      </c>
      <c r="D1546" t="s">
        <v>15191</v>
      </c>
      <c r="E1546" t="s">
        <v>276</v>
      </c>
      <c r="F1546" s="382">
        <v>120.56000000000003</v>
      </c>
      <c r="G1546" s="382">
        <v>5272.3474999999999</v>
      </c>
      <c r="H1546" s="382">
        <v>5272</v>
      </c>
      <c r="I1546" s="382">
        <v>0</v>
      </c>
    </row>
    <row r="1547" spans="1:9" x14ac:dyDescent="0.25">
      <c r="A1547">
        <v>20020026</v>
      </c>
      <c r="B1547" t="s">
        <v>4</v>
      </c>
      <c r="C1547" t="s">
        <v>15159</v>
      </c>
      <c r="D1547" t="s">
        <v>15192</v>
      </c>
      <c r="E1547" t="s">
        <v>1187</v>
      </c>
      <c r="F1547" s="382">
        <v>31.529999999999998</v>
      </c>
      <c r="G1547" s="382">
        <v>1323.0921999999998</v>
      </c>
      <c r="H1547" s="382">
        <v>1323</v>
      </c>
      <c r="I1547" s="382">
        <v>0</v>
      </c>
    </row>
    <row r="1548" spans="1:9" x14ac:dyDescent="0.25">
      <c r="A1548">
        <v>20020026</v>
      </c>
      <c r="B1548" t="s">
        <v>28</v>
      </c>
      <c r="C1548" t="s">
        <v>15160</v>
      </c>
      <c r="D1548" t="s">
        <v>15193</v>
      </c>
      <c r="E1548" t="s">
        <v>276</v>
      </c>
      <c r="F1548" s="382">
        <v>4.0600000000000005</v>
      </c>
      <c r="G1548" s="382">
        <v>163.96359999999999</v>
      </c>
      <c r="H1548" s="382">
        <v>164</v>
      </c>
      <c r="I1548" s="382">
        <v>0</v>
      </c>
    </row>
    <row r="1549" spans="1:9" x14ac:dyDescent="0.25">
      <c r="A1549">
        <v>20020026</v>
      </c>
      <c r="B1549" t="s">
        <v>37</v>
      </c>
      <c r="C1549" t="s">
        <v>15063</v>
      </c>
      <c r="D1549" t="s">
        <v>15091</v>
      </c>
      <c r="E1549" t="s">
        <v>1032</v>
      </c>
      <c r="F1549" s="382">
        <v>79.820000000000007</v>
      </c>
      <c r="G1549" s="382">
        <v>3253.9857999999995</v>
      </c>
      <c r="H1549" s="382">
        <v>3254</v>
      </c>
      <c r="I1549" s="382">
        <v>0</v>
      </c>
    </row>
    <row r="1550" spans="1:9" x14ac:dyDescent="0.25">
      <c r="A1550">
        <v>20020026</v>
      </c>
      <c r="B1550" t="s">
        <v>38</v>
      </c>
      <c r="C1550" t="s">
        <v>896</v>
      </c>
      <c r="D1550" t="s">
        <v>15194</v>
      </c>
      <c r="E1550" t="s">
        <v>276</v>
      </c>
      <c r="F1550" s="382">
        <v>77.430000000000007</v>
      </c>
      <c r="G1550" s="382">
        <v>3248.4246999999996</v>
      </c>
      <c r="H1550" s="382">
        <v>3248</v>
      </c>
      <c r="I1550" s="382">
        <v>0</v>
      </c>
    </row>
    <row r="1551" spans="1:9" x14ac:dyDescent="0.25">
      <c r="A1551">
        <v>20020026</v>
      </c>
      <c r="B1551" t="s">
        <v>29</v>
      </c>
      <c r="C1551" t="s">
        <v>15161</v>
      </c>
      <c r="D1551" t="s">
        <v>15195</v>
      </c>
      <c r="E1551" t="s">
        <v>276</v>
      </c>
      <c r="F1551" s="382">
        <v>37.830000000000005</v>
      </c>
      <c r="G1551" s="382">
        <v>1573.7775999999999</v>
      </c>
      <c r="H1551" s="382">
        <v>1574</v>
      </c>
      <c r="I1551" s="382">
        <v>0</v>
      </c>
    </row>
    <row r="1552" spans="1:9" x14ac:dyDescent="0.25">
      <c r="A1552">
        <v>20020026</v>
      </c>
      <c r="B1552" t="s">
        <v>39</v>
      </c>
      <c r="C1552" t="s">
        <v>15162</v>
      </c>
      <c r="D1552" t="s">
        <v>15197</v>
      </c>
      <c r="E1552" t="s">
        <v>278</v>
      </c>
      <c r="F1552" s="382">
        <v>46.08</v>
      </c>
      <c r="G1552" s="382">
        <v>2061.0358999999999</v>
      </c>
      <c r="H1552" s="382">
        <v>2061</v>
      </c>
      <c r="I1552" s="382">
        <v>0</v>
      </c>
    </row>
    <row r="1553" spans="1:9" x14ac:dyDescent="0.25">
      <c r="A1553">
        <v>20020026</v>
      </c>
      <c r="B1553" t="s">
        <v>6</v>
      </c>
      <c r="C1553" t="s">
        <v>14816</v>
      </c>
      <c r="D1553" t="s">
        <v>15551</v>
      </c>
      <c r="E1553" t="s">
        <v>2020</v>
      </c>
      <c r="F1553" s="382">
        <v>48.57</v>
      </c>
      <c r="G1553" s="382">
        <v>2347.0614</v>
      </c>
      <c r="H1553" s="382">
        <v>2347</v>
      </c>
      <c r="I1553" s="382">
        <v>0</v>
      </c>
    </row>
    <row r="1554" spans="1:9" x14ac:dyDescent="0.25">
      <c r="A1554">
        <v>20020026</v>
      </c>
      <c r="B1554" t="s">
        <v>30</v>
      </c>
      <c r="C1554" t="s">
        <v>15163</v>
      </c>
      <c r="D1554" t="s">
        <v>15198</v>
      </c>
      <c r="E1554" t="s">
        <v>2020</v>
      </c>
      <c r="F1554" s="382">
        <v>35.06</v>
      </c>
      <c r="G1554" s="382">
        <v>1627.2056</v>
      </c>
      <c r="H1554" s="382">
        <v>1627</v>
      </c>
      <c r="I1554" s="382">
        <v>0</v>
      </c>
    </row>
    <row r="1555" spans="1:9" x14ac:dyDescent="0.25">
      <c r="A1555">
        <v>20020026</v>
      </c>
      <c r="B1555" t="s">
        <v>31</v>
      </c>
      <c r="C1555" t="s">
        <v>15164</v>
      </c>
      <c r="D1555" t="s">
        <v>15199</v>
      </c>
      <c r="E1555" t="s">
        <v>276</v>
      </c>
      <c r="F1555" s="382">
        <v>80.92</v>
      </c>
      <c r="G1555" s="382">
        <v>3312.2605999999996</v>
      </c>
      <c r="H1555" s="382">
        <v>3312</v>
      </c>
      <c r="I1555" s="382">
        <v>0</v>
      </c>
    </row>
    <row r="1556" spans="1:9" x14ac:dyDescent="0.25">
      <c r="A1556">
        <v>20020026</v>
      </c>
      <c r="B1556" t="s">
        <v>7</v>
      </c>
      <c r="C1556" t="s">
        <v>8540</v>
      </c>
      <c r="D1556" t="s">
        <v>15200</v>
      </c>
      <c r="E1556" t="s">
        <v>278</v>
      </c>
      <c r="F1556" s="382">
        <v>22.550000000000004</v>
      </c>
      <c r="G1556" s="382">
        <v>1012.9669</v>
      </c>
      <c r="H1556" s="382">
        <v>1013</v>
      </c>
      <c r="I1556" s="382">
        <v>0</v>
      </c>
    </row>
    <row r="1557" spans="1:9" x14ac:dyDescent="0.25">
      <c r="A1557">
        <v>20020026</v>
      </c>
      <c r="B1557" t="s">
        <v>422</v>
      </c>
      <c r="C1557" t="s">
        <v>6348</v>
      </c>
      <c r="D1557" t="s">
        <v>15201</v>
      </c>
      <c r="E1557" t="s">
        <v>12338</v>
      </c>
      <c r="F1557" s="382">
        <v>20.59</v>
      </c>
      <c r="G1557" s="382">
        <v>834.72519999999997</v>
      </c>
      <c r="H1557" s="382">
        <v>835</v>
      </c>
      <c r="I1557" s="382">
        <v>0</v>
      </c>
    </row>
    <row r="1558" spans="1:9" x14ac:dyDescent="0.25">
      <c r="A1558">
        <v>20020026</v>
      </c>
      <c r="B1558" t="s">
        <v>8</v>
      </c>
      <c r="C1558" t="s">
        <v>944</v>
      </c>
      <c r="D1558" t="s">
        <v>15202</v>
      </c>
      <c r="E1558" t="s">
        <v>1187</v>
      </c>
      <c r="F1558" s="382">
        <v>50.070000000000007</v>
      </c>
      <c r="G1558" s="382">
        <v>2147.1617000000001</v>
      </c>
      <c r="H1558" s="382">
        <v>2147</v>
      </c>
      <c r="I1558" s="382">
        <v>0</v>
      </c>
    </row>
    <row r="1559" spans="1:9" x14ac:dyDescent="0.25">
      <c r="A1559">
        <v>20020026</v>
      </c>
      <c r="B1559" t="s">
        <v>32</v>
      </c>
      <c r="C1559" t="s">
        <v>15307</v>
      </c>
      <c r="D1559" t="s">
        <v>15349</v>
      </c>
      <c r="E1559" t="s">
        <v>1187</v>
      </c>
      <c r="F1559" s="382">
        <v>37.03</v>
      </c>
      <c r="G1559" s="382">
        <v>1612.41</v>
      </c>
      <c r="H1559" s="382">
        <v>1612</v>
      </c>
      <c r="I1559" s="382">
        <v>0</v>
      </c>
    </row>
    <row r="1560" spans="1:9" x14ac:dyDescent="0.25">
      <c r="A1560">
        <v>20020026</v>
      </c>
      <c r="B1560" t="s">
        <v>9</v>
      </c>
      <c r="C1560" t="s">
        <v>9261</v>
      </c>
      <c r="D1560" t="s">
        <v>15552</v>
      </c>
      <c r="E1560" t="s">
        <v>276</v>
      </c>
      <c r="F1560" s="382">
        <v>398.88999999999993</v>
      </c>
      <c r="G1560" s="382">
        <v>16325.099700000001</v>
      </c>
      <c r="H1560" s="382">
        <v>16325</v>
      </c>
      <c r="I1560" s="382">
        <v>0</v>
      </c>
    </row>
    <row r="1561" spans="1:9" x14ac:dyDescent="0.25">
      <c r="A1561">
        <v>20020026</v>
      </c>
      <c r="B1561" t="s">
        <v>11</v>
      </c>
      <c r="C1561" t="s">
        <v>15503</v>
      </c>
      <c r="D1561" t="s">
        <v>15555</v>
      </c>
      <c r="E1561" t="s">
        <v>276</v>
      </c>
      <c r="F1561" s="382">
        <v>15.370000000000001</v>
      </c>
      <c r="G1561" s="382">
        <v>648.88369999999998</v>
      </c>
      <c r="H1561" s="382">
        <v>649</v>
      </c>
      <c r="I1561" s="382">
        <v>0</v>
      </c>
    </row>
    <row r="1562" spans="1:9" x14ac:dyDescent="0.25">
      <c r="A1562">
        <v>20020026</v>
      </c>
      <c r="B1562" t="s">
        <v>12</v>
      </c>
      <c r="C1562" t="s">
        <v>15504</v>
      </c>
      <c r="D1562" t="s">
        <v>15556</v>
      </c>
      <c r="E1562" t="s">
        <v>276</v>
      </c>
      <c r="F1562" s="382">
        <v>26.28</v>
      </c>
      <c r="G1562" s="382">
        <v>1066.0871999999999</v>
      </c>
      <c r="H1562" s="382">
        <v>1066</v>
      </c>
      <c r="I1562" s="382">
        <v>0</v>
      </c>
    </row>
    <row r="1563" spans="1:9" x14ac:dyDescent="0.25">
      <c r="A1563">
        <v>20020026</v>
      </c>
      <c r="B1563" t="s">
        <v>13</v>
      </c>
      <c r="C1563" t="s">
        <v>9598</v>
      </c>
      <c r="D1563" t="s">
        <v>15557</v>
      </c>
      <c r="E1563" t="s">
        <v>15595</v>
      </c>
      <c r="F1563" s="382">
        <v>105.44</v>
      </c>
      <c r="G1563" s="382">
        <v>4421.2974999999997</v>
      </c>
      <c r="H1563" s="382">
        <v>4421</v>
      </c>
      <c r="I1563" s="382">
        <v>0</v>
      </c>
    </row>
    <row r="1564" spans="1:9" x14ac:dyDescent="0.25">
      <c r="A1564">
        <v>20020026</v>
      </c>
      <c r="B1564" t="s">
        <v>35</v>
      </c>
      <c r="C1564" t="s">
        <v>15715</v>
      </c>
      <c r="D1564" t="s">
        <v>15730</v>
      </c>
      <c r="E1564" t="s">
        <v>276</v>
      </c>
      <c r="F1564" s="382">
        <v>84.260000000000019</v>
      </c>
      <c r="G1564" s="382">
        <v>3379.7069999999994</v>
      </c>
      <c r="H1564" s="382">
        <v>3380</v>
      </c>
      <c r="I1564" s="382">
        <v>0</v>
      </c>
    </row>
    <row r="1565" spans="1:9" x14ac:dyDescent="0.25">
      <c r="A1565">
        <v>20020026</v>
      </c>
      <c r="B1565" t="s">
        <v>14</v>
      </c>
      <c r="C1565" t="s">
        <v>5421</v>
      </c>
      <c r="D1565" t="s">
        <v>15786</v>
      </c>
      <c r="E1565" t="s">
        <v>276</v>
      </c>
      <c r="F1565" s="382">
        <v>96.38</v>
      </c>
      <c r="G1565" s="382">
        <v>3804.1008000000002</v>
      </c>
      <c r="H1565" s="382">
        <v>3804</v>
      </c>
      <c r="I1565" s="382">
        <v>0</v>
      </c>
    </row>
    <row r="1566" spans="1:9" x14ac:dyDescent="0.25">
      <c r="A1566">
        <v>20020026</v>
      </c>
      <c r="B1566" t="s">
        <v>1650</v>
      </c>
      <c r="C1566" t="s">
        <v>15840</v>
      </c>
      <c r="D1566" t="s">
        <v>16045</v>
      </c>
      <c r="E1566" t="s">
        <v>276</v>
      </c>
      <c r="F1566" s="382">
        <v>63.129999999999995</v>
      </c>
      <c r="G1566" s="382">
        <v>2555.2425000000007</v>
      </c>
      <c r="H1566" s="382">
        <v>2555</v>
      </c>
      <c r="I1566" s="382">
        <v>0</v>
      </c>
    </row>
    <row r="1567" spans="1:9" x14ac:dyDescent="0.25">
      <c r="A1567">
        <v>20020026</v>
      </c>
      <c r="B1567" t="s">
        <v>15</v>
      </c>
      <c r="C1567" t="s">
        <v>15968</v>
      </c>
      <c r="D1567" t="s">
        <v>15980</v>
      </c>
      <c r="E1567" t="s">
        <v>276</v>
      </c>
      <c r="F1567" s="382">
        <v>67.08</v>
      </c>
      <c r="G1567" s="382">
        <v>2680.2257</v>
      </c>
      <c r="H1567" s="382">
        <v>2680</v>
      </c>
      <c r="I1567" s="382">
        <v>0</v>
      </c>
    </row>
    <row r="1568" spans="1:9" x14ac:dyDescent="0.25">
      <c r="A1568">
        <v>20020026</v>
      </c>
      <c r="B1568" t="s">
        <v>16</v>
      </c>
      <c r="C1568" t="s">
        <v>13241</v>
      </c>
      <c r="D1568" t="s">
        <v>16046</v>
      </c>
      <c r="E1568" t="s">
        <v>276</v>
      </c>
      <c r="F1568" s="382">
        <v>39.229999999999997</v>
      </c>
      <c r="G1568" s="382">
        <v>1510.9484999999997</v>
      </c>
      <c r="H1568" s="382">
        <v>1511</v>
      </c>
      <c r="I1568" s="382">
        <v>0</v>
      </c>
    </row>
    <row r="1569" spans="1:9" x14ac:dyDescent="0.25">
      <c r="A1569">
        <v>20020026</v>
      </c>
      <c r="B1569" t="s">
        <v>129</v>
      </c>
      <c r="C1569" t="s">
        <v>9243</v>
      </c>
      <c r="D1569" t="s">
        <v>16097</v>
      </c>
      <c r="E1569" t="s">
        <v>456</v>
      </c>
      <c r="F1569" s="382">
        <v>40.17</v>
      </c>
      <c r="G1569" s="382">
        <v>1843.9162999999999</v>
      </c>
      <c r="H1569" s="382">
        <v>1844</v>
      </c>
      <c r="I1569" s="382">
        <v>0</v>
      </c>
    </row>
    <row r="1570" spans="1:9" x14ac:dyDescent="0.25">
      <c r="A1570">
        <v>20020026</v>
      </c>
      <c r="B1570" t="s">
        <v>423</v>
      </c>
      <c r="C1570" t="s">
        <v>16437</v>
      </c>
      <c r="D1570" t="s">
        <v>16493</v>
      </c>
      <c r="E1570" t="s">
        <v>16557</v>
      </c>
      <c r="F1570" s="382">
        <v>67.63000000000001</v>
      </c>
      <c r="G1570" s="382">
        <v>2764.3904000000002</v>
      </c>
      <c r="H1570" s="382">
        <v>2764</v>
      </c>
      <c r="I1570" s="382">
        <v>0</v>
      </c>
    </row>
    <row r="1571" spans="1:9" x14ac:dyDescent="0.25">
      <c r="A1571">
        <v>20020026</v>
      </c>
      <c r="B1571" t="s">
        <v>424</v>
      </c>
      <c r="C1571" t="s">
        <v>16438</v>
      </c>
      <c r="D1571" t="s">
        <v>16494</v>
      </c>
      <c r="E1571" t="s">
        <v>276</v>
      </c>
      <c r="F1571" s="382">
        <v>36.11</v>
      </c>
      <c r="G1571" s="382">
        <v>1504.8734000000002</v>
      </c>
      <c r="H1571" s="382">
        <v>1505</v>
      </c>
      <c r="I1571" s="382">
        <v>0</v>
      </c>
    </row>
    <row r="1572" spans="1:9" x14ac:dyDescent="0.25">
      <c r="A1572" t="s">
        <v>16771</v>
      </c>
      <c r="F1572" s="382">
        <v>3752.9900000000011</v>
      </c>
      <c r="G1572" s="382">
        <v>155620.51590000003</v>
      </c>
      <c r="H1572" s="382">
        <v>155617</v>
      </c>
      <c r="I1572" s="382">
        <v>0</v>
      </c>
    </row>
    <row r="1573" spans="1:9" x14ac:dyDescent="0.25">
      <c r="A1573">
        <v>20020027</v>
      </c>
      <c r="B1573" t="s">
        <v>0</v>
      </c>
      <c r="C1573" t="s">
        <v>15505</v>
      </c>
      <c r="D1573" t="s">
        <v>15558</v>
      </c>
      <c r="E1573" t="s">
        <v>276</v>
      </c>
      <c r="F1573" s="382">
        <v>17.21</v>
      </c>
      <c r="G1573" s="382">
        <v>833.60579999999993</v>
      </c>
      <c r="H1573" s="382">
        <v>834</v>
      </c>
      <c r="I1573" s="382">
        <v>0</v>
      </c>
    </row>
    <row r="1574" spans="1:9" x14ac:dyDescent="0.25">
      <c r="A1574">
        <v>20020027</v>
      </c>
      <c r="B1574" t="s">
        <v>18</v>
      </c>
      <c r="C1574" t="s">
        <v>15506</v>
      </c>
      <c r="D1574" t="s">
        <v>15559</v>
      </c>
      <c r="E1574" t="s">
        <v>275</v>
      </c>
      <c r="F1574" s="382">
        <v>108.19</v>
      </c>
      <c r="G1574" s="382">
        <v>4894.7826999999997</v>
      </c>
      <c r="H1574" s="382">
        <v>3625</v>
      </c>
      <c r="I1574" s="382">
        <v>0</v>
      </c>
    </row>
    <row r="1575" spans="1:9" x14ac:dyDescent="0.25">
      <c r="A1575">
        <v>20020027</v>
      </c>
      <c r="B1575" t="s">
        <v>19</v>
      </c>
      <c r="C1575" t="s">
        <v>15507</v>
      </c>
      <c r="D1575" t="s">
        <v>15560</v>
      </c>
      <c r="E1575" t="s">
        <v>277</v>
      </c>
      <c r="F1575" s="382">
        <v>29.870000000000005</v>
      </c>
      <c r="G1575" s="382">
        <v>1327.5194000000001</v>
      </c>
      <c r="H1575" s="382">
        <v>1328</v>
      </c>
      <c r="I1575" s="382">
        <v>0</v>
      </c>
    </row>
    <row r="1576" spans="1:9" x14ac:dyDescent="0.25">
      <c r="A1576">
        <v>20020027</v>
      </c>
      <c r="B1576" t="s">
        <v>36</v>
      </c>
      <c r="C1576" t="s">
        <v>15508</v>
      </c>
      <c r="D1576" t="s">
        <v>15561</v>
      </c>
      <c r="E1576" t="s">
        <v>15596</v>
      </c>
      <c r="F1576" s="382">
        <v>73.16</v>
      </c>
      <c r="G1576" s="382">
        <v>2974.5974999999999</v>
      </c>
      <c r="H1576" s="382">
        <v>0</v>
      </c>
      <c r="I1576" s="382">
        <v>0</v>
      </c>
    </row>
    <row r="1577" spans="1:9" x14ac:dyDescent="0.25">
      <c r="A1577">
        <v>20020027</v>
      </c>
      <c r="B1577" t="s">
        <v>21</v>
      </c>
      <c r="C1577" t="s">
        <v>8778</v>
      </c>
      <c r="D1577" t="s">
        <v>16495</v>
      </c>
      <c r="E1577" t="s">
        <v>1032</v>
      </c>
      <c r="F1577" s="382">
        <v>50.9</v>
      </c>
      <c r="G1577" s="382">
        <v>2162.8352999999997</v>
      </c>
      <c r="H1577" s="382">
        <v>2163</v>
      </c>
      <c r="I1577" s="382">
        <v>0</v>
      </c>
    </row>
    <row r="1578" spans="1:9" x14ac:dyDescent="0.25">
      <c r="A1578">
        <v>20020027</v>
      </c>
      <c r="B1578" t="s">
        <v>22</v>
      </c>
      <c r="C1578" t="s">
        <v>15401</v>
      </c>
      <c r="D1578" t="s">
        <v>16496</v>
      </c>
      <c r="E1578" t="s">
        <v>7729</v>
      </c>
      <c r="F1578" s="382">
        <v>181.69000000000003</v>
      </c>
      <c r="G1578" s="382">
        <v>7990.0141999999996</v>
      </c>
      <c r="H1578" s="382">
        <v>6720</v>
      </c>
      <c r="I1578" s="382">
        <v>0</v>
      </c>
    </row>
    <row r="1579" spans="1:9" x14ac:dyDescent="0.25">
      <c r="A1579" t="s">
        <v>16772</v>
      </c>
      <c r="F1579" s="382">
        <v>461.02</v>
      </c>
      <c r="G1579" s="382">
        <v>20183.354899999998</v>
      </c>
      <c r="H1579" s="382">
        <v>14670</v>
      </c>
      <c r="I1579" s="382">
        <v>0</v>
      </c>
    </row>
    <row r="1580" spans="1:9" x14ac:dyDescent="0.25">
      <c r="A1580">
        <v>20020028</v>
      </c>
      <c r="B1580" t="s">
        <v>0</v>
      </c>
      <c r="C1580" t="s">
        <v>183</v>
      </c>
      <c r="D1580" t="s">
        <v>15353</v>
      </c>
      <c r="E1580" t="s">
        <v>2020</v>
      </c>
      <c r="F1580" s="382">
        <v>57.11</v>
      </c>
      <c r="G1580" s="382">
        <v>2434.3933999999995</v>
      </c>
      <c r="H1580" s="382">
        <v>2434</v>
      </c>
      <c r="I1580" s="382">
        <v>0</v>
      </c>
    </row>
    <row r="1581" spans="1:9" x14ac:dyDescent="0.25">
      <c r="A1581">
        <v>20020028</v>
      </c>
      <c r="B1581" t="s">
        <v>1</v>
      </c>
      <c r="C1581" t="s">
        <v>7734</v>
      </c>
      <c r="D1581" t="s">
        <v>15354</v>
      </c>
      <c r="E1581" t="s">
        <v>276</v>
      </c>
      <c r="F1581" s="382">
        <v>49.089999999999996</v>
      </c>
      <c r="G1581" s="382">
        <v>2031.1158999999998</v>
      </c>
      <c r="H1581" s="382">
        <v>2031</v>
      </c>
      <c r="I1581" s="382">
        <v>0</v>
      </c>
    </row>
    <row r="1582" spans="1:9" x14ac:dyDescent="0.25">
      <c r="A1582">
        <v>20020028</v>
      </c>
      <c r="B1582" t="s">
        <v>19</v>
      </c>
      <c r="C1582" t="s">
        <v>15309</v>
      </c>
      <c r="D1582" t="s">
        <v>15356</v>
      </c>
      <c r="E1582" t="s">
        <v>1032</v>
      </c>
      <c r="F1582" s="382">
        <v>47.43</v>
      </c>
      <c r="G1582" s="382">
        <v>1980.3451</v>
      </c>
      <c r="H1582" s="382">
        <v>1980</v>
      </c>
      <c r="I1582" s="382">
        <v>0</v>
      </c>
    </row>
    <row r="1583" spans="1:9" x14ac:dyDescent="0.25">
      <c r="A1583">
        <v>20020028</v>
      </c>
      <c r="B1583" t="s">
        <v>20</v>
      </c>
      <c r="C1583" t="s">
        <v>15310</v>
      </c>
      <c r="D1583" t="s">
        <v>15357</v>
      </c>
      <c r="E1583" t="s">
        <v>276</v>
      </c>
      <c r="F1583" s="382">
        <v>28.87</v>
      </c>
      <c r="G1583" s="382">
        <v>1222.8803</v>
      </c>
      <c r="H1583" s="382">
        <v>1223</v>
      </c>
      <c r="I1583" s="382">
        <v>0</v>
      </c>
    </row>
    <row r="1584" spans="1:9" x14ac:dyDescent="0.25">
      <c r="A1584">
        <v>20020028</v>
      </c>
      <c r="B1584" t="s">
        <v>41</v>
      </c>
      <c r="C1584" t="s">
        <v>15311</v>
      </c>
      <c r="D1584" t="s">
        <v>15358</v>
      </c>
      <c r="E1584" t="s">
        <v>1187</v>
      </c>
      <c r="F1584" s="382">
        <v>161.20999999999998</v>
      </c>
      <c r="G1584" s="382">
        <v>6548.2195999999994</v>
      </c>
      <c r="H1584" s="382">
        <v>6548</v>
      </c>
      <c r="I1584" s="382">
        <v>0</v>
      </c>
    </row>
    <row r="1585" spans="1:9" x14ac:dyDescent="0.25">
      <c r="A1585">
        <v>20020028</v>
      </c>
      <c r="B1585" t="s">
        <v>36</v>
      </c>
      <c r="C1585" t="s">
        <v>15312</v>
      </c>
      <c r="D1585" t="s">
        <v>15359</v>
      </c>
      <c r="E1585" t="s">
        <v>276</v>
      </c>
      <c r="F1585" s="382">
        <v>124.68999999999998</v>
      </c>
      <c r="G1585" s="382">
        <v>5285.9771000000001</v>
      </c>
      <c r="H1585" s="382">
        <v>5286</v>
      </c>
      <c r="I1585" s="382">
        <v>0</v>
      </c>
    </row>
    <row r="1586" spans="1:9" x14ac:dyDescent="0.25">
      <c r="A1586">
        <v>20020028</v>
      </c>
      <c r="B1586" t="s">
        <v>21</v>
      </c>
      <c r="C1586" t="s">
        <v>15313</v>
      </c>
      <c r="D1586" t="s">
        <v>15360</v>
      </c>
      <c r="E1586" t="s">
        <v>276</v>
      </c>
      <c r="F1586" s="382">
        <v>32.340000000000003</v>
      </c>
      <c r="G1586" s="382">
        <v>1306.2083</v>
      </c>
      <c r="H1586" s="382">
        <v>1306</v>
      </c>
      <c r="I1586" s="382">
        <v>0</v>
      </c>
    </row>
    <row r="1587" spans="1:9" x14ac:dyDescent="0.25">
      <c r="A1587">
        <v>20020028</v>
      </c>
      <c r="B1587" t="s">
        <v>22</v>
      </c>
      <c r="C1587" t="s">
        <v>15314</v>
      </c>
      <c r="D1587" t="s">
        <v>15361</v>
      </c>
      <c r="E1587" t="s">
        <v>276</v>
      </c>
      <c r="F1587" s="382">
        <v>13.15</v>
      </c>
      <c r="G1587" s="382">
        <v>527.00400000000002</v>
      </c>
      <c r="H1587" s="382">
        <v>527</v>
      </c>
      <c r="I1587" s="382">
        <v>0</v>
      </c>
    </row>
    <row r="1588" spans="1:9" x14ac:dyDescent="0.25">
      <c r="A1588">
        <v>20020028</v>
      </c>
      <c r="B1588" t="s">
        <v>23</v>
      </c>
      <c r="C1588" t="s">
        <v>15316</v>
      </c>
      <c r="D1588" t="s">
        <v>15363</v>
      </c>
      <c r="E1588" t="s">
        <v>1187</v>
      </c>
      <c r="F1588" s="382">
        <v>14.699999999999998</v>
      </c>
      <c r="G1588" s="382">
        <v>607.71769999999992</v>
      </c>
      <c r="H1588" s="382">
        <v>608</v>
      </c>
      <c r="I1588" s="382">
        <v>0</v>
      </c>
    </row>
    <row r="1589" spans="1:9" x14ac:dyDescent="0.25">
      <c r="A1589">
        <v>20020028</v>
      </c>
      <c r="B1589" t="s">
        <v>24</v>
      </c>
      <c r="C1589" t="s">
        <v>15317</v>
      </c>
      <c r="D1589" t="s">
        <v>15364</v>
      </c>
      <c r="E1589" t="s">
        <v>276</v>
      </c>
      <c r="F1589" s="382">
        <v>15.299999999999999</v>
      </c>
      <c r="G1589" s="382">
        <v>661.19540000000006</v>
      </c>
      <c r="H1589" s="382">
        <v>661</v>
      </c>
      <c r="I1589" s="382">
        <v>0</v>
      </c>
    </row>
    <row r="1590" spans="1:9" x14ac:dyDescent="0.25">
      <c r="A1590">
        <v>20020028</v>
      </c>
      <c r="B1590" t="s">
        <v>27</v>
      </c>
      <c r="C1590" t="s">
        <v>15318</v>
      </c>
      <c r="D1590" t="s">
        <v>15366</v>
      </c>
      <c r="E1590" t="s">
        <v>276</v>
      </c>
      <c r="F1590" s="382">
        <v>13.49</v>
      </c>
      <c r="G1590" s="382">
        <v>551.3501</v>
      </c>
      <c r="H1590" s="382">
        <v>551</v>
      </c>
      <c r="I1590" s="382">
        <v>0</v>
      </c>
    </row>
    <row r="1591" spans="1:9" x14ac:dyDescent="0.25">
      <c r="A1591">
        <v>20020028</v>
      </c>
      <c r="B1591" t="s">
        <v>2</v>
      </c>
      <c r="C1591" t="s">
        <v>15011</v>
      </c>
      <c r="D1591" t="s">
        <v>15367</v>
      </c>
      <c r="E1591" t="s">
        <v>1032</v>
      </c>
      <c r="F1591" s="382">
        <v>29.769999999999996</v>
      </c>
      <c r="G1591" s="382">
        <v>1305.4757</v>
      </c>
      <c r="H1591" s="382">
        <v>1305</v>
      </c>
      <c r="I1591" s="382">
        <v>0</v>
      </c>
    </row>
    <row r="1592" spans="1:9" x14ac:dyDescent="0.25">
      <c r="A1592">
        <v>20020028</v>
      </c>
      <c r="B1592" t="s">
        <v>4</v>
      </c>
      <c r="C1592" t="s">
        <v>15320</v>
      </c>
      <c r="D1592" t="s">
        <v>15369</v>
      </c>
      <c r="E1592" t="s">
        <v>276</v>
      </c>
      <c r="F1592" s="382">
        <v>91.19</v>
      </c>
      <c r="G1592" s="382">
        <v>3804.2433000000005</v>
      </c>
      <c r="H1592" s="382">
        <v>3804</v>
      </c>
      <c r="I1592" s="382">
        <v>0</v>
      </c>
    </row>
    <row r="1593" spans="1:9" x14ac:dyDescent="0.25">
      <c r="A1593">
        <v>20020028</v>
      </c>
      <c r="B1593" t="s">
        <v>28</v>
      </c>
      <c r="C1593" t="s">
        <v>15321</v>
      </c>
      <c r="D1593" t="s">
        <v>15370</v>
      </c>
      <c r="E1593" t="s">
        <v>276</v>
      </c>
      <c r="F1593" s="382">
        <v>71.44</v>
      </c>
      <c r="G1593" s="382">
        <v>2924.9198999999999</v>
      </c>
      <c r="H1593" s="382">
        <v>2925</v>
      </c>
      <c r="I1593" s="382">
        <v>0</v>
      </c>
    </row>
    <row r="1594" spans="1:9" x14ac:dyDescent="0.25">
      <c r="A1594">
        <v>20020028</v>
      </c>
      <c r="B1594" t="s">
        <v>37</v>
      </c>
      <c r="C1594" t="s">
        <v>15322</v>
      </c>
      <c r="D1594" t="s">
        <v>15371</v>
      </c>
      <c r="E1594" t="s">
        <v>276</v>
      </c>
      <c r="F1594" s="382">
        <v>26.21</v>
      </c>
      <c r="G1594" s="382">
        <v>1073.8</v>
      </c>
      <c r="H1594" s="382">
        <v>1074</v>
      </c>
      <c r="I1594" s="382">
        <v>0</v>
      </c>
    </row>
    <row r="1595" spans="1:9" x14ac:dyDescent="0.25">
      <c r="A1595">
        <v>20020028</v>
      </c>
      <c r="B1595" t="s">
        <v>29</v>
      </c>
      <c r="C1595" t="s">
        <v>7299</v>
      </c>
      <c r="D1595" t="s">
        <v>15372</v>
      </c>
      <c r="E1595" t="s">
        <v>1187</v>
      </c>
      <c r="F1595" s="382">
        <v>46.55</v>
      </c>
      <c r="G1595" s="382">
        <v>1874.9450999999999</v>
      </c>
      <c r="H1595" s="382">
        <v>1875</v>
      </c>
      <c r="I1595" s="382">
        <v>0</v>
      </c>
    </row>
    <row r="1596" spans="1:9" x14ac:dyDescent="0.25">
      <c r="A1596">
        <v>20020028</v>
      </c>
      <c r="B1596" t="s">
        <v>39</v>
      </c>
      <c r="C1596" t="s">
        <v>15323</v>
      </c>
      <c r="D1596" t="s">
        <v>15373</v>
      </c>
      <c r="E1596" t="s">
        <v>276</v>
      </c>
      <c r="F1596" s="382">
        <v>64.3</v>
      </c>
      <c r="G1596" s="382">
        <v>2638.0594999999998</v>
      </c>
      <c r="H1596" s="382">
        <v>2638</v>
      </c>
      <c r="I1596" s="382">
        <v>0</v>
      </c>
    </row>
    <row r="1597" spans="1:9" x14ac:dyDescent="0.25">
      <c r="A1597">
        <v>20020028</v>
      </c>
      <c r="B1597" t="s">
        <v>6</v>
      </c>
      <c r="C1597" t="s">
        <v>15324</v>
      </c>
      <c r="D1597" t="s">
        <v>15374</v>
      </c>
      <c r="E1597" t="s">
        <v>280</v>
      </c>
      <c r="F1597" s="382">
        <v>17.309999999999999</v>
      </c>
      <c r="G1597" s="382">
        <v>713.51880000000006</v>
      </c>
      <c r="H1597" s="382">
        <v>714</v>
      </c>
      <c r="I1597" s="382">
        <v>0</v>
      </c>
    </row>
    <row r="1598" spans="1:9" x14ac:dyDescent="0.25">
      <c r="A1598">
        <v>20020028</v>
      </c>
      <c r="B1598" t="s">
        <v>30</v>
      </c>
      <c r="C1598" t="s">
        <v>15325</v>
      </c>
      <c r="D1598" t="s">
        <v>15375</v>
      </c>
      <c r="E1598" t="s">
        <v>276</v>
      </c>
      <c r="F1598" s="382">
        <v>22.34</v>
      </c>
      <c r="G1598" s="382">
        <v>936.10160000000008</v>
      </c>
      <c r="H1598" s="382">
        <v>936</v>
      </c>
      <c r="I1598" s="382">
        <v>0</v>
      </c>
    </row>
    <row r="1599" spans="1:9" x14ac:dyDescent="0.25">
      <c r="A1599">
        <v>20020028</v>
      </c>
      <c r="B1599" t="s">
        <v>31</v>
      </c>
      <c r="C1599" t="s">
        <v>5413</v>
      </c>
      <c r="D1599" t="s">
        <v>15376</v>
      </c>
      <c r="E1599" t="s">
        <v>276</v>
      </c>
      <c r="F1599" s="382">
        <v>12.84</v>
      </c>
      <c r="G1599" s="382">
        <v>561.86120000000005</v>
      </c>
      <c r="H1599" s="382">
        <v>562</v>
      </c>
      <c r="I1599" s="382">
        <v>0</v>
      </c>
    </row>
    <row r="1600" spans="1:9" x14ac:dyDescent="0.25">
      <c r="A1600">
        <v>20020028</v>
      </c>
      <c r="B1600" t="s">
        <v>7</v>
      </c>
      <c r="C1600" t="s">
        <v>15326</v>
      </c>
      <c r="D1600" t="s">
        <v>15377</v>
      </c>
      <c r="E1600" t="s">
        <v>276</v>
      </c>
      <c r="F1600" s="382">
        <v>51.860000000000007</v>
      </c>
      <c r="G1600" s="382">
        <v>2164.0353</v>
      </c>
      <c r="H1600" s="382">
        <v>2164</v>
      </c>
      <c r="I1600" s="382">
        <v>0</v>
      </c>
    </row>
    <row r="1601" spans="1:9" x14ac:dyDescent="0.25">
      <c r="A1601">
        <v>20020028</v>
      </c>
      <c r="B1601" t="s">
        <v>422</v>
      </c>
      <c r="C1601" t="s">
        <v>15327</v>
      </c>
      <c r="D1601" t="s">
        <v>15378</v>
      </c>
      <c r="E1601" t="s">
        <v>276</v>
      </c>
      <c r="F1601" s="382">
        <v>1.69</v>
      </c>
      <c r="G1601" s="382">
        <v>111.53999999999999</v>
      </c>
      <c r="H1601" s="382">
        <v>112</v>
      </c>
      <c r="I1601" s="382">
        <v>0</v>
      </c>
    </row>
    <row r="1602" spans="1:9" x14ac:dyDescent="0.25">
      <c r="A1602">
        <v>20020028</v>
      </c>
      <c r="B1602" t="s">
        <v>32</v>
      </c>
      <c r="C1602" t="s">
        <v>15328</v>
      </c>
      <c r="D1602" t="s">
        <v>15380</v>
      </c>
      <c r="E1602" t="s">
        <v>279</v>
      </c>
      <c r="F1602" s="382">
        <v>26.850000000000005</v>
      </c>
      <c r="G1602" s="382">
        <v>1116.1316999999999</v>
      </c>
      <c r="H1602" s="382">
        <v>1116</v>
      </c>
      <c r="I1602" s="382">
        <v>0</v>
      </c>
    </row>
    <row r="1603" spans="1:9" x14ac:dyDescent="0.25">
      <c r="A1603">
        <v>20020028</v>
      </c>
      <c r="B1603" t="s">
        <v>33</v>
      </c>
      <c r="C1603" t="s">
        <v>15329</v>
      </c>
      <c r="D1603" t="s">
        <v>15381</v>
      </c>
      <c r="E1603" t="s">
        <v>276</v>
      </c>
      <c r="F1603" s="382">
        <v>5.0199999999999996</v>
      </c>
      <c r="G1603" s="382">
        <v>215.12520000000001</v>
      </c>
      <c r="H1603" s="382">
        <v>215</v>
      </c>
      <c r="I1603" s="382">
        <v>0</v>
      </c>
    </row>
    <row r="1604" spans="1:9" x14ac:dyDescent="0.25">
      <c r="A1604">
        <v>20020028</v>
      </c>
      <c r="B1604" t="s">
        <v>9</v>
      </c>
      <c r="C1604" t="s">
        <v>6332</v>
      </c>
      <c r="D1604" t="s">
        <v>15382</v>
      </c>
      <c r="E1604" t="s">
        <v>276</v>
      </c>
      <c r="F1604" s="382">
        <v>33.6</v>
      </c>
      <c r="G1604" s="382">
        <v>1421.9028999999998</v>
      </c>
      <c r="H1604" s="382">
        <v>1422</v>
      </c>
      <c r="I1604" s="382">
        <v>0</v>
      </c>
    </row>
    <row r="1605" spans="1:9" x14ac:dyDescent="0.25">
      <c r="A1605">
        <v>20020028</v>
      </c>
      <c r="B1605" t="s">
        <v>34</v>
      </c>
      <c r="C1605" t="s">
        <v>5418</v>
      </c>
      <c r="D1605" t="s">
        <v>15384</v>
      </c>
      <c r="E1605" t="s">
        <v>1187</v>
      </c>
      <c r="F1605" s="382">
        <v>8.14</v>
      </c>
      <c r="G1605" s="382">
        <v>331.70500000000004</v>
      </c>
      <c r="H1605" s="382">
        <v>332</v>
      </c>
      <c r="I1605" s="382">
        <v>0</v>
      </c>
    </row>
    <row r="1606" spans="1:9" x14ac:dyDescent="0.25">
      <c r="A1606">
        <v>20020028</v>
      </c>
      <c r="B1606" t="s">
        <v>11</v>
      </c>
      <c r="C1606" t="s">
        <v>15509</v>
      </c>
      <c r="D1606" t="s">
        <v>15562</v>
      </c>
      <c r="E1606" t="s">
        <v>1187</v>
      </c>
      <c r="F1606" s="382">
        <v>67.88000000000001</v>
      </c>
      <c r="G1606" s="382">
        <v>2828.4940999999999</v>
      </c>
      <c r="H1606" s="382">
        <v>2828</v>
      </c>
      <c r="I1606" s="382">
        <v>0</v>
      </c>
    </row>
    <row r="1607" spans="1:9" x14ac:dyDescent="0.25">
      <c r="A1607">
        <v>20020028</v>
      </c>
      <c r="B1607" t="s">
        <v>13</v>
      </c>
      <c r="C1607" t="s">
        <v>15716</v>
      </c>
      <c r="D1607" t="s">
        <v>15731</v>
      </c>
      <c r="E1607" t="s">
        <v>1032</v>
      </c>
      <c r="F1607" s="382">
        <v>86.51</v>
      </c>
      <c r="G1607" s="382">
        <v>3611.0904</v>
      </c>
      <c r="H1607" s="382">
        <v>3611</v>
      </c>
      <c r="I1607" s="382">
        <v>0</v>
      </c>
    </row>
    <row r="1608" spans="1:9" x14ac:dyDescent="0.25">
      <c r="A1608">
        <v>20020028</v>
      </c>
      <c r="B1608" t="s">
        <v>14</v>
      </c>
      <c r="C1608" t="s">
        <v>9886</v>
      </c>
      <c r="D1608" t="s">
        <v>16167</v>
      </c>
      <c r="E1608" t="s">
        <v>281</v>
      </c>
      <c r="F1608" s="382">
        <v>17.989999999999998</v>
      </c>
      <c r="G1608" s="382">
        <v>758.51979999999992</v>
      </c>
      <c r="H1608" s="382">
        <v>759</v>
      </c>
      <c r="I1608" s="382">
        <v>0</v>
      </c>
    </row>
    <row r="1609" spans="1:9" x14ac:dyDescent="0.25">
      <c r="A1609">
        <v>20020028</v>
      </c>
      <c r="B1609" t="s">
        <v>1650</v>
      </c>
      <c r="C1609" t="s">
        <v>13655</v>
      </c>
      <c r="D1609" t="s">
        <v>16047</v>
      </c>
      <c r="E1609" t="s">
        <v>1187</v>
      </c>
      <c r="F1609" s="382">
        <v>45.67</v>
      </c>
      <c r="G1609" s="382">
        <v>1897.8298000000002</v>
      </c>
      <c r="H1609" s="382">
        <v>1898</v>
      </c>
      <c r="I1609" s="382">
        <v>0</v>
      </c>
    </row>
    <row r="1610" spans="1:9" x14ac:dyDescent="0.25">
      <c r="A1610">
        <v>20020028</v>
      </c>
      <c r="B1610" t="s">
        <v>15</v>
      </c>
      <c r="C1610" t="s">
        <v>16439</v>
      </c>
      <c r="D1610" t="s">
        <v>16497</v>
      </c>
      <c r="E1610" t="s">
        <v>1032</v>
      </c>
      <c r="F1610" s="382">
        <v>44.430000000000007</v>
      </c>
      <c r="G1610" s="382">
        <v>1802.1714999999999</v>
      </c>
      <c r="H1610" s="382">
        <v>1802</v>
      </c>
      <c r="I1610" s="382">
        <v>0</v>
      </c>
    </row>
    <row r="1611" spans="1:9" x14ac:dyDescent="0.25">
      <c r="A1611">
        <v>20020028</v>
      </c>
      <c r="B1611" t="s">
        <v>10</v>
      </c>
      <c r="C1611" t="s">
        <v>15330</v>
      </c>
      <c r="D1611" t="s">
        <v>15383</v>
      </c>
      <c r="E1611" t="s">
        <v>276</v>
      </c>
      <c r="F1611" s="382">
        <v>22.37</v>
      </c>
      <c r="G1611" s="382">
        <v>926.05359999999996</v>
      </c>
      <c r="H1611" s="382">
        <v>926</v>
      </c>
      <c r="I1611" s="382">
        <v>0</v>
      </c>
    </row>
    <row r="1612" spans="1:9" x14ac:dyDescent="0.25">
      <c r="A1612" t="s">
        <v>16773</v>
      </c>
      <c r="F1612" s="382">
        <v>1351.3400000000001</v>
      </c>
      <c r="G1612" s="382">
        <v>56173.931300000011</v>
      </c>
      <c r="H1612" s="382">
        <v>56173</v>
      </c>
      <c r="I1612" s="382">
        <v>0</v>
      </c>
    </row>
    <row r="1613" spans="1:9" x14ac:dyDescent="0.25">
      <c r="A1613">
        <v>20020029</v>
      </c>
      <c r="B1613" t="s">
        <v>0</v>
      </c>
      <c r="C1613" t="s">
        <v>15840</v>
      </c>
      <c r="D1613" t="s">
        <v>15860</v>
      </c>
      <c r="E1613" t="s">
        <v>275</v>
      </c>
      <c r="F1613" s="382">
        <v>68.259999999999991</v>
      </c>
      <c r="G1613" s="382">
        <v>3119.5401000000006</v>
      </c>
      <c r="H1613" s="382">
        <v>1850</v>
      </c>
      <c r="I1613" s="382">
        <v>0</v>
      </c>
    </row>
    <row r="1614" spans="1:9" x14ac:dyDescent="0.25">
      <c r="A1614">
        <v>20020029</v>
      </c>
      <c r="B1614" t="s">
        <v>18</v>
      </c>
      <c r="C1614" t="s">
        <v>15842</v>
      </c>
      <c r="D1614" t="s">
        <v>15862</v>
      </c>
      <c r="E1614" t="s">
        <v>275</v>
      </c>
      <c r="F1614" s="382">
        <v>71.400000000000006</v>
      </c>
      <c r="G1614" s="382">
        <v>3061.7890000000002</v>
      </c>
      <c r="H1614" s="382">
        <v>1792</v>
      </c>
      <c r="I1614" s="382">
        <v>0</v>
      </c>
    </row>
    <row r="1615" spans="1:9" x14ac:dyDescent="0.25">
      <c r="A1615">
        <v>20020029</v>
      </c>
      <c r="B1615" t="s">
        <v>20</v>
      </c>
      <c r="C1615" t="s">
        <v>15843</v>
      </c>
      <c r="D1615" t="s">
        <v>15863</v>
      </c>
      <c r="E1615" t="s">
        <v>274</v>
      </c>
      <c r="F1615" s="382">
        <v>5.7</v>
      </c>
      <c r="G1615" s="382">
        <v>209.85020000000003</v>
      </c>
      <c r="H1615" s="382">
        <v>210</v>
      </c>
      <c r="I1615" s="382">
        <v>0</v>
      </c>
    </row>
    <row r="1616" spans="1:9" x14ac:dyDescent="0.25">
      <c r="A1616">
        <v>20020029</v>
      </c>
      <c r="B1616" t="s">
        <v>41</v>
      </c>
      <c r="C1616" t="s">
        <v>16440</v>
      </c>
      <c r="D1616" t="s">
        <v>16498</v>
      </c>
      <c r="E1616" t="s">
        <v>275</v>
      </c>
      <c r="F1616" s="382">
        <v>22.130000000000003</v>
      </c>
      <c r="G1616" s="382">
        <v>956.78920000000005</v>
      </c>
      <c r="H1616" s="382">
        <v>957</v>
      </c>
      <c r="I1616" s="382">
        <v>0</v>
      </c>
    </row>
    <row r="1617" spans="1:9" x14ac:dyDescent="0.25">
      <c r="A1617">
        <v>20020029</v>
      </c>
      <c r="B1617" t="s">
        <v>21</v>
      </c>
      <c r="C1617" t="s">
        <v>15844</v>
      </c>
      <c r="D1617" t="s">
        <v>15864</v>
      </c>
      <c r="E1617" t="s">
        <v>275</v>
      </c>
      <c r="F1617" s="382">
        <v>50.97</v>
      </c>
      <c r="G1617" s="382">
        <v>2182.9607000000001</v>
      </c>
      <c r="H1617" s="382">
        <v>913</v>
      </c>
      <c r="I1617" s="382">
        <v>0</v>
      </c>
    </row>
    <row r="1618" spans="1:9" x14ac:dyDescent="0.25">
      <c r="A1618">
        <v>20020029</v>
      </c>
      <c r="B1618" t="s">
        <v>40</v>
      </c>
      <c r="C1618" t="s">
        <v>15845</v>
      </c>
      <c r="D1618" t="s">
        <v>15865</v>
      </c>
      <c r="E1618" t="s">
        <v>274</v>
      </c>
      <c r="F1618" s="382">
        <v>48.140000000000008</v>
      </c>
      <c r="G1618" s="382">
        <v>1705.6092999999996</v>
      </c>
      <c r="H1618" s="382">
        <v>1706</v>
      </c>
      <c r="I1618" s="382">
        <v>0</v>
      </c>
    </row>
    <row r="1619" spans="1:9" x14ac:dyDescent="0.25">
      <c r="A1619">
        <v>20020029</v>
      </c>
      <c r="B1619" t="s">
        <v>24</v>
      </c>
      <c r="C1619" t="s">
        <v>7576</v>
      </c>
      <c r="D1619" t="s">
        <v>15866</v>
      </c>
      <c r="E1619" t="s">
        <v>1691</v>
      </c>
      <c r="F1619" s="382">
        <v>42.48</v>
      </c>
      <c r="G1619" s="382">
        <v>1667.3171</v>
      </c>
      <c r="H1619" s="382">
        <v>1667</v>
      </c>
      <c r="I1619" s="382">
        <v>0</v>
      </c>
    </row>
    <row r="1620" spans="1:9" x14ac:dyDescent="0.25">
      <c r="A1620">
        <v>20020029</v>
      </c>
      <c r="B1620" t="s">
        <v>26</v>
      </c>
      <c r="C1620" t="s">
        <v>15916</v>
      </c>
      <c r="D1620" t="s">
        <v>15928</v>
      </c>
      <c r="E1620" t="s">
        <v>275</v>
      </c>
      <c r="F1620" s="382">
        <v>40.29</v>
      </c>
      <c r="G1620" s="382">
        <v>1610.4044000000001</v>
      </c>
      <c r="H1620" s="382">
        <v>1610</v>
      </c>
      <c r="I1620" s="382">
        <v>0</v>
      </c>
    </row>
    <row r="1621" spans="1:9" x14ac:dyDescent="0.25">
      <c r="A1621">
        <v>20020029</v>
      </c>
      <c r="B1621" t="s">
        <v>27</v>
      </c>
      <c r="C1621" t="s">
        <v>16033</v>
      </c>
      <c r="D1621" t="s">
        <v>16048</v>
      </c>
      <c r="E1621" t="s">
        <v>274</v>
      </c>
      <c r="F1621" s="382">
        <v>77.97</v>
      </c>
      <c r="G1621" s="382">
        <v>2952.6664999999998</v>
      </c>
      <c r="H1621" s="382">
        <v>2953</v>
      </c>
      <c r="I1621" s="382">
        <v>0</v>
      </c>
    </row>
    <row r="1622" spans="1:9" x14ac:dyDescent="0.25">
      <c r="A1622">
        <v>20020029</v>
      </c>
      <c r="B1622" t="s">
        <v>2</v>
      </c>
      <c r="C1622" t="s">
        <v>15969</v>
      </c>
      <c r="D1622" t="s">
        <v>15981</v>
      </c>
      <c r="E1622" t="s">
        <v>1284</v>
      </c>
      <c r="F1622" s="382">
        <v>46.21</v>
      </c>
      <c r="G1622" s="382">
        <v>1875.2463999999998</v>
      </c>
      <c r="H1622" s="382">
        <v>605</v>
      </c>
      <c r="I1622" s="382">
        <v>0</v>
      </c>
    </row>
    <row r="1623" spans="1:9" x14ac:dyDescent="0.25">
      <c r="A1623">
        <v>20020029</v>
      </c>
      <c r="B1623" t="s">
        <v>28</v>
      </c>
      <c r="C1623" t="s">
        <v>16150</v>
      </c>
      <c r="D1623" t="s">
        <v>16168</v>
      </c>
      <c r="E1623" t="s">
        <v>275</v>
      </c>
      <c r="F1623" s="382">
        <v>86.59</v>
      </c>
      <c r="G1623" s="382">
        <v>3572.0989999999997</v>
      </c>
      <c r="H1623" s="382">
        <v>2302</v>
      </c>
      <c r="I1623" s="382">
        <v>0</v>
      </c>
    </row>
    <row r="1624" spans="1:9" x14ac:dyDescent="0.25">
      <c r="A1624">
        <v>20020029</v>
      </c>
      <c r="B1624" t="s">
        <v>37</v>
      </c>
      <c r="C1624" t="s">
        <v>16151</v>
      </c>
      <c r="D1624" t="s">
        <v>16169</v>
      </c>
      <c r="E1624" t="s">
        <v>275</v>
      </c>
      <c r="F1624" s="382">
        <v>44.07</v>
      </c>
      <c r="G1624" s="382">
        <v>1725.691</v>
      </c>
      <c r="H1624" s="382">
        <v>1726</v>
      </c>
      <c r="I1624" s="382">
        <v>0</v>
      </c>
    </row>
    <row r="1625" spans="1:9" x14ac:dyDescent="0.25">
      <c r="A1625">
        <v>20020029</v>
      </c>
      <c r="B1625" t="s">
        <v>38</v>
      </c>
      <c r="C1625" t="s">
        <v>16152</v>
      </c>
      <c r="D1625" t="s">
        <v>16170</v>
      </c>
      <c r="E1625" t="s">
        <v>275</v>
      </c>
      <c r="F1625" s="382">
        <v>22.880000000000003</v>
      </c>
      <c r="G1625" s="382">
        <v>981.61959999999999</v>
      </c>
      <c r="H1625" s="382">
        <v>982</v>
      </c>
      <c r="I1625" s="382">
        <v>0</v>
      </c>
    </row>
    <row r="1626" spans="1:9" x14ac:dyDescent="0.25">
      <c r="A1626">
        <v>20020029</v>
      </c>
      <c r="B1626" t="s">
        <v>29</v>
      </c>
      <c r="C1626" t="s">
        <v>16214</v>
      </c>
      <c r="D1626" t="s">
        <v>16237</v>
      </c>
      <c r="E1626" t="s">
        <v>16268</v>
      </c>
      <c r="F1626" s="382">
        <v>19.239999999999998</v>
      </c>
      <c r="G1626" s="382">
        <v>800.8442</v>
      </c>
      <c r="H1626" s="382">
        <v>801</v>
      </c>
      <c r="I1626" s="382">
        <v>0</v>
      </c>
    </row>
    <row r="1627" spans="1:9" x14ac:dyDescent="0.25">
      <c r="A1627">
        <v>20020029</v>
      </c>
      <c r="B1627" t="s">
        <v>5</v>
      </c>
      <c r="C1627" t="s">
        <v>16215</v>
      </c>
      <c r="D1627" t="s">
        <v>16238</v>
      </c>
      <c r="E1627" t="s">
        <v>275</v>
      </c>
      <c r="F1627" s="382">
        <v>50.11999999999999</v>
      </c>
      <c r="G1627" s="382">
        <v>1759.5982000000001</v>
      </c>
      <c r="H1627" s="382">
        <v>1760</v>
      </c>
      <c r="I1627" s="382">
        <v>0</v>
      </c>
    </row>
    <row r="1628" spans="1:9" x14ac:dyDescent="0.25">
      <c r="A1628">
        <v>20020029</v>
      </c>
      <c r="B1628" t="s">
        <v>39</v>
      </c>
      <c r="C1628" t="s">
        <v>16441</v>
      </c>
      <c r="D1628" t="s">
        <v>16499</v>
      </c>
      <c r="E1628" t="s">
        <v>1284</v>
      </c>
      <c r="F1628" s="382">
        <v>63.22</v>
      </c>
      <c r="G1628" s="382">
        <v>2432.3589000000002</v>
      </c>
      <c r="H1628" s="382">
        <v>2432</v>
      </c>
      <c r="I1628" s="382">
        <v>0</v>
      </c>
    </row>
    <row r="1629" spans="1:9" x14ac:dyDescent="0.25">
      <c r="A1629">
        <v>20020029</v>
      </c>
      <c r="B1629" t="s">
        <v>6</v>
      </c>
      <c r="C1629" t="s">
        <v>16442</v>
      </c>
      <c r="D1629" t="s">
        <v>16500</v>
      </c>
      <c r="E1629" t="s">
        <v>281</v>
      </c>
      <c r="F1629" s="382">
        <v>17.149999999999999</v>
      </c>
      <c r="G1629" s="382">
        <v>698.10570000000007</v>
      </c>
      <c r="H1629" s="382">
        <v>698</v>
      </c>
      <c r="I1629" s="382">
        <v>0</v>
      </c>
    </row>
    <row r="1630" spans="1:9" x14ac:dyDescent="0.25">
      <c r="A1630">
        <v>20020029</v>
      </c>
      <c r="B1630" t="s">
        <v>31</v>
      </c>
      <c r="C1630" t="s">
        <v>9946</v>
      </c>
      <c r="D1630" t="s">
        <v>16501</v>
      </c>
      <c r="E1630" t="s">
        <v>275</v>
      </c>
      <c r="F1630" s="382">
        <v>16.369999999999997</v>
      </c>
      <c r="G1630" s="382">
        <v>597.24950000000001</v>
      </c>
      <c r="H1630" s="382">
        <v>597</v>
      </c>
      <c r="I1630" s="382">
        <v>0</v>
      </c>
    </row>
    <row r="1631" spans="1:9" x14ac:dyDescent="0.25">
      <c r="A1631" t="s">
        <v>16774</v>
      </c>
      <c r="F1631" s="382">
        <v>793.19</v>
      </c>
      <c r="G1631" s="382">
        <v>31909.738999999998</v>
      </c>
      <c r="H1631" s="382">
        <v>25561</v>
      </c>
      <c r="I1631" s="382">
        <v>0</v>
      </c>
    </row>
    <row r="1632" spans="1:9" x14ac:dyDescent="0.25">
      <c r="A1632">
        <v>20060028</v>
      </c>
      <c r="B1632" t="s">
        <v>17</v>
      </c>
      <c r="C1632" t="s">
        <v>16133</v>
      </c>
      <c r="D1632" t="s">
        <v>16136</v>
      </c>
      <c r="E1632" t="s">
        <v>6927</v>
      </c>
      <c r="F1632" s="382">
        <v>92.259999999999991</v>
      </c>
      <c r="G1632" s="382">
        <v>3879.8702000000003</v>
      </c>
      <c r="H1632" s="382">
        <v>3643</v>
      </c>
      <c r="I1632" s="382">
        <v>237.27000000000044</v>
      </c>
    </row>
    <row r="1633" spans="1:9" x14ac:dyDescent="0.25">
      <c r="A1633">
        <v>20060028</v>
      </c>
      <c r="B1633" t="s">
        <v>0</v>
      </c>
      <c r="C1633" t="s">
        <v>12526</v>
      </c>
      <c r="D1633" t="s">
        <v>16252</v>
      </c>
      <c r="E1633" t="s">
        <v>1676</v>
      </c>
      <c r="F1633" s="382">
        <v>23.939999999999998</v>
      </c>
      <c r="G1633" s="382">
        <v>957.53700000000015</v>
      </c>
      <c r="H1633" s="382">
        <v>958</v>
      </c>
      <c r="I1633" s="382">
        <v>0</v>
      </c>
    </row>
    <row r="1634" spans="1:9" x14ac:dyDescent="0.25">
      <c r="A1634">
        <v>20060028</v>
      </c>
      <c r="B1634" t="s">
        <v>1</v>
      </c>
      <c r="C1634" t="s">
        <v>16223</v>
      </c>
      <c r="D1634" t="s">
        <v>16253</v>
      </c>
      <c r="E1634" t="s">
        <v>6116</v>
      </c>
      <c r="F1634" s="382">
        <v>13.499999999999998</v>
      </c>
      <c r="G1634" s="382">
        <v>493.64390000000003</v>
      </c>
      <c r="H1634" s="382">
        <v>494</v>
      </c>
      <c r="I1634" s="382">
        <v>0</v>
      </c>
    </row>
    <row r="1635" spans="1:9" x14ac:dyDescent="0.25">
      <c r="A1635">
        <v>20060028</v>
      </c>
      <c r="B1635" t="s">
        <v>18</v>
      </c>
      <c r="C1635" t="s">
        <v>16224</v>
      </c>
      <c r="D1635" t="s">
        <v>16254</v>
      </c>
      <c r="E1635" t="s">
        <v>1676</v>
      </c>
      <c r="F1635" s="382">
        <v>18.100000000000001</v>
      </c>
      <c r="G1635" s="382">
        <v>755.94380000000001</v>
      </c>
      <c r="H1635" s="382">
        <v>756</v>
      </c>
      <c r="I1635" s="382">
        <v>0</v>
      </c>
    </row>
    <row r="1636" spans="1:9" x14ac:dyDescent="0.25">
      <c r="A1636">
        <v>20060028</v>
      </c>
      <c r="B1636" t="s">
        <v>19</v>
      </c>
      <c r="C1636" t="s">
        <v>559</v>
      </c>
      <c r="D1636" t="s">
        <v>16255</v>
      </c>
      <c r="E1636" t="s">
        <v>6116</v>
      </c>
      <c r="F1636" s="382">
        <v>26.28</v>
      </c>
      <c r="G1636" s="382">
        <v>1122.3857</v>
      </c>
      <c r="H1636" s="382">
        <v>1122</v>
      </c>
      <c r="I1636" s="382">
        <v>0</v>
      </c>
    </row>
    <row r="1637" spans="1:9" x14ac:dyDescent="0.25">
      <c r="A1637">
        <v>20060028</v>
      </c>
      <c r="B1637" t="s">
        <v>20</v>
      </c>
      <c r="C1637" t="s">
        <v>610</v>
      </c>
      <c r="D1637" t="s">
        <v>16256</v>
      </c>
      <c r="E1637" t="s">
        <v>4452</v>
      </c>
      <c r="F1637" s="382">
        <v>15.530000000000001</v>
      </c>
      <c r="G1637" s="382">
        <v>792.34929999999986</v>
      </c>
      <c r="H1637" s="382">
        <v>792</v>
      </c>
      <c r="I1637" s="382">
        <v>0</v>
      </c>
    </row>
    <row r="1638" spans="1:9" x14ac:dyDescent="0.25">
      <c r="A1638">
        <v>20060028</v>
      </c>
      <c r="B1638" t="s">
        <v>41</v>
      </c>
      <c r="C1638" t="s">
        <v>8448</v>
      </c>
      <c r="D1638" t="s">
        <v>16257</v>
      </c>
      <c r="E1638" t="s">
        <v>6116</v>
      </c>
      <c r="F1638" s="382">
        <v>11.959999999999999</v>
      </c>
      <c r="G1638" s="382">
        <v>469.37860000000001</v>
      </c>
      <c r="H1638" s="382">
        <v>469</v>
      </c>
      <c r="I1638" s="382">
        <v>0</v>
      </c>
    </row>
    <row r="1639" spans="1:9" x14ac:dyDescent="0.25">
      <c r="A1639">
        <v>20060028</v>
      </c>
      <c r="B1639" t="s">
        <v>36</v>
      </c>
      <c r="C1639">
        <v>0</v>
      </c>
      <c r="D1639">
        <v>0</v>
      </c>
      <c r="E1639">
        <v>0</v>
      </c>
      <c r="F1639" s="382">
        <v>16.420000000000002</v>
      </c>
      <c r="G1639" s="382">
        <v>741.12059999999997</v>
      </c>
      <c r="H1639" s="382">
        <v>741</v>
      </c>
      <c r="I1639" s="382">
        <v>0</v>
      </c>
    </row>
    <row r="1640" spans="1:9" x14ac:dyDescent="0.25">
      <c r="A1640">
        <v>20060028</v>
      </c>
      <c r="B1640" t="s">
        <v>22</v>
      </c>
      <c r="C1640">
        <v>0</v>
      </c>
      <c r="D1640">
        <v>0</v>
      </c>
      <c r="E1640">
        <v>0</v>
      </c>
      <c r="F1640" s="382">
        <v>15.47</v>
      </c>
      <c r="G1640" s="382">
        <v>665.23350000000005</v>
      </c>
      <c r="H1640" s="382">
        <v>665</v>
      </c>
      <c r="I1640" s="382">
        <v>0</v>
      </c>
    </row>
    <row r="1641" spans="1:9" x14ac:dyDescent="0.25">
      <c r="A1641">
        <v>20060028</v>
      </c>
      <c r="B1641" t="s">
        <v>40</v>
      </c>
      <c r="C1641" t="s">
        <v>8801</v>
      </c>
      <c r="D1641" t="s">
        <v>16258</v>
      </c>
      <c r="E1641" t="s">
        <v>275</v>
      </c>
      <c r="F1641" s="382">
        <v>13.979999999999999</v>
      </c>
      <c r="G1641" s="382">
        <v>584.30539999999996</v>
      </c>
      <c r="H1641" s="382">
        <v>584</v>
      </c>
      <c r="I1641" s="382">
        <v>0</v>
      </c>
    </row>
    <row r="1642" spans="1:9" x14ac:dyDescent="0.25">
      <c r="A1642">
        <v>20060028</v>
      </c>
      <c r="B1642" t="s">
        <v>23</v>
      </c>
      <c r="C1642" t="s">
        <v>10888</v>
      </c>
      <c r="D1642" t="s">
        <v>16259</v>
      </c>
      <c r="E1642" t="s">
        <v>4452</v>
      </c>
      <c r="F1642" s="382">
        <v>23.83</v>
      </c>
      <c r="G1642" s="382">
        <v>1012.9227000000001</v>
      </c>
      <c r="H1642" s="382">
        <v>1013</v>
      </c>
      <c r="I1642" s="382">
        <v>0</v>
      </c>
    </row>
    <row r="1643" spans="1:9" x14ac:dyDescent="0.25">
      <c r="A1643">
        <v>20060028</v>
      </c>
      <c r="B1643" t="s">
        <v>24</v>
      </c>
      <c r="C1643" t="s">
        <v>733</v>
      </c>
      <c r="D1643" t="s">
        <v>15575</v>
      </c>
      <c r="E1643" t="s">
        <v>1676</v>
      </c>
      <c r="F1643" s="382">
        <v>16.770000000000003</v>
      </c>
      <c r="G1643" s="382">
        <v>818.60870000000011</v>
      </c>
      <c r="H1643" s="382">
        <v>819</v>
      </c>
      <c r="I1643" s="382">
        <v>0</v>
      </c>
    </row>
    <row r="1644" spans="1:9" x14ac:dyDescent="0.25">
      <c r="A1644">
        <v>20060028</v>
      </c>
      <c r="B1644" t="s">
        <v>25</v>
      </c>
      <c r="C1644" t="s">
        <v>16451</v>
      </c>
      <c r="D1644" t="s">
        <v>16516</v>
      </c>
      <c r="E1644" t="s">
        <v>6116</v>
      </c>
      <c r="F1644" s="382">
        <v>18.03</v>
      </c>
      <c r="G1644" s="382">
        <v>889.92149999999992</v>
      </c>
      <c r="H1644" s="382">
        <v>890</v>
      </c>
      <c r="I1644" s="382">
        <v>0</v>
      </c>
    </row>
    <row r="1645" spans="1:9" x14ac:dyDescent="0.25">
      <c r="A1645">
        <v>20060028</v>
      </c>
      <c r="B1645" t="s">
        <v>26</v>
      </c>
      <c r="C1645" t="s">
        <v>8628</v>
      </c>
      <c r="D1645" t="s">
        <v>16517</v>
      </c>
      <c r="E1645" t="s">
        <v>5250</v>
      </c>
      <c r="F1645" s="382">
        <v>11.88</v>
      </c>
      <c r="G1645" s="382">
        <v>410.7937</v>
      </c>
      <c r="H1645" s="382">
        <v>411</v>
      </c>
      <c r="I1645" s="382">
        <v>0</v>
      </c>
    </row>
    <row r="1646" spans="1:9" x14ac:dyDescent="0.25">
      <c r="A1646">
        <v>20060028</v>
      </c>
      <c r="B1646" t="s">
        <v>27</v>
      </c>
      <c r="C1646" t="s">
        <v>6298</v>
      </c>
      <c r="D1646" t="s">
        <v>16518</v>
      </c>
      <c r="E1646" t="s">
        <v>7030</v>
      </c>
      <c r="F1646" s="382">
        <v>21.069999999999997</v>
      </c>
      <c r="G1646" s="382">
        <v>1010.5189</v>
      </c>
      <c r="H1646" s="382">
        <v>1011</v>
      </c>
      <c r="I1646" s="382">
        <v>0</v>
      </c>
    </row>
    <row r="1647" spans="1:9" x14ac:dyDescent="0.25">
      <c r="A1647">
        <v>20060028</v>
      </c>
      <c r="B1647" t="s">
        <v>2</v>
      </c>
      <c r="C1647" t="s">
        <v>15843</v>
      </c>
      <c r="D1647" t="s">
        <v>16519</v>
      </c>
      <c r="E1647" t="s">
        <v>6116</v>
      </c>
      <c r="F1647" s="382">
        <v>28.94</v>
      </c>
      <c r="G1647" s="382">
        <v>1179.2979</v>
      </c>
      <c r="H1647" s="382">
        <v>1179</v>
      </c>
      <c r="I1647" s="382">
        <v>0</v>
      </c>
    </row>
    <row r="1648" spans="1:9" x14ac:dyDescent="0.25">
      <c r="A1648">
        <v>20060028</v>
      </c>
      <c r="B1648" t="s">
        <v>3</v>
      </c>
      <c r="C1648" t="s">
        <v>15840</v>
      </c>
      <c r="D1648" t="s">
        <v>16520</v>
      </c>
      <c r="E1648" t="s">
        <v>4452</v>
      </c>
      <c r="F1648" s="382">
        <v>3.48</v>
      </c>
      <c r="G1648" s="382">
        <v>151.83240000000001</v>
      </c>
      <c r="H1648" s="382">
        <v>152</v>
      </c>
      <c r="I1648" s="382">
        <v>0</v>
      </c>
    </row>
    <row r="1649" spans="1:9" x14ac:dyDescent="0.25">
      <c r="A1649">
        <v>20060028</v>
      </c>
      <c r="B1649" t="s">
        <v>4</v>
      </c>
      <c r="C1649" t="s">
        <v>16452</v>
      </c>
      <c r="D1649" t="s">
        <v>16521</v>
      </c>
      <c r="E1649" t="s">
        <v>5250</v>
      </c>
      <c r="F1649" s="382">
        <v>8.1300000000000008</v>
      </c>
      <c r="G1649" s="382">
        <v>297.80190000000005</v>
      </c>
      <c r="H1649" s="382">
        <v>298</v>
      </c>
      <c r="I1649" s="382">
        <v>0</v>
      </c>
    </row>
    <row r="1650" spans="1:9" x14ac:dyDescent="0.25">
      <c r="A1650">
        <v>20060028</v>
      </c>
      <c r="B1650" t="s">
        <v>28</v>
      </c>
      <c r="C1650" t="s">
        <v>5459</v>
      </c>
      <c r="D1650" t="s">
        <v>16522</v>
      </c>
      <c r="E1650" t="s">
        <v>4452</v>
      </c>
      <c r="F1650" s="382">
        <v>3.15</v>
      </c>
      <c r="G1650" s="382">
        <v>122.0625</v>
      </c>
      <c r="H1650" s="382">
        <v>122</v>
      </c>
      <c r="I1650" s="382">
        <v>0</v>
      </c>
    </row>
    <row r="1651" spans="1:9" x14ac:dyDescent="0.25">
      <c r="A1651" t="s">
        <v>16775</v>
      </c>
      <c r="F1651" s="382">
        <v>382.71999999999991</v>
      </c>
      <c r="G1651" s="382">
        <v>16355.528200000001</v>
      </c>
      <c r="H1651" s="382">
        <v>16119</v>
      </c>
      <c r="I1651" s="382">
        <v>237.27000000000044</v>
      </c>
    </row>
    <row r="1652" spans="1:9" x14ac:dyDescent="0.25">
      <c r="A1652">
        <v>20010057</v>
      </c>
      <c r="B1652" t="s">
        <v>17</v>
      </c>
      <c r="C1652" t="s">
        <v>12510</v>
      </c>
      <c r="D1652" t="s">
        <v>12511</v>
      </c>
      <c r="E1652" t="s">
        <v>273</v>
      </c>
      <c r="F1652" s="382">
        <v>222.42</v>
      </c>
      <c r="G1652" s="382">
        <v>8370.3685999999998</v>
      </c>
      <c r="H1652" s="382">
        <v>8370</v>
      </c>
      <c r="I1652" s="382">
        <v>0</v>
      </c>
    </row>
    <row r="1653" spans="1:9" x14ac:dyDescent="0.25">
      <c r="A1653">
        <v>20010057</v>
      </c>
      <c r="B1653" t="s">
        <v>0</v>
      </c>
      <c r="C1653">
        <v>0</v>
      </c>
      <c r="D1653">
        <v>0</v>
      </c>
      <c r="E1653">
        <v>0</v>
      </c>
      <c r="F1653" s="382">
        <v>5.0600000000000005</v>
      </c>
      <c r="G1653" s="382">
        <v>313.52199999999999</v>
      </c>
      <c r="H1653" s="382">
        <v>314</v>
      </c>
      <c r="I1653" s="382">
        <v>0</v>
      </c>
    </row>
    <row r="1654" spans="1:9" x14ac:dyDescent="0.25">
      <c r="A1654">
        <v>20010057</v>
      </c>
      <c r="B1654" t="s">
        <v>1</v>
      </c>
      <c r="C1654" t="s">
        <v>16431</v>
      </c>
      <c r="D1654" t="s">
        <v>16486</v>
      </c>
      <c r="E1654" t="s">
        <v>273</v>
      </c>
      <c r="F1654" s="382">
        <v>30.28</v>
      </c>
      <c r="G1654" s="382">
        <v>1352.2438</v>
      </c>
      <c r="H1654" s="382">
        <v>1352</v>
      </c>
      <c r="I1654" s="382">
        <v>0</v>
      </c>
    </row>
    <row r="1655" spans="1:9" x14ac:dyDescent="0.25">
      <c r="A1655">
        <v>20010057</v>
      </c>
      <c r="B1655" t="s">
        <v>18</v>
      </c>
      <c r="C1655" t="s">
        <v>16432</v>
      </c>
      <c r="D1655" t="s">
        <v>16487</v>
      </c>
      <c r="E1655" t="s">
        <v>429</v>
      </c>
      <c r="F1655" s="382">
        <v>16.97</v>
      </c>
      <c r="G1655" s="382">
        <v>696.16449999999998</v>
      </c>
      <c r="H1655" s="382">
        <v>696</v>
      </c>
      <c r="I1655" s="382">
        <v>0</v>
      </c>
    </row>
    <row r="1656" spans="1:9" x14ac:dyDescent="0.25">
      <c r="A1656">
        <v>20010057</v>
      </c>
      <c r="B1656" t="s">
        <v>19</v>
      </c>
      <c r="C1656" t="s">
        <v>16433</v>
      </c>
      <c r="D1656" t="s">
        <v>16488</v>
      </c>
      <c r="E1656" t="s">
        <v>273</v>
      </c>
      <c r="F1656" s="382">
        <v>7.33</v>
      </c>
      <c r="G1656" s="382">
        <v>287.91950000000003</v>
      </c>
      <c r="H1656" s="382">
        <v>288</v>
      </c>
      <c r="I1656" s="382">
        <v>0</v>
      </c>
    </row>
    <row r="1657" spans="1:9" x14ac:dyDescent="0.25">
      <c r="A1657" t="s">
        <v>16776</v>
      </c>
      <c r="F1657" s="382">
        <v>282.06</v>
      </c>
      <c r="G1657" s="382">
        <v>11020.218400000002</v>
      </c>
      <c r="H1657" s="382">
        <v>11020</v>
      </c>
      <c r="I1657" s="382">
        <v>0</v>
      </c>
    </row>
    <row r="1658" spans="1:9" x14ac:dyDescent="0.25">
      <c r="A1658" t="s">
        <v>92</v>
      </c>
      <c r="F1658" s="382">
        <v>110152.41000000008</v>
      </c>
      <c r="G1658" s="382">
        <v>4528643.6219000043</v>
      </c>
      <c r="H1658" s="382">
        <v>4349491</v>
      </c>
      <c r="I1658" s="382">
        <v>36338.81</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58"/>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2"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83" t="s">
        <v>45</v>
      </c>
      <c r="B1" s="381" t="s">
        <v>5379</v>
      </c>
    </row>
    <row r="2" spans="1:11" ht="15" x14ac:dyDescent="0.25">
      <c r="A2" s="376" t="s">
        <v>6601</v>
      </c>
      <c r="B2" s="376"/>
      <c r="C2" s="376"/>
      <c r="D2" s="376"/>
      <c r="E2" s="376"/>
      <c r="F2" s="376"/>
      <c r="G2" s="376"/>
      <c r="H2" s="376"/>
      <c r="I2" s="376"/>
      <c r="J2" s="376"/>
      <c r="K2" s="376"/>
    </row>
    <row r="3" spans="1:11" ht="15" x14ac:dyDescent="0.25">
      <c r="A3" s="381"/>
      <c r="B3" s="381"/>
      <c r="C3" s="381"/>
      <c r="D3" s="381"/>
      <c r="E3" s="381"/>
      <c r="F3" s="383" t="s">
        <v>91</v>
      </c>
      <c r="G3" s="381"/>
      <c r="H3" s="381"/>
      <c r="I3" s="381"/>
      <c r="J3"/>
      <c r="K3"/>
    </row>
    <row r="4" spans="1:11" s="25" customFormat="1" ht="46.7" customHeight="1" x14ac:dyDescent="0.25">
      <c r="A4" s="384" t="s">
        <v>46</v>
      </c>
      <c r="B4" s="384" t="s">
        <v>42</v>
      </c>
      <c r="C4" s="384" t="s">
        <v>50</v>
      </c>
      <c r="D4" s="384" t="s">
        <v>70</v>
      </c>
      <c r="E4" s="384" t="s">
        <v>51</v>
      </c>
      <c r="F4" s="385" t="s">
        <v>2432</v>
      </c>
      <c r="G4" s="385" t="s">
        <v>2433</v>
      </c>
      <c r="H4" s="385" t="s">
        <v>2431</v>
      </c>
      <c r="I4" s="385" t="s">
        <v>2434</v>
      </c>
      <c r="J4"/>
      <c r="K4"/>
    </row>
    <row r="5" spans="1:11" ht="15" x14ac:dyDescent="0.25">
      <c r="A5" s="381">
        <v>20010001</v>
      </c>
      <c r="B5" s="381" t="s">
        <v>17</v>
      </c>
      <c r="C5" s="381" t="s">
        <v>132</v>
      </c>
      <c r="D5" s="381" t="s">
        <v>2849</v>
      </c>
      <c r="E5" s="381" t="s">
        <v>267</v>
      </c>
      <c r="F5" s="386">
        <v>9769</v>
      </c>
      <c r="G5" s="386">
        <v>417636.15</v>
      </c>
      <c r="H5" s="386">
        <v>0</v>
      </c>
      <c r="I5" s="386">
        <v>402672</v>
      </c>
      <c r="J5"/>
      <c r="K5"/>
    </row>
    <row r="6" spans="1:11" ht="15" x14ac:dyDescent="0.25">
      <c r="A6" s="381">
        <v>20010001</v>
      </c>
      <c r="B6" s="381" t="s">
        <v>1</v>
      </c>
      <c r="C6" s="381" t="s">
        <v>133</v>
      </c>
      <c r="D6" s="381" t="s">
        <v>199</v>
      </c>
      <c r="E6" s="381" t="s">
        <v>265</v>
      </c>
      <c r="F6" s="386">
        <v>21.58</v>
      </c>
      <c r="G6" s="386">
        <v>1026.4585999999999</v>
      </c>
      <c r="H6" s="386">
        <v>0</v>
      </c>
      <c r="I6" s="386">
        <v>1026</v>
      </c>
      <c r="J6"/>
      <c r="K6"/>
    </row>
    <row r="7" spans="1:11" ht="15" x14ac:dyDescent="0.25">
      <c r="A7" s="381">
        <v>20010001</v>
      </c>
      <c r="B7" s="381" t="s">
        <v>21</v>
      </c>
      <c r="C7" s="381" t="s">
        <v>434</v>
      </c>
      <c r="D7" s="381" t="s">
        <v>833</v>
      </c>
      <c r="E7" s="381" t="s">
        <v>267</v>
      </c>
      <c r="F7" s="386">
        <v>58.760000000000005</v>
      </c>
      <c r="G7" s="386">
        <v>2666.0376000000001</v>
      </c>
      <c r="H7" s="386">
        <v>0</v>
      </c>
      <c r="I7" s="386">
        <v>2666</v>
      </c>
      <c r="J7"/>
      <c r="K7"/>
    </row>
    <row r="8" spans="1:11" ht="15" x14ac:dyDescent="0.25">
      <c r="A8" s="381">
        <v>20010001</v>
      </c>
      <c r="B8" s="381" t="s">
        <v>26</v>
      </c>
      <c r="C8" s="381" t="s">
        <v>1310</v>
      </c>
      <c r="D8" s="381" t="s">
        <v>1311</v>
      </c>
      <c r="E8" s="381" t="s">
        <v>267</v>
      </c>
      <c r="F8" s="386">
        <v>27.04</v>
      </c>
      <c r="G8" s="386">
        <v>1148.0662</v>
      </c>
      <c r="H8" s="386">
        <v>0</v>
      </c>
      <c r="I8" s="386">
        <v>1148</v>
      </c>
      <c r="J8"/>
      <c r="K8"/>
    </row>
    <row r="9" spans="1:11" ht="15" x14ac:dyDescent="0.25">
      <c r="A9" s="381">
        <v>20010001</v>
      </c>
      <c r="B9" s="381" t="s">
        <v>27</v>
      </c>
      <c r="C9" s="381" t="s">
        <v>1333</v>
      </c>
      <c r="D9" s="381" t="s">
        <v>1362</v>
      </c>
      <c r="E9" s="381" t="s">
        <v>265</v>
      </c>
      <c r="F9" s="386">
        <v>17.98</v>
      </c>
      <c r="G9" s="386">
        <v>769.60519999999997</v>
      </c>
      <c r="H9" s="386">
        <v>0</v>
      </c>
      <c r="I9" s="386">
        <v>770</v>
      </c>
      <c r="J9"/>
      <c r="K9"/>
    </row>
    <row r="10" spans="1:11" ht="15" x14ac:dyDescent="0.25">
      <c r="A10" s="381">
        <v>20010001</v>
      </c>
      <c r="B10" s="381" t="s">
        <v>3</v>
      </c>
      <c r="C10" s="381" t="s">
        <v>1479</v>
      </c>
      <c r="D10" s="381" t="s">
        <v>1527</v>
      </c>
      <c r="E10" s="381" t="s">
        <v>271</v>
      </c>
      <c r="F10" s="386">
        <v>37.299999999999997</v>
      </c>
      <c r="G10" s="386">
        <v>1471.0452</v>
      </c>
      <c r="H10" s="386">
        <v>0</v>
      </c>
      <c r="I10" s="386">
        <v>1471</v>
      </c>
      <c r="J10"/>
      <c r="K10"/>
    </row>
    <row r="11" spans="1:11" ht="15" x14ac:dyDescent="0.25">
      <c r="A11" s="381">
        <v>20010001</v>
      </c>
      <c r="B11" s="381" t="s">
        <v>129</v>
      </c>
      <c r="C11" s="381" t="s">
        <v>5439</v>
      </c>
      <c r="D11" s="381" t="s">
        <v>5521</v>
      </c>
      <c r="E11" s="381" t="s">
        <v>265</v>
      </c>
      <c r="F11" s="386">
        <v>53.26</v>
      </c>
      <c r="G11" s="386">
        <v>2076.4025999999999</v>
      </c>
      <c r="H11" s="386">
        <v>0</v>
      </c>
      <c r="I11" s="386">
        <v>2076</v>
      </c>
      <c r="J11"/>
      <c r="K11"/>
    </row>
    <row r="12" spans="1:11" ht="15" x14ac:dyDescent="0.25">
      <c r="A12" s="381">
        <v>20010001</v>
      </c>
      <c r="B12" s="381" t="s">
        <v>423</v>
      </c>
      <c r="C12" s="381" t="s">
        <v>4930</v>
      </c>
      <c r="D12" s="381" t="s">
        <v>4981</v>
      </c>
      <c r="E12" s="381" t="s">
        <v>267</v>
      </c>
      <c r="F12" s="386">
        <v>27.6</v>
      </c>
      <c r="G12" s="386">
        <v>1065.9121999999998</v>
      </c>
      <c r="H12" s="386">
        <v>0</v>
      </c>
      <c r="I12" s="386">
        <v>1066</v>
      </c>
      <c r="J12"/>
      <c r="K12"/>
    </row>
    <row r="13" spans="1:11" ht="15" x14ac:dyDescent="0.25">
      <c r="A13" s="381">
        <v>20010001</v>
      </c>
      <c r="B13" s="381" t="s">
        <v>424</v>
      </c>
      <c r="C13" s="381" t="s">
        <v>4945</v>
      </c>
      <c r="D13" s="381" t="s">
        <v>4998</v>
      </c>
      <c r="E13" s="381" t="s">
        <v>265</v>
      </c>
      <c r="F13" s="386">
        <v>37.54</v>
      </c>
      <c r="G13" s="386">
        <v>1563.1549999999997</v>
      </c>
      <c r="H13" s="386">
        <v>0</v>
      </c>
      <c r="I13" s="386">
        <v>1563</v>
      </c>
      <c r="J13"/>
      <c r="K13"/>
    </row>
    <row r="14" spans="1:11" ht="15" x14ac:dyDescent="0.25">
      <c r="A14" s="381">
        <v>20010001</v>
      </c>
      <c r="B14" s="381" t="s">
        <v>2068</v>
      </c>
      <c r="C14" s="381" t="s">
        <v>6344</v>
      </c>
      <c r="D14" s="381" t="s">
        <v>6387</v>
      </c>
      <c r="E14" s="381" t="s">
        <v>6388</v>
      </c>
      <c r="F14" s="386">
        <v>140</v>
      </c>
      <c r="G14" s="386">
        <v>5681.6</v>
      </c>
      <c r="H14" s="386">
        <v>0</v>
      </c>
      <c r="I14" s="386">
        <v>5682</v>
      </c>
      <c r="J14"/>
      <c r="K14"/>
    </row>
    <row r="15" spans="1:11" ht="15" x14ac:dyDescent="0.25">
      <c r="A15" s="381">
        <v>20010001</v>
      </c>
      <c r="B15" s="381" t="s">
        <v>130</v>
      </c>
      <c r="C15" s="381" t="s">
        <v>6345</v>
      </c>
      <c r="D15" s="381" t="s">
        <v>6390</v>
      </c>
      <c r="E15" s="381" t="s">
        <v>6391</v>
      </c>
      <c r="F15" s="386">
        <v>72</v>
      </c>
      <c r="G15" s="386">
        <v>2923.55</v>
      </c>
      <c r="H15" s="386">
        <v>0</v>
      </c>
      <c r="I15" s="386">
        <v>2924</v>
      </c>
      <c r="J15"/>
      <c r="K15"/>
    </row>
    <row r="16" spans="1:11" ht="15" x14ac:dyDescent="0.25">
      <c r="A16" s="381">
        <v>20010001</v>
      </c>
      <c r="B16" s="381" t="s">
        <v>1237</v>
      </c>
      <c r="C16" s="381" t="s">
        <v>10398</v>
      </c>
      <c r="D16" s="381" t="s">
        <v>10432</v>
      </c>
      <c r="E16" s="381" t="s">
        <v>265</v>
      </c>
      <c r="F16" s="386">
        <v>54.8</v>
      </c>
      <c r="G16" s="386">
        <v>2449.2939999999999</v>
      </c>
      <c r="H16" s="386">
        <v>0</v>
      </c>
      <c r="I16" s="386">
        <v>2449</v>
      </c>
      <c r="J16"/>
      <c r="K16"/>
    </row>
    <row r="17" spans="1:11" ht="15" x14ac:dyDescent="0.25">
      <c r="A17" s="381">
        <v>20010001</v>
      </c>
      <c r="B17" s="381" t="s">
        <v>1247</v>
      </c>
      <c r="C17" s="381" t="s">
        <v>10944</v>
      </c>
      <c r="D17" s="381" t="s">
        <v>10978</v>
      </c>
      <c r="E17" s="381" t="s">
        <v>11026</v>
      </c>
      <c r="F17" s="386">
        <v>63</v>
      </c>
      <c r="G17" s="386">
        <v>2556.7199999999998</v>
      </c>
      <c r="H17" s="386">
        <v>0</v>
      </c>
      <c r="I17" s="386">
        <v>2557</v>
      </c>
      <c r="J17"/>
      <c r="K17"/>
    </row>
    <row r="18" spans="1:11" ht="15" x14ac:dyDescent="0.25">
      <c r="A18" s="381">
        <v>20010001</v>
      </c>
      <c r="B18" s="381" t="s">
        <v>1346</v>
      </c>
      <c r="C18" s="381" t="s">
        <v>144</v>
      </c>
      <c r="D18" s="381" t="s">
        <v>10979</v>
      </c>
      <c r="E18" s="381" t="s">
        <v>265</v>
      </c>
      <c r="F18" s="386">
        <v>38.44</v>
      </c>
      <c r="G18" s="386">
        <v>1819.2588000000001</v>
      </c>
      <c r="H18" s="386">
        <v>0</v>
      </c>
      <c r="I18" s="386">
        <v>1819</v>
      </c>
      <c r="J18"/>
      <c r="K18"/>
    </row>
    <row r="19" spans="1:11" ht="15" x14ac:dyDescent="0.25">
      <c r="A19" s="381">
        <v>20010001</v>
      </c>
      <c r="B19" s="381" t="s">
        <v>2802</v>
      </c>
      <c r="C19" s="381" t="s">
        <v>13293</v>
      </c>
      <c r="D19" s="381" t="s">
        <v>13313</v>
      </c>
      <c r="E19" s="381" t="s">
        <v>265</v>
      </c>
      <c r="F19" s="386">
        <v>15.059999999999999</v>
      </c>
      <c r="G19" s="386">
        <v>742.76960000000008</v>
      </c>
      <c r="H19" s="386">
        <v>0</v>
      </c>
      <c r="I19" s="386">
        <v>743</v>
      </c>
      <c r="J19"/>
      <c r="K19"/>
    </row>
    <row r="20" spans="1:11" ht="15" x14ac:dyDescent="0.25">
      <c r="A20" s="381">
        <v>20010001</v>
      </c>
      <c r="B20" s="381" t="s">
        <v>3261</v>
      </c>
      <c r="C20" s="381" t="s">
        <v>14713</v>
      </c>
      <c r="D20" s="381" t="s">
        <v>14733</v>
      </c>
      <c r="E20" s="381" t="s">
        <v>267</v>
      </c>
      <c r="F20" s="386">
        <v>20.92</v>
      </c>
      <c r="G20" s="386">
        <v>845.17960000000016</v>
      </c>
      <c r="H20" s="386">
        <v>0</v>
      </c>
      <c r="I20" s="386">
        <v>845</v>
      </c>
      <c r="J20"/>
      <c r="K20"/>
    </row>
    <row r="21" spans="1:11" ht="15" x14ac:dyDescent="0.25">
      <c r="A21" s="381">
        <v>20010001</v>
      </c>
      <c r="B21" s="381" t="s">
        <v>3415</v>
      </c>
      <c r="C21" s="381" t="s">
        <v>9879</v>
      </c>
      <c r="D21" s="381" t="s">
        <v>14902</v>
      </c>
      <c r="E21" s="381" t="s">
        <v>265</v>
      </c>
      <c r="F21" s="386">
        <v>10.6</v>
      </c>
      <c r="G21" s="386">
        <v>415.41480000000001</v>
      </c>
      <c r="H21" s="386">
        <v>0</v>
      </c>
      <c r="I21" s="386">
        <v>415</v>
      </c>
      <c r="J21"/>
      <c r="K21"/>
    </row>
    <row r="22" spans="1:11" ht="15" x14ac:dyDescent="0.25">
      <c r="A22" s="381">
        <v>20010001</v>
      </c>
      <c r="B22" s="381" t="s">
        <v>3576</v>
      </c>
      <c r="C22" s="381" t="s">
        <v>15297</v>
      </c>
      <c r="D22" s="381" t="s">
        <v>15334</v>
      </c>
      <c r="E22" s="381" t="s">
        <v>6239</v>
      </c>
      <c r="F22" s="386">
        <v>40.06</v>
      </c>
      <c r="G22" s="386">
        <v>1928.5016000000001</v>
      </c>
      <c r="H22" s="386">
        <v>0</v>
      </c>
      <c r="I22" s="386">
        <v>1929</v>
      </c>
      <c r="J22"/>
      <c r="K22"/>
    </row>
    <row r="23" spans="1:11" ht="15" x14ac:dyDescent="0.25">
      <c r="A23" s="381">
        <v>20010001</v>
      </c>
      <c r="B23" s="381" t="s">
        <v>3577</v>
      </c>
      <c r="C23" s="381" t="s">
        <v>16028</v>
      </c>
      <c r="D23" s="381" t="s">
        <v>16039</v>
      </c>
      <c r="E23" s="381" t="s">
        <v>266</v>
      </c>
      <c r="F23" s="386">
        <v>85.14</v>
      </c>
      <c r="G23" s="386">
        <v>3538.2818000000002</v>
      </c>
      <c r="H23" s="386">
        <v>0</v>
      </c>
      <c r="I23" s="386">
        <v>3538</v>
      </c>
      <c r="J23"/>
      <c r="K23"/>
    </row>
    <row r="24" spans="1:11" ht="15" x14ac:dyDescent="0.25">
      <c r="A24" s="381">
        <v>20010001</v>
      </c>
      <c r="B24" s="381" t="s">
        <v>3578</v>
      </c>
      <c r="C24" s="381" t="s">
        <v>16083</v>
      </c>
      <c r="D24" s="381" t="s">
        <v>16092</v>
      </c>
      <c r="E24" s="381" t="s">
        <v>266</v>
      </c>
      <c r="F24" s="386">
        <v>133</v>
      </c>
      <c r="G24" s="386">
        <v>5406.83</v>
      </c>
      <c r="H24" s="386">
        <v>0</v>
      </c>
      <c r="I24" s="386">
        <v>5407</v>
      </c>
      <c r="J24"/>
      <c r="K24"/>
    </row>
    <row r="25" spans="1:11" ht="15" x14ac:dyDescent="0.25">
      <c r="A25" s="381">
        <v>20010001</v>
      </c>
      <c r="B25" s="381" t="s">
        <v>3414</v>
      </c>
      <c r="C25" s="381" t="s">
        <v>14714</v>
      </c>
      <c r="D25" s="381" t="s">
        <v>14734</v>
      </c>
      <c r="E25" s="381" t="s">
        <v>6128</v>
      </c>
      <c r="F25" s="386">
        <v>804.94</v>
      </c>
      <c r="G25" s="386">
        <v>32214.236400000002</v>
      </c>
      <c r="H25" s="386">
        <v>0</v>
      </c>
      <c r="I25" s="386">
        <v>32214</v>
      </c>
      <c r="J25"/>
      <c r="K25"/>
    </row>
    <row r="26" spans="1:11" ht="15" x14ac:dyDescent="0.25">
      <c r="A26" s="381" t="s">
        <v>16675</v>
      </c>
      <c r="B26" s="381"/>
      <c r="C26" s="381"/>
      <c r="D26" s="381"/>
      <c r="E26" s="381"/>
      <c r="F26" s="386">
        <v>11528.02</v>
      </c>
      <c r="G26" s="386">
        <v>489944.46919999999</v>
      </c>
      <c r="H26" s="386">
        <v>0</v>
      </c>
      <c r="I26" s="386">
        <v>474980</v>
      </c>
      <c r="J26"/>
      <c r="K26"/>
    </row>
    <row r="27" spans="1:11" ht="15" x14ac:dyDescent="0.25">
      <c r="A27" s="381">
        <v>20010003</v>
      </c>
      <c r="B27" s="381" t="s">
        <v>0</v>
      </c>
      <c r="C27" s="381" t="s">
        <v>7129</v>
      </c>
      <c r="D27" s="381" t="s">
        <v>10688</v>
      </c>
      <c r="E27" s="381" t="s">
        <v>467</v>
      </c>
      <c r="F27" s="386">
        <v>1183.71</v>
      </c>
      <c r="G27" s="386">
        <v>47883.821900000003</v>
      </c>
      <c r="H27" s="386">
        <v>20</v>
      </c>
      <c r="I27" s="386">
        <v>40244</v>
      </c>
      <c r="J27"/>
      <c r="K27"/>
    </row>
    <row r="28" spans="1:11" ht="15" x14ac:dyDescent="0.25">
      <c r="A28" s="381">
        <v>20010003</v>
      </c>
      <c r="B28" s="381" t="s">
        <v>23</v>
      </c>
      <c r="C28" s="381" t="s">
        <v>948</v>
      </c>
      <c r="D28" s="381" t="s">
        <v>949</v>
      </c>
      <c r="E28" s="381" t="s">
        <v>273</v>
      </c>
      <c r="F28" s="386">
        <v>38.900000000000006</v>
      </c>
      <c r="G28" s="386">
        <v>1877.9920000000002</v>
      </c>
      <c r="H28" s="386">
        <v>500</v>
      </c>
      <c r="I28" s="386">
        <v>1378</v>
      </c>
      <c r="J28"/>
      <c r="K28"/>
    </row>
    <row r="29" spans="1:11" ht="15" x14ac:dyDescent="0.25">
      <c r="A29" s="381">
        <v>20010003</v>
      </c>
      <c r="B29" s="381" t="s">
        <v>39</v>
      </c>
      <c r="C29" s="381" t="s">
        <v>2441</v>
      </c>
      <c r="D29" s="381" t="s">
        <v>2448</v>
      </c>
      <c r="E29" s="381" t="s">
        <v>451</v>
      </c>
      <c r="F29" s="386">
        <v>31.959999999999997</v>
      </c>
      <c r="G29" s="386">
        <v>1303.1576</v>
      </c>
      <c r="H29" s="386">
        <v>33</v>
      </c>
      <c r="I29" s="386">
        <v>0</v>
      </c>
      <c r="J29"/>
      <c r="K29"/>
    </row>
    <row r="30" spans="1:11" ht="15" x14ac:dyDescent="0.25">
      <c r="A30" s="381">
        <v>20010003</v>
      </c>
      <c r="B30" s="381" t="s">
        <v>15</v>
      </c>
      <c r="C30" s="381" t="s">
        <v>1666</v>
      </c>
      <c r="D30" s="381" t="s">
        <v>4215</v>
      </c>
      <c r="E30" s="381" t="s">
        <v>456</v>
      </c>
      <c r="F30" s="386">
        <v>23.450000000000003</v>
      </c>
      <c r="G30" s="386">
        <v>1011.0627000000001</v>
      </c>
      <c r="H30" s="386">
        <v>200</v>
      </c>
      <c r="I30" s="386">
        <v>811</v>
      </c>
      <c r="J30"/>
      <c r="K30"/>
    </row>
    <row r="31" spans="1:11" ht="15" x14ac:dyDescent="0.25">
      <c r="A31" s="381">
        <v>20010003</v>
      </c>
      <c r="B31" s="381" t="s">
        <v>2802</v>
      </c>
      <c r="C31" s="381" t="s">
        <v>6995</v>
      </c>
      <c r="D31" s="381" t="s">
        <v>6904</v>
      </c>
      <c r="E31" s="381" t="s">
        <v>273</v>
      </c>
      <c r="F31" s="386">
        <v>5.3500000000000005</v>
      </c>
      <c r="G31" s="386">
        <v>242.20300000000003</v>
      </c>
      <c r="H31" s="386">
        <v>0</v>
      </c>
      <c r="I31" s="386">
        <v>242</v>
      </c>
      <c r="J31"/>
      <c r="K31"/>
    </row>
    <row r="32" spans="1:11" ht="15" x14ac:dyDescent="0.25">
      <c r="A32" s="381">
        <v>20010003</v>
      </c>
      <c r="B32" s="381" t="s">
        <v>2936</v>
      </c>
      <c r="C32" s="381" t="s">
        <v>11764</v>
      </c>
      <c r="D32" s="381" t="s">
        <v>11801</v>
      </c>
      <c r="E32" s="381" t="s">
        <v>456</v>
      </c>
      <c r="F32" s="386">
        <v>8.2200000000000006</v>
      </c>
      <c r="G32" s="386">
        <v>447.5265</v>
      </c>
      <c r="H32" s="386">
        <v>0</v>
      </c>
      <c r="I32" s="386">
        <v>448</v>
      </c>
      <c r="J32"/>
      <c r="K32"/>
    </row>
    <row r="33" spans="1:11" ht="15" x14ac:dyDescent="0.25">
      <c r="A33" s="381">
        <v>20010003</v>
      </c>
      <c r="B33" s="381" t="s">
        <v>5388</v>
      </c>
      <c r="C33" s="381" t="s">
        <v>12030</v>
      </c>
      <c r="D33" s="381" t="s">
        <v>12073</v>
      </c>
      <c r="E33" s="381" t="s">
        <v>456</v>
      </c>
      <c r="F33" s="386">
        <v>11.73</v>
      </c>
      <c r="G33" s="386">
        <v>569.27869999999996</v>
      </c>
      <c r="H33" s="386">
        <v>426</v>
      </c>
      <c r="I33" s="386">
        <v>143</v>
      </c>
      <c r="J33"/>
      <c r="K33"/>
    </row>
    <row r="34" spans="1:11" ht="15" x14ac:dyDescent="0.25">
      <c r="A34" s="381">
        <v>20010003</v>
      </c>
      <c r="B34" s="381" t="s">
        <v>6539</v>
      </c>
      <c r="C34" s="381" t="s">
        <v>353</v>
      </c>
      <c r="D34" s="381" t="s">
        <v>499</v>
      </c>
      <c r="E34" s="381" t="s">
        <v>273</v>
      </c>
      <c r="F34" s="386">
        <v>40.629999999999995</v>
      </c>
      <c r="G34" s="386">
        <v>2002.2368999999999</v>
      </c>
      <c r="H34" s="386">
        <v>300</v>
      </c>
      <c r="I34" s="386">
        <v>1702</v>
      </c>
      <c r="J34"/>
      <c r="K34"/>
    </row>
    <row r="35" spans="1:11" ht="15" x14ac:dyDescent="0.25">
      <c r="A35" s="381">
        <v>20010003</v>
      </c>
      <c r="B35" s="381" t="s">
        <v>6981</v>
      </c>
      <c r="C35" s="381" t="s">
        <v>559</v>
      </c>
      <c r="D35" s="381" t="s">
        <v>1375</v>
      </c>
      <c r="E35" s="381" t="s">
        <v>273</v>
      </c>
      <c r="F35" s="386">
        <v>37.32</v>
      </c>
      <c r="G35" s="386">
        <v>1602.0911999999998</v>
      </c>
      <c r="H35" s="386">
        <v>0</v>
      </c>
      <c r="I35" s="386">
        <v>332</v>
      </c>
      <c r="J35"/>
      <c r="K35"/>
    </row>
    <row r="36" spans="1:11" ht="15" x14ac:dyDescent="0.25">
      <c r="A36" s="381">
        <v>20010003</v>
      </c>
      <c r="B36" s="381" t="s">
        <v>6873</v>
      </c>
      <c r="C36" s="381" t="s">
        <v>5213</v>
      </c>
      <c r="D36" s="381" t="s">
        <v>15336</v>
      </c>
      <c r="E36" s="381" t="s">
        <v>467</v>
      </c>
      <c r="F36" s="386">
        <v>15.77</v>
      </c>
      <c r="G36" s="386">
        <v>717.93419999999992</v>
      </c>
      <c r="H36" s="386">
        <v>0</v>
      </c>
      <c r="I36" s="386">
        <v>718</v>
      </c>
      <c r="J36"/>
      <c r="K36"/>
    </row>
    <row r="37" spans="1:11" ht="15" x14ac:dyDescent="0.25">
      <c r="A37" s="381" t="s">
        <v>16676</v>
      </c>
      <c r="B37" s="381"/>
      <c r="C37" s="381"/>
      <c r="D37" s="381"/>
      <c r="E37" s="381"/>
      <c r="F37" s="386">
        <v>1397.0400000000002</v>
      </c>
      <c r="G37" s="386">
        <v>57657.304700000015</v>
      </c>
      <c r="H37" s="386">
        <v>1479</v>
      </c>
      <c r="I37" s="386">
        <v>46018</v>
      </c>
      <c r="J37"/>
      <c r="K37"/>
    </row>
    <row r="38" spans="1:11" ht="15" x14ac:dyDescent="0.25">
      <c r="A38" s="381">
        <v>20010005</v>
      </c>
      <c r="B38" s="381" t="s">
        <v>17</v>
      </c>
      <c r="C38" s="381" t="s">
        <v>144</v>
      </c>
      <c r="D38" s="381" t="s">
        <v>209</v>
      </c>
      <c r="E38" s="381" t="s">
        <v>269</v>
      </c>
      <c r="F38" s="386">
        <v>89.5</v>
      </c>
      <c r="G38" s="386">
        <v>3691.875</v>
      </c>
      <c r="H38" s="386">
        <v>0</v>
      </c>
      <c r="I38" s="386">
        <v>3692</v>
      </c>
      <c r="J38"/>
      <c r="K38"/>
    </row>
    <row r="39" spans="1:11" ht="15" x14ac:dyDescent="0.25">
      <c r="A39" s="381">
        <v>20010005</v>
      </c>
      <c r="B39" s="381" t="s">
        <v>18</v>
      </c>
      <c r="C39" s="381" t="s">
        <v>1480</v>
      </c>
      <c r="D39" s="381" t="s">
        <v>1530</v>
      </c>
      <c r="E39" s="381" t="s">
        <v>271</v>
      </c>
      <c r="F39" s="386">
        <v>47.37</v>
      </c>
      <c r="G39" s="386">
        <v>1864.3849</v>
      </c>
      <c r="H39" s="386">
        <v>0</v>
      </c>
      <c r="I39" s="386">
        <v>1864</v>
      </c>
      <c r="J39"/>
      <c r="K39"/>
    </row>
    <row r="40" spans="1:11" ht="15" x14ac:dyDescent="0.25">
      <c r="A40" s="381">
        <v>20010005</v>
      </c>
      <c r="B40" s="381" t="s">
        <v>41</v>
      </c>
      <c r="C40" s="381" t="s">
        <v>885</v>
      </c>
      <c r="D40" s="381" t="s">
        <v>886</v>
      </c>
      <c r="E40" s="381" t="s">
        <v>270</v>
      </c>
      <c r="F40" s="386">
        <v>35.21</v>
      </c>
      <c r="G40" s="386">
        <v>1504.7456999999999</v>
      </c>
      <c r="H40" s="386">
        <v>0</v>
      </c>
      <c r="I40" s="386">
        <v>1505</v>
      </c>
      <c r="J40"/>
      <c r="K40"/>
    </row>
    <row r="41" spans="1:11" ht="15" x14ac:dyDescent="0.25">
      <c r="A41" s="381">
        <v>20010005</v>
      </c>
      <c r="B41" s="381" t="s">
        <v>36</v>
      </c>
      <c r="C41" s="381" t="s">
        <v>148</v>
      </c>
      <c r="D41" s="381" t="s">
        <v>213</v>
      </c>
      <c r="E41" s="381" t="s">
        <v>271</v>
      </c>
      <c r="F41" s="386">
        <v>51.190000000000005</v>
      </c>
      <c r="G41" s="386">
        <v>2129.8845000000001</v>
      </c>
      <c r="H41" s="386">
        <v>0</v>
      </c>
      <c r="I41" s="386">
        <v>2130</v>
      </c>
      <c r="J41"/>
      <c r="K41"/>
    </row>
    <row r="42" spans="1:11" ht="15" x14ac:dyDescent="0.25">
      <c r="A42" s="381">
        <v>20010005</v>
      </c>
      <c r="B42" s="381" t="s">
        <v>22</v>
      </c>
      <c r="C42" s="381" t="s">
        <v>149</v>
      </c>
      <c r="D42" s="381" t="s">
        <v>214</v>
      </c>
      <c r="E42" s="381" t="s">
        <v>270</v>
      </c>
      <c r="F42" s="386">
        <v>42.230000000000004</v>
      </c>
      <c r="G42" s="386">
        <v>2046.4712</v>
      </c>
      <c r="H42" s="386">
        <v>0</v>
      </c>
      <c r="I42" s="386">
        <v>2046</v>
      </c>
      <c r="J42"/>
      <c r="K42"/>
    </row>
    <row r="43" spans="1:11" ht="15" x14ac:dyDescent="0.25">
      <c r="A43" s="381">
        <v>20010005</v>
      </c>
      <c r="B43" s="381" t="s">
        <v>40</v>
      </c>
      <c r="C43" s="381" t="s">
        <v>150</v>
      </c>
      <c r="D43" s="381" t="s">
        <v>215</v>
      </c>
      <c r="E43" s="381" t="s">
        <v>272</v>
      </c>
      <c r="F43" s="386">
        <v>10.77</v>
      </c>
      <c r="G43" s="386">
        <v>513.24199999999996</v>
      </c>
      <c r="H43" s="386">
        <v>0</v>
      </c>
      <c r="I43" s="386">
        <v>513</v>
      </c>
      <c r="J43"/>
      <c r="K43"/>
    </row>
    <row r="44" spans="1:11" ht="15" x14ac:dyDescent="0.25">
      <c r="A44" s="381">
        <v>20010005</v>
      </c>
      <c r="B44" s="381" t="s">
        <v>24</v>
      </c>
      <c r="C44" s="381" t="s">
        <v>152</v>
      </c>
      <c r="D44" s="381" t="s">
        <v>217</v>
      </c>
      <c r="E44" s="381" t="s">
        <v>271</v>
      </c>
      <c r="F44" s="386">
        <v>52.810000000000009</v>
      </c>
      <c r="G44" s="386">
        <v>2472.5713000000001</v>
      </c>
      <c r="H44" s="386">
        <v>0</v>
      </c>
      <c r="I44" s="386">
        <v>2473</v>
      </c>
      <c r="J44"/>
      <c r="K44"/>
    </row>
    <row r="45" spans="1:11" ht="15" x14ac:dyDescent="0.25">
      <c r="A45" s="381">
        <v>20010005</v>
      </c>
      <c r="B45" s="381" t="s">
        <v>26</v>
      </c>
      <c r="C45" s="381" t="s">
        <v>154</v>
      </c>
      <c r="D45" s="381" t="s">
        <v>219</v>
      </c>
      <c r="E45" s="381" t="s">
        <v>271</v>
      </c>
      <c r="F45" s="386">
        <v>1.63</v>
      </c>
      <c r="G45" s="386">
        <v>64.539700000000011</v>
      </c>
      <c r="H45" s="386">
        <v>0</v>
      </c>
      <c r="I45" s="386">
        <v>65</v>
      </c>
      <c r="J45"/>
      <c r="K45"/>
    </row>
    <row r="46" spans="1:11" ht="15" x14ac:dyDescent="0.25">
      <c r="A46" s="381">
        <v>20010005</v>
      </c>
      <c r="B46" s="381" t="s">
        <v>37</v>
      </c>
      <c r="C46" s="381" t="s">
        <v>591</v>
      </c>
      <c r="D46" s="381" t="s">
        <v>592</v>
      </c>
      <c r="E46" s="381" t="s">
        <v>271</v>
      </c>
      <c r="F46" s="386">
        <v>7.6400000000000006</v>
      </c>
      <c r="G46" s="386">
        <v>278.26089999999999</v>
      </c>
      <c r="H46" s="386">
        <v>0</v>
      </c>
      <c r="I46" s="386">
        <v>278</v>
      </c>
      <c r="J46"/>
      <c r="K46"/>
    </row>
    <row r="47" spans="1:11" ht="15" x14ac:dyDescent="0.25">
      <c r="A47" s="381">
        <v>20010005</v>
      </c>
      <c r="B47" s="381" t="s">
        <v>38</v>
      </c>
      <c r="C47" s="381" t="s">
        <v>594</v>
      </c>
      <c r="D47" s="381" t="s">
        <v>595</v>
      </c>
      <c r="E47" s="381" t="s">
        <v>270</v>
      </c>
      <c r="F47" s="386">
        <v>24.88</v>
      </c>
      <c r="G47" s="386">
        <v>1007.5235999999999</v>
      </c>
      <c r="H47" s="386">
        <v>0</v>
      </c>
      <c r="I47" s="386">
        <v>1008</v>
      </c>
      <c r="J47"/>
      <c r="K47"/>
    </row>
    <row r="48" spans="1:11" ht="15" x14ac:dyDescent="0.25">
      <c r="A48" s="381">
        <v>20010005</v>
      </c>
      <c r="B48" s="381" t="s">
        <v>31</v>
      </c>
      <c r="C48" s="381" t="s">
        <v>160</v>
      </c>
      <c r="D48" s="381" t="s">
        <v>1129</v>
      </c>
      <c r="E48" s="381" t="s">
        <v>271</v>
      </c>
      <c r="F48" s="386">
        <v>19.349999999999998</v>
      </c>
      <c r="G48" s="386">
        <v>795.65489999999988</v>
      </c>
      <c r="H48" s="386">
        <v>0</v>
      </c>
      <c r="I48" s="386">
        <v>796</v>
      </c>
      <c r="J48"/>
      <c r="K48"/>
    </row>
    <row r="49" spans="1:11" ht="15" x14ac:dyDescent="0.25">
      <c r="A49" s="381">
        <v>20010005</v>
      </c>
      <c r="B49" s="381" t="s">
        <v>32</v>
      </c>
      <c r="C49" s="381" t="s">
        <v>2077</v>
      </c>
      <c r="D49" s="381" t="s">
        <v>2088</v>
      </c>
      <c r="E49" s="381" t="s">
        <v>269</v>
      </c>
      <c r="F49" s="386">
        <v>22.140000000000004</v>
      </c>
      <c r="G49" s="386">
        <v>820.10149999999999</v>
      </c>
      <c r="H49" s="386">
        <v>0</v>
      </c>
      <c r="I49" s="386">
        <v>820</v>
      </c>
      <c r="J49"/>
      <c r="K49"/>
    </row>
    <row r="50" spans="1:11" ht="15" x14ac:dyDescent="0.25">
      <c r="A50" s="381">
        <v>20010005</v>
      </c>
      <c r="B50" s="381" t="s">
        <v>14</v>
      </c>
      <c r="C50" s="381" t="s">
        <v>5394</v>
      </c>
      <c r="D50" s="381" t="s">
        <v>5464</v>
      </c>
      <c r="E50" s="381" t="s">
        <v>271</v>
      </c>
      <c r="F50" s="386">
        <v>140.56</v>
      </c>
      <c r="G50" s="386">
        <v>5412.5109999999995</v>
      </c>
      <c r="H50" s="386">
        <v>0</v>
      </c>
      <c r="I50" s="386">
        <v>5413</v>
      </c>
      <c r="J50"/>
      <c r="K50"/>
    </row>
    <row r="51" spans="1:11" ht="15" x14ac:dyDescent="0.25">
      <c r="A51" s="381">
        <v>20010005</v>
      </c>
      <c r="B51" s="381" t="s">
        <v>16</v>
      </c>
      <c r="C51" s="381" t="s">
        <v>7703</v>
      </c>
      <c r="D51" s="381" t="s">
        <v>7623</v>
      </c>
      <c r="E51" s="381" t="s">
        <v>271</v>
      </c>
      <c r="F51" s="386">
        <v>58.220000000000006</v>
      </c>
      <c r="G51" s="386">
        <v>2294.7278999999999</v>
      </c>
      <c r="H51" s="386">
        <v>0</v>
      </c>
      <c r="I51" s="386">
        <v>2295</v>
      </c>
      <c r="J51"/>
      <c r="K51"/>
    </row>
    <row r="52" spans="1:11" ht="15" x14ac:dyDescent="0.25">
      <c r="A52" s="381">
        <v>20010005</v>
      </c>
      <c r="B52" s="381" t="s">
        <v>129</v>
      </c>
      <c r="C52" s="381" t="s">
        <v>8532</v>
      </c>
      <c r="D52" s="381" t="s">
        <v>10938</v>
      </c>
      <c r="E52" s="381" t="s">
        <v>3834</v>
      </c>
      <c r="F52" s="386">
        <v>119.33000000000001</v>
      </c>
      <c r="G52" s="386">
        <v>4966.8607999999995</v>
      </c>
      <c r="H52" s="386">
        <v>0</v>
      </c>
      <c r="I52" s="386">
        <v>4967</v>
      </c>
      <c r="J52"/>
      <c r="K52"/>
    </row>
    <row r="53" spans="1:11" ht="15" x14ac:dyDescent="0.25">
      <c r="A53" s="381">
        <v>20010005</v>
      </c>
      <c r="B53" s="381" t="s">
        <v>423</v>
      </c>
      <c r="C53" s="381" t="s">
        <v>10229</v>
      </c>
      <c r="D53" s="381" t="s">
        <v>10265</v>
      </c>
      <c r="E53" s="381" t="s">
        <v>271</v>
      </c>
      <c r="F53" s="386">
        <v>8.08</v>
      </c>
      <c r="G53" s="386">
        <v>375.15440000000001</v>
      </c>
      <c r="H53" s="386">
        <v>0</v>
      </c>
      <c r="I53" s="386">
        <v>375</v>
      </c>
      <c r="J53"/>
      <c r="K53"/>
    </row>
    <row r="54" spans="1:11" ht="15" x14ac:dyDescent="0.25">
      <c r="A54" s="381">
        <v>20010005</v>
      </c>
      <c r="B54" s="381" t="s">
        <v>424</v>
      </c>
      <c r="C54" s="381" t="s">
        <v>161</v>
      </c>
      <c r="D54" s="381" t="s">
        <v>10266</v>
      </c>
      <c r="E54" s="381" t="s">
        <v>271</v>
      </c>
      <c r="F54" s="386">
        <v>66.650000000000006</v>
      </c>
      <c r="G54" s="386">
        <v>2881.5416</v>
      </c>
      <c r="H54" s="386">
        <v>0</v>
      </c>
      <c r="I54" s="386">
        <v>2882</v>
      </c>
      <c r="J54"/>
      <c r="K54"/>
    </row>
    <row r="55" spans="1:11" ht="15" x14ac:dyDescent="0.25">
      <c r="A55" s="381">
        <v>20010005</v>
      </c>
      <c r="B55" s="381" t="s">
        <v>2068</v>
      </c>
      <c r="C55" s="381" t="s">
        <v>12999</v>
      </c>
      <c r="D55" s="381" t="s">
        <v>13013</v>
      </c>
      <c r="E55" s="381" t="s">
        <v>269</v>
      </c>
      <c r="F55" s="386">
        <v>104.9</v>
      </c>
      <c r="G55" s="386">
        <v>4120.9567999999999</v>
      </c>
      <c r="H55" s="386">
        <v>0</v>
      </c>
      <c r="I55" s="386">
        <v>4121</v>
      </c>
      <c r="J55"/>
      <c r="K55"/>
    </row>
    <row r="56" spans="1:11" ht="15" x14ac:dyDescent="0.25">
      <c r="A56" s="381">
        <v>20010005</v>
      </c>
      <c r="B56" s="381" t="s">
        <v>131</v>
      </c>
      <c r="C56" s="381" t="s">
        <v>15481</v>
      </c>
      <c r="D56" s="381" t="s">
        <v>15527</v>
      </c>
      <c r="E56" s="381" t="s">
        <v>275</v>
      </c>
      <c r="F56" s="386">
        <v>152.25</v>
      </c>
      <c r="G56" s="386">
        <v>5890.2125999999989</v>
      </c>
      <c r="H56" s="386">
        <v>0</v>
      </c>
      <c r="I56" s="386">
        <v>5890</v>
      </c>
      <c r="J56"/>
      <c r="K56"/>
    </row>
    <row r="57" spans="1:11" ht="15" x14ac:dyDescent="0.25">
      <c r="A57" s="381">
        <v>20010005</v>
      </c>
      <c r="B57" s="381" t="s">
        <v>760</v>
      </c>
      <c r="C57" s="381" t="s">
        <v>10898</v>
      </c>
      <c r="D57" s="381" t="s">
        <v>15850</v>
      </c>
      <c r="E57" s="381" t="s">
        <v>265</v>
      </c>
      <c r="F57" s="386">
        <v>39.629999999999995</v>
      </c>
      <c r="G57" s="386">
        <v>1717.2184</v>
      </c>
      <c r="H57" s="386">
        <v>0</v>
      </c>
      <c r="I57" s="386">
        <v>1717</v>
      </c>
      <c r="J57"/>
      <c r="K57"/>
    </row>
    <row r="58" spans="1:11" ht="15" x14ac:dyDescent="0.25">
      <c r="A58" s="381">
        <v>20010005</v>
      </c>
      <c r="B58" s="381" t="s">
        <v>761</v>
      </c>
      <c r="C58" s="381" t="s">
        <v>960</v>
      </c>
      <c r="D58" s="381" t="s">
        <v>15852</v>
      </c>
      <c r="E58" s="381" t="s">
        <v>2837</v>
      </c>
      <c r="F58" s="386">
        <v>71.970000000000013</v>
      </c>
      <c r="G58" s="386">
        <v>2735.4468000000002</v>
      </c>
      <c r="H58" s="386">
        <v>0</v>
      </c>
      <c r="I58" s="386">
        <v>2735</v>
      </c>
      <c r="J58"/>
      <c r="K58"/>
    </row>
    <row r="59" spans="1:11" ht="15" x14ac:dyDescent="0.25">
      <c r="A59" s="381">
        <v>20010005</v>
      </c>
      <c r="B59" s="381" t="s">
        <v>426</v>
      </c>
      <c r="C59" s="381" t="s">
        <v>14970</v>
      </c>
      <c r="D59" s="381" t="s">
        <v>14981</v>
      </c>
      <c r="E59" s="381" t="s">
        <v>5245</v>
      </c>
      <c r="F59" s="386">
        <v>58.93</v>
      </c>
      <c r="G59" s="386">
        <v>2314.1832999999997</v>
      </c>
      <c r="H59" s="386">
        <v>0</v>
      </c>
      <c r="I59" s="386">
        <v>2314</v>
      </c>
      <c r="J59"/>
      <c r="K59"/>
    </row>
    <row r="60" spans="1:11" ht="15" x14ac:dyDescent="0.25">
      <c r="A60" s="381">
        <v>20010005</v>
      </c>
      <c r="B60" s="381" t="s">
        <v>427</v>
      </c>
      <c r="C60" s="381" t="s">
        <v>5996</v>
      </c>
      <c r="D60" s="381" t="s">
        <v>15851</v>
      </c>
      <c r="E60" s="381" t="s">
        <v>272</v>
      </c>
      <c r="F60" s="386">
        <v>126.80999999999999</v>
      </c>
      <c r="G60" s="386">
        <v>5058.7558000000008</v>
      </c>
      <c r="H60" s="386">
        <v>0</v>
      </c>
      <c r="I60" s="386">
        <v>5059</v>
      </c>
      <c r="J60"/>
      <c r="K60"/>
    </row>
    <row r="61" spans="1:11" ht="15" x14ac:dyDescent="0.25">
      <c r="A61" s="381" t="s">
        <v>16677</v>
      </c>
      <c r="B61" s="381"/>
      <c r="C61" s="381"/>
      <c r="D61" s="381"/>
      <c r="E61" s="381"/>
      <c r="F61" s="386">
        <v>1352.0500000000002</v>
      </c>
      <c r="G61" s="386">
        <v>54956.824599999985</v>
      </c>
      <c r="H61" s="386">
        <v>0</v>
      </c>
      <c r="I61" s="386">
        <v>54958</v>
      </c>
      <c r="J61"/>
      <c r="K61"/>
    </row>
    <row r="62" spans="1:11" ht="15" x14ac:dyDescent="0.25">
      <c r="A62" s="381">
        <v>20010008</v>
      </c>
      <c r="B62" s="381" t="s">
        <v>18</v>
      </c>
      <c r="C62" s="381" t="s">
        <v>473</v>
      </c>
      <c r="D62" s="381" t="s">
        <v>513</v>
      </c>
      <c r="E62" s="381" t="s">
        <v>271</v>
      </c>
      <c r="F62" s="386">
        <v>29.63</v>
      </c>
      <c r="G62" s="386">
        <v>1247.2893000000001</v>
      </c>
      <c r="H62" s="386">
        <v>0</v>
      </c>
      <c r="I62" s="386">
        <v>1247</v>
      </c>
      <c r="J62"/>
      <c r="K62"/>
    </row>
    <row r="63" spans="1:11" ht="15" x14ac:dyDescent="0.25">
      <c r="A63" s="381">
        <v>20010008</v>
      </c>
      <c r="B63" s="381" t="s">
        <v>21</v>
      </c>
      <c r="C63" s="381" t="s">
        <v>479</v>
      </c>
      <c r="D63" s="381" t="s">
        <v>516</v>
      </c>
      <c r="E63" s="381" t="s">
        <v>272</v>
      </c>
      <c r="F63" s="386">
        <v>12.84</v>
      </c>
      <c r="G63" s="386">
        <v>445.01869999999997</v>
      </c>
      <c r="H63" s="386">
        <v>0</v>
      </c>
      <c r="I63" s="386">
        <v>445</v>
      </c>
      <c r="J63"/>
      <c r="K63"/>
    </row>
    <row r="64" spans="1:11" ht="15" x14ac:dyDescent="0.25">
      <c r="A64" s="381">
        <v>20010008</v>
      </c>
      <c r="B64" s="381" t="s">
        <v>27</v>
      </c>
      <c r="C64" s="381" t="s">
        <v>491</v>
      </c>
      <c r="D64" s="381" t="s">
        <v>522</v>
      </c>
      <c r="E64" s="381" t="s">
        <v>275</v>
      </c>
      <c r="F64" s="386">
        <v>74.11</v>
      </c>
      <c r="G64" s="386">
        <v>2762.9766</v>
      </c>
      <c r="H64" s="386">
        <v>0</v>
      </c>
      <c r="I64" s="386">
        <v>2763</v>
      </c>
      <c r="J64"/>
      <c r="K64"/>
    </row>
    <row r="65" spans="1:11" ht="15" x14ac:dyDescent="0.25">
      <c r="A65" s="381">
        <v>20010008</v>
      </c>
      <c r="B65" s="381" t="s">
        <v>29</v>
      </c>
      <c r="C65" s="381" t="s">
        <v>1261</v>
      </c>
      <c r="D65" s="381" t="s">
        <v>1998</v>
      </c>
      <c r="E65" s="381" t="s">
        <v>271</v>
      </c>
      <c r="F65" s="386">
        <v>44.14</v>
      </c>
      <c r="G65" s="386">
        <v>2007.8532999999998</v>
      </c>
      <c r="H65" s="386">
        <v>0</v>
      </c>
      <c r="I65" s="386">
        <v>2008</v>
      </c>
      <c r="J65"/>
      <c r="K65"/>
    </row>
    <row r="66" spans="1:11" ht="15" x14ac:dyDescent="0.25">
      <c r="A66" s="381">
        <v>20010008</v>
      </c>
      <c r="B66" s="381" t="s">
        <v>9</v>
      </c>
      <c r="C66" s="381" t="s">
        <v>610</v>
      </c>
      <c r="D66" s="381" t="s">
        <v>1558</v>
      </c>
      <c r="E66" s="381" t="s">
        <v>275</v>
      </c>
      <c r="F66" s="386">
        <v>472.35</v>
      </c>
      <c r="G66" s="386">
        <v>19721.3923</v>
      </c>
      <c r="H66" s="386">
        <v>0</v>
      </c>
      <c r="I66" s="386">
        <v>19721</v>
      </c>
      <c r="J66"/>
      <c r="K66"/>
    </row>
    <row r="67" spans="1:11" ht="15" x14ac:dyDescent="0.25">
      <c r="A67" s="381">
        <v>20010008</v>
      </c>
      <c r="B67" s="381" t="s">
        <v>13</v>
      </c>
      <c r="C67" s="381" t="s">
        <v>1651</v>
      </c>
      <c r="D67" s="381" t="s">
        <v>2838</v>
      </c>
      <c r="E67" s="381" t="s">
        <v>272</v>
      </c>
      <c r="F67" s="386">
        <v>9.3099999999999987</v>
      </c>
      <c r="G67" s="386">
        <v>474.60599999999999</v>
      </c>
      <c r="H67" s="386">
        <v>0</v>
      </c>
      <c r="I67" s="386">
        <v>475</v>
      </c>
      <c r="J67"/>
      <c r="K67"/>
    </row>
    <row r="68" spans="1:11" ht="15" x14ac:dyDescent="0.25">
      <c r="A68" s="381">
        <v>20010008</v>
      </c>
      <c r="B68" s="381" t="s">
        <v>35</v>
      </c>
      <c r="C68" s="381" t="s">
        <v>2810</v>
      </c>
      <c r="D68" s="381" t="s">
        <v>2839</v>
      </c>
      <c r="E68" s="381" t="s">
        <v>269</v>
      </c>
      <c r="F68" s="386">
        <v>31.3</v>
      </c>
      <c r="G68" s="386">
        <v>1369.0594999999998</v>
      </c>
      <c r="H68" s="386">
        <v>0</v>
      </c>
      <c r="I68" s="386">
        <v>1369</v>
      </c>
      <c r="J68"/>
      <c r="K68"/>
    </row>
    <row r="69" spans="1:11" ht="15" x14ac:dyDescent="0.25">
      <c r="A69" s="381">
        <v>20010008</v>
      </c>
      <c r="B69" s="381" t="s">
        <v>16</v>
      </c>
      <c r="C69" s="381" t="s">
        <v>6785</v>
      </c>
      <c r="D69" s="381" t="s">
        <v>6806</v>
      </c>
      <c r="E69" s="381" t="s">
        <v>269</v>
      </c>
      <c r="F69" s="386">
        <v>9.0399999999999991</v>
      </c>
      <c r="G69" s="386">
        <v>380.4024</v>
      </c>
      <c r="H69" s="386">
        <v>0</v>
      </c>
      <c r="I69" s="386">
        <v>380</v>
      </c>
      <c r="J69"/>
      <c r="K69"/>
    </row>
    <row r="70" spans="1:11" ht="15" x14ac:dyDescent="0.25">
      <c r="A70" s="381">
        <v>20010008</v>
      </c>
      <c r="B70" s="381" t="s">
        <v>2068</v>
      </c>
      <c r="C70" s="381" t="s">
        <v>9975</v>
      </c>
      <c r="D70" s="381" t="s">
        <v>9999</v>
      </c>
      <c r="E70" s="381" t="s">
        <v>271</v>
      </c>
      <c r="F70" s="386">
        <v>26.51</v>
      </c>
      <c r="G70" s="386">
        <v>1230.6473000000001</v>
      </c>
      <c r="H70" s="386">
        <v>0</v>
      </c>
      <c r="I70" s="386">
        <v>1231</v>
      </c>
      <c r="J70"/>
      <c r="K70"/>
    </row>
    <row r="71" spans="1:11" ht="15" x14ac:dyDescent="0.25">
      <c r="A71" s="381">
        <v>20010008</v>
      </c>
      <c r="B71" s="381" t="s">
        <v>131</v>
      </c>
      <c r="C71" s="381" t="s">
        <v>10946</v>
      </c>
      <c r="D71" s="381" t="s">
        <v>10981</v>
      </c>
      <c r="E71" s="381" t="s">
        <v>271</v>
      </c>
      <c r="F71" s="386">
        <v>13.3</v>
      </c>
      <c r="G71" s="386">
        <v>696.58859999999993</v>
      </c>
      <c r="H71" s="386">
        <v>0</v>
      </c>
      <c r="I71" s="386">
        <v>697</v>
      </c>
      <c r="J71"/>
      <c r="K71"/>
    </row>
    <row r="72" spans="1:11" ht="15" x14ac:dyDescent="0.25">
      <c r="A72" s="381">
        <v>20010008</v>
      </c>
      <c r="B72" s="381" t="s">
        <v>952</v>
      </c>
      <c r="C72" s="381" t="s">
        <v>445</v>
      </c>
      <c r="D72" s="381" t="s">
        <v>14061</v>
      </c>
      <c r="E72" s="381" t="s">
        <v>275</v>
      </c>
      <c r="F72" s="386">
        <v>230.60000000000005</v>
      </c>
      <c r="G72" s="386">
        <v>9022.2713000000003</v>
      </c>
      <c r="H72" s="386">
        <v>0</v>
      </c>
      <c r="I72" s="386">
        <v>9022</v>
      </c>
      <c r="J72"/>
      <c r="K72"/>
    </row>
    <row r="73" spans="1:11" ht="15" x14ac:dyDescent="0.25">
      <c r="A73" s="381">
        <v>20010008</v>
      </c>
      <c r="B73" s="381" t="s">
        <v>957</v>
      </c>
      <c r="C73" s="381" t="s">
        <v>733</v>
      </c>
      <c r="D73" s="381" t="s">
        <v>14453</v>
      </c>
      <c r="E73" s="381" t="s">
        <v>275</v>
      </c>
      <c r="F73" s="386">
        <v>93.72999999999999</v>
      </c>
      <c r="G73" s="386">
        <v>3988.3792000000003</v>
      </c>
      <c r="H73" s="386">
        <v>0</v>
      </c>
      <c r="I73" s="386">
        <v>3988</v>
      </c>
      <c r="J73"/>
      <c r="K73"/>
    </row>
    <row r="74" spans="1:11" ht="15" x14ac:dyDescent="0.25">
      <c r="A74" s="381">
        <v>20010008</v>
      </c>
      <c r="B74" s="381" t="s">
        <v>427</v>
      </c>
      <c r="C74" s="381" t="s">
        <v>11768</v>
      </c>
      <c r="D74" s="381" t="s">
        <v>11805</v>
      </c>
      <c r="E74" s="381" t="s">
        <v>5245</v>
      </c>
      <c r="F74" s="386">
        <v>43.22</v>
      </c>
      <c r="G74" s="386">
        <v>1650.6030999999998</v>
      </c>
      <c r="H74" s="386">
        <v>0</v>
      </c>
      <c r="I74" s="386">
        <v>1651</v>
      </c>
      <c r="J74"/>
      <c r="K74"/>
    </row>
    <row r="75" spans="1:11" ht="15" x14ac:dyDescent="0.25">
      <c r="A75" s="381">
        <v>20010008</v>
      </c>
      <c r="B75" s="381" t="s">
        <v>1061</v>
      </c>
      <c r="C75" s="381" t="s">
        <v>434</v>
      </c>
      <c r="D75" s="381" t="s">
        <v>16472</v>
      </c>
      <c r="E75" s="381" t="s">
        <v>269</v>
      </c>
      <c r="F75" s="386">
        <v>95.35</v>
      </c>
      <c r="G75" s="386">
        <v>3574.2592999999997</v>
      </c>
      <c r="H75" s="386">
        <v>0</v>
      </c>
      <c r="I75" s="386">
        <v>3574</v>
      </c>
      <c r="J75"/>
      <c r="K75"/>
    </row>
    <row r="76" spans="1:11" ht="15" x14ac:dyDescent="0.25">
      <c r="A76" s="381" t="s">
        <v>16678</v>
      </c>
      <c r="B76" s="381"/>
      <c r="C76" s="381"/>
      <c r="D76" s="381"/>
      <c r="E76" s="381"/>
      <c r="F76" s="386">
        <v>1185.4299999999998</v>
      </c>
      <c r="G76" s="386">
        <v>48571.346899999997</v>
      </c>
      <c r="H76" s="386">
        <v>0</v>
      </c>
      <c r="I76" s="386">
        <v>48571</v>
      </c>
      <c r="J76"/>
      <c r="K76"/>
    </row>
    <row r="77" spans="1:11" ht="15" x14ac:dyDescent="0.25">
      <c r="A77" s="381">
        <v>20010009</v>
      </c>
      <c r="B77" s="381" t="s">
        <v>17</v>
      </c>
      <c r="C77" s="381" t="s">
        <v>190</v>
      </c>
      <c r="D77" s="381" t="s">
        <v>255</v>
      </c>
      <c r="E77" s="381" t="s">
        <v>265</v>
      </c>
      <c r="F77" s="386">
        <v>56.879999999999995</v>
      </c>
      <c r="G77" s="386">
        <v>2277.0153999999998</v>
      </c>
      <c r="H77" s="386">
        <v>0</v>
      </c>
      <c r="I77" s="386">
        <v>2277</v>
      </c>
      <c r="J77"/>
      <c r="K77"/>
    </row>
    <row r="78" spans="1:11" ht="15" x14ac:dyDescent="0.25">
      <c r="A78" s="381">
        <v>20010009</v>
      </c>
      <c r="B78" s="381" t="s">
        <v>26</v>
      </c>
      <c r="C78" s="381" t="s">
        <v>192</v>
      </c>
      <c r="D78" s="381" t="s">
        <v>257</v>
      </c>
      <c r="E78" s="381" t="s">
        <v>265</v>
      </c>
      <c r="F78" s="386">
        <v>182.28000000000003</v>
      </c>
      <c r="G78" s="386">
        <v>7741.1212000000005</v>
      </c>
      <c r="H78" s="386">
        <v>0</v>
      </c>
      <c r="I78" s="386">
        <v>7741</v>
      </c>
      <c r="J78"/>
      <c r="K78"/>
    </row>
    <row r="79" spans="1:11" ht="15" x14ac:dyDescent="0.25">
      <c r="A79" s="381">
        <v>20010009</v>
      </c>
      <c r="B79" s="381" t="s">
        <v>27</v>
      </c>
      <c r="C79" s="381" t="s">
        <v>193</v>
      </c>
      <c r="D79" s="381" t="s">
        <v>258</v>
      </c>
      <c r="E79" s="381" t="s">
        <v>278</v>
      </c>
      <c r="F79" s="386">
        <v>96.04</v>
      </c>
      <c r="G79" s="386">
        <v>3950.1016999999997</v>
      </c>
      <c r="H79" s="386">
        <v>0</v>
      </c>
      <c r="I79" s="386">
        <v>3950</v>
      </c>
      <c r="J79"/>
      <c r="K79"/>
    </row>
    <row r="80" spans="1:11" ht="15" x14ac:dyDescent="0.25">
      <c r="A80" s="381">
        <v>20010009</v>
      </c>
      <c r="B80" s="381" t="s">
        <v>7</v>
      </c>
      <c r="C80" s="381" t="s">
        <v>5749</v>
      </c>
      <c r="D80" s="381" t="s">
        <v>6392</v>
      </c>
      <c r="E80" s="381" t="s">
        <v>267</v>
      </c>
      <c r="F80" s="386">
        <v>188.99</v>
      </c>
      <c r="G80" s="386">
        <v>7923.5784000000003</v>
      </c>
      <c r="H80" s="386">
        <v>0</v>
      </c>
      <c r="I80" s="386">
        <v>7924</v>
      </c>
      <c r="J80"/>
      <c r="K80"/>
    </row>
    <row r="81" spans="1:11" ht="15" x14ac:dyDescent="0.25">
      <c r="A81" s="381">
        <v>20010009</v>
      </c>
      <c r="B81" s="381" t="s">
        <v>422</v>
      </c>
      <c r="C81" s="381" t="s">
        <v>182</v>
      </c>
      <c r="D81" s="381" t="s">
        <v>7022</v>
      </c>
      <c r="E81" s="381" t="s">
        <v>7030</v>
      </c>
      <c r="F81" s="386">
        <v>56.539999999999992</v>
      </c>
      <c r="G81" s="386">
        <v>2361.2820999999999</v>
      </c>
      <c r="H81" s="386">
        <v>0</v>
      </c>
      <c r="I81" s="386">
        <v>2361</v>
      </c>
      <c r="J81"/>
      <c r="K81"/>
    </row>
    <row r="82" spans="1:11" ht="15" x14ac:dyDescent="0.25">
      <c r="A82" s="381">
        <v>20010009</v>
      </c>
      <c r="B82" s="381" t="s">
        <v>8</v>
      </c>
      <c r="C82" s="381" t="s">
        <v>15154</v>
      </c>
      <c r="D82" s="381" t="s">
        <v>15183</v>
      </c>
      <c r="E82" s="381" t="s">
        <v>9486</v>
      </c>
      <c r="F82" s="386">
        <v>45.63</v>
      </c>
      <c r="G82" s="386">
        <v>1905.6502000000003</v>
      </c>
      <c r="H82" s="386">
        <v>0</v>
      </c>
      <c r="I82" s="386">
        <v>1906</v>
      </c>
      <c r="J82"/>
      <c r="K82"/>
    </row>
    <row r="83" spans="1:11" ht="15" x14ac:dyDescent="0.25">
      <c r="A83" s="381">
        <v>20010009</v>
      </c>
      <c r="B83" s="381" t="s">
        <v>33</v>
      </c>
      <c r="C83" s="381" t="s">
        <v>15482</v>
      </c>
      <c r="D83" s="381" t="s">
        <v>15529</v>
      </c>
      <c r="E83" s="381" t="s">
        <v>265</v>
      </c>
      <c r="F83" s="386">
        <v>25.119999999999994</v>
      </c>
      <c r="G83" s="386">
        <v>1019.5984999999998</v>
      </c>
      <c r="H83" s="386">
        <v>0</v>
      </c>
      <c r="I83" s="386">
        <v>1020</v>
      </c>
      <c r="J83"/>
      <c r="K83"/>
    </row>
    <row r="84" spans="1:11" ht="15" x14ac:dyDescent="0.25">
      <c r="A84" s="381" t="s">
        <v>16679</v>
      </c>
      <c r="B84" s="381"/>
      <c r="C84" s="381"/>
      <c r="D84" s="381"/>
      <c r="E84" s="381"/>
      <c r="F84" s="386">
        <v>651.48</v>
      </c>
      <c r="G84" s="386">
        <v>27178.3475</v>
      </c>
      <c r="H84" s="386">
        <v>0</v>
      </c>
      <c r="I84" s="386">
        <v>27179</v>
      </c>
      <c r="J84"/>
      <c r="K84"/>
    </row>
    <row r="85" spans="1:11" ht="15" x14ac:dyDescent="0.25">
      <c r="A85" s="381">
        <v>20010015</v>
      </c>
      <c r="B85" s="381" t="s">
        <v>0</v>
      </c>
      <c r="C85" s="381" t="s">
        <v>1470</v>
      </c>
      <c r="D85" s="381" t="s">
        <v>1498</v>
      </c>
      <c r="E85" s="381" t="s">
        <v>265</v>
      </c>
      <c r="F85" s="386">
        <v>4</v>
      </c>
      <c r="G85" s="386">
        <v>165.56</v>
      </c>
      <c r="H85" s="386">
        <v>0</v>
      </c>
      <c r="I85" s="386">
        <v>166</v>
      </c>
      <c r="J85"/>
      <c r="K85"/>
    </row>
    <row r="86" spans="1:11" ht="15" x14ac:dyDescent="0.25">
      <c r="A86" s="381">
        <v>20010015</v>
      </c>
      <c r="B86" s="381" t="s">
        <v>19</v>
      </c>
      <c r="C86" s="381" t="s">
        <v>1472</v>
      </c>
      <c r="D86" s="381" t="s">
        <v>1507</v>
      </c>
      <c r="E86" s="381" t="s">
        <v>265</v>
      </c>
      <c r="F86" s="386">
        <v>20.479999999999997</v>
      </c>
      <c r="G86" s="386">
        <v>825.4914</v>
      </c>
      <c r="H86" s="386">
        <v>0</v>
      </c>
      <c r="I86" s="386">
        <v>825</v>
      </c>
      <c r="J86"/>
      <c r="K86"/>
    </row>
    <row r="87" spans="1:11" ht="15" x14ac:dyDescent="0.25">
      <c r="A87" s="381">
        <v>20010015</v>
      </c>
      <c r="B87" s="381" t="s">
        <v>23</v>
      </c>
      <c r="C87" s="381" t="s">
        <v>1878</v>
      </c>
      <c r="D87" s="381" t="s">
        <v>1911</v>
      </c>
      <c r="E87" s="381" t="s">
        <v>267</v>
      </c>
      <c r="F87" s="386">
        <v>64.809999999999988</v>
      </c>
      <c r="G87" s="386">
        <v>2723.6595000000002</v>
      </c>
      <c r="H87" s="386">
        <v>0</v>
      </c>
      <c r="I87" s="386">
        <v>2724</v>
      </c>
      <c r="J87"/>
      <c r="K87"/>
    </row>
    <row r="88" spans="1:11" ht="15" x14ac:dyDescent="0.25">
      <c r="A88" s="381">
        <v>20010015</v>
      </c>
      <c r="B88" s="381" t="s">
        <v>24</v>
      </c>
      <c r="C88" s="381" t="s">
        <v>2070</v>
      </c>
      <c r="D88" s="381" t="s">
        <v>16131</v>
      </c>
      <c r="E88" s="381" t="s">
        <v>265</v>
      </c>
      <c r="F88" s="386">
        <v>70.14</v>
      </c>
      <c r="G88" s="386">
        <v>3043.5703000000003</v>
      </c>
      <c r="H88" s="386">
        <v>0</v>
      </c>
      <c r="I88" s="386">
        <v>3044</v>
      </c>
      <c r="J88"/>
      <c r="K88"/>
    </row>
    <row r="89" spans="1:11" ht="15" x14ac:dyDescent="0.25">
      <c r="A89" s="381">
        <v>20010015</v>
      </c>
      <c r="B89" s="381" t="s">
        <v>26</v>
      </c>
      <c r="C89" s="381" t="s">
        <v>2072</v>
      </c>
      <c r="D89" s="381" t="s">
        <v>2083</v>
      </c>
      <c r="E89" s="381" t="s">
        <v>265</v>
      </c>
      <c r="F89" s="386">
        <v>42.680000000000007</v>
      </c>
      <c r="G89" s="386">
        <v>1927.1325000000002</v>
      </c>
      <c r="H89" s="386">
        <v>0</v>
      </c>
      <c r="I89" s="386">
        <v>1927</v>
      </c>
      <c r="J89"/>
      <c r="K89"/>
    </row>
    <row r="90" spans="1:11" ht="15" x14ac:dyDescent="0.25">
      <c r="A90" s="381">
        <v>20010015</v>
      </c>
      <c r="B90" s="381" t="s">
        <v>27</v>
      </c>
      <c r="C90" s="381" t="s">
        <v>2209</v>
      </c>
      <c r="D90" s="381" t="s">
        <v>2225</v>
      </c>
      <c r="E90" s="381" t="s">
        <v>266</v>
      </c>
      <c r="F90" s="386">
        <v>53.02</v>
      </c>
      <c r="G90" s="386">
        <v>2175.221</v>
      </c>
      <c r="H90" s="386">
        <v>0</v>
      </c>
      <c r="I90" s="386">
        <v>2175</v>
      </c>
      <c r="J90"/>
      <c r="K90"/>
    </row>
    <row r="91" spans="1:11" ht="15" x14ac:dyDescent="0.25">
      <c r="A91" s="381">
        <v>20010015</v>
      </c>
      <c r="B91" s="381" t="s">
        <v>28</v>
      </c>
      <c r="C91" s="381" t="s">
        <v>2463</v>
      </c>
      <c r="D91" s="381" t="s">
        <v>2469</v>
      </c>
      <c r="E91" s="381" t="s">
        <v>267</v>
      </c>
      <c r="F91" s="386">
        <v>50.379999999999995</v>
      </c>
      <c r="G91" s="386">
        <v>2046.3229000000001</v>
      </c>
      <c r="H91" s="386">
        <v>0</v>
      </c>
      <c r="I91" s="386">
        <v>2046</v>
      </c>
      <c r="J91"/>
      <c r="K91"/>
    </row>
    <row r="92" spans="1:11" ht="15" x14ac:dyDescent="0.25">
      <c r="A92" s="381">
        <v>20010015</v>
      </c>
      <c r="B92" s="381" t="s">
        <v>37</v>
      </c>
      <c r="C92" s="381" t="s">
        <v>1923</v>
      </c>
      <c r="D92" s="381" t="s">
        <v>2516</v>
      </c>
      <c r="E92" s="381" t="s">
        <v>265</v>
      </c>
      <c r="F92" s="386">
        <v>13.89</v>
      </c>
      <c r="G92" s="386">
        <v>562.93459999999993</v>
      </c>
      <c r="H92" s="386">
        <v>0</v>
      </c>
      <c r="I92" s="386">
        <v>563</v>
      </c>
      <c r="J92"/>
      <c r="K92"/>
    </row>
    <row r="93" spans="1:11" ht="15" x14ac:dyDescent="0.25">
      <c r="A93" s="381">
        <v>20010015</v>
      </c>
      <c r="B93" s="381" t="s">
        <v>29</v>
      </c>
      <c r="C93" s="381" t="s">
        <v>2612</v>
      </c>
      <c r="D93" s="381" t="s">
        <v>2666</v>
      </c>
      <c r="E93" s="381" t="s">
        <v>265</v>
      </c>
      <c r="F93" s="386">
        <v>5.76</v>
      </c>
      <c r="G93" s="386">
        <v>234.12900000000002</v>
      </c>
      <c r="H93" s="386">
        <v>0</v>
      </c>
      <c r="I93" s="386">
        <v>234</v>
      </c>
      <c r="J93"/>
      <c r="K93"/>
    </row>
    <row r="94" spans="1:11" ht="15" x14ac:dyDescent="0.25">
      <c r="A94" s="381">
        <v>20010015</v>
      </c>
      <c r="B94" s="381" t="s">
        <v>39</v>
      </c>
      <c r="C94" s="381" t="s">
        <v>1496</v>
      </c>
      <c r="D94" s="381" t="s">
        <v>2988</v>
      </c>
      <c r="E94" s="381" t="s">
        <v>266</v>
      </c>
      <c r="F94" s="386">
        <v>36.15</v>
      </c>
      <c r="G94" s="386">
        <v>1509.5488999999998</v>
      </c>
      <c r="H94" s="386">
        <v>0</v>
      </c>
      <c r="I94" s="386">
        <v>1510</v>
      </c>
      <c r="J94"/>
      <c r="K94"/>
    </row>
    <row r="95" spans="1:11" ht="15" x14ac:dyDescent="0.25">
      <c r="A95" s="381">
        <v>20010015</v>
      </c>
      <c r="B95" s="381" t="s">
        <v>6</v>
      </c>
      <c r="C95" s="381" t="s">
        <v>2990</v>
      </c>
      <c r="D95" s="381" t="s">
        <v>2991</v>
      </c>
      <c r="E95" s="381" t="s">
        <v>267</v>
      </c>
      <c r="F95" s="386">
        <v>73.3</v>
      </c>
      <c r="G95" s="386">
        <v>3022.2857000000004</v>
      </c>
      <c r="H95" s="386">
        <v>0</v>
      </c>
      <c r="I95" s="386">
        <v>3022</v>
      </c>
      <c r="J95"/>
      <c r="K95"/>
    </row>
    <row r="96" spans="1:11" ht="15" x14ac:dyDescent="0.25">
      <c r="A96" s="381">
        <v>20010015</v>
      </c>
      <c r="B96" s="381" t="s">
        <v>30</v>
      </c>
      <c r="C96" s="381" t="s">
        <v>4387</v>
      </c>
      <c r="D96" s="381" t="s">
        <v>4388</v>
      </c>
      <c r="E96" s="381" t="s">
        <v>265</v>
      </c>
      <c r="F96" s="386">
        <v>46.61999999999999</v>
      </c>
      <c r="G96" s="386">
        <v>1898.4255000000001</v>
      </c>
      <c r="H96" s="386">
        <v>0</v>
      </c>
      <c r="I96" s="386">
        <v>1898</v>
      </c>
      <c r="J96"/>
      <c r="K96"/>
    </row>
    <row r="97" spans="1:11" ht="15" x14ac:dyDescent="0.25">
      <c r="A97" s="381">
        <v>20010015</v>
      </c>
      <c r="B97" s="381" t="s">
        <v>33</v>
      </c>
      <c r="C97" s="381" t="s">
        <v>3284</v>
      </c>
      <c r="D97" s="381" t="s">
        <v>3314</v>
      </c>
      <c r="E97" s="381" t="s">
        <v>265</v>
      </c>
      <c r="F97" s="386">
        <v>45.120000000000005</v>
      </c>
      <c r="G97" s="386">
        <v>1836.4542000000004</v>
      </c>
      <c r="H97" s="386">
        <v>0</v>
      </c>
      <c r="I97" s="386">
        <v>1836</v>
      </c>
      <c r="J97"/>
      <c r="K97"/>
    </row>
    <row r="98" spans="1:11" ht="15" x14ac:dyDescent="0.25">
      <c r="A98" s="381">
        <v>20010015</v>
      </c>
      <c r="B98" s="381" t="s">
        <v>9</v>
      </c>
      <c r="C98" s="381" t="s">
        <v>3285</v>
      </c>
      <c r="D98" s="381" t="s">
        <v>3315</v>
      </c>
      <c r="E98" s="381" t="s">
        <v>265</v>
      </c>
      <c r="F98" s="386">
        <v>10.72</v>
      </c>
      <c r="G98" s="386">
        <v>474.20499999999998</v>
      </c>
      <c r="H98" s="386">
        <v>0</v>
      </c>
      <c r="I98" s="386">
        <v>474</v>
      </c>
      <c r="J98"/>
      <c r="K98"/>
    </row>
    <row r="99" spans="1:11" ht="15" x14ac:dyDescent="0.25">
      <c r="A99" s="381">
        <v>20010015</v>
      </c>
      <c r="B99" s="381" t="s">
        <v>35</v>
      </c>
      <c r="C99" s="381" t="s">
        <v>3824</v>
      </c>
      <c r="D99" s="381" t="s">
        <v>3833</v>
      </c>
      <c r="E99" s="381" t="s">
        <v>3834</v>
      </c>
      <c r="F99" s="386">
        <v>33.840000000000003</v>
      </c>
      <c r="G99" s="386">
        <v>1391.55</v>
      </c>
      <c r="H99" s="386">
        <v>0</v>
      </c>
      <c r="I99" s="386">
        <v>1392</v>
      </c>
      <c r="J99"/>
      <c r="K99"/>
    </row>
    <row r="100" spans="1:11" ht="15" x14ac:dyDescent="0.25">
      <c r="A100" s="381">
        <v>20010015</v>
      </c>
      <c r="B100" s="381" t="s">
        <v>1650</v>
      </c>
      <c r="C100" s="381" t="s">
        <v>4130</v>
      </c>
      <c r="D100" s="381" t="s">
        <v>4147</v>
      </c>
      <c r="E100" s="381" t="s">
        <v>265</v>
      </c>
      <c r="F100" s="386">
        <v>44.36</v>
      </c>
      <c r="G100" s="386">
        <v>1772.9894999999999</v>
      </c>
      <c r="H100" s="386">
        <v>0</v>
      </c>
      <c r="I100" s="386">
        <v>1773</v>
      </c>
      <c r="J100"/>
      <c r="K100"/>
    </row>
    <row r="101" spans="1:11" ht="15" x14ac:dyDescent="0.25">
      <c r="A101" s="381">
        <v>20010015</v>
      </c>
      <c r="B101" s="381" t="s">
        <v>16</v>
      </c>
      <c r="C101" s="381" t="s">
        <v>4131</v>
      </c>
      <c r="D101" s="381" t="s">
        <v>4148</v>
      </c>
      <c r="E101" s="381" t="s">
        <v>265</v>
      </c>
      <c r="F101" s="386">
        <v>43.11999999999999</v>
      </c>
      <c r="G101" s="386">
        <v>1701.1735999999999</v>
      </c>
      <c r="H101" s="386">
        <v>0</v>
      </c>
      <c r="I101" s="386">
        <v>1701</v>
      </c>
      <c r="J101"/>
      <c r="K101"/>
    </row>
    <row r="102" spans="1:11" ht="15" x14ac:dyDescent="0.25">
      <c r="A102" s="381">
        <v>20010015</v>
      </c>
      <c r="B102" s="381" t="s">
        <v>129</v>
      </c>
      <c r="C102" s="381" t="s">
        <v>4255</v>
      </c>
      <c r="D102" s="381" t="s">
        <v>4283</v>
      </c>
      <c r="E102" s="381" t="s">
        <v>265</v>
      </c>
      <c r="F102" s="386">
        <v>23.36</v>
      </c>
      <c r="G102" s="386">
        <v>1040.1370000000002</v>
      </c>
      <c r="H102" s="386">
        <v>0</v>
      </c>
      <c r="I102" s="386">
        <v>1040</v>
      </c>
      <c r="J102"/>
      <c r="K102"/>
    </row>
    <row r="103" spans="1:11" ht="15" x14ac:dyDescent="0.25">
      <c r="A103" s="381">
        <v>20010015</v>
      </c>
      <c r="B103" s="381" t="s">
        <v>130</v>
      </c>
      <c r="C103" s="381" t="s">
        <v>5121</v>
      </c>
      <c r="D103" s="381" t="s">
        <v>5137</v>
      </c>
      <c r="E103" s="381" t="s">
        <v>265</v>
      </c>
      <c r="F103" s="386">
        <v>28.419999999999998</v>
      </c>
      <c r="G103" s="386">
        <v>1244.3101000000001</v>
      </c>
      <c r="H103" s="386">
        <v>0</v>
      </c>
      <c r="I103" s="386">
        <v>1244</v>
      </c>
      <c r="J103"/>
      <c r="K103"/>
    </row>
    <row r="104" spans="1:11" ht="15" x14ac:dyDescent="0.25">
      <c r="A104" s="381">
        <v>20010015</v>
      </c>
      <c r="B104" s="381" t="s">
        <v>760</v>
      </c>
      <c r="C104" s="381" t="s">
        <v>6096</v>
      </c>
      <c r="D104" s="381" t="s">
        <v>6126</v>
      </c>
      <c r="E104" s="381" t="s">
        <v>265</v>
      </c>
      <c r="F104" s="386">
        <v>25.97</v>
      </c>
      <c r="G104" s="386">
        <v>1220.5839000000001</v>
      </c>
      <c r="H104" s="386">
        <v>0</v>
      </c>
      <c r="I104" s="386">
        <v>1221</v>
      </c>
      <c r="J104"/>
      <c r="K104"/>
    </row>
    <row r="105" spans="1:11" ht="15" x14ac:dyDescent="0.25">
      <c r="A105" s="381">
        <v>20010015</v>
      </c>
      <c r="B105" s="381" t="s">
        <v>1147</v>
      </c>
      <c r="C105" s="381" t="s">
        <v>6794</v>
      </c>
      <c r="D105" s="381" t="s">
        <v>6820</v>
      </c>
      <c r="E105" s="381" t="s">
        <v>275</v>
      </c>
      <c r="F105" s="386">
        <v>10.37</v>
      </c>
      <c r="G105" s="386">
        <v>432.63660000000004</v>
      </c>
      <c r="H105" s="386">
        <v>0</v>
      </c>
      <c r="I105" s="386">
        <v>433</v>
      </c>
      <c r="J105"/>
      <c r="K105"/>
    </row>
    <row r="106" spans="1:11" ht="15" x14ac:dyDescent="0.25">
      <c r="A106" s="381">
        <v>20010015</v>
      </c>
      <c r="B106" s="381" t="s">
        <v>1247</v>
      </c>
      <c r="C106" s="381" t="s">
        <v>7734</v>
      </c>
      <c r="D106" s="381" t="s">
        <v>7776</v>
      </c>
      <c r="E106" s="381" t="s">
        <v>267</v>
      </c>
      <c r="F106" s="386">
        <v>10.28</v>
      </c>
      <c r="G106" s="386">
        <v>406.31469999999996</v>
      </c>
      <c r="H106" s="386">
        <v>0</v>
      </c>
      <c r="I106" s="386">
        <v>406</v>
      </c>
      <c r="J106"/>
      <c r="K106"/>
    </row>
    <row r="107" spans="1:11" ht="15" x14ac:dyDescent="0.25">
      <c r="A107" s="381">
        <v>20010015</v>
      </c>
      <c r="B107" s="381" t="s">
        <v>2594</v>
      </c>
      <c r="C107" s="381" t="s">
        <v>6062</v>
      </c>
      <c r="D107" s="381" t="s">
        <v>9729</v>
      </c>
      <c r="E107" s="381" t="s">
        <v>267</v>
      </c>
      <c r="F107" s="386">
        <v>8.73</v>
      </c>
      <c r="G107" s="386">
        <v>356.92589999999996</v>
      </c>
      <c r="H107" s="386">
        <v>0</v>
      </c>
      <c r="I107" s="386">
        <v>357</v>
      </c>
      <c r="J107"/>
      <c r="K107"/>
    </row>
    <row r="108" spans="1:11" ht="15" x14ac:dyDescent="0.25">
      <c r="A108" s="381">
        <v>20010015</v>
      </c>
      <c r="B108" s="381" t="s">
        <v>427</v>
      </c>
      <c r="C108" s="381" t="s">
        <v>6104</v>
      </c>
      <c r="D108" s="381" t="s">
        <v>6138</v>
      </c>
      <c r="E108" s="381" t="s">
        <v>265</v>
      </c>
      <c r="F108" s="386">
        <v>165.79999999999998</v>
      </c>
      <c r="G108" s="386">
        <v>7254.4920999999995</v>
      </c>
      <c r="H108" s="386">
        <v>0</v>
      </c>
      <c r="I108" s="386">
        <v>7254</v>
      </c>
      <c r="J108"/>
      <c r="K108"/>
    </row>
    <row r="109" spans="1:11" ht="15" x14ac:dyDescent="0.25">
      <c r="A109" s="381">
        <v>20010015</v>
      </c>
      <c r="B109" s="381" t="s">
        <v>2802</v>
      </c>
      <c r="C109" s="381" t="s">
        <v>6177</v>
      </c>
      <c r="D109" s="381" t="s">
        <v>10562</v>
      </c>
      <c r="E109" s="381" t="s">
        <v>265</v>
      </c>
      <c r="F109" s="386">
        <v>70.3</v>
      </c>
      <c r="G109" s="386">
        <v>2926.9247</v>
      </c>
      <c r="H109" s="386">
        <v>0</v>
      </c>
      <c r="I109" s="386">
        <v>2927</v>
      </c>
      <c r="J109"/>
      <c r="K109"/>
    </row>
    <row r="110" spans="1:11" ht="15" x14ac:dyDescent="0.25">
      <c r="A110" s="381">
        <v>20010015</v>
      </c>
      <c r="B110" s="381" t="s">
        <v>2803</v>
      </c>
      <c r="C110" s="381" t="s">
        <v>10947</v>
      </c>
      <c r="D110" s="381" t="s">
        <v>10982</v>
      </c>
      <c r="E110" s="381" t="s">
        <v>265</v>
      </c>
      <c r="F110" s="386">
        <v>72.230000000000018</v>
      </c>
      <c r="G110" s="386">
        <v>2904.9581000000007</v>
      </c>
      <c r="H110" s="386">
        <v>0</v>
      </c>
      <c r="I110" s="386">
        <v>2905</v>
      </c>
      <c r="J110"/>
      <c r="K110"/>
    </row>
    <row r="111" spans="1:11" ht="15" x14ac:dyDescent="0.25">
      <c r="A111" s="381">
        <v>20010015</v>
      </c>
      <c r="B111" s="381" t="s">
        <v>3261</v>
      </c>
      <c r="C111" s="381" t="s">
        <v>11463</v>
      </c>
      <c r="D111" s="381" t="s">
        <v>11508</v>
      </c>
      <c r="E111" s="381" t="s">
        <v>265</v>
      </c>
      <c r="F111" s="386">
        <v>30.33</v>
      </c>
      <c r="G111" s="386">
        <v>1256.3984</v>
      </c>
      <c r="H111" s="386">
        <v>0</v>
      </c>
      <c r="I111" s="386">
        <v>1256</v>
      </c>
      <c r="J111"/>
      <c r="K111"/>
    </row>
    <row r="112" spans="1:11" ht="15" x14ac:dyDescent="0.25">
      <c r="A112" s="381">
        <v>20010015</v>
      </c>
      <c r="B112" s="381" t="s">
        <v>3465</v>
      </c>
      <c r="C112" s="381" t="s">
        <v>12295</v>
      </c>
      <c r="D112" s="381" t="s">
        <v>12316</v>
      </c>
      <c r="E112" s="381" t="s">
        <v>275</v>
      </c>
      <c r="F112" s="386">
        <v>8.9700000000000006</v>
      </c>
      <c r="G112" s="386">
        <v>369.95400000000006</v>
      </c>
      <c r="H112" s="386">
        <v>0</v>
      </c>
      <c r="I112" s="386">
        <v>370</v>
      </c>
      <c r="J112"/>
      <c r="K112"/>
    </row>
    <row r="113" spans="1:11" ht="15" x14ac:dyDescent="0.25">
      <c r="A113" s="381">
        <v>20010015</v>
      </c>
      <c r="B113" s="381" t="s">
        <v>3576</v>
      </c>
      <c r="C113" s="381" t="s">
        <v>906</v>
      </c>
      <c r="D113" s="381" t="s">
        <v>11677</v>
      </c>
      <c r="E113" s="381" t="s">
        <v>267</v>
      </c>
      <c r="F113" s="386">
        <v>30.269999999999992</v>
      </c>
      <c r="G113" s="386">
        <v>1410.6907000000001</v>
      </c>
      <c r="H113" s="386">
        <v>0</v>
      </c>
      <c r="I113" s="386">
        <v>1411</v>
      </c>
      <c r="J113"/>
      <c r="K113"/>
    </row>
    <row r="114" spans="1:11" ht="15" x14ac:dyDescent="0.25">
      <c r="A114" s="381">
        <v>20010015</v>
      </c>
      <c r="B114" s="381" t="s">
        <v>3578</v>
      </c>
      <c r="C114" s="381" t="s">
        <v>11503</v>
      </c>
      <c r="D114" s="381" t="s">
        <v>12538</v>
      </c>
      <c r="E114" s="381" t="s">
        <v>265</v>
      </c>
      <c r="F114" s="386">
        <v>63.789999999999992</v>
      </c>
      <c r="G114" s="386">
        <v>2710.7539000000002</v>
      </c>
      <c r="H114" s="386">
        <v>0</v>
      </c>
      <c r="I114" s="386">
        <v>2711</v>
      </c>
      <c r="J114"/>
      <c r="K114"/>
    </row>
    <row r="115" spans="1:11" ht="15" x14ac:dyDescent="0.25">
      <c r="A115" s="381">
        <v>20010015</v>
      </c>
      <c r="B115" s="381" t="s">
        <v>3869</v>
      </c>
      <c r="C115" s="381" t="s">
        <v>13149</v>
      </c>
      <c r="D115" s="381" t="s">
        <v>13179</v>
      </c>
      <c r="E115" s="381" t="s">
        <v>265</v>
      </c>
      <c r="F115" s="386">
        <v>20.100000000000001</v>
      </c>
      <c r="G115" s="386">
        <v>930.36580000000004</v>
      </c>
      <c r="H115" s="386">
        <v>0</v>
      </c>
      <c r="I115" s="386">
        <v>930</v>
      </c>
      <c r="J115"/>
      <c r="K115"/>
    </row>
    <row r="116" spans="1:11" ht="15" x14ac:dyDescent="0.25">
      <c r="A116" s="381">
        <v>20010015</v>
      </c>
      <c r="B116" s="381" t="s">
        <v>3870</v>
      </c>
      <c r="C116" s="381" t="s">
        <v>13150</v>
      </c>
      <c r="D116" s="381" t="s">
        <v>13180</v>
      </c>
      <c r="E116" s="381" t="s">
        <v>267</v>
      </c>
      <c r="F116" s="386">
        <v>33.309999999999995</v>
      </c>
      <c r="G116" s="386">
        <v>1434.7404999999999</v>
      </c>
      <c r="H116" s="386">
        <v>0</v>
      </c>
      <c r="I116" s="386">
        <v>1435</v>
      </c>
      <c r="J116"/>
      <c r="K116"/>
    </row>
    <row r="117" spans="1:11" ht="15" x14ac:dyDescent="0.25">
      <c r="A117" s="381">
        <v>20010015</v>
      </c>
      <c r="B117" s="381" t="s">
        <v>3871</v>
      </c>
      <c r="C117" s="381" t="s">
        <v>13295</v>
      </c>
      <c r="D117" s="381" t="s">
        <v>13315</v>
      </c>
      <c r="E117" s="381" t="s">
        <v>265</v>
      </c>
      <c r="F117" s="386">
        <v>43.529999999999994</v>
      </c>
      <c r="G117" s="386">
        <v>1983.2057999999997</v>
      </c>
      <c r="H117" s="386">
        <v>0</v>
      </c>
      <c r="I117" s="386">
        <v>1983</v>
      </c>
      <c r="J117"/>
      <c r="K117"/>
    </row>
    <row r="118" spans="1:11" ht="15" x14ac:dyDescent="0.25">
      <c r="A118" s="381">
        <v>20010015</v>
      </c>
      <c r="B118" s="381" t="s">
        <v>3872</v>
      </c>
      <c r="C118" s="381" t="s">
        <v>13296</v>
      </c>
      <c r="D118" s="381" t="s">
        <v>13316</v>
      </c>
      <c r="E118" s="381" t="s">
        <v>265</v>
      </c>
      <c r="F118" s="386">
        <v>14.39</v>
      </c>
      <c r="G118" s="386">
        <v>633.94949999999994</v>
      </c>
      <c r="H118" s="386">
        <v>0</v>
      </c>
      <c r="I118" s="386">
        <v>634</v>
      </c>
      <c r="J118"/>
      <c r="K118"/>
    </row>
    <row r="119" spans="1:11" ht="15" x14ac:dyDescent="0.25">
      <c r="A119" s="381">
        <v>20010015</v>
      </c>
      <c r="B119" s="381" t="s">
        <v>10942</v>
      </c>
      <c r="C119" s="381" t="s">
        <v>13394</v>
      </c>
      <c r="D119" s="381" t="s">
        <v>13415</v>
      </c>
      <c r="E119" s="381" t="s">
        <v>3990</v>
      </c>
      <c r="F119" s="386">
        <v>73.100000000000009</v>
      </c>
      <c r="G119" s="386">
        <v>3044.2396999999996</v>
      </c>
      <c r="H119" s="386">
        <v>0</v>
      </c>
      <c r="I119" s="386">
        <v>3044</v>
      </c>
      <c r="J119"/>
      <c r="K119"/>
    </row>
    <row r="120" spans="1:11" ht="15" x14ac:dyDescent="0.25">
      <c r="A120" s="381">
        <v>20010015</v>
      </c>
      <c r="B120" s="381" t="s">
        <v>3652</v>
      </c>
      <c r="C120" s="381" t="s">
        <v>12518</v>
      </c>
      <c r="D120" s="381" t="s">
        <v>12714</v>
      </c>
      <c r="E120" s="381" t="s">
        <v>267</v>
      </c>
      <c r="F120" s="386">
        <v>116.40999999999998</v>
      </c>
      <c r="G120" s="386">
        <v>4703.2145</v>
      </c>
      <c r="H120" s="386">
        <v>0</v>
      </c>
      <c r="I120" s="386">
        <v>4703</v>
      </c>
      <c r="J120"/>
      <c r="K120"/>
    </row>
    <row r="121" spans="1:11" ht="15" x14ac:dyDescent="0.25">
      <c r="A121" s="381">
        <v>20010015</v>
      </c>
      <c r="B121" s="381" t="s">
        <v>4391</v>
      </c>
      <c r="C121" s="381" t="s">
        <v>13503</v>
      </c>
      <c r="D121" s="381" t="s">
        <v>13530</v>
      </c>
      <c r="E121" s="381" t="s">
        <v>1380</v>
      </c>
      <c r="F121" s="386">
        <v>18.79</v>
      </c>
      <c r="G121" s="386">
        <v>834.66429999999991</v>
      </c>
      <c r="H121" s="386">
        <v>0</v>
      </c>
      <c r="I121" s="386">
        <v>835</v>
      </c>
      <c r="J121"/>
      <c r="K121"/>
    </row>
    <row r="122" spans="1:11" ht="15" x14ac:dyDescent="0.25">
      <c r="A122" s="381">
        <v>20010015</v>
      </c>
      <c r="B122" s="381" t="s">
        <v>4414</v>
      </c>
      <c r="C122" s="381" t="s">
        <v>13705</v>
      </c>
      <c r="D122" s="381" t="s">
        <v>13726</v>
      </c>
      <c r="E122" s="381" t="s">
        <v>264</v>
      </c>
      <c r="F122" s="386">
        <v>96.329999999999984</v>
      </c>
      <c r="G122" s="386">
        <v>3896.6685000000007</v>
      </c>
      <c r="H122" s="386">
        <v>0</v>
      </c>
      <c r="I122" s="386">
        <v>3897</v>
      </c>
      <c r="J122"/>
      <c r="K122"/>
    </row>
    <row r="123" spans="1:11" ht="15" x14ac:dyDescent="0.25">
      <c r="A123" s="381">
        <v>20010015</v>
      </c>
      <c r="B123" s="381" t="s">
        <v>4656</v>
      </c>
      <c r="C123" s="381" t="s">
        <v>13906</v>
      </c>
      <c r="D123" s="381" t="s">
        <v>13914</v>
      </c>
      <c r="E123" s="381" t="s">
        <v>267</v>
      </c>
      <c r="F123" s="386">
        <v>86.36999999999999</v>
      </c>
      <c r="G123" s="386">
        <v>3470.1225999999992</v>
      </c>
      <c r="H123" s="386">
        <v>0</v>
      </c>
      <c r="I123" s="386">
        <v>3470</v>
      </c>
      <c r="J123"/>
      <c r="K123"/>
    </row>
    <row r="124" spans="1:11" ht="15" x14ac:dyDescent="0.25">
      <c r="A124" s="381">
        <v>20010015</v>
      </c>
      <c r="B124" s="381" t="s">
        <v>5193</v>
      </c>
      <c r="C124" s="381" t="s">
        <v>13907</v>
      </c>
      <c r="D124" s="381" t="s">
        <v>13915</v>
      </c>
      <c r="E124" s="381" t="s">
        <v>267</v>
      </c>
      <c r="F124" s="386">
        <v>73.62</v>
      </c>
      <c r="G124" s="386">
        <v>3120.3371000000002</v>
      </c>
      <c r="H124" s="386">
        <v>0</v>
      </c>
      <c r="I124" s="386">
        <v>3120</v>
      </c>
      <c r="J124"/>
      <c r="K124"/>
    </row>
    <row r="125" spans="1:11" ht="15" x14ac:dyDescent="0.25">
      <c r="A125" s="381">
        <v>20010015</v>
      </c>
      <c r="B125" s="381" t="s">
        <v>5387</v>
      </c>
      <c r="C125" s="381" t="s">
        <v>13947</v>
      </c>
      <c r="D125" s="381" t="s">
        <v>13961</v>
      </c>
      <c r="E125" s="381" t="s">
        <v>267</v>
      </c>
      <c r="F125" s="386">
        <v>47.550000000000011</v>
      </c>
      <c r="G125" s="386">
        <v>1976.2054000000003</v>
      </c>
      <c r="H125" s="386">
        <v>0</v>
      </c>
      <c r="I125" s="386">
        <v>1976</v>
      </c>
      <c r="J125"/>
      <c r="K125"/>
    </row>
    <row r="126" spans="1:11" ht="15" x14ac:dyDescent="0.25">
      <c r="A126" s="381">
        <v>20010015</v>
      </c>
      <c r="B126" s="381" t="s">
        <v>5391</v>
      </c>
      <c r="C126" s="381" t="s">
        <v>13009</v>
      </c>
      <c r="D126" s="381" t="s">
        <v>14454</v>
      </c>
      <c r="E126" s="381" t="s">
        <v>265</v>
      </c>
      <c r="F126" s="386">
        <v>42.22</v>
      </c>
      <c r="G126" s="386">
        <v>1802.1509000000003</v>
      </c>
      <c r="H126" s="386">
        <v>0</v>
      </c>
      <c r="I126" s="386">
        <v>1802</v>
      </c>
      <c r="J126"/>
      <c r="K126"/>
    </row>
    <row r="127" spans="1:11" ht="15" x14ac:dyDescent="0.25">
      <c r="A127" s="381">
        <v>20010015</v>
      </c>
      <c r="B127" s="381" t="s">
        <v>5390</v>
      </c>
      <c r="C127" s="381" t="s">
        <v>14294</v>
      </c>
      <c r="D127" s="381" t="s">
        <v>14323</v>
      </c>
      <c r="E127" s="381" t="s">
        <v>265</v>
      </c>
      <c r="F127" s="386">
        <v>30.860000000000003</v>
      </c>
      <c r="G127" s="386">
        <v>1254.5368999999998</v>
      </c>
      <c r="H127" s="386">
        <v>0</v>
      </c>
      <c r="I127" s="386">
        <v>1255</v>
      </c>
      <c r="J127"/>
      <c r="K127"/>
    </row>
    <row r="128" spans="1:11" ht="15" x14ac:dyDescent="0.25">
      <c r="A128" s="381">
        <v>20010015</v>
      </c>
      <c r="B128" s="381" t="s">
        <v>5700</v>
      </c>
      <c r="C128" s="381" t="s">
        <v>6177</v>
      </c>
      <c r="D128" s="381" t="s">
        <v>14455</v>
      </c>
      <c r="E128" s="381" t="s">
        <v>3990</v>
      </c>
      <c r="F128" s="386">
        <v>49.74</v>
      </c>
      <c r="G128" s="386">
        <v>2052.8285999999998</v>
      </c>
      <c r="H128" s="386">
        <v>0</v>
      </c>
      <c r="I128" s="386">
        <v>2053</v>
      </c>
      <c r="J128"/>
      <c r="K128"/>
    </row>
    <row r="129" spans="1:11" ht="15" x14ac:dyDescent="0.25">
      <c r="A129" s="381">
        <v>20010015</v>
      </c>
      <c r="B129" s="381" t="s">
        <v>5701</v>
      </c>
      <c r="C129" s="381" t="s">
        <v>15155</v>
      </c>
      <c r="D129" s="381" t="s">
        <v>15184</v>
      </c>
      <c r="E129" s="381" t="s">
        <v>266</v>
      </c>
      <c r="F129" s="386">
        <v>108.16999999999997</v>
      </c>
      <c r="G129" s="386">
        <v>4383.5647000000008</v>
      </c>
      <c r="H129" s="386">
        <v>0</v>
      </c>
      <c r="I129" s="386">
        <v>4384</v>
      </c>
      <c r="J129"/>
      <c r="K129"/>
    </row>
    <row r="130" spans="1:11" ht="15" x14ac:dyDescent="0.25">
      <c r="A130" s="381">
        <v>20010015</v>
      </c>
      <c r="B130" s="381" t="s">
        <v>6080</v>
      </c>
      <c r="C130" s="381" t="s">
        <v>8752</v>
      </c>
      <c r="D130" s="381" t="s">
        <v>15185</v>
      </c>
      <c r="E130" s="381" t="s">
        <v>265</v>
      </c>
      <c r="F130" s="386">
        <v>54.019999999999996</v>
      </c>
      <c r="G130" s="386">
        <v>2198.6309999999999</v>
      </c>
      <c r="H130" s="386">
        <v>0</v>
      </c>
      <c r="I130" s="386">
        <v>2199</v>
      </c>
      <c r="J130"/>
      <c r="K130"/>
    </row>
    <row r="131" spans="1:11" ht="15" x14ac:dyDescent="0.25">
      <c r="A131" s="381">
        <v>20010015</v>
      </c>
      <c r="B131" s="381" t="s">
        <v>6539</v>
      </c>
      <c r="C131" s="381" t="s">
        <v>15706</v>
      </c>
      <c r="D131" s="381" t="s">
        <v>15717</v>
      </c>
      <c r="E131" s="381" t="s">
        <v>1141</v>
      </c>
      <c r="F131" s="386">
        <v>50.34</v>
      </c>
      <c r="G131" s="386">
        <v>2027.0146</v>
      </c>
      <c r="H131" s="386">
        <v>0</v>
      </c>
      <c r="I131" s="386">
        <v>2027</v>
      </c>
      <c r="J131"/>
      <c r="K131"/>
    </row>
    <row r="132" spans="1:11" ht="15" x14ac:dyDescent="0.25">
      <c r="A132" s="381">
        <v>20010015</v>
      </c>
      <c r="B132" s="381" t="s">
        <v>6533</v>
      </c>
      <c r="C132" s="381" t="s">
        <v>15707</v>
      </c>
      <c r="D132" s="381" t="s">
        <v>15718</v>
      </c>
      <c r="E132" s="381" t="s">
        <v>265</v>
      </c>
      <c r="F132" s="386">
        <v>46.650000000000006</v>
      </c>
      <c r="G132" s="386">
        <v>1896.8068000000001</v>
      </c>
      <c r="H132" s="386">
        <v>0</v>
      </c>
      <c r="I132" s="386">
        <v>1897</v>
      </c>
      <c r="J132"/>
      <c r="K132"/>
    </row>
    <row r="133" spans="1:11" ht="15" x14ac:dyDescent="0.25">
      <c r="A133" s="381">
        <v>20010015</v>
      </c>
      <c r="B133" s="381" t="s">
        <v>6872</v>
      </c>
      <c r="C133" s="381" t="s">
        <v>9991</v>
      </c>
      <c r="D133" s="381" t="s">
        <v>15776</v>
      </c>
      <c r="E133" s="381" t="s">
        <v>265</v>
      </c>
      <c r="F133" s="386">
        <v>42.089999999999996</v>
      </c>
      <c r="G133" s="386">
        <v>1781.5653</v>
      </c>
      <c r="H133" s="386">
        <v>0</v>
      </c>
      <c r="I133" s="386">
        <v>1782</v>
      </c>
      <c r="J133"/>
      <c r="K133"/>
    </row>
    <row r="134" spans="1:11" ht="15" x14ac:dyDescent="0.25">
      <c r="A134" s="381">
        <v>20010015</v>
      </c>
      <c r="B134" s="381" t="s">
        <v>6981</v>
      </c>
      <c r="C134" s="381" t="s">
        <v>15965</v>
      </c>
      <c r="D134" s="381" t="s">
        <v>15975</v>
      </c>
      <c r="E134" s="381" t="s">
        <v>265</v>
      </c>
      <c r="F134" s="386">
        <v>44.63000000000001</v>
      </c>
      <c r="G134" s="386">
        <v>1821.6297</v>
      </c>
      <c r="H134" s="386">
        <v>0</v>
      </c>
      <c r="I134" s="386">
        <v>1822</v>
      </c>
      <c r="J134"/>
      <c r="K134"/>
    </row>
    <row r="135" spans="1:11" ht="15" x14ac:dyDescent="0.25">
      <c r="A135" s="381">
        <v>20010015</v>
      </c>
      <c r="B135" s="381" t="s">
        <v>7263</v>
      </c>
      <c r="C135" s="381" t="s">
        <v>16146</v>
      </c>
      <c r="D135" s="381" t="s">
        <v>16161</v>
      </c>
      <c r="E135" s="381" t="s">
        <v>274</v>
      </c>
      <c r="F135" s="386">
        <v>197.13</v>
      </c>
      <c r="G135" s="386">
        <v>8493.1473999999998</v>
      </c>
      <c r="H135" s="386">
        <v>0</v>
      </c>
      <c r="I135" s="386">
        <v>8493</v>
      </c>
      <c r="J135"/>
      <c r="K135"/>
    </row>
    <row r="136" spans="1:11" ht="15" x14ac:dyDescent="0.25">
      <c r="A136" s="381">
        <v>20010015</v>
      </c>
      <c r="B136" s="381" t="s">
        <v>12391</v>
      </c>
      <c r="C136" s="381" t="s">
        <v>16423</v>
      </c>
      <c r="D136" s="381" t="s">
        <v>16473</v>
      </c>
      <c r="E136" s="381" t="s">
        <v>275</v>
      </c>
      <c r="F136" s="386">
        <v>76.719999999999985</v>
      </c>
      <c r="G136" s="386">
        <v>3014.8567000000003</v>
      </c>
      <c r="H136" s="386">
        <v>0</v>
      </c>
      <c r="I136" s="386">
        <v>3015</v>
      </c>
      <c r="J136"/>
      <c r="K136"/>
    </row>
    <row r="137" spans="1:11" ht="15" x14ac:dyDescent="0.25">
      <c r="A137" s="381">
        <v>20010015</v>
      </c>
      <c r="B137" s="381" t="s">
        <v>7374</v>
      </c>
      <c r="C137" s="381" t="s">
        <v>16424</v>
      </c>
      <c r="D137" s="381" t="s">
        <v>16474</v>
      </c>
      <c r="E137" s="381" t="s">
        <v>267</v>
      </c>
      <c r="F137" s="386">
        <v>6.1</v>
      </c>
      <c r="G137" s="386">
        <v>251.78300000000002</v>
      </c>
      <c r="H137" s="386">
        <v>0</v>
      </c>
      <c r="I137" s="386">
        <v>252</v>
      </c>
      <c r="J137"/>
      <c r="K137"/>
    </row>
    <row r="138" spans="1:11" ht="15" x14ac:dyDescent="0.25">
      <c r="A138" s="381" t="s">
        <v>16680</v>
      </c>
      <c r="B138" s="381"/>
      <c r="C138" s="381"/>
      <c r="D138" s="381"/>
      <c r="E138" s="381"/>
      <c r="F138" s="386">
        <v>2579.3799999999997</v>
      </c>
      <c r="G138" s="386">
        <v>107851.96300000002</v>
      </c>
      <c r="H138" s="386">
        <v>0</v>
      </c>
      <c r="I138" s="386">
        <v>107853</v>
      </c>
      <c r="J138"/>
      <c r="K138"/>
    </row>
    <row r="139" spans="1:11" ht="15" x14ac:dyDescent="0.25">
      <c r="A139" s="381">
        <v>20010017</v>
      </c>
      <c r="B139" s="381" t="s">
        <v>17</v>
      </c>
      <c r="C139" s="381" t="s">
        <v>1488</v>
      </c>
      <c r="D139" s="381" t="s">
        <v>1543</v>
      </c>
      <c r="E139" s="381" t="s">
        <v>429</v>
      </c>
      <c r="F139" s="386">
        <v>169.03999999999996</v>
      </c>
      <c r="G139" s="386">
        <v>7490.8292000000001</v>
      </c>
      <c r="H139" s="386">
        <v>395.27999999999884</v>
      </c>
      <c r="I139" s="386">
        <v>7096</v>
      </c>
      <c r="J139"/>
      <c r="K139"/>
    </row>
    <row r="140" spans="1:11" ht="15" x14ac:dyDescent="0.25">
      <c r="A140" s="381">
        <v>20010017</v>
      </c>
      <c r="B140" s="381" t="s">
        <v>21</v>
      </c>
      <c r="C140" s="381" t="s">
        <v>1868</v>
      </c>
      <c r="D140" s="381" t="s">
        <v>1901</v>
      </c>
      <c r="E140" s="381" t="s">
        <v>429</v>
      </c>
      <c r="F140" s="386">
        <v>16.329999999999998</v>
      </c>
      <c r="G140" s="386">
        <v>841.52419999999995</v>
      </c>
      <c r="H140" s="386">
        <v>0</v>
      </c>
      <c r="I140" s="386">
        <v>842</v>
      </c>
      <c r="J140"/>
      <c r="K140"/>
    </row>
    <row r="141" spans="1:11" ht="15" x14ac:dyDescent="0.25">
      <c r="A141" s="381">
        <v>20010017</v>
      </c>
      <c r="B141" s="381" t="s">
        <v>2</v>
      </c>
      <c r="C141" s="381" t="s">
        <v>559</v>
      </c>
      <c r="D141" s="381" t="s">
        <v>2642</v>
      </c>
      <c r="E141" s="381" t="s">
        <v>273</v>
      </c>
      <c r="F141" s="386">
        <v>18.809999999999995</v>
      </c>
      <c r="G141" s="386">
        <v>857.65710000000013</v>
      </c>
      <c r="H141" s="386">
        <v>0</v>
      </c>
      <c r="I141" s="386">
        <v>858</v>
      </c>
      <c r="J141"/>
      <c r="K141"/>
    </row>
    <row r="142" spans="1:11" ht="15" x14ac:dyDescent="0.25">
      <c r="A142" s="381">
        <v>20010017</v>
      </c>
      <c r="B142" s="381" t="s">
        <v>4</v>
      </c>
      <c r="C142" s="381" t="s">
        <v>3876</v>
      </c>
      <c r="D142" s="381" t="s">
        <v>3901</v>
      </c>
      <c r="E142" s="381" t="s">
        <v>273</v>
      </c>
      <c r="F142" s="386">
        <v>6.8199999999999994</v>
      </c>
      <c r="G142" s="386">
        <v>310.83920000000001</v>
      </c>
      <c r="H142" s="386">
        <v>0</v>
      </c>
      <c r="I142" s="386">
        <v>311</v>
      </c>
      <c r="J142"/>
      <c r="K142"/>
    </row>
    <row r="143" spans="1:11" ht="15" x14ac:dyDescent="0.25">
      <c r="A143" s="381">
        <v>20010017</v>
      </c>
      <c r="B143" s="381" t="s">
        <v>5</v>
      </c>
      <c r="C143" s="381" t="s">
        <v>559</v>
      </c>
      <c r="D143" s="381" t="s">
        <v>8406</v>
      </c>
      <c r="E143" s="381" t="s">
        <v>273</v>
      </c>
      <c r="F143" s="386">
        <v>37.54</v>
      </c>
      <c r="G143" s="386">
        <v>1403.0563999999999</v>
      </c>
      <c r="H143" s="386">
        <v>0</v>
      </c>
      <c r="I143" s="386">
        <v>1403</v>
      </c>
      <c r="J143"/>
      <c r="K143"/>
    </row>
    <row r="144" spans="1:11" ht="15" x14ac:dyDescent="0.25">
      <c r="A144" s="381">
        <v>20010017</v>
      </c>
      <c r="B144" s="381" t="s">
        <v>39</v>
      </c>
      <c r="C144" s="381" t="s">
        <v>9600</v>
      </c>
      <c r="D144" s="381" t="s">
        <v>9619</v>
      </c>
      <c r="E144" s="381" t="s">
        <v>456</v>
      </c>
      <c r="F144" s="386">
        <v>26.270000000000003</v>
      </c>
      <c r="G144" s="386">
        <v>1308.8733999999999</v>
      </c>
      <c r="H144" s="386">
        <v>0</v>
      </c>
      <c r="I144" s="386">
        <v>1309</v>
      </c>
      <c r="J144"/>
      <c r="K144"/>
    </row>
    <row r="145" spans="1:11" ht="15" x14ac:dyDescent="0.25">
      <c r="A145" s="381">
        <v>20010017</v>
      </c>
      <c r="B145" s="381" t="s">
        <v>6</v>
      </c>
      <c r="C145" s="381" t="s">
        <v>11312</v>
      </c>
      <c r="D145" s="381" t="s">
        <v>11343</v>
      </c>
      <c r="E145" s="381" t="s">
        <v>273</v>
      </c>
      <c r="F145" s="386">
        <v>10.77</v>
      </c>
      <c r="G145" s="386">
        <v>662.23800000000006</v>
      </c>
      <c r="H145" s="386">
        <v>0</v>
      </c>
      <c r="I145" s="386">
        <v>662</v>
      </c>
      <c r="J145"/>
      <c r="K145"/>
    </row>
    <row r="146" spans="1:11" ht="15" x14ac:dyDescent="0.25">
      <c r="A146" s="381">
        <v>20010017</v>
      </c>
      <c r="B146" s="381" t="s">
        <v>31</v>
      </c>
      <c r="C146" s="381" t="s">
        <v>11314</v>
      </c>
      <c r="D146" s="381" t="s">
        <v>11345</v>
      </c>
      <c r="E146" s="381" t="s">
        <v>429</v>
      </c>
      <c r="F146" s="386">
        <v>11.6</v>
      </c>
      <c r="G146" s="386">
        <v>565.24559999999997</v>
      </c>
      <c r="H146" s="386">
        <v>0</v>
      </c>
      <c r="I146" s="386">
        <v>565</v>
      </c>
      <c r="J146"/>
      <c r="K146"/>
    </row>
    <row r="147" spans="1:11" ht="15" x14ac:dyDescent="0.25">
      <c r="A147" s="381">
        <v>20010017</v>
      </c>
      <c r="B147" s="381" t="s">
        <v>7</v>
      </c>
      <c r="C147" s="381" t="s">
        <v>11315</v>
      </c>
      <c r="D147" s="381" t="s">
        <v>11346</v>
      </c>
      <c r="E147" s="381" t="s">
        <v>273</v>
      </c>
      <c r="F147" s="386">
        <v>17.36</v>
      </c>
      <c r="G147" s="386">
        <v>675.09780000000001</v>
      </c>
      <c r="H147" s="386">
        <v>0</v>
      </c>
      <c r="I147" s="386">
        <v>675</v>
      </c>
      <c r="J147"/>
      <c r="K147"/>
    </row>
    <row r="148" spans="1:11" ht="15" x14ac:dyDescent="0.25">
      <c r="A148" s="381" t="s">
        <v>16681</v>
      </c>
      <c r="B148" s="381"/>
      <c r="C148" s="381"/>
      <c r="D148" s="381"/>
      <c r="E148" s="381"/>
      <c r="F148" s="386">
        <v>314.53999999999996</v>
      </c>
      <c r="G148" s="386">
        <v>14115.3609</v>
      </c>
      <c r="H148" s="386">
        <v>395.27999999999884</v>
      </c>
      <c r="I148" s="386">
        <v>13721</v>
      </c>
      <c r="J148"/>
      <c r="K148"/>
    </row>
    <row r="149" spans="1:11" ht="15" x14ac:dyDescent="0.25">
      <c r="A149" s="381">
        <v>20010023</v>
      </c>
      <c r="B149" s="381" t="s">
        <v>1</v>
      </c>
      <c r="C149" s="381" t="s">
        <v>2619</v>
      </c>
      <c r="D149" s="381" t="s">
        <v>2673</v>
      </c>
      <c r="E149" s="381" t="s">
        <v>272</v>
      </c>
      <c r="F149" s="386">
        <v>54.20000000000001</v>
      </c>
      <c r="G149" s="386">
        <v>2706.3362000000002</v>
      </c>
      <c r="H149" s="386">
        <v>0</v>
      </c>
      <c r="I149" s="386">
        <v>2706</v>
      </c>
      <c r="J149"/>
      <c r="K149"/>
    </row>
    <row r="150" spans="1:11" ht="15" x14ac:dyDescent="0.25">
      <c r="A150" s="381">
        <v>20010023</v>
      </c>
      <c r="B150" s="381" t="s">
        <v>41</v>
      </c>
      <c r="C150" s="381" t="s">
        <v>2623</v>
      </c>
      <c r="D150" s="381" t="s">
        <v>2677</v>
      </c>
      <c r="E150" s="381" t="s">
        <v>275</v>
      </c>
      <c r="F150" s="386">
        <v>31.82</v>
      </c>
      <c r="G150" s="386">
        <v>1667.7180000000001</v>
      </c>
      <c r="H150" s="386">
        <v>0</v>
      </c>
      <c r="I150" s="386">
        <v>1668</v>
      </c>
      <c r="J150"/>
      <c r="K150"/>
    </row>
    <row r="151" spans="1:11" ht="15" x14ac:dyDescent="0.25">
      <c r="A151" s="381">
        <v>20010023</v>
      </c>
      <c r="B151" s="381" t="s">
        <v>21</v>
      </c>
      <c r="C151" s="381" t="s">
        <v>2626</v>
      </c>
      <c r="D151" s="381" t="s">
        <v>2680</v>
      </c>
      <c r="E151" s="381" t="s">
        <v>272</v>
      </c>
      <c r="F151" s="386">
        <v>8.2199999999999989</v>
      </c>
      <c r="G151" s="386">
        <v>329.46340000000004</v>
      </c>
      <c r="H151" s="386">
        <v>0</v>
      </c>
      <c r="I151" s="386">
        <v>329</v>
      </c>
      <c r="J151"/>
      <c r="K151"/>
    </row>
    <row r="152" spans="1:11" ht="15" x14ac:dyDescent="0.25">
      <c r="A152" s="381">
        <v>20010023</v>
      </c>
      <c r="B152" s="381" t="s">
        <v>22</v>
      </c>
      <c r="C152" s="381" t="s">
        <v>2627</v>
      </c>
      <c r="D152" s="381" t="s">
        <v>2681</v>
      </c>
      <c r="E152" s="381" t="s">
        <v>275</v>
      </c>
      <c r="F152" s="386">
        <v>47.600000000000009</v>
      </c>
      <c r="G152" s="386">
        <v>1959.6806000000004</v>
      </c>
      <c r="H152" s="386">
        <v>0</v>
      </c>
      <c r="I152" s="386">
        <v>1960</v>
      </c>
      <c r="J152"/>
      <c r="K152"/>
    </row>
    <row r="153" spans="1:11" ht="15" x14ac:dyDescent="0.25">
      <c r="A153" s="381">
        <v>20010023</v>
      </c>
      <c r="B153" s="381" t="s">
        <v>25</v>
      </c>
      <c r="C153" s="381" t="s">
        <v>2402</v>
      </c>
      <c r="D153" s="381" t="s">
        <v>2403</v>
      </c>
      <c r="E153" s="381" t="s">
        <v>271</v>
      </c>
      <c r="F153" s="386">
        <v>39.07</v>
      </c>
      <c r="G153" s="386">
        <v>1781.7679000000003</v>
      </c>
      <c r="H153" s="386">
        <v>0</v>
      </c>
      <c r="I153" s="386">
        <v>1782</v>
      </c>
      <c r="J153"/>
      <c r="K153"/>
    </row>
    <row r="154" spans="1:11" ht="15" x14ac:dyDescent="0.25">
      <c r="A154" s="381">
        <v>20010023</v>
      </c>
      <c r="B154" s="381" t="s">
        <v>26</v>
      </c>
      <c r="C154" s="381" t="s">
        <v>2406</v>
      </c>
      <c r="D154" s="381" t="s">
        <v>2407</v>
      </c>
      <c r="E154" s="381" t="s">
        <v>271</v>
      </c>
      <c r="F154" s="386">
        <v>54.51</v>
      </c>
      <c r="G154" s="386">
        <v>2282.3885999999998</v>
      </c>
      <c r="H154" s="386">
        <v>0</v>
      </c>
      <c r="I154" s="386">
        <v>2282</v>
      </c>
      <c r="J154"/>
      <c r="K154"/>
    </row>
    <row r="155" spans="1:11" ht="15" x14ac:dyDescent="0.25">
      <c r="A155" s="381">
        <v>20010023</v>
      </c>
      <c r="B155" s="381" t="s">
        <v>28</v>
      </c>
      <c r="C155" s="381" t="s">
        <v>2628</v>
      </c>
      <c r="D155" s="381" t="s">
        <v>2682</v>
      </c>
      <c r="E155" s="381" t="s">
        <v>271</v>
      </c>
      <c r="F155" s="386">
        <v>75.650000000000006</v>
      </c>
      <c r="G155" s="386">
        <v>3098.7116000000005</v>
      </c>
      <c r="H155" s="386">
        <v>0</v>
      </c>
      <c r="I155" s="386">
        <v>3099</v>
      </c>
      <c r="J155"/>
      <c r="K155"/>
    </row>
    <row r="156" spans="1:11" ht="15" x14ac:dyDescent="0.25">
      <c r="A156" s="381">
        <v>20010023</v>
      </c>
      <c r="B156" s="381" t="s">
        <v>38</v>
      </c>
      <c r="C156" s="381" t="s">
        <v>2630</v>
      </c>
      <c r="D156" s="381" t="s">
        <v>2684</v>
      </c>
      <c r="E156" s="381" t="s">
        <v>270</v>
      </c>
      <c r="F156" s="386">
        <v>61.760000000000005</v>
      </c>
      <c r="G156" s="386">
        <v>2653.8508000000002</v>
      </c>
      <c r="H156" s="386">
        <v>0</v>
      </c>
      <c r="I156" s="386">
        <v>2654</v>
      </c>
      <c r="J156"/>
      <c r="K156"/>
    </row>
    <row r="157" spans="1:11" ht="15" x14ac:dyDescent="0.25">
      <c r="A157" s="381">
        <v>20010023</v>
      </c>
      <c r="B157" s="381" t="s">
        <v>29</v>
      </c>
      <c r="C157" s="381" t="s">
        <v>2631</v>
      </c>
      <c r="D157" s="381" t="s">
        <v>2685</v>
      </c>
      <c r="E157" s="381" t="s">
        <v>271</v>
      </c>
      <c r="F157" s="386">
        <v>33.930000000000007</v>
      </c>
      <c r="G157" s="386">
        <v>1371.7775999999997</v>
      </c>
      <c r="H157" s="386">
        <v>0</v>
      </c>
      <c r="I157" s="386">
        <v>1372</v>
      </c>
      <c r="J157"/>
      <c r="K157"/>
    </row>
    <row r="158" spans="1:11" ht="15" x14ac:dyDescent="0.25">
      <c r="A158" s="381">
        <v>20010023</v>
      </c>
      <c r="B158" s="381" t="s">
        <v>39</v>
      </c>
      <c r="C158" s="381" t="s">
        <v>2632</v>
      </c>
      <c r="D158" s="381" t="s">
        <v>2686</v>
      </c>
      <c r="E158" s="381" t="s">
        <v>271</v>
      </c>
      <c r="F158" s="386">
        <v>68.47</v>
      </c>
      <c r="G158" s="386">
        <v>3983.4398000000001</v>
      </c>
      <c r="H158" s="386">
        <v>0</v>
      </c>
      <c r="I158" s="386">
        <v>3983</v>
      </c>
      <c r="J158"/>
      <c r="K158"/>
    </row>
    <row r="159" spans="1:11" ht="15" x14ac:dyDescent="0.25">
      <c r="A159" s="381">
        <v>20010023</v>
      </c>
      <c r="B159" s="381" t="s">
        <v>6</v>
      </c>
      <c r="C159" s="381" t="s">
        <v>2815</v>
      </c>
      <c r="D159" s="381" t="s">
        <v>2844</v>
      </c>
      <c r="E159" s="381" t="s">
        <v>272</v>
      </c>
      <c r="F159" s="386">
        <v>14.7</v>
      </c>
      <c r="G159" s="386">
        <v>604.20960000000002</v>
      </c>
      <c r="H159" s="386">
        <v>0</v>
      </c>
      <c r="I159" s="386">
        <v>604</v>
      </c>
      <c r="J159"/>
      <c r="K159"/>
    </row>
    <row r="160" spans="1:11" ht="15" x14ac:dyDescent="0.25">
      <c r="A160" s="381">
        <v>20010023</v>
      </c>
      <c r="B160" s="381" t="s">
        <v>7</v>
      </c>
      <c r="C160" s="381" t="s">
        <v>610</v>
      </c>
      <c r="D160" s="381" t="s">
        <v>3049</v>
      </c>
      <c r="E160" s="381" t="s">
        <v>269</v>
      </c>
      <c r="F160" s="386">
        <v>16.5</v>
      </c>
      <c r="G160" s="386">
        <v>669.03200000000004</v>
      </c>
      <c r="H160" s="386">
        <v>0</v>
      </c>
      <c r="I160" s="386">
        <v>669</v>
      </c>
      <c r="J160"/>
      <c r="K160"/>
    </row>
    <row r="161" spans="1:11" ht="15" x14ac:dyDescent="0.25">
      <c r="A161" s="381">
        <v>20010023</v>
      </c>
      <c r="B161" s="381" t="s">
        <v>8</v>
      </c>
      <c r="C161" s="381" t="s">
        <v>2435</v>
      </c>
      <c r="D161" s="381" t="s">
        <v>3310</v>
      </c>
      <c r="E161" s="381" t="s">
        <v>269</v>
      </c>
      <c r="F161" s="386">
        <v>29.15</v>
      </c>
      <c r="G161" s="386">
        <v>1256.6570000000002</v>
      </c>
      <c r="H161" s="386">
        <v>0</v>
      </c>
      <c r="I161" s="386">
        <v>1257</v>
      </c>
      <c r="J161"/>
      <c r="K161"/>
    </row>
    <row r="162" spans="1:11" ht="15" x14ac:dyDescent="0.25">
      <c r="A162" s="381">
        <v>20010023</v>
      </c>
      <c r="B162" s="381" t="s">
        <v>32</v>
      </c>
      <c r="C162" s="381" t="s">
        <v>610</v>
      </c>
      <c r="D162" s="381" t="s">
        <v>3482</v>
      </c>
      <c r="E162" s="381" t="s">
        <v>271</v>
      </c>
      <c r="F162" s="386">
        <v>77.189999999999984</v>
      </c>
      <c r="G162" s="386">
        <v>3154.5288999999993</v>
      </c>
      <c r="H162" s="386">
        <v>0</v>
      </c>
      <c r="I162" s="386">
        <v>3155</v>
      </c>
      <c r="J162"/>
      <c r="K162"/>
    </row>
    <row r="163" spans="1:11" ht="15" x14ac:dyDescent="0.25">
      <c r="A163" s="381">
        <v>20010023</v>
      </c>
      <c r="B163" s="381" t="s">
        <v>35</v>
      </c>
      <c r="C163" s="381" t="s">
        <v>4253</v>
      </c>
      <c r="D163" s="381" t="s">
        <v>4279</v>
      </c>
      <c r="E163" s="381" t="s">
        <v>272</v>
      </c>
      <c r="F163" s="386">
        <v>0.77</v>
      </c>
      <c r="G163" s="386">
        <v>35.466200000000001</v>
      </c>
      <c r="H163" s="386">
        <v>0</v>
      </c>
      <c r="I163" s="386">
        <v>35</v>
      </c>
      <c r="J163"/>
      <c r="K163"/>
    </row>
    <row r="164" spans="1:11" ht="15" x14ac:dyDescent="0.25">
      <c r="A164" s="381">
        <v>20010023</v>
      </c>
      <c r="B164" s="381" t="s">
        <v>129</v>
      </c>
      <c r="C164" s="381" t="s">
        <v>5230</v>
      </c>
      <c r="D164" s="381" t="s">
        <v>5286</v>
      </c>
      <c r="E164" s="381" t="s">
        <v>272</v>
      </c>
      <c r="F164" s="386">
        <v>33.529999999999994</v>
      </c>
      <c r="G164" s="386">
        <v>1365.164</v>
      </c>
      <c r="H164" s="386">
        <v>0</v>
      </c>
      <c r="I164" s="386">
        <v>1365</v>
      </c>
      <c r="J164"/>
      <c r="K164"/>
    </row>
    <row r="165" spans="1:11" ht="15" x14ac:dyDescent="0.25">
      <c r="A165" s="381">
        <v>20010023</v>
      </c>
      <c r="B165" s="381" t="s">
        <v>424</v>
      </c>
      <c r="C165" s="381" t="s">
        <v>5232</v>
      </c>
      <c r="D165" s="381" t="s">
        <v>5288</v>
      </c>
      <c r="E165" s="381" t="s">
        <v>269</v>
      </c>
      <c r="F165" s="386">
        <v>71.320000000000007</v>
      </c>
      <c r="G165" s="386">
        <v>3055.7206000000001</v>
      </c>
      <c r="H165" s="386">
        <v>0</v>
      </c>
      <c r="I165" s="386">
        <v>3056</v>
      </c>
      <c r="J165"/>
      <c r="K165"/>
    </row>
    <row r="166" spans="1:11" ht="15" x14ac:dyDescent="0.25">
      <c r="A166" s="381">
        <v>20010023</v>
      </c>
      <c r="B166" s="381" t="s">
        <v>130</v>
      </c>
      <c r="C166" s="381" t="s">
        <v>7300</v>
      </c>
      <c r="D166" s="381" t="s">
        <v>7329</v>
      </c>
      <c r="E166" s="381" t="s">
        <v>275</v>
      </c>
      <c r="F166" s="386">
        <v>28.43</v>
      </c>
      <c r="G166" s="386">
        <v>1161.2894999999999</v>
      </c>
      <c r="H166" s="386">
        <v>0</v>
      </c>
      <c r="I166" s="386">
        <v>1161</v>
      </c>
      <c r="J166"/>
      <c r="K166"/>
    </row>
    <row r="167" spans="1:11" ht="15" x14ac:dyDescent="0.25">
      <c r="A167" s="381">
        <v>20010023</v>
      </c>
      <c r="B167" s="381" t="s">
        <v>761</v>
      </c>
      <c r="C167" s="381" t="s">
        <v>8998</v>
      </c>
      <c r="D167" s="381" t="s">
        <v>9017</v>
      </c>
      <c r="E167" s="381" t="s">
        <v>721</v>
      </c>
      <c r="F167" s="386">
        <v>29.559999999999995</v>
      </c>
      <c r="G167" s="386">
        <v>1330.0241999999998</v>
      </c>
      <c r="H167" s="386">
        <v>0</v>
      </c>
      <c r="I167" s="386">
        <v>1330</v>
      </c>
      <c r="J167"/>
      <c r="K167"/>
    </row>
    <row r="168" spans="1:11" ht="15" x14ac:dyDescent="0.25">
      <c r="A168" s="381">
        <v>20010023</v>
      </c>
      <c r="B168" s="381" t="s">
        <v>1242</v>
      </c>
      <c r="C168" s="381" t="s">
        <v>13507</v>
      </c>
      <c r="D168" s="381" t="s">
        <v>13535</v>
      </c>
      <c r="E168" s="381" t="s">
        <v>271</v>
      </c>
      <c r="F168" s="386">
        <v>41.589999999999996</v>
      </c>
      <c r="G168" s="386">
        <v>1686.6014</v>
      </c>
      <c r="H168" s="386">
        <v>0</v>
      </c>
      <c r="I168" s="386">
        <v>1687</v>
      </c>
      <c r="J168"/>
      <c r="K168"/>
    </row>
    <row r="169" spans="1:11" ht="15" x14ac:dyDescent="0.25">
      <c r="A169" s="381">
        <v>20010023</v>
      </c>
      <c r="B169" s="381" t="s">
        <v>1247</v>
      </c>
      <c r="C169" s="381" t="s">
        <v>7458</v>
      </c>
      <c r="D169" s="381" t="s">
        <v>13857</v>
      </c>
      <c r="E169" s="381" t="s">
        <v>272</v>
      </c>
      <c r="F169" s="386">
        <v>5.0699999999999994</v>
      </c>
      <c r="G169" s="386">
        <v>215.59810000000002</v>
      </c>
      <c r="H169" s="386">
        <v>0</v>
      </c>
      <c r="I169" s="386">
        <v>216</v>
      </c>
      <c r="J169"/>
      <c r="K169"/>
    </row>
    <row r="170" spans="1:11" ht="15" x14ac:dyDescent="0.25">
      <c r="A170" s="381">
        <v>20010023</v>
      </c>
      <c r="B170" s="381" t="s">
        <v>1850</v>
      </c>
      <c r="C170" s="381" t="s">
        <v>14603</v>
      </c>
      <c r="D170" s="381" t="s">
        <v>14626</v>
      </c>
      <c r="E170" s="381" t="s">
        <v>14659</v>
      </c>
      <c r="F170" s="386">
        <v>10.61</v>
      </c>
      <c r="G170" s="386">
        <v>427.10180000000003</v>
      </c>
      <c r="H170" s="386">
        <v>0</v>
      </c>
      <c r="I170" s="386">
        <v>427</v>
      </c>
      <c r="J170"/>
      <c r="K170"/>
    </row>
    <row r="171" spans="1:11" ht="15" x14ac:dyDescent="0.25">
      <c r="A171" s="381" t="s">
        <v>16682</v>
      </c>
      <c r="B171" s="381"/>
      <c r="C171" s="381"/>
      <c r="D171" s="381"/>
      <c r="E171" s="381"/>
      <c r="F171" s="386">
        <v>833.65</v>
      </c>
      <c r="G171" s="386">
        <v>36796.527799999996</v>
      </c>
      <c r="H171" s="386">
        <v>0</v>
      </c>
      <c r="I171" s="386">
        <v>36797</v>
      </c>
      <c r="J171"/>
      <c r="K171"/>
    </row>
    <row r="172" spans="1:11" ht="15" x14ac:dyDescent="0.25">
      <c r="A172" s="381">
        <v>20010027</v>
      </c>
      <c r="B172" s="381" t="s">
        <v>1</v>
      </c>
      <c r="C172" s="381" t="s">
        <v>2596</v>
      </c>
      <c r="D172" s="381" t="s">
        <v>2643</v>
      </c>
      <c r="E172" s="381" t="s">
        <v>467</v>
      </c>
      <c r="F172" s="386">
        <v>16.860000000000003</v>
      </c>
      <c r="G172" s="386">
        <v>784.76570000000004</v>
      </c>
      <c r="H172" s="386">
        <v>0</v>
      </c>
      <c r="I172" s="386">
        <v>785</v>
      </c>
      <c r="J172"/>
      <c r="K172"/>
    </row>
    <row r="173" spans="1:11" ht="15" x14ac:dyDescent="0.25">
      <c r="A173" s="381">
        <v>20010027</v>
      </c>
      <c r="B173" s="381" t="s">
        <v>38</v>
      </c>
      <c r="C173" s="381" t="s">
        <v>3754</v>
      </c>
      <c r="D173" s="381" t="s">
        <v>3771</v>
      </c>
      <c r="E173" s="381" t="s">
        <v>467</v>
      </c>
      <c r="F173" s="386">
        <v>52.61999999999999</v>
      </c>
      <c r="G173" s="386">
        <v>1977.8035</v>
      </c>
      <c r="H173" s="386">
        <v>0</v>
      </c>
      <c r="I173" s="386">
        <v>1978</v>
      </c>
      <c r="J173"/>
      <c r="K173"/>
    </row>
    <row r="174" spans="1:11" ht="15" x14ac:dyDescent="0.25">
      <c r="A174" s="381">
        <v>20010027</v>
      </c>
      <c r="B174" s="381" t="s">
        <v>39</v>
      </c>
      <c r="C174" s="381" t="s">
        <v>4012</v>
      </c>
      <c r="D174" s="381" t="s">
        <v>4059</v>
      </c>
      <c r="E174" s="381" t="s">
        <v>275</v>
      </c>
      <c r="F174" s="386">
        <v>62.92</v>
      </c>
      <c r="G174" s="386">
        <v>2530.6404999999995</v>
      </c>
      <c r="H174" s="386">
        <v>0</v>
      </c>
      <c r="I174" s="386">
        <v>2531</v>
      </c>
      <c r="J174"/>
      <c r="K174"/>
    </row>
    <row r="175" spans="1:11" ht="15" x14ac:dyDescent="0.25">
      <c r="A175" s="381">
        <v>20010027</v>
      </c>
      <c r="B175" s="381" t="s">
        <v>7</v>
      </c>
      <c r="C175" s="381" t="s">
        <v>4543</v>
      </c>
      <c r="D175" s="381" t="s">
        <v>4567</v>
      </c>
      <c r="E175" s="381" t="s">
        <v>275</v>
      </c>
      <c r="F175" s="386">
        <v>7.47</v>
      </c>
      <c r="G175" s="386">
        <v>369.66300000000001</v>
      </c>
      <c r="H175" s="386">
        <v>0</v>
      </c>
      <c r="I175" s="386">
        <v>370</v>
      </c>
      <c r="J175"/>
      <c r="K175"/>
    </row>
    <row r="176" spans="1:11" ht="15" x14ac:dyDescent="0.25">
      <c r="A176" s="381">
        <v>20010027</v>
      </c>
      <c r="B176" s="381" t="s">
        <v>10</v>
      </c>
      <c r="C176" s="381" t="s">
        <v>6618</v>
      </c>
      <c r="D176" s="381" t="s">
        <v>6650</v>
      </c>
      <c r="E176" s="381" t="s">
        <v>456</v>
      </c>
      <c r="F176" s="386">
        <v>0.83</v>
      </c>
      <c r="G176" s="386">
        <v>32.967599999999997</v>
      </c>
      <c r="H176" s="386">
        <v>0</v>
      </c>
      <c r="I176" s="386">
        <v>33</v>
      </c>
      <c r="J176"/>
      <c r="K176"/>
    </row>
    <row r="177" spans="1:11" ht="15" x14ac:dyDescent="0.25">
      <c r="A177" s="381">
        <v>20010027</v>
      </c>
      <c r="B177" s="381" t="s">
        <v>34</v>
      </c>
      <c r="C177" s="381" t="s">
        <v>8207</v>
      </c>
      <c r="D177" s="381" t="s">
        <v>8235</v>
      </c>
      <c r="E177" s="381" t="s">
        <v>467</v>
      </c>
      <c r="F177" s="386">
        <v>41.87</v>
      </c>
      <c r="G177" s="386">
        <v>1762.5925</v>
      </c>
      <c r="H177" s="386">
        <v>0</v>
      </c>
      <c r="I177" s="386">
        <v>1763</v>
      </c>
      <c r="J177"/>
      <c r="K177"/>
    </row>
    <row r="178" spans="1:11" ht="15" x14ac:dyDescent="0.25">
      <c r="A178" s="381">
        <v>20010027</v>
      </c>
      <c r="B178" s="381" t="s">
        <v>423</v>
      </c>
      <c r="C178" s="381" t="s">
        <v>8379</v>
      </c>
      <c r="D178" s="381" t="s">
        <v>8407</v>
      </c>
      <c r="E178" s="381" t="s">
        <v>467</v>
      </c>
      <c r="F178" s="386">
        <v>63.219999999999992</v>
      </c>
      <c r="G178" s="386">
        <v>2580.3861999999999</v>
      </c>
      <c r="H178" s="386">
        <v>0</v>
      </c>
      <c r="I178" s="386">
        <v>2580</v>
      </c>
      <c r="J178"/>
      <c r="K178"/>
    </row>
    <row r="179" spans="1:11" ht="15" x14ac:dyDescent="0.25">
      <c r="A179" s="381">
        <v>20010027</v>
      </c>
      <c r="B179" s="381" t="s">
        <v>2594</v>
      </c>
      <c r="C179" s="381" t="s">
        <v>10536</v>
      </c>
      <c r="D179" s="381" t="s">
        <v>10565</v>
      </c>
      <c r="E179" s="381" t="s">
        <v>467</v>
      </c>
      <c r="F179" s="386">
        <v>19.950000000000003</v>
      </c>
      <c r="G179" s="386">
        <v>947.16489999999999</v>
      </c>
      <c r="H179" s="386">
        <v>0</v>
      </c>
      <c r="I179" s="386">
        <v>947</v>
      </c>
      <c r="J179"/>
      <c r="K179"/>
    </row>
    <row r="180" spans="1:11" ht="15" x14ac:dyDescent="0.25">
      <c r="A180" s="381">
        <v>20010027</v>
      </c>
      <c r="B180" s="381" t="s">
        <v>3653</v>
      </c>
      <c r="C180" s="381" t="s">
        <v>12297</v>
      </c>
      <c r="D180" s="381" t="s">
        <v>16475</v>
      </c>
      <c r="E180" s="381" t="s">
        <v>429</v>
      </c>
      <c r="F180" s="386">
        <v>15.930000000000001</v>
      </c>
      <c r="G180" s="386">
        <v>732.7242</v>
      </c>
      <c r="H180" s="386">
        <v>0</v>
      </c>
      <c r="I180" s="386">
        <v>733</v>
      </c>
      <c r="J180"/>
      <c r="K180"/>
    </row>
    <row r="181" spans="1:11" ht="15" x14ac:dyDescent="0.25">
      <c r="A181" s="381">
        <v>20010027</v>
      </c>
      <c r="B181" s="381" t="s">
        <v>8327</v>
      </c>
      <c r="C181" s="381" t="s">
        <v>14605</v>
      </c>
      <c r="D181" s="381" t="s">
        <v>14628</v>
      </c>
      <c r="E181" s="381" t="s">
        <v>268</v>
      </c>
      <c r="F181" s="386">
        <v>27.709999999999997</v>
      </c>
      <c r="G181" s="386">
        <v>1190.2987000000001</v>
      </c>
      <c r="H181" s="386">
        <v>0</v>
      </c>
      <c r="I181" s="386">
        <v>1190</v>
      </c>
      <c r="J181"/>
      <c r="K181"/>
    </row>
    <row r="182" spans="1:11" ht="15" x14ac:dyDescent="0.25">
      <c r="A182" s="381" t="s">
        <v>16683</v>
      </c>
      <c r="B182" s="381"/>
      <c r="C182" s="381"/>
      <c r="D182" s="381"/>
      <c r="E182" s="381"/>
      <c r="F182" s="386">
        <v>309.38</v>
      </c>
      <c r="G182" s="386">
        <v>12909.006799999999</v>
      </c>
      <c r="H182" s="386">
        <v>0</v>
      </c>
      <c r="I182" s="386">
        <v>12910</v>
      </c>
      <c r="J182"/>
      <c r="K182"/>
    </row>
    <row r="183" spans="1:11" ht="15" x14ac:dyDescent="0.25">
      <c r="A183" s="381">
        <v>20010033</v>
      </c>
      <c r="B183" s="381" t="s">
        <v>17</v>
      </c>
      <c r="C183" s="381" t="s">
        <v>8370</v>
      </c>
      <c r="D183" s="381" t="s">
        <v>8371</v>
      </c>
      <c r="E183" s="381" t="s">
        <v>273</v>
      </c>
      <c r="F183" s="386">
        <v>348.82000000000005</v>
      </c>
      <c r="G183" s="386">
        <v>15137.722600000001</v>
      </c>
      <c r="H183" s="386">
        <v>346.89000000000124</v>
      </c>
      <c r="I183" s="386">
        <v>14791</v>
      </c>
      <c r="J183"/>
      <c r="K183"/>
    </row>
    <row r="184" spans="1:11" ht="15" x14ac:dyDescent="0.25">
      <c r="A184" s="381">
        <v>20010033</v>
      </c>
      <c r="B184" s="381" t="s">
        <v>24</v>
      </c>
      <c r="C184" s="381" t="s">
        <v>13847</v>
      </c>
      <c r="D184" s="381" t="s">
        <v>13859</v>
      </c>
      <c r="E184" s="381" t="s">
        <v>275</v>
      </c>
      <c r="F184" s="386">
        <v>23.07</v>
      </c>
      <c r="G184" s="386">
        <v>1273.5772999999999</v>
      </c>
      <c r="H184" s="386">
        <v>0</v>
      </c>
      <c r="I184" s="386">
        <v>1274</v>
      </c>
      <c r="J184"/>
      <c r="K184"/>
    </row>
    <row r="185" spans="1:11" ht="15" x14ac:dyDescent="0.25">
      <c r="A185" s="381" t="s">
        <v>16684</v>
      </c>
      <c r="B185" s="381"/>
      <c r="C185" s="381"/>
      <c r="D185" s="381"/>
      <c r="E185" s="381"/>
      <c r="F185" s="386">
        <v>371.89000000000004</v>
      </c>
      <c r="G185" s="386">
        <v>16411.299900000002</v>
      </c>
      <c r="H185" s="386">
        <v>346.89000000000124</v>
      </c>
      <c r="I185" s="386">
        <v>16065</v>
      </c>
      <c r="J185"/>
      <c r="K185"/>
    </row>
    <row r="186" spans="1:11" ht="15" x14ac:dyDescent="0.25">
      <c r="A186" s="381">
        <v>20010036</v>
      </c>
      <c r="B186" s="381" t="s">
        <v>17</v>
      </c>
      <c r="C186" s="381" t="s">
        <v>3379</v>
      </c>
      <c r="D186" s="381" t="s">
        <v>3535</v>
      </c>
      <c r="E186" s="381" t="s">
        <v>467</v>
      </c>
      <c r="F186" s="386">
        <v>25.5</v>
      </c>
      <c r="G186" s="386">
        <v>1099.8150000000001</v>
      </c>
      <c r="H186" s="386">
        <v>0</v>
      </c>
      <c r="I186" s="386">
        <v>1100</v>
      </c>
      <c r="J186"/>
      <c r="K186"/>
    </row>
    <row r="187" spans="1:11" ht="15" x14ac:dyDescent="0.25">
      <c r="A187" s="381">
        <v>20010036</v>
      </c>
      <c r="B187" s="381" t="s">
        <v>22</v>
      </c>
      <c r="C187" s="381" t="s">
        <v>11655</v>
      </c>
      <c r="D187" s="381" t="s">
        <v>11680</v>
      </c>
      <c r="E187" s="381" t="s">
        <v>456</v>
      </c>
      <c r="F187" s="386">
        <v>103.17</v>
      </c>
      <c r="G187" s="386">
        <v>4448.9907999999996</v>
      </c>
      <c r="H187" s="386">
        <v>0</v>
      </c>
      <c r="I187" s="386">
        <v>4449</v>
      </c>
      <c r="J187"/>
      <c r="K187"/>
    </row>
    <row r="188" spans="1:11" ht="15" x14ac:dyDescent="0.25">
      <c r="A188" s="381">
        <v>20010036</v>
      </c>
      <c r="B188" s="381" t="s">
        <v>40</v>
      </c>
      <c r="C188" s="381" t="s">
        <v>8624</v>
      </c>
      <c r="D188" s="381" t="s">
        <v>12774</v>
      </c>
      <c r="E188" s="381" t="s">
        <v>456</v>
      </c>
      <c r="F188" s="386">
        <v>9.4400000000000013</v>
      </c>
      <c r="G188" s="386">
        <v>402.07849999999996</v>
      </c>
      <c r="H188" s="386">
        <v>0</v>
      </c>
      <c r="I188" s="386">
        <v>402</v>
      </c>
      <c r="J188"/>
      <c r="K188"/>
    </row>
    <row r="189" spans="1:11" ht="15" x14ac:dyDescent="0.25">
      <c r="A189" s="381" t="s">
        <v>16685</v>
      </c>
      <c r="B189" s="381"/>
      <c r="C189" s="381"/>
      <c r="D189" s="381"/>
      <c r="E189" s="381"/>
      <c r="F189" s="386">
        <v>138.11000000000001</v>
      </c>
      <c r="G189" s="386">
        <v>5950.8842999999997</v>
      </c>
      <c r="H189" s="386">
        <v>0</v>
      </c>
      <c r="I189" s="386">
        <v>5951</v>
      </c>
      <c r="J189"/>
      <c r="K189"/>
    </row>
    <row r="190" spans="1:11" ht="15" x14ac:dyDescent="0.25">
      <c r="A190" s="381">
        <v>20010038</v>
      </c>
      <c r="B190" s="381" t="s">
        <v>17</v>
      </c>
      <c r="C190" s="381" t="s">
        <v>3288</v>
      </c>
      <c r="D190" s="381" t="s">
        <v>3318</v>
      </c>
      <c r="E190" s="381" t="s">
        <v>273</v>
      </c>
      <c r="F190" s="386">
        <v>341.46999999999997</v>
      </c>
      <c r="G190" s="386">
        <v>13284.572699999999</v>
      </c>
      <c r="H190" s="386">
        <v>335.59000000000015</v>
      </c>
      <c r="I190" s="386">
        <v>12949</v>
      </c>
      <c r="J190"/>
      <c r="K190"/>
    </row>
    <row r="191" spans="1:11" ht="15" x14ac:dyDescent="0.25">
      <c r="A191" s="381">
        <v>20010038</v>
      </c>
      <c r="B191" s="381" t="s">
        <v>0</v>
      </c>
      <c r="C191" s="381" t="s">
        <v>16425</v>
      </c>
      <c r="D191" s="381" t="s">
        <v>16476</v>
      </c>
      <c r="E191" s="381" t="s">
        <v>275</v>
      </c>
      <c r="F191" s="386">
        <v>28.48</v>
      </c>
      <c r="G191" s="386">
        <v>1154.1508999999999</v>
      </c>
      <c r="H191" s="386">
        <v>0</v>
      </c>
      <c r="I191" s="386">
        <v>1154</v>
      </c>
      <c r="J191"/>
      <c r="K191"/>
    </row>
    <row r="192" spans="1:11" ht="15" x14ac:dyDescent="0.25">
      <c r="A192" s="381">
        <v>20010038</v>
      </c>
      <c r="B192" s="381" t="s">
        <v>41</v>
      </c>
      <c r="C192" s="381" t="s">
        <v>16426</v>
      </c>
      <c r="D192" s="381" t="s">
        <v>16477</v>
      </c>
      <c r="E192" s="381" t="s">
        <v>273</v>
      </c>
      <c r="F192" s="386">
        <v>34.14</v>
      </c>
      <c r="G192" s="386">
        <v>1243.8461000000002</v>
      </c>
      <c r="H192" s="386">
        <v>0</v>
      </c>
      <c r="I192" s="386">
        <v>1244</v>
      </c>
      <c r="J192"/>
      <c r="K192"/>
    </row>
    <row r="193" spans="1:11" ht="15" x14ac:dyDescent="0.25">
      <c r="A193" s="381" t="s">
        <v>16686</v>
      </c>
      <c r="B193" s="381"/>
      <c r="C193" s="381"/>
      <c r="D193" s="381"/>
      <c r="E193" s="381"/>
      <c r="F193" s="386">
        <v>404.09</v>
      </c>
      <c r="G193" s="386">
        <v>15682.5697</v>
      </c>
      <c r="H193" s="386">
        <v>335.59000000000015</v>
      </c>
      <c r="I193" s="386">
        <v>15347</v>
      </c>
      <c r="J193"/>
      <c r="K193"/>
    </row>
    <row r="194" spans="1:11" ht="15" x14ac:dyDescent="0.25">
      <c r="A194" s="381">
        <v>20010040</v>
      </c>
      <c r="B194" s="381" t="s">
        <v>17</v>
      </c>
      <c r="C194" s="381" t="s">
        <v>4527</v>
      </c>
      <c r="D194" s="381" t="s">
        <v>4528</v>
      </c>
      <c r="E194" s="381" t="s">
        <v>429</v>
      </c>
      <c r="F194" s="386">
        <v>196.54999999999995</v>
      </c>
      <c r="G194" s="386">
        <v>8045.1248999999998</v>
      </c>
      <c r="H194" s="386">
        <v>197.19999999999709</v>
      </c>
      <c r="I194" s="386">
        <v>7848</v>
      </c>
      <c r="J194"/>
      <c r="K194"/>
    </row>
    <row r="195" spans="1:11" ht="15" x14ac:dyDescent="0.25">
      <c r="A195" s="381">
        <v>20010040</v>
      </c>
      <c r="B195" s="381" t="s">
        <v>0</v>
      </c>
      <c r="C195" s="381" t="s">
        <v>3375</v>
      </c>
      <c r="D195" s="381" t="s">
        <v>4288</v>
      </c>
      <c r="E195" s="381" t="s">
        <v>275</v>
      </c>
      <c r="F195" s="386">
        <v>224.51</v>
      </c>
      <c r="G195" s="386">
        <v>9165.9042999999983</v>
      </c>
      <c r="H195" s="386">
        <v>0</v>
      </c>
      <c r="I195" s="386">
        <v>9166</v>
      </c>
      <c r="J195"/>
      <c r="K195"/>
    </row>
    <row r="196" spans="1:11" ht="15" x14ac:dyDescent="0.25">
      <c r="A196" s="381">
        <v>20010040</v>
      </c>
      <c r="B196" s="381" t="s">
        <v>1</v>
      </c>
      <c r="C196" s="381" t="s">
        <v>4259</v>
      </c>
      <c r="D196" s="381" t="s">
        <v>5832</v>
      </c>
      <c r="E196" s="381" t="s">
        <v>429</v>
      </c>
      <c r="F196" s="386">
        <v>201.4</v>
      </c>
      <c r="G196" s="386">
        <v>8338.3340000000007</v>
      </c>
      <c r="H196" s="386">
        <v>0</v>
      </c>
      <c r="I196" s="386">
        <v>8338</v>
      </c>
      <c r="J196"/>
      <c r="K196"/>
    </row>
    <row r="197" spans="1:11" ht="15" x14ac:dyDescent="0.25">
      <c r="A197" s="381">
        <v>20010040</v>
      </c>
      <c r="B197" s="381" t="s">
        <v>20</v>
      </c>
      <c r="C197" s="381" t="s">
        <v>133</v>
      </c>
      <c r="D197" s="381" t="s">
        <v>5831</v>
      </c>
      <c r="E197" s="381" t="s">
        <v>451</v>
      </c>
      <c r="F197" s="386">
        <v>91.49</v>
      </c>
      <c r="G197" s="386">
        <v>3874</v>
      </c>
      <c r="H197" s="386">
        <v>0</v>
      </c>
      <c r="I197" s="386">
        <v>3874</v>
      </c>
      <c r="J197"/>
      <c r="K197"/>
    </row>
    <row r="198" spans="1:11" ht="15" x14ac:dyDescent="0.25">
      <c r="A198" s="381">
        <v>20010040</v>
      </c>
      <c r="B198" s="381" t="s">
        <v>24</v>
      </c>
      <c r="C198" s="381" t="s">
        <v>9691</v>
      </c>
      <c r="D198" s="381" t="s">
        <v>9730</v>
      </c>
      <c r="E198" s="381" t="s">
        <v>460</v>
      </c>
      <c r="F198" s="386">
        <v>37.07</v>
      </c>
      <c r="G198" s="386">
        <v>1310.2253000000001</v>
      </c>
      <c r="H198" s="386">
        <v>0</v>
      </c>
      <c r="I198" s="386">
        <v>1310</v>
      </c>
      <c r="J198"/>
      <c r="K198"/>
    </row>
    <row r="199" spans="1:11" ht="15" x14ac:dyDescent="0.25">
      <c r="A199" s="381">
        <v>20010040</v>
      </c>
      <c r="B199" s="381" t="s">
        <v>27</v>
      </c>
      <c r="C199" s="381" t="s">
        <v>12917</v>
      </c>
      <c r="D199" s="381" t="s">
        <v>12936</v>
      </c>
      <c r="E199" s="381" t="s">
        <v>275</v>
      </c>
      <c r="F199" s="386">
        <v>31.369999999999994</v>
      </c>
      <c r="G199" s="386">
        <v>1134.432</v>
      </c>
      <c r="H199" s="386">
        <v>0</v>
      </c>
      <c r="I199" s="386">
        <v>1134</v>
      </c>
      <c r="J199"/>
      <c r="K199"/>
    </row>
    <row r="200" spans="1:11" ht="15" x14ac:dyDescent="0.25">
      <c r="A200" s="381">
        <v>20010040</v>
      </c>
      <c r="B200" s="381" t="s">
        <v>2</v>
      </c>
      <c r="C200" s="381" t="s">
        <v>12392</v>
      </c>
      <c r="D200" s="381" t="s">
        <v>13317</v>
      </c>
      <c r="E200" s="381" t="s">
        <v>451</v>
      </c>
      <c r="F200" s="386">
        <v>17.34</v>
      </c>
      <c r="G200" s="386">
        <v>916.26980000000003</v>
      </c>
      <c r="H200" s="386">
        <v>0</v>
      </c>
      <c r="I200" s="386">
        <v>916</v>
      </c>
      <c r="J200"/>
      <c r="K200"/>
    </row>
    <row r="201" spans="1:11" ht="15" x14ac:dyDescent="0.25">
      <c r="A201" s="381">
        <v>20010040</v>
      </c>
      <c r="B201" s="381" t="s">
        <v>3</v>
      </c>
      <c r="C201" s="381" t="s">
        <v>13792</v>
      </c>
      <c r="D201" s="381" t="s">
        <v>13805</v>
      </c>
      <c r="E201" s="381" t="s">
        <v>429</v>
      </c>
      <c r="F201" s="386">
        <v>38.520000000000003</v>
      </c>
      <c r="G201" s="386">
        <v>1550.5751999999998</v>
      </c>
      <c r="H201" s="386">
        <v>0</v>
      </c>
      <c r="I201" s="386">
        <v>1551</v>
      </c>
      <c r="J201"/>
      <c r="K201"/>
    </row>
    <row r="202" spans="1:11" ht="15" x14ac:dyDescent="0.25">
      <c r="A202" s="381" t="s">
        <v>16687</v>
      </c>
      <c r="B202" s="381"/>
      <c r="C202" s="381"/>
      <c r="D202" s="381"/>
      <c r="E202" s="381"/>
      <c r="F202" s="386">
        <v>838.25</v>
      </c>
      <c r="G202" s="386">
        <v>34334.8655</v>
      </c>
      <c r="H202" s="386">
        <v>197.19999999999709</v>
      </c>
      <c r="I202" s="386">
        <v>34137</v>
      </c>
      <c r="J202"/>
      <c r="K202"/>
    </row>
    <row r="203" spans="1:11" ht="15" x14ac:dyDescent="0.25">
      <c r="A203" s="381">
        <v>20010041</v>
      </c>
      <c r="B203" s="381" t="s">
        <v>20</v>
      </c>
      <c r="C203" s="381" t="s">
        <v>4667</v>
      </c>
      <c r="D203" s="381" t="s">
        <v>4729</v>
      </c>
      <c r="E203" s="381" t="s">
        <v>275</v>
      </c>
      <c r="F203" s="386">
        <v>20.720000000000002</v>
      </c>
      <c r="G203" s="386">
        <v>925.50160000000005</v>
      </c>
      <c r="H203" s="386">
        <v>0</v>
      </c>
      <c r="I203" s="386">
        <v>926</v>
      </c>
      <c r="J203"/>
      <c r="K203"/>
    </row>
    <row r="204" spans="1:11" ht="15" x14ac:dyDescent="0.25">
      <c r="A204" s="381">
        <v>20010041</v>
      </c>
      <c r="B204" s="381" t="s">
        <v>39</v>
      </c>
      <c r="C204" s="381" t="s">
        <v>5435</v>
      </c>
      <c r="D204" s="381" t="s">
        <v>5514</v>
      </c>
      <c r="E204" s="381" t="s">
        <v>273</v>
      </c>
      <c r="F204" s="386">
        <v>23.86</v>
      </c>
      <c r="G204" s="386">
        <v>979.56540000000007</v>
      </c>
      <c r="H204" s="386">
        <v>0</v>
      </c>
      <c r="I204" s="386">
        <v>980</v>
      </c>
      <c r="J204"/>
      <c r="K204"/>
    </row>
    <row r="205" spans="1:11" ht="15" x14ac:dyDescent="0.25">
      <c r="A205" s="381">
        <v>20010041</v>
      </c>
      <c r="B205" s="381" t="s">
        <v>762</v>
      </c>
      <c r="C205" s="381" t="s">
        <v>8225</v>
      </c>
      <c r="D205" s="381" t="s">
        <v>11253</v>
      </c>
      <c r="E205" s="381" t="s">
        <v>11274</v>
      </c>
      <c r="F205" s="386">
        <v>34</v>
      </c>
      <c r="G205" s="386">
        <v>1494.8593999999998</v>
      </c>
      <c r="H205" s="386">
        <v>0</v>
      </c>
      <c r="I205" s="386">
        <v>1495</v>
      </c>
      <c r="J205"/>
      <c r="K205"/>
    </row>
    <row r="206" spans="1:11" ht="15" x14ac:dyDescent="0.25">
      <c r="A206" s="381">
        <v>20010041</v>
      </c>
      <c r="B206" s="381" t="s">
        <v>763</v>
      </c>
      <c r="C206" s="381" t="s">
        <v>12729</v>
      </c>
      <c r="D206" s="381" t="s">
        <v>12776</v>
      </c>
      <c r="E206" s="381" t="s">
        <v>460</v>
      </c>
      <c r="F206" s="386">
        <v>39.24</v>
      </c>
      <c r="G206" s="386">
        <v>1752.4407999999999</v>
      </c>
      <c r="H206" s="386">
        <v>0</v>
      </c>
      <c r="I206" s="386">
        <v>1752</v>
      </c>
      <c r="J206"/>
      <c r="K206"/>
    </row>
    <row r="207" spans="1:11" ht="15" x14ac:dyDescent="0.25">
      <c r="A207" s="381">
        <v>20010041</v>
      </c>
      <c r="B207" s="381" t="s">
        <v>1237</v>
      </c>
      <c r="C207" s="381" t="s">
        <v>13598</v>
      </c>
      <c r="D207" s="381" t="s">
        <v>13622</v>
      </c>
      <c r="E207" s="381" t="s">
        <v>275</v>
      </c>
      <c r="F207" s="386">
        <v>10.32</v>
      </c>
      <c r="G207" s="386">
        <v>450.85140000000007</v>
      </c>
      <c r="H207" s="386">
        <v>0</v>
      </c>
      <c r="I207" s="386">
        <v>451</v>
      </c>
      <c r="J207"/>
      <c r="K207"/>
    </row>
    <row r="208" spans="1:11" ht="15" x14ac:dyDescent="0.25">
      <c r="A208" s="381">
        <v>20010041</v>
      </c>
      <c r="B208" s="381" t="s">
        <v>1247</v>
      </c>
      <c r="C208" s="381" t="s">
        <v>13709</v>
      </c>
      <c r="D208" s="381" t="s">
        <v>13730</v>
      </c>
      <c r="E208" s="381" t="s">
        <v>275</v>
      </c>
      <c r="F208" s="386">
        <v>16.420000000000002</v>
      </c>
      <c r="G208" s="386">
        <v>837.9556</v>
      </c>
      <c r="H208" s="386">
        <v>0</v>
      </c>
      <c r="I208" s="386">
        <v>838</v>
      </c>
      <c r="J208"/>
      <c r="K208"/>
    </row>
    <row r="209" spans="1:11" ht="15" x14ac:dyDescent="0.25">
      <c r="A209" s="381">
        <v>20010041</v>
      </c>
      <c r="B209" s="381" t="s">
        <v>1491</v>
      </c>
      <c r="C209" s="381" t="s">
        <v>15299</v>
      </c>
      <c r="D209" s="381" t="s">
        <v>15337</v>
      </c>
      <c r="E209" s="381" t="s">
        <v>275</v>
      </c>
      <c r="F209" s="386">
        <v>19.340000000000003</v>
      </c>
      <c r="G209" s="386">
        <v>990.28620000000001</v>
      </c>
      <c r="H209" s="386">
        <v>0</v>
      </c>
      <c r="I209" s="386">
        <v>990</v>
      </c>
      <c r="J209"/>
      <c r="K209"/>
    </row>
    <row r="210" spans="1:11" ht="15" x14ac:dyDescent="0.25">
      <c r="A210" s="381">
        <v>20010041</v>
      </c>
      <c r="B210" s="381" t="s">
        <v>1750</v>
      </c>
      <c r="C210" s="381" t="s">
        <v>15485</v>
      </c>
      <c r="D210" s="381" t="s">
        <v>15532</v>
      </c>
      <c r="E210" s="381" t="s">
        <v>275</v>
      </c>
      <c r="F210" s="386">
        <v>39.97999999999999</v>
      </c>
      <c r="G210" s="386">
        <v>1656.1738</v>
      </c>
      <c r="H210" s="386">
        <v>0</v>
      </c>
      <c r="I210" s="386">
        <v>1656</v>
      </c>
      <c r="J210"/>
      <c r="K210"/>
    </row>
    <row r="211" spans="1:11" ht="15" x14ac:dyDescent="0.25">
      <c r="A211" s="381">
        <v>20010041</v>
      </c>
      <c r="B211" s="381" t="s">
        <v>2067</v>
      </c>
      <c r="C211" s="381" t="s">
        <v>15763</v>
      </c>
      <c r="D211" s="381" t="s">
        <v>15779</v>
      </c>
      <c r="E211" s="381" t="s">
        <v>467</v>
      </c>
      <c r="F211" s="386">
        <v>45.18</v>
      </c>
      <c r="G211" s="386">
        <v>1793.7076000000002</v>
      </c>
      <c r="H211" s="386">
        <v>0</v>
      </c>
      <c r="I211" s="386">
        <v>1794</v>
      </c>
      <c r="J211"/>
      <c r="K211"/>
    </row>
    <row r="212" spans="1:11" ht="15" x14ac:dyDescent="0.25">
      <c r="A212" s="381">
        <v>20010041</v>
      </c>
      <c r="B212" s="381" t="s">
        <v>427</v>
      </c>
      <c r="C212" s="381" t="s">
        <v>10816</v>
      </c>
      <c r="D212" s="381" t="s">
        <v>10840</v>
      </c>
      <c r="E212" s="381" t="s">
        <v>467</v>
      </c>
      <c r="F212" s="386">
        <v>54.320000000000007</v>
      </c>
      <c r="G212" s="386">
        <v>3230.7064</v>
      </c>
      <c r="H212" s="386">
        <v>0</v>
      </c>
      <c r="I212" s="386">
        <v>3231</v>
      </c>
      <c r="J212"/>
      <c r="K212"/>
    </row>
    <row r="213" spans="1:11" ht="15" x14ac:dyDescent="0.25">
      <c r="A213" s="381" t="s">
        <v>16688</v>
      </c>
      <c r="B213" s="381"/>
      <c r="C213" s="381"/>
      <c r="D213" s="381"/>
      <c r="E213" s="381"/>
      <c r="F213" s="386">
        <v>303.38</v>
      </c>
      <c r="G213" s="386">
        <v>14112.048200000001</v>
      </c>
      <c r="H213" s="386">
        <v>0</v>
      </c>
      <c r="I213" s="386">
        <v>14113</v>
      </c>
      <c r="J213"/>
      <c r="K213"/>
    </row>
    <row r="214" spans="1:11" ht="15" x14ac:dyDescent="0.25">
      <c r="A214" s="381">
        <v>20010042</v>
      </c>
      <c r="B214" s="381" t="s">
        <v>17</v>
      </c>
      <c r="C214" s="381" t="s">
        <v>4648</v>
      </c>
      <c r="D214" s="381" t="s">
        <v>4703</v>
      </c>
      <c r="E214" s="381" t="s">
        <v>4704</v>
      </c>
      <c r="F214" s="386">
        <v>13.5</v>
      </c>
      <c r="G214" s="386">
        <v>556.875</v>
      </c>
      <c r="H214" s="386">
        <v>0</v>
      </c>
      <c r="I214" s="386">
        <v>557</v>
      </c>
      <c r="J214"/>
      <c r="K214"/>
    </row>
    <row r="215" spans="1:11" ht="15" x14ac:dyDescent="0.25">
      <c r="A215" s="381">
        <v>20010042</v>
      </c>
      <c r="B215" s="381" t="s">
        <v>1</v>
      </c>
      <c r="C215" s="381" t="s">
        <v>5437</v>
      </c>
      <c r="D215" s="381" t="s">
        <v>5516</v>
      </c>
      <c r="E215" s="381" t="s">
        <v>271</v>
      </c>
      <c r="F215" s="386">
        <v>11.47</v>
      </c>
      <c r="G215" s="386">
        <v>419.43010000000004</v>
      </c>
      <c r="H215" s="386">
        <v>0</v>
      </c>
      <c r="I215" s="386">
        <v>419</v>
      </c>
      <c r="J215"/>
      <c r="K215"/>
    </row>
    <row r="216" spans="1:11" ht="15" x14ac:dyDescent="0.25">
      <c r="A216" s="381">
        <v>20010042</v>
      </c>
      <c r="B216" s="381" t="s">
        <v>18</v>
      </c>
      <c r="C216" s="381" t="s">
        <v>4937</v>
      </c>
      <c r="D216" s="381" t="s">
        <v>4988</v>
      </c>
      <c r="E216" s="381" t="s">
        <v>271</v>
      </c>
      <c r="F216" s="386">
        <v>31.380000000000003</v>
      </c>
      <c r="G216" s="386">
        <v>2142.1442000000002</v>
      </c>
      <c r="H216" s="386">
        <v>0</v>
      </c>
      <c r="I216" s="386">
        <v>2142</v>
      </c>
      <c r="J216"/>
      <c r="K216"/>
    </row>
    <row r="217" spans="1:11" ht="15" x14ac:dyDescent="0.25">
      <c r="A217" s="381">
        <v>20010042</v>
      </c>
      <c r="B217" s="381" t="s">
        <v>41</v>
      </c>
      <c r="C217" s="381" t="s">
        <v>4939</v>
      </c>
      <c r="D217" s="381" t="s">
        <v>4990</v>
      </c>
      <c r="E217" s="381" t="s">
        <v>4991</v>
      </c>
      <c r="F217" s="386">
        <v>4.0999999999999996</v>
      </c>
      <c r="G217" s="386">
        <v>173.4118</v>
      </c>
      <c r="H217" s="386">
        <v>0</v>
      </c>
      <c r="I217" s="386">
        <v>173</v>
      </c>
      <c r="J217"/>
      <c r="K217"/>
    </row>
    <row r="218" spans="1:11" ht="15" x14ac:dyDescent="0.25">
      <c r="A218" s="381">
        <v>20010042</v>
      </c>
      <c r="B218" s="381" t="s">
        <v>36</v>
      </c>
      <c r="C218" s="381" t="s">
        <v>739</v>
      </c>
      <c r="D218" s="381" t="s">
        <v>5813</v>
      </c>
      <c r="E218" s="381" t="s">
        <v>272</v>
      </c>
      <c r="F218" s="386">
        <v>46.53</v>
      </c>
      <c r="G218" s="386">
        <v>1841.3181</v>
      </c>
      <c r="H218" s="386">
        <v>0</v>
      </c>
      <c r="I218" s="386">
        <v>1841</v>
      </c>
      <c r="J218"/>
      <c r="K218"/>
    </row>
    <row r="219" spans="1:11" ht="15" x14ac:dyDescent="0.25">
      <c r="A219" s="381">
        <v>20010042</v>
      </c>
      <c r="B219" s="381" t="s">
        <v>22</v>
      </c>
      <c r="C219" s="381" t="s">
        <v>2069</v>
      </c>
      <c r="D219" s="381" t="s">
        <v>4993</v>
      </c>
      <c r="E219" s="381" t="s">
        <v>4991</v>
      </c>
      <c r="F219" s="386">
        <v>32.31</v>
      </c>
      <c r="G219" s="386">
        <v>1230.1653999999999</v>
      </c>
      <c r="H219" s="386">
        <v>0</v>
      </c>
      <c r="I219" s="386">
        <v>1230</v>
      </c>
      <c r="J219"/>
      <c r="K219"/>
    </row>
    <row r="220" spans="1:11" ht="15" x14ac:dyDescent="0.25">
      <c r="A220" s="381">
        <v>20010042</v>
      </c>
      <c r="B220" s="381" t="s">
        <v>23</v>
      </c>
      <c r="C220" s="381" t="s">
        <v>4942</v>
      </c>
      <c r="D220" s="381" t="s">
        <v>4995</v>
      </c>
      <c r="E220" s="381" t="s">
        <v>4991</v>
      </c>
      <c r="F220" s="386">
        <v>17.21</v>
      </c>
      <c r="G220" s="386">
        <v>699.35930000000008</v>
      </c>
      <c r="H220" s="386">
        <v>0</v>
      </c>
      <c r="I220" s="386">
        <v>699</v>
      </c>
      <c r="J220"/>
      <c r="K220"/>
    </row>
    <row r="221" spans="1:11" ht="15" x14ac:dyDescent="0.25">
      <c r="A221" s="381">
        <v>20010042</v>
      </c>
      <c r="B221" s="381" t="s">
        <v>24</v>
      </c>
      <c r="C221" s="381" t="s">
        <v>2435</v>
      </c>
      <c r="D221" s="381" t="s">
        <v>4996</v>
      </c>
      <c r="E221" s="381" t="s">
        <v>4991</v>
      </c>
      <c r="F221" s="386">
        <v>19.499999999999996</v>
      </c>
      <c r="G221" s="386">
        <v>712.82410000000004</v>
      </c>
      <c r="H221" s="386">
        <v>0</v>
      </c>
      <c r="I221" s="386">
        <v>713</v>
      </c>
      <c r="J221"/>
      <c r="K221"/>
    </row>
    <row r="222" spans="1:11" ht="15" x14ac:dyDescent="0.25">
      <c r="A222" s="381">
        <v>20010042</v>
      </c>
      <c r="B222" s="381" t="s">
        <v>25</v>
      </c>
      <c r="C222" s="381" t="s">
        <v>4944</v>
      </c>
      <c r="D222" s="381" t="s">
        <v>4997</v>
      </c>
      <c r="E222" s="381" t="s">
        <v>273</v>
      </c>
      <c r="F222" s="386">
        <v>90.06</v>
      </c>
      <c r="G222" s="386">
        <v>4050.5187999999998</v>
      </c>
      <c r="H222" s="386">
        <v>0</v>
      </c>
      <c r="I222" s="386">
        <v>4051</v>
      </c>
      <c r="J222"/>
      <c r="K222"/>
    </row>
    <row r="223" spans="1:11" ht="15" x14ac:dyDescent="0.25">
      <c r="A223" s="381">
        <v>20010042</v>
      </c>
      <c r="B223" s="381" t="s">
        <v>27</v>
      </c>
      <c r="C223" s="381" t="s">
        <v>5214</v>
      </c>
      <c r="D223" s="381" t="s">
        <v>5518</v>
      </c>
      <c r="E223" s="381" t="s">
        <v>5519</v>
      </c>
      <c r="F223" s="386">
        <v>10.81</v>
      </c>
      <c r="G223" s="386">
        <v>499.13349999999997</v>
      </c>
      <c r="H223" s="386">
        <v>0</v>
      </c>
      <c r="I223" s="386">
        <v>499</v>
      </c>
      <c r="J223"/>
      <c r="K223"/>
    </row>
    <row r="224" spans="1:11" ht="15" x14ac:dyDescent="0.25">
      <c r="A224" s="381">
        <v>20010042</v>
      </c>
      <c r="B224" s="381" t="s">
        <v>3</v>
      </c>
      <c r="C224" s="381" t="s">
        <v>5396</v>
      </c>
      <c r="D224" s="381" t="s">
        <v>5466</v>
      </c>
      <c r="E224" s="381" t="s">
        <v>4704</v>
      </c>
      <c r="F224" s="386">
        <v>13.930000000000001</v>
      </c>
      <c r="G224" s="386">
        <v>607.5453</v>
      </c>
      <c r="H224" s="386">
        <v>0</v>
      </c>
      <c r="I224" s="386">
        <v>608</v>
      </c>
      <c r="J224"/>
      <c r="K224"/>
    </row>
    <row r="225" spans="1:11" ht="15" x14ac:dyDescent="0.25">
      <c r="A225" s="381">
        <v>20010042</v>
      </c>
      <c r="B225" s="381" t="s">
        <v>28</v>
      </c>
      <c r="C225" s="381" t="s">
        <v>5992</v>
      </c>
      <c r="D225" s="381" t="s">
        <v>6012</v>
      </c>
      <c r="E225" s="381" t="s">
        <v>4991</v>
      </c>
      <c r="F225" s="386">
        <v>12.879999999999999</v>
      </c>
      <c r="G225" s="386">
        <v>576.98119999999994</v>
      </c>
      <c r="H225" s="386">
        <v>0</v>
      </c>
      <c r="I225" s="386">
        <v>577</v>
      </c>
      <c r="J225"/>
      <c r="K225"/>
    </row>
    <row r="226" spans="1:11" ht="15" x14ac:dyDescent="0.25">
      <c r="A226" s="381">
        <v>20010042</v>
      </c>
      <c r="B226" s="381" t="s">
        <v>39</v>
      </c>
      <c r="C226" s="381" t="s">
        <v>7302</v>
      </c>
      <c r="D226" s="381" t="s">
        <v>7332</v>
      </c>
      <c r="E226" s="381" t="s">
        <v>4704</v>
      </c>
      <c r="F226" s="386">
        <v>114.28</v>
      </c>
      <c r="G226" s="386">
        <v>4927.8739999999998</v>
      </c>
      <c r="H226" s="386">
        <v>0</v>
      </c>
      <c r="I226" s="386">
        <v>4928</v>
      </c>
      <c r="J226"/>
      <c r="K226"/>
    </row>
    <row r="227" spans="1:11" ht="15" x14ac:dyDescent="0.25">
      <c r="A227" s="381">
        <v>20010042</v>
      </c>
      <c r="B227" s="381" t="s">
        <v>6</v>
      </c>
      <c r="C227" s="381" t="s">
        <v>670</v>
      </c>
      <c r="D227" s="381" t="s">
        <v>7632</v>
      </c>
      <c r="E227" s="381" t="s">
        <v>4991</v>
      </c>
      <c r="F227" s="386">
        <v>33.04</v>
      </c>
      <c r="G227" s="386">
        <v>1811.5788</v>
      </c>
      <c r="H227" s="386">
        <v>0</v>
      </c>
      <c r="I227" s="386">
        <v>1812</v>
      </c>
      <c r="J227"/>
      <c r="K227"/>
    </row>
    <row r="228" spans="1:11" ht="15" x14ac:dyDescent="0.25">
      <c r="A228" s="381">
        <v>20010042</v>
      </c>
      <c r="B228" s="381" t="s">
        <v>30</v>
      </c>
      <c r="C228" s="381" t="s">
        <v>5649</v>
      </c>
      <c r="D228" s="381" t="s">
        <v>3899</v>
      </c>
      <c r="E228" s="381" t="s">
        <v>271</v>
      </c>
      <c r="F228" s="386">
        <v>30.97</v>
      </c>
      <c r="G228" s="386">
        <v>1628.8754000000001</v>
      </c>
      <c r="H228" s="386">
        <v>0</v>
      </c>
      <c r="I228" s="386">
        <v>1629</v>
      </c>
      <c r="J228"/>
      <c r="K228"/>
    </row>
    <row r="229" spans="1:11" ht="15" x14ac:dyDescent="0.25">
      <c r="A229" s="381">
        <v>20010042</v>
      </c>
      <c r="B229" s="381" t="s">
        <v>7</v>
      </c>
      <c r="C229" s="381" t="s">
        <v>8333</v>
      </c>
      <c r="D229" s="381" t="s">
        <v>8343</v>
      </c>
      <c r="E229" s="381" t="s">
        <v>271</v>
      </c>
      <c r="F229" s="386">
        <v>32.07</v>
      </c>
      <c r="G229" s="386">
        <v>1168.7161000000001</v>
      </c>
      <c r="H229" s="386">
        <v>0</v>
      </c>
      <c r="I229" s="386">
        <v>1169</v>
      </c>
      <c r="J229"/>
      <c r="K229"/>
    </row>
    <row r="230" spans="1:11" ht="15" x14ac:dyDescent="0.25">
      <c r="A230" s="381">
        <v>20010042</v>
      </c>
      <c r="B230" s="381" t="s">
        <v>422</v>
      </c>
      <c r="C230" s="381" t="s">
        <v>10093</v>
      </c>
      <c r="D230" s="381" t="s">
        <v>10133</v>
      </c>
      <c r="E230" s="381" t="s">
        <v>271</v>
      </c>
      <c r="F230" s="386">
        <v>18.669999999999998</v>
      </c>
      <c r="G230" s="386">
        <v>839.70499999999981</v>
      </c>
      <c r="H230" s="386">
        <v>0</v>
      </c>
      <c r="I230" s="386">
        <v>840</v>
      </c>
      <c r="J230"/>
      <c r="K230"/>
    </row>
    <row r="231" spans="1:11" ht="15" x14ac:dyDescent="0.25">
      <c r="A231" s="381">
        <v>20010042</v>
      </c>
      <c r="B231" s="381" t="s">
        <v>8</v>
      </c>
      <c r="C231" s="381" t="s">
        <v>10401</v>
      </c>
      <c r="D231" s="381" t="s">
        <v>10435</v>
      </c>
      <c r="E231" s="381" t="s">
        <v>271</v>
      </c>
      <c r="F231" s="386">
        <v>76.94</v>
      </c>
      <c r="G231" s="386">
        <v>3206.7888999999996</v>
      </c>
      <c r="H231" s="386">
        <v>0</v>
      </c>
      <c r="I231" s="386">
        <v>3207</v>
      </c>
      <c r="J231"/>
      <c r="K231"/>
    </row>
    <row r="232" spans="1:11" ht="15" x14ac:dyDescent="0.25">
      <c r="A232" s="381">
        <v>20010042</v>
      </c>
      <c r="B232" s="381" t="s">
        <v>32</v>
      </c>
      <c r="C232" s="381" t="s">
        <v>11465</v>
      </c>
      <c r="D232" s="381" t="s">
        <v>11510</v>
      </c>
      <c r="E232" s="381" t="s">
        <v>265</v>
      </c>
      <c r="F232" s="386">
        <v>9.5300000000000011</v>
      </c>
      <c r="G232" s="386">
        <v>492.68729999999999</v>
      </c>
      <c r="H232" s="386">
        <v>0</v>
      </c>
      <c r="I232" s="386">
        <v>493</v>
      </c>
      <c r="J232"/>
      <c r="K232"/>
    </row>
    <row r="233" spans="1:11" ht="15" x14ac:dyDescent="0.25">
      <c r="A233" s="381">
        <v>20010042</v>
      </c>
      <c r="B233" s="381" t="s">
        <v>33</v>
      </c>
      <c r="C233" s="381" t="s">
        <v>11466</v>
      </c>
      <c r="D233" s="381" t="s">
        <v>11511</v>
      </c>
      <c r="E233" s="381" t="s">
        <v>3834</v>
      </c>
      <c r="F233" s="386">
        <v>56.370000000000005</v>
      </c>
      <c r="G233" s="386">
        <v>2243.4492999999998</v>
      </c>
      <c r="H233" s="386">
        <v>0</v>
      </c>
      <c r="I233" s="386">
        <v>2243</v>
      </c>
      <c r="J233"/>
      <c r="K233"/>
    </row>
    <row r="234" spans="1:11" ht="15" x14ac:dyDescent="0.25">
      <c r="A234" s="381">
        <v>20010042</v>
      </c>
      <c r="B234" s="381" t="s">
        <v>9</v>
      </c>
      <c r="C234" s="381" t="s">
        <v>739</v>
      </c>
      <c r="D234" s="381" t="s">
        <v>11512</v>
      </c>
      <c r="E234" s="381" t="s">
        <v>3834</v>
      </c>
      <c r="F234" s="386">
        <v>20.439999999999998</v>
      </c>
      <c r="G234" s="386">
        <v>847.01299999999992</v>
      </c>
      <c r="H234" s="386">
        <v>0</v>
      </c>
      <c r="I234" s="386">
        <v>847</v>
      </c>
      <c r="J234"/>
      <c r="K234"/>
    </row>
    <row r="235" spans="1:11" ht="15" x14ac:dyDescent="0.25">
      <c r="A235" s="381">
        <v>20010042</v>
      </c>
      <c r="B235" s="381" t="s">
        <v>10</v>
      </c>
      <c r="C235" s="381" t="s">
        <v>11769</v>
      </c>
      <c r="D235" s="381" t="s">
        <v>11806</v>
      </c>
      <c r="E235" s="381" t="s">
        <v>4704</v>
      </c>
      <c r="F235" s="386">
        <v>23.3</v>
      </c>
      <c r="G235" s="386">
        <v>1150.5853</v>
      </c>
      <c r="H235" s="386">
        <v>0</v>
      </c>
      <c r="I235" s="386">
        <v>1151</v>
      </c>
      <c r="J235"/>
      <c r="K235"/>
    </row>
    <row r="236" spans="1:11" ht="15" x14ac:dyDescent="0.25">
      <c r="A236" s="381">
        <v>20010042</v>
      </c>
      <c r="B236" s="381" t="s">
        <v>11</v>
      </c>
      <c r="C236" s="381" t="s">
        <v>12297</v>
      </c>
      <c r="D236" s="381" t="s">
        <v>12317</v>
      </c>
      <c r="E236" s="381" t="s">
        <v>3834</v>
      </c>
      <c r="F236" s="386">
        <v>18.91</v>
      </c>
      <c r="G236" s="386">
        <v>776.21440000000007</v>
      </c>
      <c r="H236" s="386">
        <v>0</v>
      </c>
      <c r="I236" s="386">
        <v>776</v>
      </c>
      <c r="J236"/>
      <c r="K236"/>
    </row>
    <row r="237" spans="1:11" ht="15" x14ac:dyDescent="0.25">
      <c r="A237" s="381">
        <v>20010042</v>
      </c>
      <c r="B237" s="381" t="s">
        <v>12</v>
      </c>
      <c r="C237" s="381" t="s">
        <v>12627</v>
      </c>
      <c r="D237" s="381" t="s">
        <v>12641</v>
      </c>
      <c r="E237" s="381" t="s">
        <v>4704</v>
      </c>
      <c r="F237" s="386">
        <v>58.239999999999995</v>
      </c>
      <c r="G237" s="386">
        <v>3156.1527999999998</v>
      </c>
      <c r="H237" s="386">
        <v>0</v>
      </c>
      <c r="I237" s="386">
        <v>3156</v>
      </c>
      <c r="J237"/>
      <c r="K237"/>
    </row>
    <row r="238" spans="1:11" ht="15" x14ac:dyDescent="0.25">
      <c r="A238" s="381">
        <v>20010042</v>
      </c>
      <c r="B238" s="381" t="s">
        <v>35</v>
      </c>
      <c r="C238" s="381" t="s">
        <v>5723</v>
      </c>
      <c r="D238" s="381" t="s">
        <v>14324</v>
      </c>
      <c r="E238" s="381" t="s">
        <v>278</v>
      </c>
      <c r="F238" s="386">
        <v>43.300000000000004</v>
      </c>
      <c r="G238" s="386">
        <v>1763.6205</v>
      </c>
      <c r="H238" s="386">
        <v>0</v>
      </c>
      <c r="I238" s="386">
        <v>1764</v>
      </c>
      <c r="J238"/>
      <c r="K238"/>
    </row>
    <row r="239" spans="1:11" ht="15" x14ac:dyDescent="0.25">
      <c r="A239" s="381">
        <v>20010042</v>
      </c>
      <c r="B239" s="381" t="s">
        <v>15</v>
      </c>
      <c r="C239" s="381" t="s">
        <v>14715</v>
      </c>
      <c r="D239" s="381" t="s">
        <v>14736</v>
      </c>
      <c r="E239" s="381" t="s">
        <v>4704</v>
      </c>
      <c r="F239" s="386">
        <v>28.200000000000003</v>
      </c>
      <c r="G239" s="386">
        <v>1033.2933</v>
      </c>
      <c r="H239" s="386">
        <v>0</v>
      </c>
      <c r="I239" s="386">
        <v>1033</v>
      </c>
      <c r="J239"/>
      <c r="K239"/>
    </row>
    <row r="240" spans="1:11" ht="15" x14ac:dyDescent="0.25">
      <c r="A240" s="381" t="s">
        <v>16689</v>
      </c>
      <c r="B240" s="381"/>
      <c r="C240" s="381"/>
      <c r="D240" s="381"/>
      <c r="E240" s="381"/>
      <c r="F240" s="386">
        <v>867.93999999999994</v>
      </c>
      <c r="G240" s="386">
        <v>38556.260899999994</v>
      </c>
      <c r="H240" s="386">
        <v>0</v>
      </c>
      <c r="I240" s="386">
        <v>38557</v>
      </c>
      <c r="J240"/>
      <c r="K240"/>
    </row>
    <row r="241" spans="1:11" ht="15" x14ac:dyDescent="0.25">
      <c r="A241" s="381">
        <v>20010043</v>
      </c>
      <c r="B241" s="381" t="s">
        <v>0</v>
      </c>
      <c r="C241" s="381" t="s">
        <v>6983</v>
      </c>
      <c r="D241" s="381" t="s">
        <v>7005</v>
      </c>
      <c r="E241" s="381" t="s">
        <v>451</v>
      </c>
      <c r="F241" s="386">
        <v>25.12</v>
      </c>
      <c r="G241" s="386">
        <v>1232.4793</v>
      </c>
      <c r="H241" s="386">
        <v>50</v>
      </c>
      <c r="I241" s="386">
        <v>1182</v>
      </c>
      <c r="J241"/>
      <c r="K241"/>
    </row>
    <row r="242" spans="1:11" ht="15" x14ac:dyDescent="0.25">
      <c r="A242" s="381">
        <v>20010043</v>
      </c>
      <c r="B242" s="381" t="s">
        <v>1</v>
      </c>
      <c r="C242" s="381" t="s">
        <v>6999</v>
      </c>
      <c r="D242" s="381" t="s">
        <v>7025</v>
      </c>
      <c r="E242" s="381" t="s">
        <v>451</v>
      </c>
      <c r="F242" s="386">
        <v>40.570000000000007</v>
      </c>
      <c r="G242" s="386">
        <v>1815.2091</v>
      </c>
      <c r="H242" s="386">
        <v>100</v>
      </c>
      <c r="I242" s="386">
        <v>1715</v>
      </c>
      <c r="J242"/>
      <c r="K242"/>
    </row>
    <row r="243" spans="1:11" ht="15" x14ac:dyDescent="0.25">
      <c r="A243" s="381">
        <v>20010043</v>
      </c>
      <c r="B243" s="381" t="s">
        <v>20</v>
      </c>
      <c r="C243" s="381" t="s">
        <v>7121</v>
      </c>
      <c r="D243" s="381" t="s">
        <v>7155</v>
      </c>
      <c r="E243" s="381" t="s">
        <v>275</v>
      </c>
      <c r="F243" s="386">
        <v>13.62</v>
      </c>
      <c r="G243" s="386">
        <v>737.62390000000005</v>
      </c>
      <c r="H243" s="386">
        <v>0</v>
      </c>
      <c r="I243" s="386">
        <v>738</v>
      </c>
      <c r="J243"/>
      <c r="K243"/>
    </row>
    <row r="244" spans="1:11" ht="15" x14ac:dyDescent="0.25">
      <c r="A244" s="381">
        <v>20010043</v>
      </c>
      <c r="B244" s="381" t="s">
        <v>41</v>
      </c>
      <c r="C244" s="381" t="s">
        <v>5718</v>
      </c>
      <c r="D244" s="381" t="s">
        <v>7156</v>
      </c>
      <c r="E244" s="381" t="s">
        <v>467</v>
      </c>
      <c r="F244" s="386">
        <v>42.550000000000004</v>
      </c>
      <c r="G244" s="386">
        <v>1707.0249999999999</v>
      </c>
      <c r="H244" s="386">
        <v>100</v>
      </c>
      <c r="I244" s="386">
        <v>1607</v>
      </c>
      <c r="J244"/>
      <c r="K244"/>
    </row>
    <row r="245" spans="1:11" ht="15" x14ac:dyDescent="0.25">
      <c r="A245" s="381">
        <v>20010043</v>
      </c>
      <c r="B245" s="381" t="s">
        <v>40</v>
      </c>
      <c r="C245" s="381" t="s">
        <v>7124</v>
      </c>
      <c r="D245" s="381" t="s">
        <v>7159</v>
      </c>
      <c r="E245" s="381" t="s">
        <v>273</v>
      </c>
      <c r="F245" s="386">
        <v>42.269999999999996</v>
      </c>
      <c r="G245" s="386">
        <v>1658.8811000000001</v>
      </c>
      <c r="H245" s="386">
        <v>100</v>
      </c>
      <c r="I245" s="386">
        <v>1559</v>
      </c>
      <c r="J245"/>
      <c r="K245"/>
    </row>
    <row r="246" spans="1:11" ht="15" x14ac:dyDescent="0.25">
      <c r="A246" s="381">
        <v>20010043</v>
      </c>
      <c r="B246" s="381" t="s">
        <v>24</v>
      </c>
      <c r="C246" s="381" t="s">
        <v>7304</v>
      </c>
      <c r="D246" s="381" t="s">
        <v>7334</v>
      </c>
      <c r="E246" s="381" t="s">
        <v>460</v>
      </c>
      <c r="F246" s="386">
        <v>50.13</v>
      </c>
      <c r="G246" s="386">
        <v>2351.3764999999999</v>
      </c>
      <c r="H246" s="386">
        <v>200</v>
      </c>
      <c r="I246" s="386">
        <v>2151</v>
      </c>
      <c r="J246"/>
      <c r="K246"/>
    </row>
    <row r="247" spans="1:11" ht="15" x14ac:dyDescent="0.25">
      <c r="A247" s="381">
        <v>20010043</v>
      </c>
      <c r="B247" s="381" t="s">
        <v>25</v>
      </c>
      <c r="C247" s="381" t="s">
        <v>7746</v>
      </c>
      <c r="D247" s="381" t="s">
        <v>7789</v>
      </c>
      <c r="E247" s="381" t="s">
        <v>460</v>
      </c>
      <c r="F247" s="386">
        <v>47.190000000000005</v>
      </c>
      <c r="G247" s="386">
        <v>2614.5752000000002</v>
      </c>
      <c r="H247" s="386">
        <v>150</v>
      </c>
      <c r="I247" s="386">
        <v>2465</v>
      </c>
      <c r="J247"/>
      <c r="K247"/>
    </row>
    <row r="248" spans="1:11" ht="15" x14ac:dyDescent="0.25">
      <c r="A248" s="381">
        <v>20010043</v>
      </c>
      <c r="B248" s="381" t="s">
        <v>2</v>
      </c>
      <c r="C248" s="381" t="s">
        <v>8782</v>
      </c>
      <c r="D248" s="381" t="s">
        <v>8833</v>
      </c>
      <c r="E248" s="381" t="s">
        <v>467</v>
      </c>
      <c r="F248" s="386">
        <v>24.529999999999998</v>
      </c>
      <c r="G248" s="386">
        <v>1183.3960999999999</v>
      </c>
      <c r="H248" s="386">
        <v>50</v>
      </c>
      <c r="I248" s="386">
        <v>1133</v>
      </c>
      <c r="J248"/>
      <c r="K248"/>
    </row>
    <row r="249" spans="1:11" ht="15" x14ac:dyDescent="0.25">
      <c r="A249" s="381">
        <v>20010043</v>
      </c>
      <c r="B249" s="381" t="s">
        <v>28</v>
      </c>
      <c r="C249" s="381" t="s">
        <v>10403</v>
      </c>
      <c r="D249" s="381" t="s">
        <v>10437</v>
      </c>
      <c r="E249" s="381" t="s">
        <v>460</v>
      </c>
      <c r="F249" s="386">
        <v>38.44</v>
      </c>
      <c r="G249" s="386">
        <v>1733.2577000000001</v>
      </c>
      <c r="H249" s="386">
        <v>100</v>
      </c>
      <c r="I249" s="386">
        <v>1633</v>
      </c>
      <c r="J249"/>
      <c r="K249"/>
    </row>
    <row r="250" spans="1:11" ht="15" x14ac:dyDescent="0.25">
      <c r="A250" s="381">
        <v>20010043</v>
      </c>
      <c r="B250" s="381" t="s">
        <v>37</v>
      </c>
      <c r="C250" s="381" t="s">
        <v>10404</v>
      </c>
      <c r="D250" s="381" t="s">
        <v>10438</v>
      </c>
      <c r="E250" s="381" t="s">
        <v>467</v>
      </c>
      <c r="F250" s="386">
        <v>29.17</v>
      </c>
      <c r="G250" s="386">
        <v>1329.0880000000002</v>
      </c>
      <c r="H250" s="386">
        <v>100</v>
      </c>
      <c r="I250" s="386">
        <v>1229</v>
      </c>
      <c r="J250"/>
      <c r="K250"/>
    </row>
    <row r="251" spans="1:11" ht="15" x14ac:dyDescent="0.25">
      <c r="A251" s="381">
        <v>20010043</v>
      </c>
      <c r="B251" s="381" t="s">
        <v>38</v>
      </c>
      <c r="C251" s="381" t="s">
        <v>10405</v>
      </c>
      <c r="D251" s="381" t="s">
        <v>10439</v>
      </c>
      <c r="E251" s="381" t="s">
        <v>460</v>
      </c>
      <c r="F251" s="386">
        <v>13.08</v>
      </c>
      <c r="G251" s="386">
        <v>781.33879999999999</v>
      </c>
      <c r="H251" s="386">
        <v>0</v>
      </c>
      <c r="I251" s="386">
        <v>781</v>
      </c>
      <c r="J251"/>
      <c r="K251"/>
    </row>
    <row r="252" spans="1:11" ht="15" x14ac:dyDescent="0.25">
      <c r="A252" s="381">
        <v>20010043</v>
      </c>
      <c r="B252" s="381" t="s">
        <v>5</v>
      </c>
      <c r="C252" s="381" t="s">
        <v>7035</v>
      </c>
      <c r="D252" s="381" t="s">
        <v>11139</v>
      </c>
      <c r="E252" s="381" t="s">
        <v>451</v>
      </c>
      <c r="F252" s="386">
        <v>64.069999999999993</v>
      </c>
      <c r="G252" s="386">
        <v>2917.1799000000005</v>
      </c>
      <c r="H252" s="386">
        <v>0</v>
      </c>
      <c r="I252" s="386">
        <v>2917</v>
      </c>
      <c r="J252"/>
      <c r="K252"/>
    </row>
    <row r="253" spans="1:11" ht="15" x14ac:dyDescent="0.25">
      <c r="A253" s="381">
        <v>20010043</v>
      </c>
      <c r="B253" s="381" t="s">
        <v>6</v>
      </c>
      <c r="C253" s="381" t="s">
        <v>13601</v>
      </c>
      <c r="D253" s="381" t="s">
        <v>13625</v>
      </c>
      <c r="E253" s="381" t="s">
        <v>456</v>
      </c>
      <c r="F253" s="386">
        <v>23.01</v>
      </c>
      <c r="G253" s="386">
        <v>1249.2488999999998</v>
      </c>
      <c r="H253" s="386">
        <v>50</v>
      </c>
      <c r="I253" s="386">
        <v>1199</v>
      </c>
      <c r="J253"/>
      <c r="K253"/>
    </row>
    <row r="254" spans="1:11" ht="15" x14ac:dyDescent="0.25">
      <c r="A254" s="381">
        <v>20010043</v>
      </c>
      <c r="B254" s="381" t="s">
        <v>30</v>
      </c>
      <c r="C254" s="381" t="s">
        <v>14143</v>
      </c>
      <c r="D254" s="381" t="s">
        <v>14156</v>
      </c>
      <c r="E254" s="381" t="s">
        <v>275</v>
      </c>
      <c r="F254" s="386">
        <v>19.75</v>
      </c>
      <c r="G254" s="386">
        <v>893.49170000000004</v>
      </c>
      <c r="H254" s="386">
        <v>50</v>
      </c>
      <c r="I254" s="386">
        <v>843</v>
      </c>
      <c r="J254"/>
      <c r="K254"/>
    </row>
    <row r="255" spans="1:11" ht="15" x14ac:dyDescent="0.25">
      <c r="A255" s="381">
        <v>20010043</v>
      </c>
      <c r="B255" s="381" t="s">
        <v>31</v>
      </c>
      <c r="C255" s="381" t="s">
        <v>6606</v>
      </c>
      <c r="D255" s="381" t="s">
        <v>14157</v>
      </c>
      <c r="E255" s="381" t="s">
        <v>451</v>
      </c>
      <c r="F255" s="386">
        <v>20.010000000000002</v>
      </c>
      <c r="G255" s="386">
        <v>916.46950000000004</v>
      </c>
      <c r="H255" s="386">
        <v>0</v>
      </c>
      <c r="I255" s="386">
        <v>916</v>
      </c>
      <c r="J255"/>
      <c r="K255"/>
    </row>
    <row r="256" spans="1:11" ht="15" x14ac:dyDescent="0.25">
      <c r="A256" s="381">
        <v>20010043</v>
      </c>
      <c r="B256" s="381" t="s">
        <v>422</v>
      </c>
      <c r="C256" s="381" t="s">
        <v>14442</v>
      </c>
      <c r="D256" s="381" t="s">
        <v>14457</v>
      </c>
      <c r="E256" s="381" t="s">
        <v>273</v>
      </c>
      <c r="F256" s="386">
        <v>26.810000000000002</v>
      </c>
      <c r="G256" s="386">
        <v>1069.3434999999999</v>
      </c>
      <c r="H256" s="386">
        <v>50</v>
      </c>
      <c r="I256" s="386">
        <v>1019</v>
      </c>
      <c r="J256"/>
      <c r="K256"/>
    </row>
    <row r="257" spans="1:11" ht="15" x14ac:dyDescent="0.25">
      <c r="A257" s="381">
        <v>20010043</v>
      </c>
      <c r="B257" s="381" t="s">
        <v>8</v>
      </c>
      <c r="C257" s="381" t="s">
        <v>14443</v>
      </c>
      <c r="D257" s="381" t="s">
        <v>14458</v>
      </c>
      <c r="E257" s="381" t="s">
        <v>467</v>
      </c>
      <c r="F257" s="386">
        <v>35.94</v>
      </c>
      <c r="G257" s="386">
        <v>1460.5178000000001</v>
      </c>
      <c r="H257" s="386">
        <v>26</v>
      </c>
      <c r="I257" s="386">
        <v>1435</v>
      </c>
      <c r="J257"/>
      <c r="K257"/>
    </row>
    <row r="258" spans="1:11" ht="15" x14ac:dyDescent="0.25">
      <c r="A258" s="381">
        <v>20010043</v>
      </c>
      <c r="B258" s="381" t="s">
        <v>9</v>
      </c>
      <c r="C258" s="381" t="s">
        <v>10475</v>
      </c>
      <c r="D258" s="381" t="s">
        <v>14459</v>
      </c>
      <c r="E258" s="381" t="s">
        <v>456</v>
      </c>
      <c r="F258" s="386">
        <v>39.57</v>
      </c>
      <c r="G258" s="386">
        <v>1580.1316000000002</v>
      </c>
      <c r="H258" s="386">
        <v>0</v>
      </c>
      <c r="I258" s="386">
        <v>1580</v>
      </c>
      <c r="J258"/>
      <c r="K258"/>
    </row>
    <row r="259" spans="1:11" ht="15" x14ac:dyDescent="0.25">
      <c r="A259" s="381">
        <v>20010043</v>
      </c>
      <c r="B259" s="381" t="s">
        <v>10</v>
      </c>
      <c r="C259" s="381" t="s">
        <v>15709</v>
      </c>
      <c r="D259" s="381" t="s">
        <v>15720</v>
      </c>
      <c r="E259" s="381" t="s">
        <v>467</v>
      </c>
      <c r="F259" s="386">
        <v>32.71</v>
      </c>
      <c r="G259" s="386">
        <v>1389.0589</v>
      </c>
      <c r="H259" s="386">
        <v>100</v>
      </c>
      <c r="I259" s="386">
        <v>1289</v>
      </c>
      <c r="J259"/>
      <c r="K259"/>
    </row>
    <row r="260" spans="1:11" ht="15" x14ac:dyDescent="0.25">
      <c r="A260" s="381">
        <v>20010043</v>
      </c>
      <c r="B260" s="381" t="s">
        <v>11</v>
      </c>
      <c r="C260" s="381" t="s">
        <v>15710</v>
      </c>
      <c r="D260" s="381" t="s">
        <v>15721</v>
      </c>
      <c r="E260" s="381" t="s">
        <v>467</v>
      </c>
      <c r="F260" s="386">
        <v>6.5799999999999992</v>
      </c>
      <c r="G260" s="386">
        <v>438.37510000000003</v>
      </c>
      <c r="H260" s="386">
        <v>0</v>
      </c>
      <c r="I260" s="386">
        <v>438</v>
      </c>
      <c r="J260"/>
      <c r="K260"/>
    </row>
    <row r="261" spans="1:11" ht="15" x14ac:dyDescent="0.25">
      <c r="A261" s="381">
        <v>20010043</v>
      </c>
      <c r="B261" s="381" t="s">
        <v>12</v>
      </c>
      <c r="C261" s="381" t="s">
        <v>15836</v>
      </c>
      <c r="D261" s="381" t="s">
        <v>15854</v>
      </c>
      <c r="E261" s="381" t="s">
        <v>275</v>
      </c>
      <c r="F261" s="386">
        <v>69.069999999999993</v>
      </c>
      <c r="G261" s="386">
        <v>2615.2464</v>
      </c>
      <c r="H261" s="386">
        <v>0</v>
      </c>
      <c r="I261" s="386">
        <v>2615</v>
      </c>
      <c r="J261"/>
      <c r="K261"/>
    </row>
    <row r="262" spans="1:11" ht="15" x14ac:dyDescent="0.25">
      <c r="A262" s="381">
        <v>20010043</v>
      </c>
      <c r="B262" s="381" t="s">
        <v>13</v>
      </c>
      <c r="C262" s="381" t="s">
        <v>16211</v>
      </c>
      <c r="D262" s="381" t="s">
        <v>16230</v>
      </c>
      <c r="E262" s="381" t="s">
        <v>273</v>
      </c>
      <c r="F262" s="386">
        <v>73.8</v>
      </c>
      <c r="G262" s="386">
        <v>2888.8562999999999</v>
      </c>
      <c r="H262" s="386">
        <v>0</v>
      </c>
      <c r="I262" s="386">
        <v>2889</v>
      </c>
      <c r="J262"/>
      <c r="K262"/>
    </row>
    <row r="263" spans="1:11" ht="15" x14ac:dyDescent="0.25">
      <c r="A263" s="381">
        <v>20010043</v>
      </c>
      <c r="B263" s="381" t="s">
        <v>35</v>
      </c>
      <c r="C263" s="381" t="s">
        <v>16427</v>
      </c>
      <c r="D263" s="381" t="s">
        <v>16478</v>
      </c>
      <c r="E263" s="381" t="s">
        <v>456</v>
      </c>
      <c r="F263" s="386">
        <v>48.55</v>
      </c>
      <c r="G263" s="386">
        <v>1912.1762999999999</v>
      </c>
      <c r="H263" s="386">
        <v>0</v>
      </c>
      <c r="I263" s="386">
        <v>1912</v>
      </c>
      <c r="J263"/>
      <c r="K263"/>
    </row>
    <row r="264" spans="1:11" ht="15" x14ac:dyDescent="0.25">
      <c r="A264" s="381" t="s">
        <v>16690</v>
      </c>
      <c r="B264" s="381"/>
      <c r="C264" s="381"/>
      <c r="D264" s="381"/>
      <c r="E264" s="381"/>
      <c r="F264" s="386">
        <v>826.54</v>
      </c>
      <c r="G264" s="386">
        <v>36474.346599999997</v>
      </c>
      <c r="H264" s="386">
        <v>1226</v>
      </c>
      <c r="I264" s="386">
        <v>35245</v>
      </c>
      <c r="J264"/>
      <c r="K264"/>
    </row>
    <row r="265" spans="1:11" ht="15" x14ac:dyDescent="0.25">
      <c r="A265" s="381">
        <v>20010050</v>
      </c>
      <c r="B265" s="381" t="s">
        <v>1</v>
      </c>
      <c r="C265" s="381" t="s">
        <v>5757</v>
      </c>
      <c r="D265" s="381" t="s">
        <v>10135</v>
      </c>
      <c r="E265" s="381" t="s">
        <v>270</v>
      </c>
      <c r="F265" s="386">
        <v>53</v>
      </c>
      <c r="G265" s="386">
        <v>2186.25</v>
      </c>
      <c r="H265" s="386">
        <v>0</v>
      </c>
      <c r="I265" s="386">
        <v>2186</v>
      </c>
      <c r="J265"/>
      <c r="K265"/>
    </row>
    <row r="266" spans="1:11" ht="15" x14ac:dyDescent="0.25">
      <c r="A266" s="381" t="s">
        <v>16691</v>
      </c>
      <c r="B266" s="381"/>
      <c r="C266" s="381"/>
      <c r="D266" s="381"/>
      <c r="E266" s="381"/>
      <c r="F266" s="386">
        <v>53</v>
      </c>
      <c r="G266" s="386">
        <v>2186.25</v>
      </c>
      <c r="H266" s="386">
        <v>0</v>
      </c>
      <c r="I266" s="386">
        <v>2186</v>
      </c>
      <c r="J266"/>
      <c r="K266"/>
    </row>
    <row r="267" spans="1:11" ht="15" x14ac:dyDescent="0.25">
      <c r="A267" s="381">
        <v>20020001</v>
      </c>
      <c r="B267" s="381" t="s">
        <v>0</v>
      </c>
      <c r="C267" s="381" t="s">
        <v>605</v>
      </c>
      <c r="D267" s="381" t="s">
        <v>606</v>
      </c>
      <c r="E267" s="381" t="s">
        <v>278</v>
      </c>
      <c r="F267" s="386">
        <v>152.19999999999999</v>
      </c>
      <c r="G267" s="386">
        <v>5816.6840000000002</v>
      </c>
      <c r="H267" s="386">
        <v>0</v>
      </c>
      <c r="I267" s="386">
        <v>5817</v>
      </c>
      <c r="J267"/>
      <c r="K267"/>
    </row>
    <row r="268" spans="1:11" ht="15" x14ac:dyDescent="0.25">
      <c r="A268" s="381">
        <v>20020001</v>
      </c>
      <c r="B268" s="381" t="s">
        <v>18</v>
      </c>
      <c r="C268" s="381" t="s">
        <v>610</v>
      </c>
      <c r="D268" s="381" t="s">
        <v>611</v>
      </c>
      <c r="E268" s="381" t="s">
        <v>275</v>
      </c>
      <c r="F268" s="386">
        <v>4.3</v>
      </c>
      <c r="G268" s="386">
        <v>170.452</v>
      </c>
      <c r="H268" s="386">
        <v>0</v>
      </c>
      <c r="I268" s="386">
        <v>170</v>
      </c>
      <c r="J268"/>
      <c r="K268"/>
    </row>
    <row r="269" spans="1:11" ht="15" x14ac:dyDescent="0.25">
      <c r="A269" s="381">
        <v>20020001</v>
      </c>
      <c r="B269" s="381" t="s">
        <v>19</v>
      </c>
      <c r="C269" s="381" t="s">
        <v>158</v>
      </c>
      <c r="D269" s="381" t="s">
        <v>223</v>
      </c>
      <c r="E269" s="381" t="s">
        <v>274</v>
      </c>
      <c r="F269" s="386">
        <v>42.4</v>
      </c>
      <c r="G269" s="386">
        <v>1624.876</v>
      </c>
      <c r="H269" s="386">
        <v>0</v>
      </c>
      <c r="I269" s="386">
        <v>355</v>
      </c>
      <c r="J269"/>
      <c r="K269"/>
    </row>
    <row r="270" spans="1:11" ht="15" x14ac:dyDescent="0.25">
      <c r="A270" s="381">
        <v>20020001</v>
      </c>
      <c r="B270" s="381" t="s">
        <v>20</v>
      </c>
      <c r="C270" s="381" t="s">
        <v>159</v>
      </c>
      <c r="D270" s="381" t="s">
        <v>224</v>
      </c>
      <c r="E270" s="381" t="s">
        <v>275</v>
      </c>
      <c r="F270" s="386">
        <v>13.4</v>
      </c>
      <c r="G270" s="386">
        <v>595.52900000000011</v>
      </c>
      <c r="H270" s="386">
        <v>0</v>
      </c>
      <c r="I270" s="386">
        <v>596</v>
      </c>
      <c r="J270"/>
      <c r="K270"/>
    </row>
    <row r="271" spans="1:11" ht="15" x14ac:dyDescent="0.25">
      <c r="A271" s="381">
        <v>20020001</v>
      </c>
      <c r="B271" s="381" t="s">
        <v>21</v>
      </c>
      <c r="C271" s="381" t="s">
        <v>161</v>
      </c>
      <c r="D271" s="381" t="s">
        <v>226</v>
      </c>
      <c r="E271" s="381" t="s">
        <v>276</v>
      </c>
      <c r="F271" s="386">
        <v>27.200000000000003</v>
      </c>
      <c r="G271" s="386">
        <v>1115.8509999999999</v>
      </c>
      <c r="H271" s="386">
        <v>0</v>
      </c>
      <c r="I271" s="386">
        <v>1116</v>
      </c>
      <c r="J271"/>
      <c r="K271"/>
    </row>
    <row r="272" spans="1:11" ht="15" x14ac:dyDescent="0.25">
      <c r="A272" s="381">
        <v>20020001</v>
      </c>
      <c r="B272" s="381" t="s">
        <v>22</v>
      </c>
      <c r="C272" s="381" t="s">
        <v>613</v>
      </c>
      <c r="D272" s="381" t="s">
        <v>614</v>
      </c>
      <c r="E272" s="381" t="s">
        <v>275</v>
      </c>
      <c r="F272" s="386">
        <v>131.4</v>
      </c>
      <c r="G272" s="386">
        <v>5367.0479999999998</v>
      </c>
      <c r="H272" s="386">
        <v>0</v>
      </c>
      <c r="I272" s="386">
        <v>5367</v>
      </c>
      <c r="J272"/>
      <c r="K272"/>
    </row>
    <row r="273" spans="1:11" ht="15" x14ac:dyDescent="0.25">
      <c r="A273" s="381">
        <v>20020001</v>
      </c>
      <c r="B273" s="381" t="s">
        <v>40</v>
      </c>
      <c r="C273" s="381" t="s">
        <v>162</v>
      </c>
      <c r="D273" s="381" t="s">
        <v>227</v>
      </c>
      <c r="E273" s="381" t="s">
        <v>277</v>
      </c>
      <c r="F273" s="386">
        <v>20.3</v>
      </c>
      <c r="G273" s="386">
        <v>963.12800000000004</v>
      </c>
      <c r="H273" s="386">
        <v>0</v>
      </c>
      <c r="I273" s="386">
        <v>963</v>
      </c>
      <c r="J273"/>
      <c r="K273"/>
    </row>
    <row r="274" spans="1:11" ht="15" x14ac:dyDescent="0.25">
      <c r="A274" s="381">
        <v>20020001</v>
      </c>
      <c r="B274" s="381" t="s">
        <v>26</v>
      </c>
      <c r="C274" s="381" t="s">
        <v>622</v>
      </c>
      <c r="D274" s="381" t="s">
        <v>623</v>
      </c>
      <c r="E274" s="381" t="s">
        <v>275</v>
      </c>
      <c r="F274" s="386">
        <v>49.7</v>
      </c>
      <c r="G274" s="386">
        <v>1914.069</v>
      </c>
      <c r="H274" s="386">
        <v>0</v>
      </c>
      <c r="I274" s="386">
        <v>1914</v>
      </c>
      <c r="J274"/>
      <c r="K274"/>
    </row>
    <row r="275" spans="1:11" ht="15" x14ac:dyDescent="0.25">
      <c r="A275" s="381">
        <v>20020001</v>
      </c>
      <c r="B275" s="381" t="s">
        <v>2</v>
      </c>
      <c r="C275" s="381" t="s">
        <v>165</v>
      </c>
      <c r="D275" s="381" t="s">
        <v>230</v>
      </c>
      <c r="E275" s="381" t="s">
        <v>274</v>
      </c>
      <c r="F275" s="386">
        <v>128.79999999999998</v>
      </c>
      <c r="G275" s="386">
        <v>5086.8100000000004</v>
      </c>
      <c r="H275" s="386">
        <v>0</v>
      </c>
      <c r="I275" s="386">
        <v>5087</v>
      </c>
      <c r="J275"/>
      <c r="K275"/>
    </row>
    <row r="276" spans="1:11" ht="15" x14ac:dyDescent="0.25">
      <c r="A276" s="381">
        <v>20020001</v>
      </c>
      <c r="B276" s="381" t="s">
        <v>4</v>
      </c>
      <c r="C276" s="381" t="s">
        <v>167</v>
      </c>
      <c r="D276" s="381" t="s">
        <v>232</v>
      </c>
      <c r="E276" s="381" t="s">
        <v>274</v>
      </c>
      <c r="F276" s="386">
        <v>11.4</v>
      </c>
      <c r="G276" s="386">
        <v>513.82400000000007</v>
      </c>
      <c r="H276" s="386">
        <v>0</v>
      </c>
      <c r="I276" s="386">
        <v>514</v>
      </c>
      <c r="J276"/>
      <c r="K276"/>
    </row>
    <row r="277" spans="1:11" ht="15" x14ac:dyDescent="0.25">
      <c r="A277" s="381">
        <v>20020001</v>
      </c>
      <c r="B277" s="381" t="s">
        <v>38</v>
      </c>
      <c r="C277" s="381" t="s">
        <v>628</v>
      </c>
      <c r="D277" s="381" t="s">
        <v>629</v>
      </c>
      <c r="E277" s="381" t="s">
        <v>274</v>
      </c>
      <c r="F277" s="386">
        <v>25.8</v>
      </c>
      <c r="G277" s="386">
        <v>1176.2289999999998</v>
      </c>
      <c r="H277" s="386">
        <v>0</v>
      </c>
      <c r="I277" s="386">
        <v>1176</v>
      </c>
      <c r="J277"/>
      <c r="K277"/>
    </row>
    <row r="278" spans="1:11" ht="15" x14ac:dyDescent="0.25">
      <c r="A278" s="381">
        <v>20020001</v>
      </c>
      <c r="B278" s="381" t="s">
        <v>5</v>
      </c>
      <c r="C278" s="381" t="s">
        <v>170</v>
      </c>
      <c r="D278" s="381" t="s">
        <v>235</v>
      </c>
      <c r="E278" s="381" t="s">
        <v>275</v>
      </c>
      <c r="F278" s="386">
        <v>68.699999999999989</v>
      </c>
      <c r="G278" s="386">
        <v>2611.2250000000004</v>
      </c>
      <c r="H278" s="386">
        <v>0</v>
      </c>
      <c r="I278" s="386">
        <v>2611</v>
      </c>
      <c r="J278"/>
      <c r="K278"/>
    </row>
    <row r="279" spans="1:11" ht="15" x14ac:dyDescent="0.25">
      <c r="A279" s="381">
        <v>20020001</v>
      </c>
      <c r="B279" s="381" t="s">
        <v>39</v>
      </c>
      <c r="C279" s="381" t="s">
        <v>631</v>
      </c>
      <c r="D279" s="381" t="s">
        <v>632</v>
      </c>
      <c r="E279" s="381" t="s">
        <v>276</v>
      </c>
      <c r="F279" s="386">
        <v>102</v>
      </c>
      <c r="G279" s="386">
        <v>3967.4830000000002</v>
      </c>
      <c r="H279" s="386">
        <v>0</v>
      </c>
      <c r="I279" s="386">
        <v>3967</v>
      </c>
      <c r="J279"/>
      <c r="K279"/>
    </row>
    <row r="280" spans="1:11" ht="15" x14ac:dyDescent="0.25">
      <c r="A280" s="381">
        <v>20020001</v>
      </c>
      <c r="B280" s="381" t="s">
        <v>6</v>
      </c>
      <c r="C280" s="381" t="s">
        <v>633</v>
      </c>
      <c r="D280" s="381" t="s">
        <v>634</v>
      </c>
      <c r="E280" s="381" t="s">
        <v>276</v>
      </c>
      <c r="F280" s="386">
        <v>96.399999999999991</v>
      </c>
      <c r="G280" s="386">
        <v>3675.2670000000003</v>
      </c>
      <c r="H280" s="386">
        <v>0</v>
      </c>
      <c r="I280" s="386">
        <v>3675</v>
      </c>
      <c r="J280"/>
      <c r="K280"/>
    </row>
    <row r="281" spans="1:11" ht="15" x14ac:dyDescent="0.25">
      <c r="A281" s="381">
        <v>20020001</v>
      </c>
      <c r="B281" s="381" t="s">
        <v>31</v>
      </c>
      <c r="C281" s="381" t="s">
        <v>635</v>
      </c>
      <c r="D281" s="381" t="s">
        <v>636</v>
      </c>
      <c r="E281" s="381" t="s">
        <v>274</v>
      </c>
      <c r="F281" s="386">
        <v>57.6</v>
      </c>
      <c r="G281" s="386">
        <v>2256.37</v>
      </c>
      <c r="H281" s="386">
        <v>0</v>
      </c>
      <c r="I281" s="386">
        <v>2256</v>
      </c>
      <c r="J281"/>
      <c r="K281"/>
    </row>
    <row r="282" spans="1:11" ht="15" x14ac:dyDescent="0.25">
      <c r="A282" s="381">
        <v>20020001</v>
      </c>
      <c r="B282" s="381" t="s">
        <v>32</v>
      </c>
      <c r="C282" s="381" t="s">
        <v>1286</v>
      </c>
      <c r="D282" s="381" t="s">
        <v>1287</v>
      </c>
      <c r="E282" s="381" t="s">
        <v>275</v>
      </c>
      <c r="F282" s="386">
        <v>36.700000000000003</v>
      </c>
      <c r="G282" s="386">
        <v>1550.2929999999999</v>
      </c>
      <c r="H282" s="386">
        <v>0</v>
      </c>
      <c r="I282" s="386">
        <v>1550</v>
      </c>
      <c r="J282"/>
      <c r="K282"/>
    </row>
    <row r="283" spans="1:11" ht="15" x14ac:dyDescent="0.25">
      <c r="A283" s="381">
        <v>20020001</v>
      </c>
      <c r="B283" s="381" t="s">
        <v>34</v>
      </c>
      <c r="C283" s="381" t="s">
        <v>492</v>
      </c>
      <c r="D283" s="381" t="s">
        <v>1292</v>
      </c>
      <c r="E283" s="381" t="s">
        <v>275</v>
      </c>
      <c r="F283" s="386">
        <v>13.899999999999999</v>
      </c>
      <c r="G283" s="386">
        <v>585.73700000000008</v>
      </c>
      <c r="H283" s="386">
        <v>0</v>
      </c>
      <c r="I283" s="386">
        <v>586</v>
      </c>
      <c r="J283"/>
      <c r="K283"/>
    </row>
    <row r="284" spans="1:11" ht="15" x14ac:dyDescent="0.25">
      <c r="A284" s="381">
        <v>20020001</v>
      </c>
      <c r="B284" s="381" t="s">
        <v>11</v>
      </c>
      <c r="C284" s="381" t="s">
        <v>171</v>
      </c>
      <c r="D284" s="381" t="s">
        <v>236</v>
      </c>
      <c r="E284" s="381" t="s">
        <v>276</v>
      </c>
      <c r="F284" s="386">
        <v>83.699999999999989</v>
      </c>
      <c r="G284" s="386">
        <v>3271.1619999999998</v>
      </c>
      <c r="H284" s="386">
        <v>0</v>
      </c>
      <c r="I284" s="386">
        <v>3271</v>
      </c>
      <c r="J284"/>
      <c r="K284"/>
    </row>
    <row r="285" spans="1:11" ht="15" x14ac:dyDescent="0.25">
      <c r="A285" s="381">
        <v>20020001</v>
      </c>
      <c r="B285" s="381" t="s">
        <v>13</v>
      </c>
      <c r="C285" s="381" t="s">
        <v>172</v>
      </c>
      <c r="D285" s="381" t="s">
        <v>237</v>
      </c>
      <c r="E285" s="381" t="s">
        <v>275</v>
      </c>
      <c r="F285" s="386">
        <v>12.5</v>
      </c>
      <c r="G285" s="386">
        <v>577.04300000000001</v>
      </c>
      <c r="H285" s="386">
        <v>0</v>
      </c>
      <c r="I285" s="386">
        <v>577</v>
      </c>
      <c r="J285"/>
      <c r="K285"/>
    </row>
    <row r="286" spans="1:11" ht="15" x14ac:dyDescent="0.25">
      <c r="A286" s="381">
        <v>20020001</v>
      </c>
      <c r="B286" s="381" t="s">
        <v>35</v>
      </c>
      <c r="C286" s="381" t="s">
        <v>173</v>
      </c>
      <c r="D286" s="381" t="s">
        <v>238</v>
      </c>
      <c r="E286" s="381" t="s">
        <v>276</v>
      </c>
      <c r="F286" s="386">
        <v>70</v>
      </c>
      <c r="G286" s="386">
        <v>2873.6399999999994</v>
      </c>
      <c r="H286" s="386">
        <v>0</v>
      </c>
      <c r="I286" s="386">
        <v>2874</v>
      </c>
      <c r="J286"/>
      <c r="K286"/>
    </row>
    <row r="287" spans="1:11" ht="15" x14ac:dyDescent="0.25">
      <c r="A287" s="381">
        <v>20020001</v>
      </c>
      <c r="B287" s="381" t="s">
        <v>15</v>
      </c>
      <c r="C287" s="381" t="s">
        <v>657</v>
      </c>
      <c r="D287" s="381" t="s">
        <v>658</v>
      </c>
      <c r="E287" s="381" t="s">
        <v>276</v>
      </c>
      <c r="F287" s="386">
        <v>72.899999999999991</v>
      </c>
      <c r="G287" s="386">
        <v>2991.3220000000006</v>
      </c>
      <c r="H287" s="386">
        <v>0</v>
      </c>
      <c r="I287" s="386">
        <v>2991</v>
      </c>
      <c r="J287"/>
      <c r="K287"/>
    </row>
    <row r="288" spans="1:11" ht="15" x14ac:dyDescent="0.25">
      <c r="A288" s="381">
        <v>20020001</v>
      </c>
      <c r="B288" s="381" t="s">
        <v>129</v>
      </c>
      <c r="C288" s="381" t="s">
        <v>175</v>
      </c>
      <c r="D288" s="381" t="s">
        <v>240</v>
      </c>
      <c r="E288" s="381" t="s">
        <v>278</v>
      </c>
      <c r="F288" s="386">
        <v>11.599999999999998</v>
      </c>
      <c r="G288" s="386">
        <v>743.20999999999992</v>
      </c>
      <c r="H288" s="386">
        <v>0</v>
      </c>
      <c r="I288" s="386">
        <v>743</v>
      </c>
      <c r="J288"/>
      <c r="K288"/>
    </row>
    <row r="289" spans="1:11" ht="15" x14ac:dyDescent="0.25">
      <c r="A289" s="381">
        <v>20020001</v>
      </c>
      <c r="B289" s="381" t="s">
        <v>423</v>
      </c>
      <c r="C289" s="381" t="s">
        <v>650</v>
      </c>
      <c r="D289" s="381" t="s">
        <v>659</v>
      </c>
      <c r="E289" s="381" t="s">
        <v>281</v>
      </c>
      <c r="F289" s="386">
        <v>18.400000000000002</v>
      </c>
      <c r="G289" s="386">
        <v>726.95900000000006</v>
      </c>
      <c r="H289" s="386">
        <v>0</v>
      </c>
      <c r="I289" s="386">
        <v>727</v>
      </c>
      <c r="J289"/>
      <c r="K289"/>
    </row>
    <row r="290" spans="1:11" ht="15" x14ac:dyDescent="0.25">
      <c r="A290" s="381">
        <v>20020001</v>
      </c>
      <c r="B290" s="381" t="s">
        <v>131</v>
      </c>
      <c r="C290" s="381" t="s">
        <v>177</v>
      </c>
      <c r="D290" s="381" t="s">
        <v>242</v>
      </c>
      <c r="E290" s="381" t="s">
        <v>276</v>
      </c>
      <c r="F290" s="386">
        <v>26.4</v>
      </c>
      <c r="G290" s="386">
        <v>1054.45</v>
      </c>
      <c r="H290" s="386">
        <v>0</v>
      </c>
      <c r="I290" s="386">
        <v>1054</v>
      </c>
      <c r="J290"/>
      <c r="K290"/>
    </row>
    <row r="291" spans="1:11" ht="15" x14ac:dyDescent="0.25">
      <c r="A291" s="381">
        <v>20020001</v>
      </c>
      <c r="B291" s="381" t="s">
        <v>760</v>
      </c>
      <c r="C291" s="381" t="s">
        <v>855</v>
      </c>
      <c r="D291" s="381" t="s">
        <v>856</v>
      </c>
      <c r="E291" s="381" t="s">
        <v>275</v>
      </c>
      <c r="F291" s="386">
        <v>31.2</v>
      </c>
      <c r="G291" s="386">
        <v>1187.4409999999998</v>
      </c>
      <c r="H291" s="386">
        <v>0</v>
      </c>
      <c r="I291" s="386">
        <v>1187</v>
      </c>
      <c r="J291"/>
      <c r="K291"/>
    </row>
    <row r="292" spans="1:11" ht="15" x14ac:dyDescent="0.25">
      <c r="A292" s="381">
        <v>20020001</v>
      </c>
      <c r="B292" s="381" t="s">
        <v>761</v>
      </c>
      <c r="C292" s="381" t="s">
        <v>859</v>
      </c>
      <c r="D292" s="381" t="s">
        <v>860</v>
      </c>
      <c r="E292" s="381" t="s">
        <v>281</v>
      </c>
      <c r="F292" s="386">
        <v>42.300000000000004</v>
      </c>
      <c r="G292" s="386">
        <v>1784.425</v>
      </c>
      <c r="H292" s="386">
        <v>0</v>
      </c>
      <c r="I292" s="386">
        <v>1784</v>
      </c>
      <c r="J292"/>
      <c r="K292"/>
    </row>
    <row r="293" spans="1:11" ht="15" x14ac:dyDescent="0.25">
      <c r="A293" s="381">
        <v>20020001</v>
      </c>
      <c r="B293" s="381" t="s">
        <v>762</v>
      </c>
      <c r="C293" s="381" t="s">
        <v>559</v>
      </c>
      <c r="D293" s="381" t="s">
        <v>863</v>
      </c>
      <c r="E293" s="381" t="s">
        <v>276</v>
      </c>
      <c r="F293" s="386">
        <v>16.7</v>
      </c>
      <c r="G293" s="386">
        <v>699.048</v>
      </c>
      <c r="H293" s="386">
        <v>0</v>
      </c>
      <c r="I293" s="386">
        <v>699</v>
      </c>
      <c r="J293"/>
      <c r="K293"/>
    </row>
    <row r="294" spans="1:11" ht="15" x14ac:dyDescent="0.25">
      <c r="A294" s="381">
        <v>20020001</v>
      </c>
      <c r="B294" s="381" t="s">
        <v>1151</v>
      </c>
      <c r="C294" s="381" t="s">
        <v>1152</v>
      </c>
      <c r="D294" s="381" t="s">
        <v>1153</v>
      </c>
      <c r="E294" s="381" t="s">
        <v>276</v>
      </c>
      <c r="F294" s="386">
        <v>59.900000000000006</v>
      </c>
      <c r="G294" s="386">
        <v>2399.9930000000004</v>
      </c>
      <c r="H294" s="386">
        <v>0</v>
      </c>
      <c r="I294" s="386">
        <v>2400</v>
      </c>
      <c r="J294"/>
      <c r="K294"/>
    </row>
    <row r="295" spans="1:11" ht="15" x14ac:dyDescent="0.25">
      <c r="A295" s="381">
        <v>20020001</v>
      </c>
      <c r="B295" s="381" t="s">
        <v>1247</v>
      </c>
      <c r="C295" s="381" t="s">
        <v>1248</v>
      </c>
      <c r="D295" s="381" t="s">
        <v>1249</v>
      </c>
      <c r="E295" s="381" t="s">
        <v>276</v>
      </c>
      <c r="F295" s="386">
        <v>75.600000000000009</v>
      </c>
      <c r="G295" s="386">
        <v>3341.9389999999999</v>
      </c>
      <c r="H295" s="386">
        <v>0</v>
      </c>
      <c r="I295" s="386">
        <v>3342</v>
      </c>
      <c r="J295"/>
      <c r="K295"/>
    </row>
    <row r="296" spans="1:11" ht="15" x14ac:dyDescent="0.25">
      <c r="A296" s="381">
        <v>20020001</v>
      </c>
      <c r="B296" s="381" t="s">
        <v>426</v>
      </c>
      <c r="C296" s="381" t="s">
        <v>666</v>
      </c>
      <c r="D296" s="381" t="s">
        <v>667</v>
      </c>
      <c r="E296" s="381" t="s">
        <v>276</v>
      </c>
      <c r="F296" s="386">
        <v>55.300000000000004</v>
      </c>
      <c r="G296" s="386">
        <v>2167.5650000000005</v>
      </c>
      <c r="H296" s="386">
        <v>0</v>
      </c>
      <c r="I296" s="386">
        <v>2168</v>
      </c>
      <c r="J296"/>
      <c r="K296"/>
    </row>
    <row r="297" spans="1:11" ht="15" x14ac:dyDescent="0.25">
      <c r="A297" s="381">
        <v>20020001</v>
      </c>
      <c r="B297" s="381" t="s">
        <v>2594</v>
      </c>
      <c r="C297" s="381" t="s">
        <v>2637</v>
      </c>
      <c r="D297" s="381" t="s">
        <v>2690</v>
      </c>
      <c r="E297" s="381" t="s">
        <v>276</v>
      </c>
      <c r="F297" s="386">
        <v>11.5</v>
      </c>
      <c r="G297" s="386">
        <v>494.18799999999999</v>
      </c>
      <c r="H297" s="386">
        <v>0</v>
      </c>
      <c r="I297" s="386">
        <v>494</v>
      </c>
      <c r="J297"/>
      <c r="K297"/>
    </row>
    <row r="298" spans="1:11" ht="15" x14ac:dyDescent="0.25">
      <c r="A298" s="381">
        <v>20020001</v>
      </c>
      <c r="B298" s="381" t="s">
        <v>2801</v>
      </c>
      <c r="C298" s="381" t="s">
        <v>2997</v>
      </c>
      <c r="D298" s="381" t="s">
        <v>2998</v>
      </c>
      <c r="E298" s="381" t="s">
        <v>276</v>
      </c>
      <c r="F298" s="386">
        <v>74.199999999999989</v>
      </c>
      <c r="G298" s="386">
        <v>2836.2049999999999</v>
      </c>
      <c r="H298" s="386">
        <v>0</v>
      </c>
      <c r="I298" s="386">
        <v>2836</v>
      </c>
      <c r="J298"/>
      <c r="K298"/>
    </row>
    <row r="299" spans="1:11" ht="15" x14ac:dyDescent="0.25">
      <c r="A299" s="381">
        <v>20020001</v>
      </c>
      <c r="B299" s="381" t="s">
        <v>2802</v>
      </c>
      <c r="C299" s="381" t="s">
        <v>1924</v>
      </c>
      <c r="D299" s="381" t="s">
        <v>3025</v>
      </c>
      <c r="E299" s="381" t="s">
        <v>275</v>
      </c>
      <c r="F299" s="386">
        <v>23.299999999999997</v>
      </c>
      <c r="G299" s="386">
        <v>1037.203</v>
      </c>
      <c r="H299" s="386">
        <v>0</v>
      </c>
      <c r="I299" s="386">
        <v>0</v>
      </c>
      <c r="J299"/>
      <c r="K299"/>
    </row>
    <row r="300" spans="1:11" ht="15" x14ac:dyDescent="0.25">
      <c r="A300" s="381">
        <v>20020001</v>
      </c>
      <c r="B300" s="381" t="s">
        <v>3261</v>
      </c>
      <c r="C300" s="381" t="s">
        <v>3269</v>
      </c>
      <c r="D300" s="381" t="s">
        <v>3297</v>
      </c>
      <c r="E300" s="381" t="s">
        <v>274</v>
      </c>
      <c r="F300" s="386">
        <v>12.000000000000002</v>
      </c>
      <c r="G300" s="386">
        <v>474.78999999999996</v>
      </c>
      <c r="H300" s="386">
        <v>0</v>
      </c>
      <c r="I300" s="386">
        <v>475</v>
      </c>
      <c r="J300"/>
      <c r="K300"/>
    </row>
    <row r="301" spans="1:11" ht="15" x14ac:dyDescent="0.25">
      <c r="A301" s="381">
        <v>20020001</v>
      </c>
      <c r="B301" s="381" t="s">
        <v>3415</v>
      </c>
      <c r="C301" s="381" t="s">
        <v>3418</v>
      </c>
      <c r="D301" s="381" t="s">
        <v>3427</v>
      </c>
      <c r="E301" s="381" t="s">
        <v>275</v>
      </c>
      <c r="F301" s="386">
        <v>385.5</v>
      </c>
      <c r="G301" s="386">
        <v>15157.951999999999</v>
      </c>
      <c r="H301" s="386">
        <v>0</v>
      </c>
      <c r="I301" s="386">
        <v>15158</v>
      </c>
      <c r="J301"/>
      <c r="K301"/>
    </row>
    <row r="302" spans="1:11" ht="15" x14ac:dyDescent="0.25">
      <c r="A302" s="381">
        <v>20020001</v>
      </c>
      <c r="B302" s="381" t="s">
        <v>3465</v>
      </c>
      <c r="C302" s="381" t="s">
        <v>3477</v>
      </c>
      <c r="D302" s="381" t="s">
        <v>3495</v>
      </c>
      <c r="E302" s="381" t="s">
        <v>276</v>
      </c>
      <c r="F302" s="386">
        <v>13.200000000000001</v>
      </c>
      <c r="G302" s="386">
        <v>528.49300000000005</v>
      </c>
      <c r="H302" s="386">
        <v>0</v>
      </c>
      <c r="I302" s="386">
        <v>528</v>
      </c>
      <c r="J302"/>
      <c r="K302"/>
    </row>
    <row r="303" spans="1:11" ht="15" x14ac:dyDescent="0.25">
      <c r="A303" s="381">
        <v>20020001</v>
      </c>
      <c r="B303" s="381" t="s">
        <v>3578</v>
      </c>
      <c r="C303" s="381" t="s">
        <v>3584</v>
      </c>
      <c r="D303" s="381" t="s">
        <v>3599</v>
      </c>
      <c r="E303" s="381" t="s">
        <v>276</v>
      </c>
      <c r="F303" s="386">
        <v>62.699999999999996</v>
      </c>
      <c r="G303" s="386">
        <v>2432.0859999999993</v>
      </c>
      <c r="H303" s="386">
        <v>0</v>
      </c>
      <c r="I303" s="386">
        <v>2432</v>
      </c>
      <c r="J303"/>
      <c r="K303"/>
    </row>
    <row r="304" spans="1:11" ht="15" x14ac:dyDescent="0.25">
      <c r="A304" s="381">
        <v>20020001</v>
      </c>
      <c r="B304" s="381" t="s">
        <v>3871</v>
      </c>
      <c r="C304" s="381" t="s">
        <v>3894</v>
      </c>
      <c r="D304" s="381" t="s">
        <v>3920</v>
      </c>
      <c r="E304" s="381" t="s">
        <v>275</v>
      </c>
      <c r="F304" s="386">
        <v>9.1</v>
      </c>
      <c r="G304" s="386">
        <v>438.899</v>
      </c>
      <c r="H304" s="386">
        <v>0</v>
      </c>
      <c r="I304" s="386">
        <v>439</v>
      </c>
      <c r="J304"/>
      <c r="K304"/>
    </row>
    <row r="305" spans="1:11" ht="15" x14ac:dyDescent="0.25">
      <c r="A305" s="381">
        <v>20020001</v>
      </c>
      <c r="B305" s="381" t="s">
        <v>3652</v>
      </c>
      <c r="C305" s="381" t="s">
        <v>3660</v>
      </c>
      <c r="D305" s="381" t="s">
        <v>3682</v>
      </c>
      <c r="E305" s="381" t="s">
        <v>276</v>
      </c>
      <c r="F305" s="386">
        <v>11.6</v>
      </c>
      <c r="G305" s="386">
        <v>492.62100000000004</v>
      </c>
      <c r="H305" s="386">
        <v>0</v>
      </c>
      <c r="I305" s="386">
        <v>493</v>
      </c>
      <c r="J305"/>
      <c r="K305"/>
    </row>
    <row r="306" spans="1:11" ht="15" x14ac:dyDescent="0.25">
      <c r="A306" s="381">
        <v>20020001</v>
      </c>
      <c r="B306" s="381" t="s">
        <v>4414</v>
      </c>
      <c r="C306" s="381" t="s">
        <v>4415</v>
      </c>
      <c r="D306" s="381" t="s">
        <v>4447</v>
      </c>
      <c r="E306" s="381" t="s">
        <v>275</v>
      </c>
      <c r="F306" s="386">
        <v>1.5</v>
      </c>
      <c r="G306" s="386">
        <v>88.115000000000009</v>
      </c>
      <c r="H306" s="386">
        <v>0</v>
      </c>
      <c r="I306" s="386">
        <v>88</v>
      </c>
      <c r="J306"/>
      <c r="K306"/>
    </row>
    <row r="307" spans="1:11" ht="15" x14ac:dyDescent="0.25">
      <c r="A307" s="381">
        <v>20020001</v>
      </c>
      <c r="B307" s="381" t="s">
        <v>5194</v>
      </c>
      <c r="C307" s="381" t="s">
        <v>5202</v>
      </c>
      <c r="D307" s="381" t="s">
        <v>5240</v>
      </c>
      <c r="E307" s="381" t="s">
        <v>274</v>
      </c>
      <c r="F307" s="386">
        <v>39.9</v>
      </c>
      <c r="G307" s="386">
        <v>1620.9319999999998</v>
      </c>
      <c r="H307" s="386">
        <v>0</v>
      </c>
      <c r="I307" s="386">
        <v>1621</v>
      </c>
      <c r="J307"/>
      <c r="K307"/>
    </row>
    <row r="308" spans="1:11" ht="15" x14ac:dyDescent="0.25">
      <c r="A308" s="381">
        <v>20020001</v>
      </c>
      <c r="B308" s="381" t="s">
        <v>5387</v>
      </c>
      <c r="C308" s="381" t="s">
        <v>5431</v>
      </c>
      <c r="D308" s="381" t="s">
        <v>5509</v>
      </c>
      <c r="E308" s="381" t="s">
        <v>275</v>
      </c>
      <c r="F308" s="386">
        <v>22.6</v>
      </c>
      <c r="G308" s="386">
        <v>960.21100000000001</v>
      </c>
      <c r="H308" s="386">
        <v>0</v>
      </c>
      <c r="I308" s="386">
        <v>960</v>
      </c>
      <c r="J308"/>
      <c r="K308"/>
    </row>
    <row r="309" spans="1:11" ht="15" x14ac:dyDescent="0.25">
      <c r="A309" s="381">
        <v>20020001</v>
      </c>
      <c r="B309" s="381" t="s">
        <v>5389</v>
      </c>
      <c r="C309" s="381" t="s">
        <v>5433</v>
      </c>
      <c r="D309" s="381" t="s">
        <v>5511</v>
      </c>
      <c r="E309" s="381" t="s">
        <v>276</v>
      </c>
      <c r="F309" s="386">
        <v>25.400000000000002</v>
      </c>
      <c r="G309" s="386">
        <v>977.20799999999997</v>
      </c>
      <c r="H309" s="386">
        <v>0</v>
      </c>
      <c r="I309" s="386">
        <v>977</v>
      </c>
      <c r="J309"/>
      <c r="K309"/>
    </row>
    <row r="310" spans="1:11" ht="15" x14ac:dyDescent="0.25">
      <c r="A310" s="381">
        <v>20020001</v>
      </c>
      <c r="B310" s="381" t="s">
        <v>5391</v>
      </c>
      <c r="C310" s="381" t="s">
        <v>369</v>
      </c>
      <c r="D310" s="381" t="s">
        <v>5513</v>
      </c>
      <c r="E310" s="381" t="s">
        <v>278</v>
      </c>
      <c r="F310" s="386">
        <v>44.9</v>
      </c>
      <c r="G310" s="386">
        <v>1830.4779999999998</v>
      </c>
      <c r="H310" s="386">
        <v>0</v>
      </c>
      <c r="I310" s="386">
        <v>1830</v>
      </c>
      <c r="J310"/>
      <c r="K310"/>
    </row>
    <row r="311" spans="1:11" ht="15" x14ac:dyDescent="0.25">
      <c r="A311" s="381">
        <v>20020001</v>
      </c>
      <c r="B311" s="381" t="s">
        <v>5700</v>
      </c>
      <c r="C311" s="381" t="s">
        <v>5753</v>
      </c>
      <c r="D311" s="381" t="s">
        <v>5829</v>
      </c>
      <c r="E311" s="381" t="s">
        <v>275</v>
      </c>
      <c r="F311" s="386">
        <v>35.799999999999997</v>
      </c>
      <c r="G311" s="386">
        <v>2153.7980000000002</v>
      </c>
      <c r="H311" s="386">
        <v>0</v>
      </c>
      <c r="I311" s="386">
        <v>2154</v>
      </c>
      <c r="J311"/>
      <c r="K311"/>
    </row>
    <row r="312" spans="1:11" ht="15" x14ac:dyDescent="0.25">
      <c r="A312" s="381">
        <v>20020001</v>
      </c>
      <c r="B312" s="381" t="s">
        <v>5701</v>
      </c>
      <c r="C312" s="381" t="s">
        <v>5754</v>
      </c>
      <c r="D312" s="381" t="s">
        <v>5830</v>
      </c>
      <c r="E312" s="381" t="s">
        <v>274</v>
      </c>
      <c r="F312" s="386">
        <v>774.7</v>
      </c>
      <c r="G312" s="386">
        <v>31946.350999999999</v>
      </c>
      <c r="H312" s="386">
        <v>0</v>
      </c>
      <c r="I312" s="386">
        <v>26844</v>
      </c>
      <c r="J312"/>
      <c r="K312"/>
    </row>
    <row r="313" spans="1:11" ht="15" x14ac:dyDescent="0.25">
      <c r="A313" s="381">
        <v>20020001</v>
      </c>
      <c r="B313" s="381" t="s">
        <v>6873</v>
      </c>
      <c r="C313" s="381" t="s">
        <v>6891</v>
      </c>
      <c r="D313" s="381" t="s">
        <v>6919</v>
      </c>
      <c r="E313" s="381" t="s">
        <v>275</v>
      </c>
      <c r="F313" s="386">
        <v>45.300000000000011</v>
      </c>
      <c r="G313" s="386">
        <v>1830.2000000000003</v>
      </c>
      <c r="H313" s="386">
        <v>0</v>
      </c>
      <c r="I313" s="386">
        <v>1830</v>
      </c>
      <c r="J313"/>
      <c r="K313"/>
    </row>
    <row r="314" spans="1:11" ht="15" x14ac:dyDescent="0.25">
      <c r="A314" s="381">
        <v>20020001</v>
      </c>
      <c r="B314" s="381" t="s">
        <v>7262</v>
      </c>
      <c r="C314" s="381" t="s">
        <v>7306</v>
      </c>
      <c r="D314" s="381" t="s">
        <v>7337</v>
      </c>
      <c r="E314" s="381" t="s">
        <v>276</v>
      </c>
      <c r="F314" s="386">
        <v>31.9</v>
      </c>
      <c r="G314" s="386">
        <v>1269.7339999999999</v>
      </c>
      <c r="H314" s="386">
        <v>0</v>
      </c>
      <c r="I314" s="386">
        <v>1270</v>
      </c>
      <c r="J314"/>
      <c r="K314"/>
    </row>
    <row r="315" spans="1:11" ht="15" x14ac:dyDescent="0.25">
      <c r="A315" s="381">
        <v>20020001</v>
      </c>
      <c r="B315" s="381" t="s">
        <v>7375</v>
      </c>
      <c r="C315" s="381" t="s">
        <v>8570</v>
      </c>
      <c r="D315" s="381" t="s">
        <v>7638</v>
      </c>
      <c r="E315" s="381" t="s">
        <v>7371</v>
      </c>
      <c r="F315" s="386">
        <v>47.5</v>
      </c>
      <c r="G315" s="386">
        <v>2998.2799999999997</v>
      </c>
      <c r="H315" s="386">
        <v>0</v>
      </c>
      <c r="I315" s="386">
        <v>458</v>
      </c>
      <c r="J315"/>
      <c r="K315"/>
    </row>
    <row r="316" spans="1:11" ht="15" x14ac:dyDescent="0.25">
      <c r="A316" s="381">
        <v>20020001</v>
      </c>
      <c r="B316" s="381" t="s">
        <v>7377</v>
      </c>
      <c r="C316" s="381" t="s">
        <v>8575</v>
      </c>
      <c r="D316" s="381" t="s">
        <v>7640</v>
      </c>
      <c r="E316" s="381" t="s">
        <v>1284</v>
      </c>
      <c r="F316" s="386">
        <v>23.8</v>
      </c>
      <c r="G316" s="386">
        <v>853.80700000000002</v>
      </c>
      <c r="H316" s="386">
        <v>0</v>
      </c>
      <c r="I316" s="386">
        <v>0</v>
      </c>
      <c r="J316"/>
      <c r="K316"/>
    </row>
    <row r="317" spans="1:11" ht="15" x14ac:dyDescent="0.25">
      <c r="A317" s="381">
        <v>20020001</v>
      </c>
      <c r="B317" s="381" t="s">
        <v>8375</v>
      </c>
      <c r="C317" s="381" t="s">
        <v>8377</v>
      </c>
      <c r="D317" s="381" t="s">
        <v>8403</v>
      </c>
      <c r="E317" s="381" t="s">
        <v>276</v>
      </c>
      <c r="F317" s="386">
        <v>97.8</v>
      </c>
      <c r="G317" s="386">
        <v>3850.3989999999999</v>
      </c>
      <c r="H317" s="386">
        <v>0</v>
      </c>
      <c r="I317" s="386">
        <v>1310</v>
      </c>
      <c r="J317"/>
      <c r="K317"/>
    </row>
    <row r="318" spans="1:11" ht="15" x14ac:dyDescent="0.25">
      <c r="A318" s="381">
        <v>20020001</v>
      </c>
      <c r="B318" s="381" t="s">
        <v>8376</v>
      </c>
      <c r="C318" s="381" t="s">
        <v>8378</v>
      </c>
      <c r="D318" s="381" t="s">
        <v>8404</v>
      </c>
      <c r="E318" s="381" t="s">
        <v>276</v>
      </c>
      <c r="F318" s="386">
        <v>38.700000000000003</v>
      </c>
      <c r="G318" s="386">
        <v>1509.8809999999999</v>
      </c>
      <c r="H318" s="386">
        <v>0</v>
      </c>
      <c r="I318" s="386">
        <v>1510</v>
      </c>
      <c r="J318"/>
      <c r="K318"/>
    </row>
    <row r="319" spans="1:11" ht="15" x14ac:dyDescent="0.25">
      <c r="A319" s="381">
        <v>20020001</v>
      </c>
      <c r="B319" s="381" t="s">
        <v>8728</v>
      </c>
      <c r="C319" s="381" t="s">
        <v>621</v>
      </c>
      <c r="D319" s="381" t="s">
        <v>8734</v>
      </c>
      <c r="E319" s="381" t="s">
        <v>274</v>
      </c>
      <c r="F319" s="386">
        <v>66.400000000000006</v>
      </c>
      <c r="G319" s="386">
        <v>2650.837</v>
      </c>
      <c r="H319" s="386">
        <v>0</v>
      </c>
      <c r="I319" s="386">
        <v>2651</v>
      </c>
      <c r="J319"/>
      <c r="K319"/>
    </row>
    <row r="320" spans="1:11" ht="15" x14ac:dyDescent="0.25">
      <c r="A320" s="381">
        <v>20020001</v>
      </c>
      <c r="B320" s="381" t="s">
        <v>8995</v>
      </c>
      <c r="C320" s="381" t="s">
        <v>386</v>
      </c>
      <c r="D320" s="381" t="s">
        <v>9022</v>
      </c>
      <c r="E320" s="381" t="s">
        <v>278</v>
      </c>
      <c r="F320" s="386">
        <v>42.3</v>
      </c>
      <c r="G320" s="386">
        <v>1874.4939999999999</v>
      </c>
      <c r="H320" s="386">
        <v>0</v>
      </c>
      <c r="I320" s="386">
        <v>1874</v>
      </c>
      <c r="J320"/>
      <c r="K320"/>
    </row>
    <row r="321" spans="1:11" ht="15" x14ac:dyDescent="0.25">
      <c r="A321" s="381">
        <v>20020001</v>
      </c>
      <c r="B321" s="381" t="s">
        <v>9084</v>
      </c>
      <c r="C321" s="381" t="s">
        <v>9093</v>
      </c>
      <c r="D321" s="381" t="s">
        <v>9127</v>
      </c>
      <c r="E321" s="381" t="s">
        <v>276</v>
      </c>
      <c r="F321" s="386">
        <v>19.899999999999999</v>
      </c>
      <c r="G321" s="386">
        <v>930.00799999999992</v>
      </c>
      <c r="H321" s="386">
        <v>0</v>
      </c>
      <c r="I321" s="386">
        <v>930</v>
      </c>
      <c r="J321"/>
      <c r="K321"/>
    </row>
    <row r="322" spans="1:11" ht="15" x14ac:dyDescent="0.25">
      <c r="A322" s="381">
        <v>20020001</v>
      </c>
      <c r="B322" s="381" t="s">
        <v>10815</v>
      </c>
      <c r="C322" s="381" t="s">
        <v>10820</v>
      </c>
      <c r="D322" s="381" t="s">
        <v>10845</v>
      </c>
      <c r="E322" s="381" t="s">
        <v>276</v>
      </c>
      <c r="F322" s="386">
        <v>25.400000000000002</v>
      </c>
      <c r="G322" s="386">
        <v>1162.9360000000001</v>
      </c>
      <c r="H322" s="386">
        <v>0</v>
      </c>
      <c r="I322" s="386">
        <v>1163</v>
      </c>
      <c r="J322"/>
      <c r="K322"/>
    </row>
    <row r="323" spans="1:11" ht="15" x14ac:dyDescent="0.25">
      <c r="A323" s="381">
        <v>20020001</v>
      </c>
      <c r="B323" s="381" t="s">
        <v>11308</v>
      </c>
      <c r="C323" s="381" t="s">
        <v>11321</v>
      </c>
      <c r="D323" s="381" t="s">
        <v>11354</v>
      </c>
      <c r="E323" s="381" t="s">
        <v>278</v>
      </c>
      <c r="F323" s="386">
        <v>65.599999999999994</v>
      </c>
      <c r="G323" s="386">
        <v>2515.3130000000001</v>
      </c>
      <c r="H323" s="386">
        <v>0</v>
      </c>
      <c r="I323" s="386">
        <v>2515</v>
      </c>
      <c r="J323"/>
      <c r="K323"/>
    </row>
    <row r="324" spans="1:11" ht="15" x14ac:dyDescent="0.25">
      <c r="A324" s="381">
        <v>20020001</v>
      </c>
      <c r="B324" s="381" t="s">
        <v>11761</v>
      </c>
      <c r="C324" s="381" t="s">
        <v>8580</v>
      </c>
      <c r="D324" s="381" t="s">
        <v>11807</v>
      </c>
      <c r="E324" s="381" t="s">
        <v>276</v>
      </c>
      <c r="F324" s="386">
        <v>113</v>
      </c>
      <c r="G324" s="386">
        <v>4314.7299999999996</v>
      </c>
      <c r="H324" s="386">
        <v>0</v>
      </c>
      <c r="I324" s="386">
        <v>4315</v>
      </c>
      <c r="J324"/>
      <c r="K324"/>
    </row>
    <row r="325" spans="1:11" ht="15" x14ac:dyDescent="0.25">
      <c r="A325" s="381">
        <v>20020001</v>
      </c>
      <c r="B325" s="381" t="s">
        <v>11763</v>
      </c>
      <c r="C325" s="381" t="s">
        <v>8570</v>
      </c>
      <c r="D325" s="381" t="s">
        <v>11809</v>
      </c>
      <c r="E325" s="381" t="s">
        <v>276</v>
      </c>
      <c r="F325" s="386">
        <v>16.8</v>
      </c>
      <c r="G325" s="386">
        <v>1030.9270000000001</v>
      </c>
      <c r="H325" s="386">
        <v>0</v>
      </c>
      <c r="I325" s="386">
        <v>1031</v>
      </c>
      <c r="J325"/>
      <c r="K325"/>
    </row>
    <row r="326" spans="1:11" ht="15" x14ac:dyDescent="0.25">
      <c r="A326" s="381">
        <v>20020001</v>
      </c>
      <c r="B326" s="381" t="s">
        <v>11932</v>
      </c>
      <c r="C326" s="381" t="s">
        <v>11936</v>
      </c>
      <c r="D326" s="381" t="s">
        <v>11954</v>
      </c>
      <c r="E326" s="381" t="s">
        <v>276</v>
      </c>
      <c r="F326" s="386">
        <v>4.5999999999999996</v>
      </c>
      <c r="G326" s="386">
        <v>217.6</v>
      </c>
      <c r="H326" s="386">
        <v>0</v>
      </c>
      <c r="I326" s="386">
        <v>218</v>
      </c>
      <c r="J326"/>
      <c r="K326"/>
    </row>
    <row r="327" spans="1:11" ht="15" x14ac:dyDescent="0.25">
      <c r="A327" s="381">
        <v>20020001</v>
      </c>
      <c r="B327" s="381" t="s">
        <v>12515</v>
      </c>
      <c r="C327" s="381" t="s">
        <v>9379</v>
      </c>
      <c r="D327" s="381" t="s">
        <v>12545</v>
      </c>
      <c r="E327" s="381" t="s">
        <v>274</v>
      </c>
      <c r="F327" s="386">
        <v>213.1</v>
      </c>
      <c r="G327" s="386">
        <v>7907.7139999999999</v>
      </c>
      <c r="H327" s="386">
        <v>0</v>
      </c>
      <c r="I327" s="386">
        <v>7908</v>
      </c>
      <c r="J327"/>
      <c r="K327"/>
    </row>
    <row r="328" spans="1:11" ht="15" x14ac:dyDescent="0.25">
      <c r="A328" s="381">
        <v>20020001</v>
      </c>
      <c r="B328" s="381" t="s">
        <v>12517</v>
      </c>
      <c r="C328" s="381" t="s">
        <v>12524</v>
      </c>
      <c r="D328" s="381" t="s">
        <v>12547</v>
      </c>
      <c r="E328" s="381" t="s">
        <v>274</v>
      </c>
      <c r="F328" s="386">
        <v>11</v>
      </c>
      <c r="G328" s="386">
        <v>501.25100000000003</v>
      </c>
      <c r="H328" s="386">
        <v>0</v>
      </c>
      <c r="I328" s="386">
        <v>501</v>
      </c>
      <c r="J328"/>
      <c r="K328"/>
    </row>
    <row r="329" spans="1:11" ht="15" x14ac:dyDescent="0.25">
      <c r="A329" s="381">
        <v>20020001</v>
      </c>
      <c r="B329" s="381" t="s">
        <v>14024</v>
      </c>
      <c r="C329" s="381" t="s">
        <v>7044</v>
      </c>
      <c r="D329" s="381" t="s">
        <v>14076</v>
      </c>
      <c r="E329" s="381" t="s">
        <v>276</v>
      </c>
      <c r="F329" s="386">
        <v>18.599999999999998</v>
      </c>
      <c r="G329" s="386">
        <v>738.50199999999995</v>
      </c>
      <c r="H329" s="386">
        <v>0</v>
      </c>
      <c r="I329" s="386">
        <v>739</v>
      </c>
      <c r="J329"/>
      <c r="K329"/>
    </row>
    <row r="330" spans="1:11" ht="15" x14ac:dyDescent="0.25">
      <c r="A330" s="381">
        <v>20020001</v>
      </c>
      <c r="B330" s="381" t="s">
        <v>14221</v>
      </c>
      <c r="C330" s="381" t="s">
        <v>7299</v>
      </c>
      <c r="D330" s="381" t="s">
        <v>13919</v>
      </c>
      <c r="E330" s="381" t="s">
        <v>274</v>
      </c>
      <c r="F330" s="386">
        <v>5.6</v>
      </c>
      <c r="G330" s="386">
        <v>213.416</v>
      </c>
      <c r="H330" s="386">
        <v>0</v>
      </c>
      <c r="I330" s="386">
        <v>213</v>
      </c>
      <c r="J330"/>
      <c r="K330"/>
    </row>
    <row r="331" spans="1:11" ht="15" x14ac:dyDescent="0.25">
      <c r="A331" s="381">
        <v>20020001</v>
      </c>
      <c r="B331" s="381" t="s">
        <v>14293</v>
      </c>
      <c r="C331" s="381" t="s">
        <v>14296</v>
      </c>
      <c r="D331" s="381" t="s">
        <v>14326</v>
      </c>
      <c r="E331" s="381" t="s">
        <v>276</v>
      </c>
      <c r="F331" s="386">
        <v>25.799999999999997</v>
      </c>
      <c r="G331" s="386">
        <v>1007.1950000000001</v>
      </c>
      <c r="H331" s="386">
        <v>0</v>
      </c>
      <c r="I331" s="386">
        <v>1007</v>
      </c>
      <c r="J331"/>
      <c r="K331"/>
    </row>
    <row r="332" spans="1:11" ht="15" x14ac:dyDescent="0.25">
      <c r="A332" s="381">
        <v>20020001</v>
      </c>
      <c r="B332" s="381" t="s">
        <v>14602</v>
      </c>
      <c r="C332" s="381" t="s">
        <v>14609</v>
      </c>
      <c r="D332" s="381" t="s">
        <v>14633</v>
      </c>
      <c r="E332" s="381" t="s">
        <v>275</v>
      </c>
      <c r="F332" s="386">
        <v>38</v>
      </c>
      <c r="G332" s="386">
        <v>1494.7619999999999</v>
      </c>
      <c r="H332" s="386">
        <v>0</v>
      </c>
      <c r="I332" s="386">
        <v>1495</v>
      </c>
      <c r="J332"/>
      <c r="K332"/>
    </row>
    <row r="333" spans="1:11" ht="15" x14ac:dyDescent="0.25">
      <c r="A333" s="381">
        <v>20020001</v>
      </c>
      <c r="B333" s="381" t="s">
        <v>14946</v>
      </c>
      <c r="C333" s="381" t="s">
        <v>955</v>
      </c>
      <c r="D333" s="381" t="s">
        <v>14986</v>
      </c>
      <c r="E333" s="381" t="s">
        <v>275</v>
      </c>
      <c r="F333" s="386">
        <v>3.1</v>
      </c>
      <c r="G333" s="386">
        <v>144.708</v>
      </c>
      <c r="H333" s="386">
        <v>0</v>
      </c>
      <c r="I333" s="386">
        <v>145</v>
      </c>
      <c r="J333"/>
      <c r="K333"/>
    </row>
    <row r="334" spans="1:11" ht="15" x14ac:dyDescent="0.25">
      <c r="A334" s="381">
        <v>20020001</v>
      </c>
      <c r="B334" s="381" t="s">
        <v>15037</v>
      </c>
      <c r="C334" s="381" t="s">
        <v>15044</v>
      </c>
      <c r="D334" s="381" t="s">
        <v>15067</v>
      </c>
      <c r="E334" s="381" t="s">
        <v>275</v>
      </c>
      <c r="F334" s="386">
        <v>46.5</v>
      </c>
      <c r="G334" s="386">
        <v>2009.8849999999998</v>
      </c>
      <c r="H334" s="386">
        <v>0</v>
      </c>
      <c r="I334" s="386">
        <v>2010</v>
      </c>
      <c r="J334"/>
      <c r="K334"/>
    </row>
    <row r="335" spans="1:11" ht="15" x14ac:dyDescent="0.25">
      <c r="A335" s="381">
        <v>20020001</v>
      </c>
      <c r="B335" s="381" t="s">
        <v>15038</v>
      </c>
      <c r="C335" s="381" t="s">
        <v>15045</v>
      </c>
      <c r="D335" s="381" t="s">
        <v>15068</v>
      </c>
      <c r="E335" s="381" t="s">
        <v>276</v>
      </c>
      <c r="F335" s="386">
        <v>186.6</v>
      </c>
      <c r="G335" s="386">
        <v>7229.1619999999984</v>
      </c>
      <c r="H335" s="386">
        <v>0</v>
      </c>
      <c r="I335" s="386">
        <v>7229</v>
      </c>
      <c r="J335"/>
      <c r="K335"/>
    </row>
    <row r="336" spans="1:11" ht="15" x14ac:dyDescent="0.25">
      <c r="A336" s="381">
        <v>20020001</v>
      </c>
      <c r="B336" s="381" t="s">
        <v>15039</v>
      </c>
      <c r="C336" s="381" t="s">
        <v>15046</v>
      </c>
      <c r="D336" s="381" t="s">
        <v>15069</v>
      </c>
      <c r="E336" s="381" t="s">
        <v>276</v>
      </c>
      <c r="F336" s="386">
        <v>13.5</v>
      </c>
      <c r="G336" s="386">
        <v>606.05799999999999</v>
      </c>
      <c r="H336" s="386">
        <v>0</v>
      </c>
      <c r="I336" s="386">
        <v>606</v>
      </c>
      <c r="J336"/>
      <c r="K336"/>
    </row>
    <row r="337" spans="1:11" ht="15" x14ac:dyDescent="0.25">
      <c r="A337" s="381">
        <v>20020001</v>
      </c>
      <c r="B337" s="381" t="s">
        <v>15040</v>
      </c>
      <c r="C337" s="381" t="s">
        <v>15047</v>
      </c>
      <c r="D337" s="381" t="s">
        <v>15070</v>
      </c>
      <c r="E337" s="381" t="s">
        <v>274</v>
      </c>
      <c r="F337" s="386">
        <v>55.7</v>
      </c>
      <c r="G337" s="386">
        <v>2333.6709999999998</v>
      </c>
      <c r="H337" s="386">
        <v>0</v>
      </c>
      <c r="I337" s="386">
        <v>2334</v>
      </c>
      <c r="J337"/>
      <c r="K337"/>
    </row>
    <row r="338" spans="1:11" ht="15" x14ac:dyDescent="0.25">
      <c r="A338" s="381">
        <v>20020001</v>
      </c>
      <c r="B338" s="381" t="s">
        <v>15041</v>
      </c>
      <c r="C338" s="381" t="s">
        <v>15048</v>
      </c>
      <c r="D338" s="381" t="s">
        <v>15071</v>
      </c>
      <c r="E338" s="381" t="s">
        <v>274</v>
      </c>
      <c r="F338" s="386">
        <v>19.900000000000002</v>
      </c>
      <c r="G338" s="386">
        <v>774.84899999999993</v>
      </c>
      <c r="H338" s="386">
        <v>0</v>
      </c>
      <c r="I338" s="386">
        <v>775</v>
      </c>
      <c r="J338"/>
      <c r="K338"/>
    </row>
    <row r="339" spans="1:11" ht="15" x14ac:dyDescent="0.25">
      <c r="A339" s="381">
        <v>20020001</v>
      </c>
      <c r="B339" s="381" t="s">
        <v>15042</v>
      </c>
      <c r="C339" s="381" t="s">
        <v>15049</v>
      </c>
      <c r="D339" s="381" t="s">
        <v>15072</v>
      </c>
      <c r="E339" s="381" t="s">
        <v>276</v>
      </c>
      <c r="F339" s="386">
        <v>39.700000000000003</v>
      </c>
      <c r="G339" s="386">
        <v>1586.136</v>
      </c>
      <c r="H339" s="386">
        <v>0</v>
      </c>
      <c r="I339" s="386">
        <v>1586</v>
      </c>
      <c r="J339"/>
      <c r="K339"/>
    </row>
    <row r="340" spans="1:11" ht="15" x14ac:dyDescent="0.25">
      <c r="A340" s="381">
        <v>20020001</v>
      </c>
      <c r="B340" s="381" t="s">
        <v>15043</v>
      </c>
      <c r="C340" s="381" t="s">
        <v>15050</v>
      </c>
      <c r="D340" s="381" t="s">
        <v>15073</v>
      </c>
      <c r="E340" s="381" t="s">
        <v>275</v>
      </c>
      <c r="F340" s="386">
        <v>62.399999999999991</v>
      </c>
      <c r="G340" s="386">
        <v>2412.6429999999996</v>
      </c>
      <c r="H340" s="386">
        <v>0</v>
      </c>
      <c r="I340" s="386">
        <v>2413</v>
      </c>
      <c r="J340"/>
      <c r="K340"/>
    </row>
    <row r="341" spans="1:11" ht="15" x14ac:dyDescent="0.25">
      <c r="A341" s="381">
        <v>20020001</v>
      </c>
      <c r="B341" s="381" t="s">
        <v>15153</v>
      </c>
      <c r="C341" s="381" t="s">
        <v>739</v>
      </c>
      <c r="D341" s="381" t="s">
        <v>15188</v>
      </c>
      <c r="E341" s="381" t="s">
        <v>276</v>
      </c>
      <c r="F341" s="386">
        <v>50.2</v>
      </c>
      <c r="G341" s="386">
        <v>1921.6480000000001</v>
      </c>
      <c r="H341" s="386">
        <v>0</v>
      </c>
      <c r="I341" s="386">
        <v>1922</v>
      </c>
      <c r="J341"/>
      <c r="K341"/>
    </row>
    <row r="342" spans="1:11" ht="15" x14ac:dyDescent="0.25">
      <c r="A342" s="381">
        <v>20020001</v>
      </c>
      <c r="B342" s="381" t="s">
        <v>15296</v>
      </c>
      <c r="C342" s="381" t="s">
        <v>7132</v>
      </c>
      <c r="D342" s="381" t="s">
        <v>15340</v>
      </c>
      <c r="E342" s="381" t="s">
        <v>274</v>
      </c>
      <c r="F342" s="386">
        <v>40.1</v>
      </c>
      <c r="G342" s="386">
        <v>1544.162</v>
      </c>
      <c r="H342" s="386">
        <v>0</v>
      </c>
      <c r="I342" s="386">
        <v>1544</v>
      </c>
      <c r="J342"/>
      <c r="K342"/>
    </row>
    <row r="343" spans="1:11" ht="15" x14ac:dyDescent="0.25">
      <c r="A343" s="381">
        <v>20020001</v>
      </c>
      <c r="B343" s="381" t="s">
        <v>15478</v>
      </c>
      <c r="C343" s="381" t="s">
        <v>15490</v>
      </c>
      <c r="D343" s="381" t="s">
        <v>15538</v>
      </c>
      <c r="E343" s="381" t="s">
        <v>276</v>
      </c>
      <c r="F343" s="386">
        <v>57</v>
      </c>
      <c r="G343" s="386">
        <v>2396.8519999999999</v>
      </c>
      <c r="H343" s="386">
        <v>0</v>
      </c>
      <c r="I343" s="386">
        <v>2397</v>
      </c>
      <c r="J343"/>
      <c r="K343"/>
    </row>
    <row r="344" spans="1:11" ht="15" x14ac:dyDescent="0.25">
      <c r="A344" s="381">
        <v>20020001</v>
      </c>
      <c r="B344" s="381" t="s">
        <v>15480</v>
      </c>
      <c r="C344" s="381" t="s">
        <v>15491</v>
      </c>
      <c r="D344" s="381" t="s">
        <v>15539</v>
      </c>
      <c r="E344" s="381" t="s">
        <v>274</v>
      </c>
      <c r="F344" s="386">
        <v>41.8</v>
      </c>
      <c r="G344" s="386">
        <v>1661.0710000000001</v>
      </c>
      <c r="H344" s="386">
        <v>0</v>
      </c>
      <c r="I344" s="386">
        <v>1661</v>
      </c>
      <c r="J344"/>
      <c r="K344"/>
    </row>
    <row r="345" spans="1:11" ht="15" x14ac:dyDescent="0.25">
      <c r="A345" s="381">
        <v>20020001</v>
      </c>
      <c r="B345" s="381" t="s">
        <v>15758</v>
      </c>
      <c r="C345" s="381" t="s">
        <v>15765</v>
      </c>
      <c r="D345" s="381" t="s">
        <v>15781</v>
      </c>
      <c r="E345" s="381" t="s">
        <v>276</v>
      </c>
      <c r="F345" s="386">
        <v>79.2</v>
      </c>
      <c r="G345" s="386">
        <v>2996.6779999999999</v>
      </c>
      <c r="H345" s="386">
        <v>0</v>
      </c>
      <c r="I345" s="386">
        <v>2997</v>
      </c>
      <c r="J345"/>
      <c r="K345"/>
    </row>
    <row r="346" spans="1:11" ht="15" x14ac:dyDescent="0.25">
      <c r="A346" s="381">
        <v>20020001</v>
      </c>
      <c r="B346" s="381" t="s">
        <v>15759</v>
      </c>
      <c r="C346" s="381" t="s">
        <v>15766</v>
      </c>
      <c r="D346" s="381" t="s">
        <v>15782</v>
      </c>
      <c r="E346" s="381" t="s">
        <v>275</v>
      </c>
      <c r="F346" s="386">
        <v>43.7</v>
      </c>
      <c r="G346" s="386">
        <v>1719.915</v>
      </c>
      <c r="H346" s="386">
        <v>0</v>
      </c>
      <c r="I346" s="386">
        <v>1720</v>
      </c>
      <c r="J346"/>
      <c r="K346"/>
    </row>
    <row r="347" spans="1:11" ht="15" x14ac:dyDescent="0.25">
      <c r="A347" s="381">
        <v>20020001</v>
      </c>
      <c r="B347" s="381" t="s">
        <v>15760</v>
      </c>
      <c r="C347" s="381" t="s">
        <v>157</v>
      </c>
      <c r="D347" s="381" t="s">
        <v>15783</v>
      </c>
      <c r="E347" s="381" t="s">
        <v>274</v>
      </c>
      <c r="F347" s="386">
        <v>37.1</v>
      </c>
      <c r="G347" s="386">
        <v>1470.2850000000001</v>
      </c>
      <c r="H347" s="386">
        <v>0</v>
      </c>
      <c r="I347" s="386">
        <v>1470</v>
      </c>
      <c r="J347"/>
      <c r="K347"/>
    </row>
    <row r="348" spans="1:11" ht="15" x14ac:dyDescent="0.25">
      <c r="A348" s="381">
        <v>20020001</v>
      </c>
      <c r="B348" s="381" t="s">
        <v>15964</v>
      </c>
      <c r="C348" s="381" t="s">
        <v>15966</v>
      </c>
      <c r="D348" s="381" t="s">
        <v>15976</v>
      </c>
      <c r="E348" s="381" t="s">
        <v>275</v>
      </c>
      <c r="F348" s="386">
        <v>11.600000000000001</v>
      </c>
      <c r="G348" s="386">
        <v>514.05200000000002</v>
      </c>
      <c r="H348" s="386">
        <v>0</v>
      </c>
      <c r="I348" s="386">
        <v>514</v>
      </c>
      <c r="J348"/>
      <c r="K348"/>
    </row>
    <row r="349" spans="1:11" ht="15" x14ac:dyDescent="0.25">
      <c r="A349" s="381">
        <v>20020001</v>
      </c>
      <c r="B349" s="381" t="s">
        <v>16145</v>
      </c>
      <c r="C349" s="381" t="s">
        <v>10104</v>
      </c>
      <c r="D349" s="381" t="s">
        <v>16162</v>
      </c>
      <c r="E349" s="381" t="s">
        <v>274</v>
      </c>
      <c r="F349" s="386">
        <v>49.7</v>
      </c>
      <c r="G349" s="386">
        <v>1988.9390000000003</v>
      </c>
      <c r="H349" s="386">
        <v>0</v>
      </c>
      <c r="I349" s="386">
        <v>1989</v>
      </c>
      <c r="J349"/>
      <c r="K349"/>
    </row>
    <row r="350" spans="1:11" ht="15" x14ac:dyDescent="0.25">
      <c r="A350" s="381">
        <v>20020001</v>
      </c>
      <c r="B350" s="381" t="s">
        <v>16210</v>
      </c>
      <c r="C350" s="381" t="s">
        <v>15840</v>
      </c>
      <c r="D350" s="381" t="s">
        <v>16232</v>
      </c>
      <c r="E350" s="381" t="s">
        <v>276</v>
      </c>
      <c r="F350" s="386">
        <v>6.6</v>
      </c>
      <c r="G350" s="386">
        <v>269.94900000000001</v>
      </c>
      <c r="H350" s="386">
        <v>0</v>
      </c>
      <c r="I350" s="386">
        <v>270</v>
      </c>
      <c r="J350"/>
      <c r="K350"/>
    </row>
    <row r="351" spans="1:11" ht="15" x14ac:dyDescent="0.25">
      <c r="A351" s="381" t="s">
        <v>16692</v>
      </c>
      <c r="B351" s="381"/>
      <c r="C351" s="381"/>
      <c r="D351" s="381"/>
      <c r="E351" s="381"/>
      <c r="F351" s="386">
        <v>4902.1000000000004</v>
      </c>
      <c r="G351" s="386">
        <v>198731.25100000005</v>
      </c>
      <c r="H351" s="386">
        <v>0</v>
      </c>
      <c r="I351" s="386">
        <v>185386</v>
      </c>
      <c r="J351"/>
      <c r="K351"/>
    </row>
    <row r="352" spans="1:11" ht="15" x14ac:dyDescent="0.25">
      <c r="A352" s="381">
        <v>20020002</v>
      </c>
      <c r="B352" s="381" t="s">
        <v>0</v>
      </c>
      <c r="C352" s="381" t="s">
        <v>178</v>
      </c>
      <c r="D352" s="381" t="s">
        <v>243</v>
      </c>
      <c r="E352" s="381" t="s">
        <v>276</v>
      </c>
      <c r="F352" s="386">
        <v>530.35</v>
      </c>
      <c r="G352" s="386">
        <v>22404.542700000005</v>
      </c>
      <c r="H352" s="386">
        <v>0</v>
      </c>
      <c r="I352" s="386">
        <v>22405</v>
      </c>
      <c r="J352"/>
      <c r="K352"/>
    </row>
    <row r="353" spans="1:11" ht="15" x14ac:dyDescent="0.25">
      <c r="A353" s="381">
        <v>20020002</v>
      </c>
      <c r="B353" s="381" t="s">
        <v>20</v>
      </c>
      <c r="C353" s="381" t="s">
        <v>181</v>
      </c>
      <c r="D353" s="381" t="s">
        <v>246</v>
      </c>
      <c r="E353" s="381" t="s">
        <v>279</v>
      </c>
      <c r="F353" s="386">
        <v>1.75</v>
      </c>
      <c r="G353" s="386">
        <v>72.852500000000006</v>
      </c>
      <c r="H353" s="386">
        <v>0</v>
      </c>
      <c r="I353" s="386">
        <v>73</v>
      </c>
      <c r="J353"/>
      <c r="K353"/>
    </row>
    <row r="354" spans="1:11" ht="15" x14ac:dyDescent="0.25">
      <c r="A354" s="381">
        <v>20020002</v>
      </c>
      <c r="B354" s="381" t="s">
        <v>21</v>
      </c>
      <c r="C354" s="381" t="s">
        <v>182</v>
      </c>
      <c r="D354" s="381" t="s">
        <v>247</v>
      </c>
      <c r="E354" s="381" t="s">
        <v>279</v>
      </c>
      <c r="F354" s="386">
        <v>58.96</v>
      </c>
      <c r="G354" s="386">
        <v>2601.3564999999999</v>
      </c>
      <c r="H354" s="386">
        <v>0</v>
      </c>
      <c r="I354" s="386">
        <v>2601</v>
      </c>
      <c r="J354"/>
      <c r="K354"/>
    </row>
    <row r="355" spans="1:11" ht="15" x14ac:dyDescent="0.25">
      <c r="A355" s="381">
        <v>20020002</v>
      </c>
      <c r="B355" s="381" t="s">
        <v>23</v>
      </c>
      <c r="C355" s="381" t="s">
        <v>185</v>
      </c>
      <c r="D355" s="381" t="s">
        <v>250</v>
      </c>
      <c r="E355" s="381" t="s">
        <v>280</v>
      </c>
      <c r="F355" s="386">
        <v>126.08</v>
      </c>
      <c r="G355" s="386">
        <v>5306.5068000000001</v>
      </c>
      <c r="H355" s="386">
        <v>0</v>
      </c>
      <c r="I355" s="386">
        <v>5307</v>
      </c>
      <c r="J355"/>
      <c r="K355"/>
    </row>
    <row r="356" spans="1:11" ht="15" x14ac:dyDescent="0.25">
      <c r="A356" s="381">
        <v>20020002</v>
      </c>
      <c r="B356" s="381" t="s">
        <v>24</v>
      </c>
      <c r="C356" s="381" t="s">
        <v>186</v>
      </c>
      <c r="D356" s="381" t="s">
        <v>251</v>
      </c>
      <c r="E356" s="381" t="s">
        <v>281</v>
      </c>
      <c r="F356" s="386">
        <v>71.540000000000006</v>
      </c>
      <c r="G356" s="386">
        <v>3031.7424000000005</v>
      </c>
      <c r="H356" s="386">
        <v>0</v>
      </c>
      <c r="I356" s="386">
        <v>3032</v>
      </c>
      <c r="J356"/>
      <c r="K356"/>
    </row>
    <row r="357" spans="1:11" ht="15" x14ac:dyDescent="0.25">
      <c r="A357" s="381">
        <v>20020002</v>
      </c>
      <c r="B357" s="381" t="s">
        <v>26</v>
      </c>
      <c r="C357" s="381" t="s">
        <v>187</v>
      </c>
      <c r="D357" s="381" t="s">
        <v>252</v>
      </c>
      <c r="E357" s="381" t="s">
        <v>281</v>
      </c>
      <c r="F357" s="386">
        <v>60.52</v>
      </c>
      <c r="G357" s="386">
        <v>2780.0255000000002</v>
      </c>
      <c r="H357" s="386">
        <v>0</v>
      </c>
      <c r="I357" s="386">
        <v>2780</v>
      </c>
      <c r="J357"/>
      <c r="K357"/>
    </row>
    <row r="358" spans="1:11" ht="15" x14ac:dyDescent="0.25">
      <c r="A358" s="381">
        <v>20020002</v>
      </c>
      <c r="B358" s="381" t="s">
        <v>3</v>
      </c>
      <c r="C358" s="381" t="s">
        <v>189</v>
      </c>
      <c r="D358" s="381" t="s">
        <v>254</v>
      </c>
      <c r="E358" s="381" t="s">
        <v>276</v>
      </c>
      <c r="F358" s="386">
        <v>59.169999999999995</v>
      </c>
      <c r="G358" s="386">
        <v>2542.7536999999998</v>
      </c>
      <c r="H358" s="386">
        <v>0</v>
      </c>
      <c r="I358" s="386">
        <v>2543</v>
      </c>
      <c r="J358"/>
      <c r="K358"/>
    </row>
    <row r="359" spans="1:11" ht="15" x14ac:dyDescent="0.25">
      <c r="A359" s="381">
        <v>20020002</v>
      </c>
      <c r="B359" s="381" t="s">
        <v>8</v>
      </c>
      <c r="C359" s="381" t="s">
        <v>1991</v>
      </c>
      <c r="D359" s="381" t="s">
        <v>2012</v>
      </c>
      <c r="E359" s="381" t="s">
        <v>275</v>
      </c>
      <c r="F359" s="386">
        <v>56.26</v>
      </c>
      <c r="G359" s="386">
        <v>2468.8858</v>
      </c>
      <c r="H359" s="386">
        <v>0</v>
      </c>
      <c r="I359" s="386">
        <v>2469</v>
      </c>
      <c r="J359"/>
      <c r="K359"/>
    </row>
    <row r="360" spans="1:11" ht="15" x14ac:dyDescent="0.25">
      <c r="A360" s="381">
        <v>20020002</v>
      </c>
      <c r="B360" s="381" t="s">
        <v>33</v>
      </c>
      <c r="C360" s="381" t="s">
        <v>7308</v>
      </c>
      <c r="D360" s="381" t="s">
        <v>7339</v>
      </c>
      <c r="E360" s="381" t="s">
        <v>279</v>
      </c>
      <c r="F360" s="386">
        <v>27.04</v>
      </c>
      <c r="G360" s="386">
        <v>1155.7494999999999</v>
      </c>
      <c r="H360" s="386">
        <v>0</v>
      </c>
      <c r="I360" s="386">
        <v>1156</v>
      </c>
      <c r="J360"/>
      <c r="K360"/>
    </row>
    <row r="361" spans="1:11" ht="15" x14ac:dyDescent="0.25">
      <c r="A361" s="381">
        <v>20020002</v>
      </c>
      <c r="B361" s="381" t="s">
        <v>10</v>
      </c>
      <c r="C361" s="381" t="s">
        <v>2547</v>
      </c>
      <c r="D361" s="381" t="s">
        <v>2691</v>
      </c>
      <c r="E361" s="381" t="s">
        <v>275</v>
      </c>
      <c r="F361" s="386">
        <v>78.14</v>
      </c>
      <c r="G361" s="386">
        <v>3325.7115999999996</v>
      </c>
      <c r="H361" s="386">
        <v>0</v>
      </c>
      <c r="I361" s="386">
        <v>3326</v>
      </c>
      <c r="J361"/>
      <c r="K361"/>
    </row>
    <row r="362" spans="1:11" ht="15" x14ac:dyDescent="0.25">
      <c r="A362" s="381">
        <v>20020002</v>
      </c>
      <c r="B362" s="381" t="s">
        <v>11</v>
      </c>
      <c r="C362" s="381" t="s">
        <v>2639</v>
      </c>
      <c r="D362" s="381" t="s">
        <v>2693</v>
      </c>
      <c r="E362" s="381" t="s">
        <v>279</v>
      </c>
      <c r="F362" s="386">
        <v>18.610000000000003</v>
      </c>
      <c r="G362" s="386">
        <v>814.11570000000006</v>
      </c>
      <c r="H362" s="386">
        <v>0</v>
      </c>
      <c r="I362" s="386">
        <v>814</v>
      </c>
      <c r="J362"/>
      <c r="K362"/>
    </row>
    <row r="363" spans="1:11" ht="15" x14ac:dyDescent="0.25">
      <c r="A363" s="381">
        <v>20020002</v>
      </c>
      <c r="B363" s="381" t="s">
        <v>12</v>
      </c>
      <c r="C363" s="381" t="s">
        <v>7732</v>
      </c>
      <c r="D363" s="381" t="s">
        <v>7774</v>
      </c>
      <c r="E363" s="381" t="s">
        <v>277</v>
      </c>
      <c r="F363" s="386">
        <v>34.19</v>
      </c>
      <c r="G363" s="386">
        <v>1372.6974000000002</v>
      </c>
      <c r="H363" s="386">
        <v>0</v>
      </c>
      <c r="I363" s="386">
        <v>1373</v>
      </c>
      <c r="J363"/>
      <c r="K363"/>
    </row>
    <row r="364" spans="1:11" ht="15" x14ac:dyDescent="0.25">
      <c r="A364" s="381">
        <v>20020002</v>
      </c>
      <c r="B364" s="381" t="s">
        <v>1650</v>
      </c>
      <c r="C364" s="381" t="s">
        <v>2993</v>
      </c>
      <c r="D364" s="381" t="s">
        <v>2994</v>
      </c>
      <c r="E364" s="381" t="s">
        <v>281</v>
      </c>
      <c r="F364" s="386">
        <v>24.63</v>
      </c>
      <c r="G364" s="386">
        <v>1131.4005</v>
      </c>
      <c r="H364" s="386">
        <v>0</v>
      </c>
      <c r="I364" s="386">
        <v>1131</v>
      </c>
      <c r="J364"/>
      <c r="K364"/>
    </row>
    <row r="365" spans="1:11" ht="15" x14ac:dyDescent="0.25">
      <c r="A365" s="381">
        <v>20020002</v>
      </c>
      <c r="B365" s="381" t="s">
        <v>129</v>
      </c>
      <c r="C365" s="381" t="s">
        <v>1562</v>
      </c>
      <c r="D365" s="381" t="s">
        <v>3608</v>
      </c>
      <c r="E365" s="381" t="s">
        <v>279</v>
      </c>
      <c r="F365" s="386">
        <v>20.58</v>
      </c>
      <c r="G365" s="386">
        <v>883.87509999999997</v>
      </c>
      <c r="H365" s="386">
        <v>0</v>
      </c>
      <c r="I365" s="386">
        <v>884</v>
      </c>
      <c r="J365"/>
      <c r="K365"/>
    </row>
    <row r="366" spans="1:11" ht="15" x14ac:dyDescent="0.25">
      <c r="A366" s="381">
        <v>20020002</v>
      </c>
      <c r="B366" s="381" t="s">
        <v>423</v>
      </c>
      <c r="C366" s="381" t="s">
        <v>3671</v>
      </c>
      <c r="D366" s="381" t="s">
        <v>3696</v>
      </c>
      <c r="E366" s="381" t="s">
        <v>279</v>
      </c>
      <c r="F366" s="386">
        <v>325.98999999999995</v>
      </c>
      <c r="G366" s="386">
        <v>13084.507999999998</v>
      </c>
      <c r="H366" s="386">
        <v>0</v>
      </c>
      <c r="I366" s="386">
        <v>13085</v>
      </c>
      <c r="J366"/>
      <c r="K366"/>
    </row>
    <row r="367" spans="1:11" ht="15" x14ac:dyDescent="0.25">
      <c r="A367" s="381">
        <v>20020002</v>
      </c>
      <c r="B367" s="381" t="s">
        <v>2068</v>
      </c>
      <c r="C367" s="381" t="s">
        <v>4651</v>
      </c>
      <c r="D367" s="381" t="s">
        <v>4710</v>
      </c>
      <c r="E367" s="381" t="s">
        <v>276</v>
      </c>
      <c r="F367" s="386">
        <v>36.799999999999997</v>
      </c>
      <c r="G367" s="386">
        <v>1778.4453999999998</v>
      </c>
      <c r="H367" s="386">
        <v>0</v>
      </c>
      <c r="I367" s="386">
        <v>1778</v>
      </c>
      <c r="J367"/>
      <c r="K367"/>
    </row>
    <row r="368" spans="1:11" ht="15" x14ac:dyDescent="0.25">
      <c r="A368" s="381">
        <v>20020002</v>
      </c>
      <c r="B368" s="381" t="s">
        <v>130</v>
      </c>
      <c r="C368" s="381" t="s">
        <v>1238</v>
      </c>
      <c r="D368" s="381" t="s">
        <v>4963</v>
      </c>
      <c r="E368" s="381" t="s">
        <v>276</v>
      </c>
      <c r="F368" s="386">
        <v>54.91</v>
      </c>
      <c r="G368" s="386">
        <v>2353.5909999999999</v>
      </c>
      <c r="H368" s="386">
        <v>0</v>
      </c>
      <c r="I368" s="386">
        <v>2354</v>
      </c>
      <c r="J368"/>
      <c r="K368"/>
    </row>
    <row r="369" spans="1:11" ht="15" x14ac:dyDescent="0.25">
      <c r="A369" s="381">
        <v>20020002</v>
      </c>
      <c r="B369" s="381" t="s">
        <v>131</v>
      </c>
      <c r="C369" s="381" t="s">
        <v>5398</v>
      </c>
      <c r="D369" s="381" t="s">
        <v>5469</v>
      </c>
      <c r="E369" s="381" t="s">
        <v>276</v>
      </c>
      <c r="F369" s="386">
        <v>29.709999999999997</v>
      </c>
      <c r="G369" s="386">
        <v>1257.9343000000001</v>
      </c>
      <c r="H369" s="386">
        <v>0</v>
      </c>
      <c r="I369" s="386">
        <v>1258</v>
      </c>
      <c r="J369"/>
      <c r="K369"/>
    </row>
    <row r="370" spans="1:11" ht="15" x14ac:dyDescent="0.25">
      <c r="A370" s="381">
        <v>20020002</v>
      </c>
      <c r="B370" s="381" t="s">
        <v>762</v>
      </c>
      <c r="C370" s="381" t="s">
        <v>6541</v>
      </c>
      <c r="D370" s="381" t="s">
        <v>6560</v>
      </c>
      <c r="E370" s="381" t="s">
        <v>276</v>
      </c>
      <c r="F370" s="386">
        <v>35.44</v>
      </c>
      <c r="G370" s="386">
        <v>1610.4903999999999</v>
      </c>
      <c r="H370" s="386">
        <v>0</v>
      </c>
      <c r="I370" s="386">
        <v>1610</v>
      </c>
      <c r="J370"/>
      <c r="K370"/>
    </row>
    <row r="371" spans="1:11" ht="15" x14ac:dyDescent="0.25">
      <c r="A371" s="381">
        <v>20020002</v>
      </c>
      <c r="B371" s="381" t="s">
        <v>952</v>
      </c>
      <c r="C371" s="381" t="s">
        <v>739</v>
      </c>
      <c r="D371" s="381" t="s">
        <v>7013</v>
      </c>
      <c r="E371" s="381" t="s">
        <v>276</v>
      </c>
      <c r="F371" s="386">
        <v>70.320000000000007</v>
      </c>
      <c r="G371" s="386">
        <v>2942.2548000000002</v>
      </c>
      <c r="H371" s="386">
        <v>0</v>
      </c>
      <c r="I371" s="386">
        <v>2942</v>
      </c>
      <c r="J371"/>
      <c r="K371"/>
    </row>
    <row r="372" spans="1:11" ht="15" x14ac:dyDescent="0.25">
      <c r="A372" s="381">
        <v>20020002</v>
      </c>
      <c r="B372" s="381" t="s">
        <v>957</v>
      </c>
      <c r="C372" s="381" t="s">
        <v>6990</v>
      </c>
      <c r="D372" s="381" t="s">
        <v>7014</v>
      </c>
      <c r="E372" s="381" t="s">
        <v>276</v>
      </c>
      <c r="F372" s="386">
        <v>41.879999999999995</v>
      </c>
      <c r="G372" s="386">
        <v>1801.8261</v>
      </c>
      <c r="H372" s="386">
        <v>0</v>
      </c>
      <c r="I372" s="386">
        <v>1802</v>
      </c>
      <c r="J372"/>
      <c r="K372"/>
    </row>
    <row r="373" spans="1:11" ht="15" x14ac:dyDescent="0.25">
      <c r="A373" s="381">
        <v>20020002</v>
      </c>
      <c r="B373" s="381" t="s">
        <v>1151</v>
      </c>
      <c r="C373" s="381" t="s">
        <v>8784</v>
      </c>
      <c r="D373" s="381" t="s">
        <v>8835</v>
      </c>
      <c r="E373" s="381" t="s">
        <v>279</v>
      </c>
      <c r="F373" s="386">
        <v>33.309999999999995</v>
      </c>
      <c r="G373" s="386">
        <v>1338.0368000000003</v>
      </c>
      <c r="H373" s="386">
        <v>0</v>
      </c>
      <c r="I373" s="386">
        <v>1338</v>
      </c>
      <c r="J373"/>
      <c r="K373"/>
    </row>
    <row r="374" spans="1:11" ht="15" x14ac:dyDescent="0.25">
      <c r="A374" s="381">
        <v>20020002</v>
      </c>
      <c r="B374" s="381" t="s">
        <v>1242</v>
      </c>
      <c r="C374" s="381" t="s">
        <v>9095</v>
      </c>
      <c r="D374" s="381" t="s">
        <v>9129</v>
      </c>
      <c r="E374" s="381" t="s">
        <v>281</v>
      </c>
      <c r="F374" s="386">
        <v>13.4</v>
      </c>
      <c r="G374" s="386">
        <v>829.00980000000004</v>
      </c>
      <c r="H374" s="386">
        <v>0</v>
      </c>
      <c r="I374" s="386">
        <v>829</v>
      </c>
      <c r="J374"/>
      <c r="K374"/>
    </row>
    <row r="375" spans="1:11" ht="15" x14ac:dyDescent="0.25">
      <c r="A375" s="381">
        <v>20020002</v>
      </c>
      <c r="B375" s="381" t="s">
        <v>1247</v>
      </c>
      <c r="C375" s="381" t="s">
        <v>5418</v>
      </c>
      <c r="D375" s="381" t="s">
        <v>9130</v>
      </c>
      <c r="E375" s="381" t="s">
        <v>279</v>
      </c>
      <c r="F375" s="386">
        <v>25.68</v>
      </c>
      <c r="G375" s="386">
        <v>1074.5549000000001</v>
      </c>
      <c r="H375" s="386">
        <v>0</v>
      </c>
      <c r="I375" s="386">
        <v>1075</v>
      </c>
      <c r="J375"/>
      <c r="K375"/>
    </row>
    <row r="376" spans="1:11" ht="15" x14ac:dyDescent="0.25">
      <c r="A376" s="381">
        <v>20020002</v>
      </c>
      <c r="B376" s="381" t="s">
        <v>2067</v>
      </c>
      <c r="C376" s="381" t="s">
        <v>13062</v>
      </c>
      <c r="D376" s="381" t="s">
        <v>13082</v>
      </c>
      <c r="E376" s="381" t="s">
        <v>276</v>
      </c>
      <c r="F376" s="386">
        <v>3</v>
      </c>
      <c r="G376" s="386">
        <v>126.69</v>
      </c>
      <c r="H376" s="386">
        <v>0</v>
      </c>
      <c r="I376" s="386">
        <v>127</v>
      </c>
      <c r="J376"/>
      <c r="K376"/>
    </row>
    <row r="377" spans="1:11" ht="15" x14ac:dyDescent="0.25">
      <c r="A377" s="381">
        <v>20020002</v>
      </c>
      <c r="B377" s="381" t="s">
        <v>2594</v>
      </c>
      <c r="C377" s="381" t="s">
        <v>15492</v>
      </c>
      <c r="D377" s="381" t="s">
        <v>15540</v>
      </c>
      <c r="E377" s="381" t="s">
        <v>1032</v>
      </c>
      <c r="F377" s="386">
        <v>28.7</v>
      </c>
      <c r="G377" s="386">
        <v>1157.7825999999998</v>
      </c>
      <c r="H377" s="386">
        <v>0</v>
      </c>
      <c r="I377" s="386">
        <v>1158</v>
      </c>
      <c r="J377"/>
      <c r="K377"/>
    </row>
    <row r="378" spans="1:11" ht="15" x14ac:dyDescent="0.25">
      <c r="A378" s="381">
        <v>20020002</v>
      </c>
      <c r="B378" s="381" t="s">
        <v>427</v>
      </c>
      <c r="C378" s="381" t="s">
        <v>6366</v>
      </c>
      <c r="D378" s="381" t="s">
        <v>6421</v>
      </c>
      <c r="E378" s="381" t="s">
        <v>1380</v>
      </c>
      <c r="F378" s="386">
        <v>78.940000000000012</v>
      </c>
      <c r="G378" s="386">
        <v>3335.2663999999995</v>
      </c>
      <c r="H378" s="386">
        <v>0</v>
      </c>
      <c r="I378" s="386">
        <v>3335</v>
      </c>
      <c r="J378"/>
      <c r="K378"/>
    </row>
    <row r="379" spans="1:11" ht="15" x14ac:dyDescent="0.25">
      <c r="A379" s="381">
        <v>20020002</v>
      </c>
      <c r="B379" s="381" t="s">
        <v>2801</v>
      </c>
      <c r="C379" s="381" t="s">
        <v>15493</v>
      </c>
      <c r="D379" s="381" t="s">
        <v>15541</v>
      </c>
      <c r="E379" s="381" t="s">
        <v>280</v>
      </c>
      <c r="F379" s="386">
        <v>21.24</v>
      </c>
      <c r="G379" s="386">
        <v>832.60800000000006</v>
      </c>
      <c r="H379" s="386">
        <v>0</v>
      </c>
      <c r="I379" s="386">
        <v>833</v>
      </c>
      <c r="J379"/>
      <c r="K379"/>
    </row>
    <row r="380" spans="1:11" ht="15" x14ac:dyDescent="0.25">
      <c r="A380" s="381">
        <v>20020002</v>
      </c>
      <c r="B380" s="381" t="s">
        <v>2802</v>
      </c>
      <c r="C380" s="381" t="s">
        <v>16434</v>
      </c>
      <c r="D380" s="381" t="s">
        <v>16489</v>
      </c>
      <c r="E380" s="381" t="s">
        <v>281</v>
      </c>
      <c r="F380" s="386">
        <v>14.620000000000001</v>
      </c>
      <c r="G380" s="386">
        <v>606.99199999999996</v>
      </c>
      <c r="H380" s="386">
        <v>0</v>
      </c>
      <c r="I380" s="386">
        <v>607</v>
      </c>
      <c r="J380"/>
      <c r="K380"/>
    </row>
    <row r="381" spans="1:11" ht="15" x14ac:dyDescent="0.25">
      <c r="A381" s="381">
        <v>20020002</v>
      </c>
      <c r="B381" s="381" t="s">
        <v>2490</v>
      </c>
      <c r="C381" s="381" t="s">
        <v>14297</v>
      </c>
      <c r="D381" s="381" t="s">
        <v>14327</v>
      </c>
      <c r="E381" s="381" t="s">
        <v>279</v>
      </c>
      <c r="F381" s="386">
        <v>34.270000000000003</v>
      </c>
      <c r="G381" s="386">
        <v>1413.0948000000003</v>
      </c>
      <c r="H381" s="386">
        <v>0</v>
      </c>
      <c r="I381" s="386">
        <v>1413</v>
      </c>
      <c r="J381"/>
      <c r="K381"/>
    </row>
    <row r="382" spans="1:11" ht="15" x14ac:dyDescent="0.25">
      <c r="A382" s="381" t="s">
        <v>16693</v>
      </c>
      <c r="B382" s="381"/>
      <c r="C382" s="381"/>
      <c r="D382" s="381"/>
      <c r="E382" s="381"/>
      <c r="F382" s="386">
        <v>2016.03</v>
      </c>
      <c r="G382" s="386">
        <v>85435.300999999992</v>
      </c>
      <c r="H382" s="386">
        <v>0</v>
      </c>
      <c r="I382" s="386">
        <v>85438</v>
      </c>
      <c r="J382"/>
      <c r="K382"/>
    </row>
    <row r="383" spans="1:11" ht="15" x14ac:dyDescent="0.25">
      <c r="A383" s="381">
        <v>20020003</v>
      </c>
      <c r="B383" s="381" t="s">
        <v>17</v>
      </c>
      <c r="C383" s="381" t="s">
        <v>840</v>
      </c>
      <c r="D383" s="381" t="s">
        <v>841</v>
      </c>
      <c r="E383" s="381" t="s">
        <v>277</v>
      </c>
      <c r="F383" s="386">
        <v>491.23</v>
      </c>
      <c r="G383" s="386">
        <v>20778.644099999998</v>
      </c>
      <c r="H383" s="386">
        <v>505.33000000000175</v>
      </c>
      <c r="I383" s="386">
        <v>7573</v>
      </c>
      <c r="J383"/>
      <c r="K383"/>
    </row>
    <row r="384" spans="1:11" ht="15" x14ac:dyDescent="0.25">
      <c r="A384" s="381">
        <v>20020003</v>
      </c>
      <c r="B384" s="381" t="s">
        <v>1</v>
      </c>
      <c r="C384" s="381" t="s">
        <v>602</v>
      </c>
      <c r="D384" s="381" t="s">
        <v>848</v>
      </c>
      <c r="E384" s="381" t="s">
        <v>280</v>
      </c>
      <c r="F384" s="386">
        <v>10.85</v>
      </c>
      <c r="G384" s="386">
        <v>426.31800000000004</v>
      </c>
      <c r="H384" s="386">
        <v>0</v>
      </c>
      <c r="I384" s="386">
        <v>426</v>
      </c>
      <c r="J384"/>
      <c r="K384"/>
    </row>
    <row r="385" spans="1:11" ht="15" x14ac:dyDescent="0.25">
      <c r="A385" s="381">
        <v>20020003</v>
      </c>
      <c r="B385" s="381" t="s">
        <v>19</v>
      </c>
      <c r="C385" s="381" t="s">
        <v>1171</v>
      </c>
      <c r="D385" s="381" t="s">
        <v>1172</v>
      </c>
      <c r="E385" s="381" t="s">
        <v>276</v>
      </c>
      <c r="F385" s="386">
        <v>113.58</v>
      </c>
      <c r="G385" s="386">
        <v>4505.3492999999999</v>
      </c>
      <c r="H385" s="386">
        <v>0</v>
      </c>
      <c r="I385" s="386">
        <v>4505</v>
      </c>
      <c r="J385"/>
      <c r="K385"/>
    </row>
    <row r="386" spans="1:11" ht="15" x14ac:dyDescent="0.25">
      <c r="A386" s="381">
        <v>20020003</v>
      </c>
      <c r="B386" s="381" t="s">
        <v>41</v>
      </c>
      <c r="C386" s="381" t="s">
        <v>185</v>
      </c>
      <c r="D386" s="381" t="s">
        <v>1178</v>
      </c>
      <c r="E386" s="381" t="s">
        <v>276</v>
      </c>
      <c r="F386" s="386">
        <v>59.54</v>
      </c>
      <c r="G386" s="386">
        <v>2319.7691</v>
      </c>
      <c r="H386" s="386">
        <v>0</v>
      </c>
      <c r="I386" s="386">
        <v>2320</v>
      </c>
      <c r="J386"/>
      <c r="K386"/>
    </row>
    <row r="387" spans="1:11" ht="15" x14ac:dyDescent="0.25">
      <c r="A387" s="381">
        <v>20020003</v>
      </c>
      <c r="B387" s="381" t="s">
        <v>36</v>
      </c>
      <c r="C387" s="381" t="s">
        <v>1638</v>
      </c>
      <c r="D387" s="381" t="s">
        <v>1667</v>
      </c>
      <c r="E387" s="381" t="s">
        <v>1032</v>
      </c>
      <c r="F387" s="386">
        <v>16.010000000000002</v>
      </c>
      <c r="G387" s="386">
        <v>647.26980000000003</v>
      </c>
      <c r="H387" s="386">
        <v>0</v>
      </c>
      <c r="I387" s="386">
        <v>647</v>
      </c>
      <c r="J387"/>
      <c r="K387"/>
    </row>
    <row r="388" spans="1:11" ht="15" x14ac:dyDescent="0.25">
      <c r="A388" s="381">
        <v>20020003</v>
      </c>
      <c r="B388" s="381" t="s">
        <v>40</v>
      </c>
      <c r="C388" s="381" t="s">
        <v>185</v>
      </c>
      <c r="D388" s="381" t="s">
        <v>2014</v>
      </c>
      <c r="E388" s="381" t="s">
        <v>277</v>
      </c>
      <c r="F388" s="386">
        <v>16.350000000000001</v>
      </c>
      <c r="G388" s="386">
        <v>791.7777000000001</v>
      </c>
      <c r="H388" s="386">
        <v>0</v>
      </c>
      <c r="I388" s="386">
        <v>792</v>
      </c>
      <c r="J388"/>
      <c r="K388"/>
    </row>
    <row r="389" spans="1:11" ht="15" x14ac:dyDescent="0.25">
      <c r="A389" s="381">
        <v>20020003</v>
      </c>
      <c r="B389" s="381" t="s">
        <v>23</v>
      </c>
      <c r="C389" s="381" t="s">
        <v>2809</v>
      </c>
      <c r="D389" s="381" t="s">
        <v>2836</v>
      </c>
      <c r="E389" s="381" t="s">
        <v>2837</v>
      </c>
      <c r="F389" s="386">
        <v>74.94</v>
      </c>
      <c r="G389" s="386">
        <v>3076.4085</v>
      </c>
      <c r="H389" s="386">
        <v>0</v>
      </c>
      <c r="I389" s="386">
        <v>3076</v>
      </c>
      <c r="J389"/>
      <c r="K389"/>
    </row>
    <row r="390" spans="1:11" ht="15" x14ac:dyDescent="0.25">
      <c r="A390" s="381">
        <v>20020003</v>
      </c>
      <c r="B390" s="381" t="s">
        <v>27</v>
      </c>
      <c r="C390" s="381" t="s">
        <v>562</v>
      </c>
      <c r="D390" s="381" t="s">
        <v>10281</v>
      </c>
      <c r="E390" s="381" t="s">
        <v>277</v>
      </c>
      <c r="F390" s="386">
        <v>18.95</v>
      </c>
      <c r="G390" s="386">
        <v>1028.0230000000001</v>
      </c>
      <c r="H390" s="386">
        <v>0</v>
      </c>
      <c r="I390" s="386">
        <v>1028</v>
      </c>
      <c r="J390"/>
      <c r="K390"/>
    </row>
    <row r="391" spans="1:11" ht="15" x14ac:dyDescent="0.25">
      <c r="A391" s="381">
        <v>20020003</v>
      </c>
      <c r="B391" s="381" t="s">
        <v>2</v>
      </c>
      <c r="C391" s="381" t="s">
        <v>10239</v>
      </c>
      <c r="D391" s="381" t="s">
        <v>10282</v>
      </c>
      <c r="E391" s="381" t="s">
        <v>276</v>
      </c>
      <c r="F391" s="386">
        <v>26.860000000000003</v>
      </c>
      <c r="G391" s="386">
        <v>1270.2183</v>
      </c>
      <c r="H391" s="386">
        <v>0</v>
      </c>
      <c r="I391" s="386">
        <v>1270</v>
      </c>
      <c r="J391"/>
      <c r="K391"/>
    </row>
    <row r="392" spans="1:11" ht="15" x14ac:dyDescent="0.25">
      <c r="A392" s="381" t="s">
        <v>16694</v>
      </c>
      <c r="B392" s="381"/>
      <c r="C392" s="381"/>
      <c r="D392" s="381"/>
      <c r="E392" s="381"/>
      <c r="F392" s="386">
        <v>828.31000000000006</v>
      </c>
      <c r="G392" s="386">
        <v>34843.777799999996</v>
      </c>
      <c r="H392" s="386">
        <v>505.33000000000175</v>
      </c>
      <c r="I392" s="386">
        <v>21637</v>
      </c>
      <c r="J392"/>
      <c r="K392"/>
    </row>
    <row r="393" spans="1:11" ht="15" x14ac:dyDescent="0.25">
      <c r="A393" s="381">
        <v>20020004</v>
      </c>
      <c r="B393" s="381" t="s">
        <v>17</v>
      </c>
      <c r="C393" s="381" t="s">
        <v>771</v>
      </c>
      <c r="D393" s="381" t="s">
        <v>772</v>
      </c>
      <c r="E393" s="381" t="s">
        <v>280</v>
      </c>
      <c r="F393" s="386">
        <v>25.56</v>
      </c>
      <c r="G393" s="386">
        <v>945.12810000000013</v>
      </c>
      <c r="H393" s="386">
        <v>0</v>
      </c>
      <c r="I393" s="386">
        <v>945</v>
      </c>
      <c r="J393"/>
      <c r="K393"/>
    </row>
    <row r="394" spans="1:11" ht="15" x14ac:dyDescent="0.25">
      <c r="A394" s="381">
        <v>20020004</v>
      </c>
      <c r="B394" s="381" t="s">
        <v>1</v>
      </c>
      <c r="C394" s="381" t="s">
        <v>1026</v>
      </c>
      <c r="D394" s="381" t="s">
        <v>1027</v>
      </c>
      <c r="E394" s="381" t="s">
        <v>274</v>
      </c>
      <c r="F394" s="386">
        <v>25.71</v>
      </c>
      <c r="G394" s="386">
        <v>1170.1777</v>
      </c>
      <c r="H394" s="386">
        <v>0</v>
      </c>
      <c r="I394" s="386">
        <v>1170</v>
      </c>
      <c r="J394"/>
      <c r="K394"/>
    </row>
    <row r="395" spans="1:11" ht="15" x14ac:dyDescent="0.25">
      <c r="A395" s="381">
        <v>20020004</v>
      </c>
      <c r="B395" s="381" t="s">
        <v>18</v>
      </c>
      <c r="C395" s="381" t="s">
        <v>1030</v>
      </c>
      <c r="D395" s="381" t="s">
        <v>1031</v>
      </c>
      <c r="E395" s="381" t="s">
        <v>1032</v>
      </c>
      <c r="F395" s="386">
        <v>15.940000000000001</v>
      </c>
      <c r="G395" s="386">
        <v>657.72730000000001</v>
      </c>
      <c r="H395" s="386">
        <v>0</v>
      </c>
      <c r="I395" s="386">
        <v>658</v>
      </c>
      <c r="J395"/>
      <c r="K395"/>
    </row>
    <row r="396" spans="1:11" ht="15" x14ac:dyDescent="0.25">
      <c r="A396" s="381">
        <v>20020004</v>
      </c>
      <c r="B396" s="381" t="s">
        <v>19</v>
      </c>
      <c r="C396" s="381" t="s">
        <v>1035</v>
      </c>
      <c r="D396" s="381" t="s">
        <v>1036</v>
      </c>
      <c r="E396" s="381" t="s">
        <v>278</v>
      </c>
      <c r="F396" s="386">
        <v>39.65</v>
      </c>
      <c r="G396" s="386">
        <v>1406.0806000000002</v>
      </c>
      <c r="H396" s="386">
        <v>0</v>
      </c>
      <c r="I396" s="386">
        <v>1406</v>
      </c>
      <c r="J396"/>
      <c r="K396"/>
    </row>
    <row r="397" spans="1:11" ht="15" x14ac:dyDescent="0.25">
      <c r="A397" s="381">
        <v>20020004</v>
      </c>
      <c r="B397" s="381" t="s">
        <v>20</v>
      </c>
      <c r="C397" s="381" t="s">
        <v>1039</v>
      </c>
      <c r="D397" s="381" t="s">
        <v>1040</v>
      </c>
      <c r="E397" s="381" t="s">
        <v>274</v>
      </c>
      <c r="F397" s="386">
        <v>19.14</v>
      </c>
      <c r="G397" s="386">
        <v>735.5018</v>
      </c>
      <c r="H397" s="386">
        <v>0</v>
      </c>
      <c r="I397" s="386">
        <v>736</v>
      </c>
      <c r="J397"/>
      <c r="K397"/>
    </row>
    <row r="398" spans="1:11" ht="15" x14ac:dyDescent="0.25">
      <c r="A398" s="381">
        <v>20020004</v>
      </c>
      <c r="B398" s="381" t="s">
        <v>36</v>
      </c>
      <c r="C398" s="381" t="s">
        <v>1568</v>
      </c>
      <c r="D398" s="381" t="s">
        <v>2003</v>
      </c>
      <c r="E398" s="381" t="s">
        <v>276</v>
      </c>
      <c r="F398" s="386">
        <v>107.89999999999999</v>
      </c>
      <c r="G398" s="386">
        <v>4708.9453999999996</v>
      </c>
      <c r="H398" s="386">
        <v>0</v>
      </c>
      <c r="I398" s="386">
        <v>4709</v>
      </c>
      <c r="J398"/>
      <c r="K398"/>
    </row>
    <row r="399" spans="1:11" ht="15" x14ac:dyDescent="0.25">
      <c r="A399" s="381">
        <v>20020004</v>
      </c>
      <c r="B399" s="381" t="s">
        <v>40</v>
      </c>
      <c r="C399" s="381" t="s">
        <v>1071</v>
      </c>
      <c r="D399" s="381" t="s">
        <v>1072</v>
      </c>
      <c r="E399" s="381" t="s">
        <v>277</v>
      </c>
      <c r="F399" s="386">
        <v>23.689999999999998</v>
      </c>
      <c r="G399" s="386">
        <v>1009.0310000000001</v>
      </c>
      <c r="H399" s="386">
        <v>0</v>
      </c>
      <c r="I399" s="386">
        <v>1009</v>
      </c>
      <c r="J399"/>
      <c r="K399"/>
    </row>
    <row r="400" spans="1:11" ht="15" x14ac:dyDescent="0.25">
      <c r="A400" s="381">
        <v>20020004</v>
      </c>
      <c r="B400" s="381" t="s">
        <v>23</v>
      </c>
      <c r="C400" s="381" t="s">
        <v>1075</v>
      </c>
      <c r="D400" s="381" t="s">
        <v>1076</v>
      </c>
      <c r="E400" s="381" t="s">
        <v>1032</v>
      </c>
      <c r="F400" s="386">
        <v>24.63</v>
      </c>
      <c r="G400" s="386">
        <v>885.76400000000001</v>
      </c>
      <c r="H400" s="386">
        <v>0</v>
      </c>
      <c r="I400" s="386">
        <v>886</v>
      </c>
      <c r="J400"/>
      <c r="K400"/>
    </row>
    <row r="401" spans="1:11" ht="15" x14ac:dyDescent="0.25">
      <c r="A401" s="381">
        <v>20020004</v>
      </c>
      <c r="B401" s="381" t="s">
        <v>26</v>
      </c>
      <c r="C401" s="381" t="s">
        <v>1086</v>
      </c>
      <c r="D401" s="381" t="s">
        <v>1087</v>
      </c>
      <c r="E401" s="381" t="s">
        <v>278</v>
      </c>
      <c r="F401" s="386">
        <v>4.96</v>
      </c>
      <c r="G401" s="386">
        <v>207.61159999999998</v>
      </c>
      <c r="H401" s="386">
        <v>0</v>
      </c>
      <c r="I401" s="386">
        <v>208</v>
      </c>
      <c r="J401"/>
      <c r="K401"/>
    </row>
    <row r="402" spans="1:11" ht="15" x14ac:dyDescent="0.25">
      <c r="A402" s="381">
        <v>20020004</v>
      </c>
      <c r="B402" s="381" t="s">
        <v>2</v>
      </c>
      <c r="C402" s="381" t="s">
        <v>1984</v>
      </c>
      <c r="D402" s="381" t="s">
        <v>2004</v>
      </c>
      <c r="E402" s="381" t="s">
        <v>278</v>
      </c>
      <c r="F402" s="386">
        <v>17.420000000000002</v>
      </c>
      <c r="G402" s="386">
        <v>1048.6953000000001</v>
      </c>
      <c r="H402" s="386">
        <v>0</v>
      </c>
      <c r="I402" s="386">
        <v>1049</v>
      </c>
      <c r="J402"/>
      <c r="K402"/>
    </row>
    <row r="403" spans="1:11" ht="15" x14ac:dyDescent="0.25">
      <c r="A403" s="381">
        <v>20020004</v>
      </c>
      <c r="B403" s="381" t="s">
        <v>38</v>
      </c>
      <c r="C403" s="381" t="s">
        <v>1771</v>
      </c>
      <c r="D403" s="381" t="s">
        <v>3095</v>
      </c>
      <c r="E403" s="381" t="s">
        <v>279</v>
      </c>
      <c r="F403" s="386">
        <v>12.229999999999999</v>
      </c>
      <c r="G403" s="386">
        <v>421.51289999999995</v>
      </c>
      <c r="H403" s="386">
        <v>0</v>
      </c>
      <c r="I403" s="386">
        <v>422</v>
      </c>
      <c r="J403"/>
      <c r="K403"/>
    </row>
    <row r="404" spans="1:11" ht="15" x14ac:dyDescent="0.25">
      <c r="A404" s="381">
        <v>20020004</v>
      </c>
      <c r="B404" s="381" t="s">
        <v>30</v>
      </c>
      <c r="C404" s="381" t="s">
        <v>3136</v>
      </c>
      <c r="D404" s="381" t="s">
        <v>3169</v>
      </c>
      <c r="E404" s="381" t="s">
        <v>275</v>
      </c>
      <c r="F404" s="386">
        <v>33.81</v>
      </c>
      <c r="G404" s="386">
        <v>1339.0336</v>
      </c>
      <c r="H404" s="386">
        <v>0</v>
      </c>
      <c r="I404" s="386">
        <v>1339</v>
      </c>
      <c r="J404"/>
      <c r="K404"/>
    </row>
    <row r="405" spans="1:11" ht="15" x14ac:dyDescent="0.25">
      <c r="A405" s="381" t="s">
        <v>16695</v>
      </c>
      <c r="B405" s="381"/>
      <c r="C405" s="381"/>
      <c r="D405" s="381"/>
      <c r="E405" s="381"/>
      <c r="F405" s="386">
        <v>350.64</v>
      </c>
      <c r="G405" s="386">
        <v>14535.2093</v>
      </c>
      <c r="H405" s="386">
        <v>0</v>
      </c>
      <c r="I405" s="386">
        <v>14537</v>
      </c>
      <c r="J405"/>
      <c r="K405"/>
    </row>
    <row r="406" spans="1:11" ht="15" x14ac:dyDescent="0.25">
      <c r="A406" s="381">
        <v>20020005</v>
      </c>
      <c r="B406" s="381" t="s">
        <v>1</v>
      </c>
      <c r="C406" s="381" t="s">
        <v>1350</v>
      </c>
      <c r="D406" s="381" t="s">
        <v>1381</v>
      </c>
      <c r="E406" s="381" t="s">
        <v>281</v>
      </c>
      <c r="F406" s="386">
        <v>13.26</v>
      </c>
      <c r="G406" s="386">
        <v>726.07700000000011</v>
      </c>
      <c r="H406" s="386">
        <v>0</v>
      </c>
      <c r="I406" s="386">
        <v>726</v>
      </c>
      <c r="J406"/>
      <c r="K406"/>
    </row>
    <row r="407" spans="1:11" ht="15" x14ac:dyDescent="0.25">
      <c r="A407" s="381">
        <v>20020005</v>
      </c>
      <c r="B407" s="381" t="s">
        <v>19</v>
      </c>
      <c r="C407" s="381" t="s">
        <v>1352</v>
      </c>
      <c r="D407" s="381" t="s">
        <v>1383</v>
      </c>
      <c r="E407" s="381" t="s">
        <v>281</v>
      </c>
      <c r="F407" s="386">
        <v>5.14</v>
      </c>
      <c r="G407" s="386">
        <v>194.24059999999997</v>
      </c>
      <c r="H407" s="386">
        <v>0</v>
      </c>
      <c r="I407" s="386">
        <v>194</v>
      </c>
      <c r="J407"/>
      <c r="K407"/>
    </row>
    <row r="408" spans="1:11" ht="15" x14ac:dyDescent="0.25">
      <c r="A408" s="381">
        <v>20020005</v>
      </c>
      <c r="B408" s="381" t="s">
        <v>20</v>
      </c>
      <c r="C408" s="381" t="s">
        <v>1353</v>
      </c>
      <c r="D408" s="381" t="s">
        <v>1384</v>
      </c>
      <c r="E408" s="381" t="s">
        <v>281</v>
      </c>
      <c r="F408" s="386">
        <v>37.720000000000006</v>
      </c>
      <c r="G408" s="386">
        <v>1398.0052000000001</v>
      </c>
      <c r="H408" s="386">
        <v>0</v>
      </c>
      <c r="I408" s="386">
        <v>1398</v>
      </c>
      <c r="J408"/>
      <c r="K408"/>
    </row>
    <row r="409" spans="1:11" ht="15" x14ac:dyDescent="0.25">
      <c r="A409" s="381">
        <v>20020005</v>
      </c>
      <c r="B409" s="381" t="s">
        <v>36</v>
      </c>
      <c r="C409" s="381" t="s">
        <v>1355</v>
      </c>
      <c r="D409" s="381" t="s">
        <v>1386</v>
      </c>
      <c r="E409" s="381" t="s">
        <v>281</v>
      </c>
      <c r="F409" s="386">
        <v>50.2</v>
      </c>
      <c r="G409" s="386">
        <v>1902.9479999999999</v>
      </c>
      <c r="H409" s="386">
        <v>0</v>
      </c>
      <c r="I409" s="386">
        <v>1903</v>
      </c>
      <c r="J409"/>
      <c r="K409"/>
    </row>
    <row r="410" spans="1:11" ht="15" x14ac:dyDescent="0.25">
      <c r="A410" s="381">
        <v>20020005</v>
      </c>
      <c r="B410" s="381" t="s">
        <v>24</v>
      </c>
      <c r="C410" s="381" t="s">
        <v>1477</v>
      </c>
      <c r="D410" s="381" t="s">
        <v>1521</v>
      </c>
      <c r="E410" s="381" t="s">
        <v>281</v>
      </c>
      <c r="F410" s="386">
        <v>25.18</v>
      </c>
      <c r="G410" s="386">
        <v>968.85900000000004</v>
      </c>
      <c r="H410" s="386">
        <v>0</v>
      </c>
      <c r="I410" s="386">
        <v>969</v>
      </c>
      <c r="J410"/>
      <c r="K410"/>
    </row>
    <row r="411" spans="1:11" ht="15" x14ac:dyDescent="0.25">
      <c r="A411" s="381">
        <v>20020005</v>
      </c>
      <c r="B411" s="381" t="s">
        <v>2</v>
      </c>
      <c r="C411" s="381" t="s">
        <v>1642</v>
      </c>
      <c r="D411" s="381" t="s">
        <v>1671</v>
      </c>
      <c r="E411" s="381" t="s">
        <v>281</v>
      </c>
      <c r="F411" s="386">
        <v>24.92</v>
      </c>
      <c r="G411" s="386">
        <v>951.5258</v>
      </c>
      <c r="H411" s="386">
        <v>0</v>
      </c>
      <c r="I411" s="386">
        <v>952</v>
      </c>
      <c r="J411"/>
      <c r="K411"/>
    </row>
    <row r="412" spans="1:11" ht="15" x14ac:dyDescent="0.25">
      <c r="A412" s="381">
        <v>20020005</v>
      </c>
      <c r="B412" s="381" t="s">
        <v>3</v>
      </c>
      <c r="C412" s="381" t="s">
        <v>1643</v>
      </c>
      <c r="D412" s="381" t="s">
        <v>1672</v>
      </c>
      <c r="E412" s="381" t="s">
        <v>281</v>
      </c>
      <c r="F412" s="386">
        <v>16.439999999999998</v>
      </c>
      <c r="G412" s="386">
        <v>1055.96</v>
      </c>
      <c r="H412" s="386">
        <v>0</v>
      </c>
      <c r="I412" s="386">
        <v>1056</v>
      </c>
      <c r="J412"/>
      <c r="K412"/>
    </row>
    <row r="413" spans="1:11" ht="15" x14ac:dyDescent="0.25">
      <c r="A413" s="381">
        <v>20020005</v>
      </c>
      <c r="B413" s="381" t="s">
        <v>29</v>
      </c>
      <c r="C413" s="381" t="s">
        <v>1566</v>
      </c>
      <c r="D413" s="381" t="s">
        <v>1585</v>
      </c>
      <c r="E413" s="381" t="s">
        <v>281</v>
      </c>
      <c r="F413" s="386">
        <v>10.06</v>
      </c>
      <c r="G413" s="386">
        <v>474.45859999999999</v>
      </c>
      <c r="H413" s="386">
        <v>0</v>
      </c>
      <c r="I413" s="386">
        <v>474</v>
      </c>
      <c r="J413"/>
      <c r="K413"/>
    </row>
    <row r="414" spans="1:11" ht="15" x14ac:dyDescent="0.25">
      <c r="A414" s="381">
        <v>20020005</v>
      </c>
      <c r="B414" s="381" t="s">
        <v>5</v>
      </c>
      <c r="C414" s="381" t="s">
        <v>1567</v>
      </c>
      <c r="D414" s="381" t="s">
        <v>1586</v>
      </c>
      <c r="E414" s="381" t="s">
        <v>1284</v>
      </c>
      <c r="F414" s="386">
        <v>20.259999999999998</v>
      </c>
      <c r="G414" s="386">
        <v>779.93579999999997</v>
      </c>
      <c r="H414" s="386">
        <v>0</v>
      </c>
      <c r="I414" s="386">
        <v>780</v>
      </c>
      <c r="J414"/>
      <c r="K414"/>
    </row>
    <row r="415" spans="1:11" ht="15" x14ac:dyDescent="0.25">
      <c r="A415" s="381">
        <v>20020005</v>
      </c>
      <c r="B415" s="381" t="s">
        <v>31</v>
      </c>
      <c r="C415" s="381" t="s">
        <v>3137</v>
      </c>
      <c r="D415" s="381" t="s">
        <v>3170</v>
      </c>
      <c r="E415" s="381" t="s">
        <v>281</v>
      </c>
      <c r="F415" s="386">
        <v>37.879999999999988</v>
      </c>
      <c r="G415" s="386">
        <v>1407.6166000000001</v>
      </c>
      <c r="H415" s="386">
        <v>0</v>
      </c>
      <c r="I415" s="386">
        <v>1408</v>
      </c>
      <c r="J415"/>
      <c r="K415"/>
    </row>
    <row r="416" spans="1:11" ht="15" x14ac:dyDescent="0.25">
      <c r="A416" s="381">
        <v>20020005</v>
      </c>
      <c r="B416" s="381" t="s">
        <v>32</v>
      </c>
      <c r="C416" s="381" t="s">
        <v>3090</v>
      </c>
      <c r="D416" s="381" t="s">
        <v>3099</v>
      </c>
      <c r="E416" s="381" t="s">
        <v>281</v>
      </c>
      <c r="F416" s="386">
        <v>12.96</v>
      </c>
      <c r="G416" s="386">
        <v>646.39539999999988</v>
      </c>
      <c r="H416" s="386">
        <v>0</v>
      </c>
      <c r="I416" s="386">
        <v>646</v>
      </c>
      <c r="J416"/>
      <c r="K416"/>
    </row>
    <row r="417" spans="1:11" ht="15" x14ac:dyDescent="0.25">
      <c r="A417" s="381">
        <v>20020005</v>
      </c>
      <c r="B417" s="381" t="s">
        <v>129</v>
      </c>
      <c r="C417" s="381" t="s">
        <v>4948</v>
      </c>
      <c r="D417" s="381" t="s">
        <v>5002</v>
      </c>
      <c r="E417" s="381" t="s">
        <v>281</v>
      </c>
      <c r="F417" s="386">
        <v>20.52</v>
      </c>
      <c r="G417" s="386">
        <v>828.47640000000013</v>
      </c>
      <c r="H417" s="386">
        <v>0</v>
      </c>
      <c r="I417" s="386">
        <v>828</v>
      </c>
      <c r="J417"/>
      <c r="K417"/>
    </row>
    <row r="418" spans="1:11" ht="15" x14ac:dyDescent="0.25">
      <c r="A418" s="381">
        <v>20020005</v>
      </c>
      <c r="B418" s="381" t="s">
        <v>760</v>
      </c>
      <c r="C418" s="381" t="s">
        <v>10657</v>
      </c>
      <c r="D418" s="381" t="s">
        <v>10691</v>
      </c>
      <c r="E418" s="381" t="s">
        <v>274</v>
      </c>
      <c r="F418" s="386">
        <v>18.88</v>
      </c>
      <c r="G418" s="386">
        <v>838.97699999999998</v>
      </c>
      <c r="H418" s="386">
        <v>0</v>
      </c>
      <c r="I418" s="386">
        <v>839</v>
      </c>
      <c r="J418"/>
      <c r="K418"/>
    </row>
    <row r="419" spans="1:11" ht="15" x14ac:dyDescent="0.25">
      <c r="A419" s="381">
        <v>20020005</v>
      </c>
      <c r="B419" s="381" t="s">
        <v>763</v>
      </c>
      <c r="C419" s="381" t="s">
        <v>13849</v>
      </c>
      <c r="D419" s="381" t="s">
        <v>13861</v>
      </c>
      <c r="E419" s="381" t="s">
        <v>1380</v>
      </c>
      <c r="F419" s="386">
        <v>47.4</v>
      </c>
      <c r="G419" s="386">
        <v>1999.3763999999999</v>
      </c>
      <c r="H419" s="386">
        <v>0</v>
      </c>
      <c r="I419" s="386">
        <v>1999</v>
      </c>
      <c r="J419"/>
      <c r="K419"/>
    </row>
    <row r="420" spans="1:11" ht="15" x14ac:dyDescent="0.25">
      <c r="A420" s="381">
        <v>20020005</v>
      </c>
      <c r="B420" s="381" t="s">
        <v>952</v>
      </c>
      <c r="C420" s="381" t="s">
        <v>6997</v>
      </c>
      <c r="D420" s="381" t="s">
        <v>16163</v>
      </c>
      <c r="E420" s="381" t="s">
        <v>1380</v>
      </c>
      <c r="F420" s="386">
        <v>17.739999999999998</v>
      </c>
      <c r="G420" s="386">
        <v>776.34780000000001</v>
      </c>
      <c r="H420" s="386">
        <v>0</v>
      </c>
      <c r="I420" s="386">
        <v>776</v>
      </c>
      <c r="J420"/>
      <c r="K420"/>
    </row>
    <row r="421" spans="1:11" ht="15" x14ac:dyDescent="0.25">
      <c r="A421" s="381">
        <v>20020005</v>
      </c>
      <c r="B421" s="381" t="s">
        <v>425</v>
      </c>
      <c r="C421" s="381" t="s">
        <v>6537</v>
      </c>
      <c r="D421" s="381" t="s">
        <v>6557</v>
      </c>
      <c r="E421" s="381" t="s">
        <v>275</v>
      </c>
      <c r="F421" s="386">
        <v>44.040000000000006</v>
      </c>
      <c r="G421" s="386">
        <v>1605.0264000000002</v>
      </c>
      <c r="H421" s="386">
        <v>0</v>
      </c>
      <c r="I421" s="386">
        <v>1605</v>
      </c>
      <c r="J421"/>
      <c r="K421"/>
    </row>
    <row r="422" spans="1:11" ht="15" x14ac:dyDescent="0.25">
      <c r="A422" s="381" t="s">
        <v>16696</v>
      </c>
      <c r="B422" s="381"/>
      <c r="C422" s="381"/>
      <c r="D422" s="381"/>
      <c r="E422" s="381"/>
      <c r="F422" s="386">
        <v>402.6</v>
      </c>
      <c r="G422" s="386">
        <v>16554.225999999999</v>
      </c>
      <c r="H422" s="386">
        <v>0</v>
      </c>
      <c r="I422" s="386">
        <v>16553</v>
      </c>
      <c r="J422"/>
      <c r="K422"/>
    </row>
    <row r="423" spans="1:11" ht="15" x14ac:dyDescent="0.25">
      <c r="A423" s="381">
        <v>20020006</v>
      </c>
      <c r="B423" s="381" t="s">
        <v>17</v>
      </c>
      <c r="C423" s="381" t="s">
        <v>1301</v>
      </c>
      <c r="D423" s="381" t="s">
        <v>1302</v>
      </c>
      <c r="E423" s="381" t="s">
        <v>267</v>
      </c>
      <c r="F423" s="386">
        <v>224.41</v>
      </c>
      <c r="G423" s="386">
        <v>8332.3433000000005</v>
      </c>
      <c r="H423" s="386">
        <v>2284.2699999999895</v>
      </c>
      <c r="I423" s="386">
        <v>0</v>
      </c>
      <c r="J423"/>
      <c r="K423"/>
    </row>
    <row r="424" spans="1:11" ht="15" x14ac:dyDescent="0.25">
      <c r="A424" s="381">
        <v>20020006</v>
      </c>
      <c r="B424" s="381" t="s">
        <v>20</v>
      </c>
      <c r="C424" s="381" t="s">
        <v>6985</v>
      </c>
      <c r="D424" s="381" t="s">
        <v>7006</v>
      </c>
      <c r="E424" s="381" t="s">
        <v>266</v>
      </c>
      <c r="F424" s="386">
        <v>2325.9299999999998</v>
      </c>
      <c r="G424" s="386">
        <v>89453.769400000005</v>
      </c>
      <c r="H424" s="386">
        <v>0</v>
      </c>
      <c r="I424" s="386">
        <v>89454</v>
      </c>
      <c r="J424"/>
      <c r="K424"/>
    </row>
    <row r="425" spans="1:11" ht="15" x14ac:dyDescent="0.25">
      <c r="A425" s="381" t="s">
        <v>16697</v>
      </c>
      <c r="B425" s="381"/>
      <c r="C425" s="381"/>
      <c r="D425" s="381"/>
      <c r="E425" s="381"/>
      <c r="F425" s="386">
        <v>2550.3399999999997</v>
      </c>
      <c r="G425" s="386">
        <v>97786.112699999998</v>
      </c>
      <c r="H425" s="386">
        <v>2284.2699999999895</v>
      </c>
      <c r="I425" s="386">
        <v>89454</v>
      </c>
      <c r="J425"/>
      <c r="K425"/>
    </row>
    <row r="426" spans="1:11" ht="15" x14ac:dyDescent="0.25">
      <c r="A426" s="381">
        <v>20020007</v>
      </c>
      <c r="B426" s="381" t="s">
        <v>0</v>
      </c>
      <c r="C426" s="381" t="s">
        <v>1752</v>
      </c>
      <c r="D426" s="381" t="s">
        <v>1784</v>
      </c>
      <c r="E426" s="381" t="s">
        <v>1691</v>
      </c>
      <c r="F426" s="386">
        <v>8.129999999999999</v>
      </c>
      <c r="G426" s="386">
        <v>486.75380000000001</v>
      </c>
      <c r="H426" s="386">
        <v>0</v>
      </c>
      <c r="I426" s="386">
        <v>487</v>
      </c>
      <c r="J426"/>
      <c r="K426"/>
    </row>
    <row r="427" spans="1:11" ht="15" x14ac:dyDescent="0.25">
      <c r="A427" s="381">
        <v>20020007</v>
      </c>
      <c r="B427" s="381" t="s">
        <v>1</v>
      </c>
      <c r="C427" s="381" t="s">
        <v>1753</v>
      </c>
      <c r="D427" s="381" t="s">
        <v>1785</v>
      </c>
      <c r="E427" s="381" t="s">
        <v>1691</v>
      </c>
      <c r="F427" s="386">
        <v>26.459999999999997</v>
      </c>
      <c r="G427" s="386">
        <v>1079.5773999999999</v>
      </c>
      <c r="H427" s="386">
        <v>0</v>
      </c>
      <c r="I427" s="386">
        <v>1080</v>
      </c>
      <c r="J427"/>
      <c r="K427"/>
    </row>
    <row r="428" spans="1:11" ht="15" x14ac:dyDescent="0.25">
      <c r="A428" s="381">
        <v>20020007</v>
      </c>
      <c r="B428" s="381" t="s">
        <v>21</v>
      </c>
      <c r="C428" s="381" t="s">
        <v>1759</v>
      </c>
      <c r="D428" s="381" t="s">
        <v>1791</v>
      </c>
      <c r="E428" s="381" t="s">
        <v>1691</v>
      </c>
      <c r="F428" s="386">
        <v>8.6999999999999993</v>
      </c>
      <c r="G428" s="386">
        <v>517.37400000000002</v>
      </c>
      <c r="H428" s="386">
        <v>0</v>
      </c>
      <c r="I428" s="386">
        <v>517</v>
      </c>
      <c r="J428"/>
      <c r="K428"/>
    </row>
    <row r="429" spans="1:11" ht="15" x14ac:dyDescent="0.25">
      <c r="A429" s="381">
        <v>20020007</v>
      </c>
      <c r="B429" s="381" t="s">
        <v>23</v>
      </c>
      <c r="C429" s="381" t="s">
        <v>1762</v>
      </c>
      <c r="D429" s="381" t="s">
        <v>1794</v>
      </c>
      <c r="E429" s="381" t="s">
        <v>275</v>
      </c>
      <c r="F429" s="386">
        <v>9.85</v>
      </c>
      <c r="G429" s="386">
        <v>454.36490000000003</v>
      </c>
      <c r="H429" s="386">
        <v>0</v>
      </c>
      <c r="I429" s="386">
        <v>454</v>
      </c>
      <c r="J429"/>
      <c r="K429"/>
    </row>
    <row r="430" spans="1:11" ht="15" x14ac:dyDescent="0.25">
      <c r="A430" s="381">
        <v>20020007</v>
      </c>
      <c r="B430" s="381" t="s">
        <v>25</v>
      </c>
      <c r="C430" s="381" t="s">
        <v>1987</v>
      </c>
      <c r="D430" s="381" t="s">
        <v>2008</v>
      </c>
      <c r="E430" s="381" t="s">
        <v>1284</v>
      </c>
      <c r="F430" s="386">
        <v>44.57</v>
      </c>
      <c r="G430" s="386">
        <v>1833.799</v>
      </c>
      <c r="H430" s="386">
        <v>0</v>
      </c>
      <c r="I430" s="386">
        <v>1834</v>
      </c>
      <c r="J430"/>
      <c r="K430"/>
    </row>
    <row r="431" spans="1:11" ht="15" x14ac:dyDescent="0.25">
      <c r="A431" s="381">
        <v>20020007</v>
      </c>
      <c r="B431" s="381" t="s">
        <v>29</v>
      </c>
      <c r="C431" s="381" t="s">
        <v>2466</v>
      </c>
      <c r="D431" s="381" t="s">
        <v>2472</v>
      </c>
      <c r="E431" s="381" t="s">
        <v>275</v>
      </c>
      <c r="F431" s="386">
        <v>41.940000000000005</v>
      </c>
      <c r="G431" s="386">
        <v>1796.3440000000003</v>
      </c>
      <c r="H431" s="386">
        <v>0</v>
      </c>
      <c r="I431" s="386">
        <v>1796</v>
      </c>
      <c r="J431"/>
      <c r="K431"/>
    </row>
    <row r="432" spans="1:11" ht="15" x14ac:dyDescent="0.25">
      <c r="A432" s="381">
        <v>20020007</v>
      </c>
      <c r="B432" s="381" t="s">
        <v>39</v>
      </c>
      <c r="C432" s="381" t="s">
        <v>2501</v>
      </c>
      <c r="D432" s="381" t="s">
        <v>2525</v>
      </c>
      <c r="E432" s="381" t="s">
        <v>275</v>
      </c>
      <c r="F432" s="386">
        <v>24.819999999999997</v>
      </c>
      <c r="G432" s="386">
        <v>938.79180000000008</v>
      </c>
      <c r="H432" s="386">
        <v>0</v>
      </c>
      <c r="I432" s="386">
        <v>939</v>
      </c>
      <c r="J432"/>
      <c r="K432"/>
    </row>
    <row r="433" spans="1:11" ht="15" x14ac:dyDescent="0.25">
      <c r="A433" s="381">
        <v>20020007</v>
      </c>
      <c r="B433" s="381" t="s">
        <v>31</v>
      </c>
      <c r="C433" s="381" t="s">
        <v>3001</v>
      </c>
      <c r="D433" s="381" t="s">
        <v>3002</v>
      </c>
      <c r="E433" s="381" t="s">
        <v>275</v>
      </c>
      <c r="F433" s="386">
        <v>32.489999999999995</v>
      </c>
      <c r="G433" s="386">
        <v>1461.1480999999999</v>
      </c>
      <c r="H433" s="386">
        <v>0</v>
      </c>
      <c r="I433" s="386">
        <v>1461</v>
      </c>
      <c r="J433"/>
      <c r="K433"/>
    </row>
    <row r="434" spans="1:11" ht="15" x14ac:dyDescent="0.25">
      <c r="A434" s="381">
        <v>20020007</v>
      </c>
      <c r="B434" s="381" t="s">
        <v>32</v>
      </c>
      <c r="C434" s="381" t="s">
        <v>3273</v>
      </c>
      <c r="D434" s="381" t="s">
        <v>3301</v>
      </c>
      <c r="E434" s="381" t="s">
        <v>274</v>
      </c>
      <c r="F434" s="386">
        <v>16.39</v>
      </c>
      <c r="G434" s="386">
        <v>596.89769999999999</v>
      </c>
      <c r="H434" s="386">
        <v>0</v>
      </c>
      <c r="I434" s="386">
        <v>597</v>
      </c>
      <c r="J434"/>
      <c r="K434"/>
    </row>
    <row r="435" spans="1:11" ht="15" x14ac:dyDescent="0.25">
      <c r="A435" s="381">
        <v>20020007</v>
      </c>
      <c r="B435" s="381" t="s">
        <v>34</v>
      </c>
      <c r="C435" s="381" t="s">
        <v>2161</v>
      </c>
      <c r="D435" s="381" t="s">
        <v>3492</v>
      </c>
      <c r="E435" s="381" t="s">
        <v>274</v>
      </c>
      <c r="F435" s="386">
        <v>14.72</v>
      </c>
      <c r="G435" s="386">
        <v>868.66030000000001</v>
      </c>
      <c r="H435" s="386">
        <v>0</v>
      </c>
      <c r="I435" s="386">
        <v>869</v>
      </c>
      <c r="J435"/>
      <c r="K435"/>
    </row>
    <row r="436" spans="1:11" ht="15" x14ac:dyDescent="0.25">
      <c r="A436" s="381">
        <v>20020007</v>
      </c>
      <c r="B436" s="381" t="s">
        <v>11</v>
      </c>
      <c r="C436" s="381" t="s">
        <v>3587</v>
      </c>
      <c r="D436" s="381" t="s">
        <v>3602</v>
      </c>
      <c r="E436" s="381" t="s">
        <v>1284</v>
      </c>
      <c r="F436" s="386">
        <v>13.979999999999999</v>
      </c>
      <c r="G436" s="386">
        <v>569.27930000000003</v>
      </c>
      <c r="H436" s="386">
        <v>0</v>
      </c>
      <c r="I436" s="386">
        <v>569</v>
      </c>
      <c r="J436"/>
      <c r="K436"/>
    </row>
    <row r="437" spans="1:11" ht="15" x14ac:dyDescent="0.25">
      <c r="A437" s="381">
        <v>20020007</v>
      </c>
      <c r="B437" s="381" t="s">
        <v>12</v>
      </c>
      <c r="C437" s="381" t="s">
        <v>3588</v>
      </c>
      <c r="D437" s="381" t="s">
        <v>3603</v>
      </c>
      <c r="E437" s="381" t="s">
        <v>274</v>
      </c>
      <c r="F437" s="386">
        <v>28.300000000000004</v>
      </c>
      <c r="G437" s="386">
        <v>1268.5808</v>
      </c>
      <c r="H437" s="386">
        <v>0</v>
      </c>
      <c r="I437" s="386">
        <v>1269</v>
      </c>
      <c r="J437"/>
      <c r="K437"/>
    </row>
    <row r="438" spans="1:11" ht="15" x14ac:dyDescent="0.25">
      <c r="A438" s="381">
        <v>20020007</v>
      </c>
      <c r="B438" s="381" t="s">
        <v>35</v>
      </c>
      <c r="C438" s="381" t="s">
        <v>3749</v>
      </c>
      <c r="D438" s="381" t="s">
        <v>3765</v>
      </c>
      <c r="E438" s="381" t="s">
        <v>1691</v>
      </c>
      <c r="F438" s="386">
        <v>11.29</v>
      </c>
      <c r="G438" s="386">
        <v>455.66839999999996</v>
      </c>
      <c r="H438" s="386">
        <v>0</v>
      </c>
      <c r="I438" s="386">
        <v>456</v>
      </c>
      <c r="J438"/>
      <c r="K438"/>
    </row>
    <row r="439" spans="1:11" ht="15" x14ac:dyDescent="0.25">
      <c r="A439" s="381">
        <v>20020007</v>
      </c>
      <c r="B439" s="381" t="s">
        <v>14</v>
      </c>
      <c r="C439" s="381" t="s">
        <v>4027</v>
      </c>
      <c r="D439" s="381" t="s">
        <v>4050</v>
      </c>
      <c r="E439" s="381" t="s">
        <v>1691</v>
      </c>
      <c r="F439" s="386">
        <v>45.260000000000005</v>
      </c>
      <c r="G439" s="386">
        <v>2185.1531</v>
      </c>
      <c r="H439" s="386">
        <v>0</v>
      </c>
      <c r="I439" s="386">
        <v>2185</v>
      </c>
      <c r="J439"/>
      <c r="K439"/>
    </row>
    <row r="440" spans="1:11" ht="15" x14ac:dyDescent="0.25">
      <c r="A440" s="381">
        <v>20020007</v>
      </c>
      <c r="B440" s="381" t="s">
        <v>1650</v>
      </c>
      <c r="C440" s="381" t="s">
        <v>4028</v>
      </c>
      <c r="D440" s="381" t="s">
        <v>4051</v>
      </c>
      <c r="E440" s="381" t="s">
        <v>281</v>
      </c>
      <c r="F440" s="386">
        <v>52.53</v>
      </c>
      <c r="G440" s="386">
        <v>2257.2769000000003</v>
      </c>
      <c r="H440" s="386">
        <v>0</v>
      </c>
      <c r="I440" s="386">
        <v>2257</v>
      </c>
      <c r="J440"/>
      <c r="K440"/>
    </row>
    <row r="441" spans="1:11" ht="15" x14ac:dyDescent="0.25">
      <c r="A441" s="381">
        <v>20020007</v>
      </c>
      <c r="B441" s="381" t="s">
        <v>15</v>
      </c>
      <c r="C441" s="381" t="s">
        <v>4029</v>
      </c>
      <c r="D441" s="381" t="s">
        <v>4052</v>
      </c>
      <c r="E441" s="381" t="s">
        <v>1284</v>
      </c>
      <c r="F441" s="386">
        <v>6.2299999999999995</v>
      </c>
      <c r="G441" s="386">
        <v>288.55940000000004</v>
      </c>
      <c r="H441" s="386">
        <v>0</v>
      </c>
      <c r="I441" s="386">
        <v>289</v>
      </c>
      <c r="J441"/>
      <c r="K441"/>
    </row>
    <row r="442" spans="1:11" ht="15" x14ac:dyDescent="0.25">
      <c r="A442" s="381">
        <v>20020007</v>
      </c>
      <c r="B442" s="381" t="s">
        <v>423</v>
      </c>
      <c r="C442" s="381" t="s">
        <v>4200</v>
      </c>
      <c r="D442" s="381" t="s">
        <v>4213</v>
      </c>
      <c r="E442" s="381" t="s">
        <v>281</v>
      </c>
      <c r="F442" s="386">
        <v>20.309999999999999</v>
      </c>
      <c r="G442" s="386">
        <v>695.95</v>
      </c>
      <c r="H442" s="386">
        <v>0</v>
      </c>
      <c r="I442" s="386">
        <v>696</v>
      </c>
      <c r="J442"/>
      <c r="K442"/>
    </row>
    <row r="443" spans="1:11" ht="15" x14ac:dyDescent="0.25">
      <c r="A443" s="381">
        <v>20020007</v>
      </c>
      <c r="B443" s="381" t="s">
        <v>130</v>
      </c>
      <c r="C443" s="381" t="s">
        <v>5405</v>
      </c>
      <c r="D443" s="381" t="s">
        <v>5478</v>
      </c>
      <c r="E443" s="381" t="s">
        <v>275</v>
      </c>
      <c r="F443" s="386">
        <v>19</v>
      </c>
      <c r="G443" s="386">
        <v>833.53010000000006</v>
      </c>
      <c r="H443" s="386">
        <v>0</v>
      </c>
      <c r="I443" s="386">
        <v>834</v>
      </c>
      <c r="J443"/>
      <c r="K443"/>
    </row>
    <row r="444" spans="1:11" ht="15" x14ac:dyDescent="0.25">
      <c r="A444" s="381">
        <v>20020007</v>
      </c>
      <c r="B444" s="381" t="s">
        <v>760</v>
      </c>
      <c r="C444" s="381" t="s">
        <v>6100</v>
      </c>
      <c r="D444" s="381" t="s">
        <v>6133</v>
      </c>
      <c r="E444" s="381" t="s">
        <v>1284</v>
      </c>
      <c r="F444" s="386">
        <v>46.37</v>
      </c>
      <c r="G444" s="386">
        <v>1883.7104999999999</v>
      </c>
      <c r="H444" s="386">
        <v>0</v>
      </c>
      <c r="I444" s="386">
        <v>1884</v>
      </c>
      <c r="J444"/>
      <c r="K444"/>
    </row>
    <row r="445" spans="1:11" ht="15" x14ac:dyDescent="0.25">
      <c r="A445" s="381">
        <v>20020007</v>
      </c>
      <c r="B445" s="381" t="s">
        <v>761</v>
      </c>
      <c r="C445" s="381" t="s">
        <v>6222</v>
      </c>
      <c r="D445" s="381" t="s">
        <v>6260</v>
      </c>
      <c r="E445" s="381" t="s">
        <v>274</v>
      </c>
      <c r="F445" s="386">
        <v>67.23</v>
      </c>
      <c r="G445" s="386">
        <v>2528.0948000000003</v>
      </c>
      <c r="H445" s="386">
        <v>0</v>
      </c>
      <c r="I445" s="386">
        <v>2528</v>
      </c>
      <c r="J445"/>
      <c r="K445"/>
    </row>
    <row r="446" spans="1:11" ht="15" x14ac:dyDescent="0.25">
      <c r="A446" s="381">
        <v>20020007</v>
      </c>
      <c r="B446" s="381" t="s">
        <v>952</v>
      </c>
      <c r="C446" s="381" t="s">
        <v>6531</v>
      </c>
      <c r="D446" s="381" t="s">
        <v>6550</v>
      </c>
      <c r="E446" s="381" t="s">
        <v>281</v>
      </c>
      <c r="F446" s="386">
        <v>14.07</v>
      </c>
      <c r="G446" s="386">
        <v>685.76170000000002</v>
      </c>
      <c r="H446" s="386">
        <v>0</v>
      </c>
      <c r="I446" s="386">
        <v>686</v>
      </c>
      <c r="J446"/>
      <c r="K446"/>
    </row>
    <row r="447" spans="1:11" ht="15" x14ac:dyDescent="0.25">
      <c r="A447" s="381">
        <v>20020007</v>
      </c>
      <c r="B447" s="381" t="s">
        <v>957</v>
      </c>
      <c r="C447" s="381" t="s">
        <v>455</v>
      </c>
      <c r="D447" s="381" t="s">
        <v>6670</v>
      </c>
      <c r="E447" s="381" t="s">
        <v>275</v>
      </c>
      <c r="F447" s="386">
        <v>76.56</v>
      </c>
      <c r="G447" s="386">
        <v>3174.4485000000004</v>
      </c>
      <c r="H447" s="386">
        <v>0</v>
      </c>
      <c r="I447" s="386">
        <v>3174</v>
      </c>
      <c r="J447"/>
      <c r="K447"/>
    </row>
    <row r="448" spans="1:11" ht="15" x14ac:dyDescent="0.25">
      <c r="A448" s="381">
        <v>20020007</v>
      </c>
      <c r="B448" s="381" t="s">
        <v>1147</v>
      </c>
      <c r="C448" s="381" t="s">
        <v>7309</v>
      </c>
      <c r="D448" s="381" t="s">
        <v>7340</v>
      </c>
      <c r="E448" s="381" t="s">
        <v>274</v>
      </c>
      <c r="F448" s="386">
        <v>96.87</v>
      </c>
      <c r="G448" s="386">
        <v>3936.7845000000007</v>
      </c>
      <c r="H448" s="386">
        <v>0</v>
      </c>
      <c r="I448" s="386">
        <v>3937</v>
      </c>
      <c r="J448"/>
      <c r="K448"/>
    </row>
    <row r="449" spans="1:11" ht="15" x14ac:dyDescent="0.25">
      <c r="A449" s="381">
        <v>20020007</v>
      </c>
      <c r="B449" s="381" t="s">
        <v>1237</v>
      </c>
      <c r="C449" s="381" t="s">
        <v>6741</v>
      </c>
      <c r="D449" s="381" t="s">
        <v>6749</v>
      </c>
      <c r="E449" s="381" t="s">
        <v>1691</v>
      </c>
      <c r="F449" s="386">
        <v>21.79</v>
      </c>
      <c r="G449" s="386">
        <v>723.74249999999995</v>
      </c>
      <c r="H449" s="386">
        <v>0</v>
      </c>
      <c r="I449" s="386">
        <v>724</v>
      </c>
      <c r="J449"/>
      <c r="K449"/>
    </row>
    <row r="450" spans="1:11" ht="15" x14ac:dyDescent="0.25">
      <c r="A450" s="381">
        <v>20020007</v>
      </c>
      <c r="B450" s="381" t="s">
        <v>1346</v>
      </c>
      <c r="C450" s="381" t="s">
        <v>6893</v>
      </c>
      <c r="D450" s="381" t="s">
        <v>6921</v>
      </c>
      <c r="E450" s="381" t="s">
        <v>275</v>
      </c>
      <c r="F450" s="386">
        <v>49.790000000000006</v>
      </c>
      <c r="G450" s="386">
        <v>1716.8186999999998</v>
      </c>
      <c r="H450" s="386">
        <v>0</v>
      </c>
      <c r="I450" s="386">
        <v>1717</v>
      </c>
      <c r="J450"/>
      <c r="K450"/>
    </row>
    <row r="451" spans="1:11" ht="15" x14ac:dyDescent="0.25">
      <c r="A451" s="381">
        <v>20020007</v>
      </c>
      <c r="B451" s="381" t="s">
        <v>1850</v>
      </c>
      <c r="C451" s="381" t="s">
        <v>598</v>
      </c>
      <c r="D451" s="381" t="s">
        <v>7019</v>
      </c>
      <c r="E451" s="381" t="s">
        <v>275</v>
      </c>
      <c r="F451" s="386">
        <v>4.34</v>
      </c>
      <c r="G451" s="386">
        <v>194.86239999999998</v>
      </c>
      <c r="H451" s="386">
        <v>0</v>
      </c>
      <c r="I451" s="386">
        <v>195</v>
      </c>
      <c r="J451"/>
      <c r="K451"/>
    </row>
    <row r="452" spans="1:11" ht="15" x14ac:dyDescent="0.25">
      <c r="A452" s="381">
        <v>20020007</v>
      </c>
      <c r="B452" s="381" t="s">
        <v>1750</v>
      </c>
      <c r="C452" s="381" t="s">
        <v>7132</v>
      </c>
      <c r="D452" s="381" t="s">
        <v>7169</v>
      </c>
      <c r="E452" s="381" t="s">
        <v>274</v>
      </c>
      <c r="F452" s="386">
        <v>71.400000000000006</v>
      </c>
      <c r="G452" s="386">
        <v>2922.7936</v>
      </c>
      <c r="H452" s="386">
        <v>0</v>
      </c>
      <c r="I452" s="386">
        <v>2923</v>
      </c>
      <c r="J452"/>
      <c r="K452"/>
    </row>
    <row r="453" spans="1:11" ht="15" x14ac:dyDescent="0.25">
      <c r="A453" s="381">
        <v>20020007</v>
      </c>
      <c r="B453" s="381" t="s">
        <v>2067</v>
      </c>
      <c r="C453" s="381" t="s">
        <v>810</v>
      </c>
      <c r="D453" s="381" t="s">
        <v>7342</v>
      </c>
      <c r="E453" s="381" t="s">
        <v>275</v>
      </c>
      <c r="F453" s="386">
        <v>76.150000000000006</v>
      </c>
      <c r="G453" s="386">
        <v>3091.6031000000003</v>
      </c>
      <c r="H453" s="386">
        <v>0</v>
      </c>
      <c r="I453" s="386">
        <v>3092</v>
      </c>
      <c r="J453"/>
      <c r="K453"/>
    </row>
    <row r="454" spans="1:11" ht="15" x14ac:dyDescent="0.25">
      <c r="A454" s="381">
        <v>20020007</v>
      </c>
      <c r="B454" s="381" t="s">
        <v>2491</v>
      </c>
      <c r="C454" s="381" t="s">
        <v>8034</v>
      </c>
      <c r="D454" s="381" t="s">
        <v>8077</v>
      </c>
      <c r="E454" s="381" t="s">
        <v>1284</v>
      </c>
      <c r="F454" s="386">
        <v>35.69</v>
      </c>
      <c r="G454" s="386">
        <v>1406.7763</v>
      </c>
      <c r="H454" s="386">
        <v>0</v>
      </c>
      <c r="I454" s="386">
        <v>1407</v>
      </c>
      <c r="J454"/>
      <c r="K454"/>
    </row>
    <row r="455" spans="1:11" ht="15" x14ac:dyDescent="0.25">
      <c r="A455" s="381">
        <v>20020007</v>
      </c>
      <c r="B455" s="381" t="s">
        <v>2802</v>
      </c>
      <c r="C455" s="381" t="s">
        <v>9977</v>
      </c>
      <c r="D455" s="381" t="s">
        <v>10002</v>
      </c>
      <c r="E455" s="381" t="s">
        <v>1691</v>
      </c>
      <c r="F455" s="386">
        <v>44.79</v>
      </c>
      <c r="G455" s="386">
        <v>2372.2357999999999</v>
      </c>
      <c r="H455" s="386">
        <v>0</v>
      </c>
      <c r="I455" s="386">
        <v>2372</v>
      </c>
      <c r="J455"/>
      <c r="K455"/>
    </row>
    <row r="456" spans="1:11" ht="15" x14ac:dyDescent="0.25">
      <c r="A456" s="381">
        <v>20020007</v>
      </c>
      <c r="B456" s="381" t="s">
        <v>2936</v>
      </c>
      <c r="C456" s="381" t="s">
        <v>10658</v>
      </c>
      <c r="D456" s="381" t="s">
        <v>10692</v>
      </c>
      <c r="E456" s="381" t="s">
        <v>281</v>
      </c>
      <c r="F456" s="386">
        <v>59.359999999999992</v>
      </c>
      <c r="G456" s="386">
        <v>2248.2092999999995</v>
      </c>
      <c r="H456" s="386">
        <v>0</v>
      </c>
      <c r="I456" s="386">
        <v>2248</v>
      </c>
      <c r="J456"/>
      <c r="K456"/>
    </row>
    <row r="457" spans="1:11" ht="15" x14ac:dyDescent="0.25">
      <c r="A457" s="381">
        <v>20020007</v>
      </c>
      <c r="B457" s="381" t="s">
        <v>3261</v>
      </c>
      <c r="C457" s="381" t="s">
        <v>10411</v>
      </c>
      <c r="D457" s="381" t="s">
        <v>10445</v>
      </c>
      <c r="E457" s="381" t="s">
        <v>275</v>
      </c>
      <c r="F457" s="386">
        <v>9.33</v>
      </c>
      <c r="G457" s="386">
        <v>454.23829999999998</v>
      </c>
      <c r="H457" s="386">
        <v>0</v>
      </c>
      <c r="I457" s="386">
        <v>454</v>
      </c>
      <c r="J457"/>
      <c r="K457"/>
    </row>
    <row r="458" spans="1:11" ht="15" x14ac:dyDescent="0.25">
      <c r="A458" s="381">
        <v>20020007</v>
      </c>
      <c r="B458" s="381" t="s">
        <v>3463</v>
      </c>
      <c r="C458" s="381" t="s">
        <v>9261</v>
      </c>
      <c r="D458" s="381" t="s">
        <v>13628</v>
      </c>
      <c r="E458" s="381" t="s">
        <v>5502</v>
      </c>
      <c r="F458" s="386">
        <v>11.930000000000001</v>
      </c>
      <c r="G458" s="386">
        <v>582.35379999999998</v>
      </c>
      <c r="H458" s="386">
        <v>0</v>
      </c>
      <c r="I458" s="386">
        <v>582</v>
      </c>
      <c r="J458"/>
      <c r="K458"/>
    </row>
    <row r="459" spans="1:11" ht="15" x14ac:dyDescent="0.25">
      <c r="A459" s="381">
        <v>20020007</v>
      </c>
      <c r="B459" s="381" t="s">
        <v>3465</v>
      </c>
      <c r="C459" s="381" t="s">
        <v>14148</v>
      </c>
      <c r="D459" s="381" t="s">
        <v>14164</v>
      </c>
      <c r="E459" s="381" t="s">
        <v>281</v>
      </c>
      <c r="F459" s="386">
        <v>15.97</v>
      </c>
      <c r="G459" s="386">
        <v>669.06780000000003</v>
      </c>
      <c r="H459" s="386">
        <v>0</v>
      </c>
      <c r="I459" s="386">
        <v>669</v>
      </c>
      <c r="J459"/>
      <c r="K459"/>
    </row>
    <row r="460" spans="1:11" ht="15" x14ac:dyDescent="0.25">
      <c r="A460" s="381">
        <v>20020007</v>
      </c>
      <c r="B460" s="381" t="s">
        <v>3577</v>
      </c>
      <c r="C460" s="381" t="s">
        <v>14890</v>
      </c>
      <c r="D460" s="381" t="s">
        <v>14907</v>
      </c>
      <c r="E460" s="381" t="s">
        <v>1284</v>
      </c>
      <c r="F460" s="386">
        <v>15.989999999999998</v>
      </c>
      <c r="G460" s="386">
        <v>588.91060000000004</v>
      </c>
      <c r="H460" s="386">
        <v>0</v>
      </c>
      <c r="I460" s="386">
        <v>589</v>
      </c>
      <c r="J460"/>
      <c r="K460"/>
    </row>
    <row r="461" spans="1:11" ht="15" x14ac:dyDescent="0.25">
      <c r="A461" s="381">
        <v>20020007</v>
      </c>
      <c r="B461" s="381" t="s">
        <v>3653</v>
      </c>
      <c r="C461" s="381" t="s">
        <v>15302</v>
      </c>
      <c r="D461" s="381" t="s">
        <v>15343</v>
      </c>
      <c r="E461" s="381" t="s">
        <v>281</v>
      </c>
      <c r="F461" s="386">
        <v>28.929999999999996</v>
      </c>
      <c r="G461" s="386">
        <v>1394.0719000000001</v>
      </c>
      <c r="H461" s="386">
        <v>0</v>
      </c>
      <c r="I461" s="386">
        <v>1394</v>
      </c>
      <c r="J461"/>
      <c r="K461"/>
    </row>
    <row r="462" spans="1:11" ht="15" x14ac:dyDescent="0.25">
      <c r="A462" s="381">
        <v>20020007</v>
      </c>
      <c r="B462" s="381" t="s">
        <v>3868</v>
      </c>
      <c r="C462" s="381" t="s">
        <v>15494</v>
      </c>
      <c r="D462" s="381" t="s">
        <v>15542</v>
      </c>
      <c r="E462" s="381" t="s">
        <v>281</v>
      </c>
      <c r="F462" s="386">
        <v>25.979999999999997</v>
      </c>
      <c r="G462" s="386">
        <v>1256.6767</v>
      </c>
      <c r="H462" s="386">
        <v>0</v>
      </c>
      <c r="I462" s="386">
        <v>1257</v>
      </c>
      <c r="J462"/>
      <c r="K462"/>
    </row>
    <row r="463" spans="1:11" ht="15" x14ac:dyDescent="0.25">
      <c r="A463" s="381">
        <v>20020007</v>
      </c>
      <c r="B463" s="381" t="s">
        <v>3870</v>
      </c>
      <c r="C463" s="381" t="s">
        <v>15303</v>
      </c>
      <c r="D463" s="381" t="s">
        <v>15344</v>
      </c>
      <c r="E463" s="381" t="s">
        <v>275</v>
      </c>
      <c r="F463" s="386">
        <v>78.2</v>
      </c>
      <c r="G463" s="386">
        <v>2883.1393999999996</v>
      </c>
      <c r="H463" s="386">
        <v>0</v>
      </c>
      <c r="I463" s="386">
        <v>2883</v>
      </c>
      <c r="J463"/>
      <c r="K463"/>
    </row>
    <row r="464" spans="1:11" ht="15" x14ac:dyDescent="0.25">
      <c r="A464" s="381">
        <v>20020007</v>
      </c>
      <c r="B464" s="381" t="s">
        <v>3872</v>
      </c>
      <c r="C464" s="381" t="s">
        <v>15496</v>
      </c>
      <c r="D464" s="381" t="s">
        <v>15545</v>
      </c>
      <c r="E464" s="381" t="s">
        <v>1691</v>
      </c>
      <c r="F464" s="386">
        <v>43.089999999999996</v>
      </c>
      <c r="G464" s="386">
        <v>1519.3805</v>
      </c>
      <c r="H464" s="386">
        <v>0</v>
      </c>
      <c r="I464" s="386">
        <v>1519</v>
      </c>
      <c r="J464"/>
      <c r="K464"/>
    </row>
    <row r="465" spans="1:11" ht="15" x14ac:dyDescent="0.25">
      <c r="A465" s="381">
        <v>20020007</v>
      </c>
      <c r="B465" s="381" t="s">
        <v>10942</v>
      </c>
      <c r="C465" s="381" t="s">
        <v>15497</v>
      </c>
      <c r="D465" s="381" t="s">
        <v>15546</v>
      </c>
      <c r="E465" s="381" t="s">
        <v>275</v>
      </c>
      <c r="F465" s="386">
        <v>41.3</v>
      </c>
      <c r="G465" s="386">
        <v>1544.84</v>
      </c>
      <c r="H465" s="386">
        <v>0</v>
      </c>
      <c r="I465" s="386">
        <v>1545</v>
      </c>
      <c r="J465"/>
      <c r="K465"/>
    </row>
    <row r="466" spans="1:11" ht="15" x14ac:dyDescent="0.25">
      <c r="A466" s="381">
        <v>20020007</v>
      </c>
      <c r="B466" s="381" t="s">
        <v>4414</v>
      </c>
      <c r="C466" s="381" t="s">
        <v>15838</v>
      </c>
      <c r="D466" s="381" t="s">
        <v>15856</v>
      </c>
      <c r="E466" s="381" t="s">
        <v>275</v>
      </c>
      <c r="F466" s="386">
        <v>27.349999999999998</v>
      </c>
      <c r="G466" s="386">
        <v>1140.2241000000001</v>
      </c>
      <c r="H466" s="386">
        <v>0</v>
      </c>
      <c r="I466" s="386">
        <v>1140</v>
      </c>
      <c r="J466"/>
      <c r="K466"/>
    </row>
    <row r="467" spans="1:11" ht="15" x14ac:dyDescent="0.25">
      <c r="A467" s="381">
        <v>20020007</v>
      </c>
      <c r="B467" s="381" t="s">
        <v>4656</v>
      </c>
      <c r="C467" s="381" t="s">
        <v>14977</v>
      </c>
      <c r="D467" s="381" t="s">
        <v>15977</v>
      </c>
      <c r="E467" s="381" t="s">
        <v>1691</v>
      </c>
      <c r="F467" s="386">
        <v>17.38</v>
      </c>
      <c r="G467" s="386">
        <v>626.54269999999997</v>
      </c>
      <c r="H467" s="386">
        <v>0</v>
      </c>
      <c r="I467" s="386">
        <v>627</v>
      </c>
      <c r="J467"/>
      <c r="K467"/>
    </row>
    <row r="468" spans="1:11" ht="15" x14ac:dyDescent="0.25">
      <c r="A468" s="381">
        <v>20020007</v>
      </c>
      <c r="B468" s="381" t="s">
        <v>1061</v>
      </c>
      <c r="C468" s="381" t="s">
        <v>6743</v>
      </c>
      <c r="D468" s="381" t="s">
        <v>6752</v>
      </c>
      <c r="E468" s="381" t="s">
        <v>275</v>
      </c>
      <c r="F468" s="386">
        <v>24.160000000000004</v>
      </c>
      <c r="G468" s="386">
        <v>898.86540000000002</v>
      </c>
      <c r="H468" s="386">
        <v>0</v>
      </c>
      <c r="I468" s="386">
        <v>899</v>
      </c>
      <c r="J468"/>
      <c r="K468"/>
    </row>
    <row r="469" spans="1:11" ht="15" x14ac:dyDescent="0.25">
      <c r="A469" s="381">
        <v>20020007</v>
      </c>
      <c r="B469" s="381" t="s">
        <v>5193</v>
      </c>
      <c r="C469" s="381" t="s">
        <v>16147</v>
      </c>
      <c r="D469" s="381" t="s">
        <v>16164</v>
      </c>
      <c r="E469" s="381" t="s">
        <v>276</v>
      </c>
      <c r="F469" s="386">
        <v>31.97</v>
      </c>
      <c r="G469" s="386">
        <v>1503.3378</v>
      </c>
      <c r="H469" s="386">
        <v>0</v>
      </c>
      <c r="I469" s="386">
        <v>1503</v>
      </c>
      <c r="J469"/>
      <c r="K469"/>
    </row>
    <row r="470" spans="1:11" ht="15" x14ac:dyDescent="0.25">
      <c r="A470" s="381">
        <v>20020007</v>
      </c>
      <c r="B470" s="381" t="s">
        <v>5194</v>
      </c>
      <c r="C470" s="381" t="s">
        <v>16148</v>
      </c>
      <c r="D470" s="381" t="s">
        <v>16165</v>
      </c>
      <c r="E470" s="381" t="s">
        <v>1380</v>
      </c>
      <c r="F470" s="386">
        <v>23.549999999999997</v>
      </c>
      <c r="G470" s="386">
        <v>983.79530000000011</v>
      </c>
      <c r="H470" s="386">
        <v>0</v>
      </c>
      <c r="I470" s="386">
        <v>984</v>
      </c>
      <c r="J470"/>
      <c r="K470"/>
    </row>
    <row r="471" spans="1:11" ht="15" x14ac:dyDescent="0.25">
      <c r="A471" s="381">
        <v>20020007</v>
      </c>
      <c r="B471" s="381" t="s">
        <v>5387</v>
      </c>
      <c r="C471" s="381" t="s">
        <v>7602</v>
      </c>
      <c r="D471" s="381" t="s">
        <v>16233</v>
      </c>
      <c r="E471" s="381" t="s">
        <v>274</v>
      </c>
      <c r="F471" s="386">
        <v>28.830000000000002</v>
      </c>
      <c r="G471" s="386">
        <v>1173.4407000000001</v>
      </c>
      <c r="H471" s="386">
        <v>0</v>
      </c>
      <c r="I471" s="386">
        <v>1173</v>
      </c>
      <c r="J471"/>
      <c r="K471"/>
    </row>
    <row r="472" spans="1:11" ht="15" x14ac:dyDescent="0.25">
      <c r="A472" s="381">
        <v>20020007</v>
      </c>
      <c r="B472" s="381" t="s">
        <v>3414</v>
      </c>
      <c r="C472" s="381" t="s">
        <v>10411</v>
      </c>
      <c r="D472" s="381" t="s">
        <v>11682</v>
      </c>
      <c r="E472" s="381" t="s">
        <v>1691</v>
      </c>
      <c r="F472" s="386">
        <v>39.6</v>
      </c>
      <c r="G472" s="386">
        <v>1573.0180000000003</v>
      </c>
      <c r="H472" s="386">
        <v>0</v>
      </c>
      <c r="I472" s="386">
        <v>1573</v>
      </c>
      <c r="J472"/>
      <c r="K472"/>
    </row>
    <row r="473" spans="1:11" ht="15" x14ac:dyDescent="0.25">
      <c r="A473" s="381">
        <v>20020007</v>
      </c>
      <c r="B473" s="381" t="s">
        <v>8327</v>
      </c>
      <c r="C473" s="381" t="s">
        <v>13505</v>
      </c>
      <c r="D473" s="381" t="s">
        <v>13532</v>
      </c>
      <c r="E473" s="381" t="s">
        <v>275</v>
      </c>
      <c r="F473" s="386">
        <v>5.0299999999999994</v>
      </c>
      <c r="G473" s="386">
        <v>237.97019999999998</v>
      </c>
      <c r="H473" s="386">
        <v>0</v>
      </c>
      <c r="I473" s="386">
        <v>238</v>
      </c>
      <c r="J473"/>
      <c r="K473"/>
    </row>
    <row r="474" spans="1:11" ht="15" x14ac:dyDescent="0.25">
      <c r="A474" s="381" t="s">
        <v>16698</v>
      </c>
      <c r="B474" s="381"/>
      <c r="C474" s="381"/>
      <c r="D474" s="381"/>
      <c r="E474" s="381"/>
      <c r="F474" s="386">
        <v>1557.9699999999998</v>
      </c>
      <c r="G474" s="386">
        <v>64503.423900000002</v>
      </c>
      <c r="H474" s="386">
        <v>0</v>
      </c>
      <c r="I474" s="386">
        <v>64505</v>
      </c>
      <c r="J474"/>
      <c r="K474"/>
    </row>
    <row r="475" spans="1:11" ht="15" x14ac:dyDescent="0.25">
      <c r="A475" s="381">
        <v>20020011</v>
      </c>
      <c r="B475" s="381" t="s">
        <v>0</v>
      </c>
      <c r="C475" s="381" t="s">
        <v>3756</v>
      </c>
      <c r="D475" s="381" t="s">
        <v>3773</v>
      </c>
      <c r="E475" s="381" t="s">
        <v>274</v>
      </c>
      <c r="F475" s="386">
        <v>18.720000000000002</v>
      </c>
      <c r="G475" s="386">
        <v>947.48609999999996</v>
      </c>
      <c r="H475" s="386">
        <v>0</v>
      </c>
      <c r="I475" s="386">
        <v>947</v>
      </c>
      <c r="J475"/>
      <c r="K475"/>
    </row>
    <row r="476" spans="1:11" ht="15" x14ac:dyDescent="0.25">
      <c r="A476" s="381">
        <v>20020011</v>
      </c>
      <c r="B476" s="381" t="s">
        <v>1</v>
      </c>
      <c r="C476" s="381" t="s">
        <v>3757</v>
      </c>
      <c r="D476" s="381" t="s">
        <v>3774</v>
      </c>
      <c r="E476" s="381" t="s">
        <v>275</v>
      </c>
      <c r="F476" s="386">
        <v>13.299999999999999</v>
      </c>
      <c r="G476" s="386">
        <v>571.23910000000001</v>
      </c>
      <c r="H476" s="386">
        <v>0</v>
      </c>
      <c r="I476" s="386">
        <v>571</v>
      </c>
      <c r="J476"/>
      <c r="K476"/>
    </row>
    <row r="477" spans="1:11" ht="15" x14ac:dyDescent="0.25">
      <c r="A477" s="381">
        <v>20020011</v>
      </c>
      <c r="B477" s="381" t="s">
        <v>19</v>
      </c>
      <c r="C477" s="381" t="s">
        <v>4420</v>
      </c>
      <c r="D477" s="381" t="s">
        <v>4455</v>
      </c>
      <c r="E477" s="381" t="s">
        <v>1284</v>
      </c>
      <c r="F477" s="386">
        <v>96.24</v>
      </c>
      <c r="G477" s="386">
        <v>4033.9073000000003</v>
      </c>
      <c r="H477" s="386">
        <v>0</v>
      </c>
      <c r="I477" s="386">
        <v>4034</v>
      </c>
      <c r="J477"/>
      <c r="K477"/>
    </row>
    <row r="478" spans="1:11" ht="15" x14ac:dyDescent="0.25">
      <c r="A478" s="381">
        <v>20020011</v>
      </c>
      <c r="B478" s="381" t="s">
        <v>26</v>
      </c>
      <c r="C478" s="381" t="s">
        <v>4138</v>
      </c>
      <c r="D478" s="381" t="s">
        <v>4158</v>
      </c>
      <c r="E478" s="381" t="s">
        <v>1284</v>
      </c>
      <c r="F478" s="386">
        <v>7.29</v>
      </c>
      <c r="G478" s="386">
        <v>313.10500000000002</v>
      </c>
      <c r="H478" s="386">
        <v>0</v>
      </c>
      <c r="I478" s="386">
        <v>313</v>
      </c>
      <c r="J478"/>
      <c r="K478"/>
    </row>
    <row r="479" spans="1:11" ht="15" x14ac:dyDescent="0.25">
      <c r="A479" s="381">
        <v>20020011</v>
      </c>
      <c r="B479" s="381" t="s">
        <v>27</v>
      </c>
      <c r="C479" s="381" t="s">
        <v>4139</v>
      </c>
      <c r="D479" s="381" t="s">
        <v>4159</v>
      </c>
      <c r="E479" s="381" t="s">
        <v>1284</v>
      </c>
      <c r="F479" s="386">
        <v>1.68</v>
      </c>
      <c r="G479" s="386">
        <v>73.718400000000003</v>
      </c>
      <c r="H479" s="386">
        <v>0</v>
      </c>
      <c r="I479" s="386">
        <v>74</v>
      </c>
      <c r="J479"/>
      <c r="K479"/>
    </row>
    <row r="480" spans="1:11" ht="15" x14ac:dyDescent="0.25">
      <c r="A480" s="381">
        <v>20020011</v>
      </c>
      <c r="B480" s="381" t="s">
        <v>37</v>
      </c>
      <c r="C480" s="381" t="s">
        <v>4661</v>
      </c>
      <c r="D480" s="381" t="s">
        <v>4723</v>
      </c>
      <c r="E480" s="381" t="s">
        <v>274</v>
      </c>
      <c r="F480" s="386">
        <v>19.68</v>
      </c>
      <c r="G480" s="386">
        <v>1000.9753000000001</v>
      </c>
      <c r="H480" s="386">
        <v>0</v>
      </c>
      <c r="I480" s="386">
        <v>1001</v>
      </c>
      <c r="J480"/>
      <c r="K480"/>
    </row>
    <row r="481" spans="1:11" ht="15" x14ac:dyDescent="0.25">
      <c r="A481" s="381">
        <v>20020011</v>
      </c>
      <c r="B481" s="381" t="s">
        <v>29</v>
      </c>
      <c r="C481" s="381" t="s">
        <v>7129</v>
      </c>
      <c r="D481" s="381" t="s">
        <v>7165</v>
      </c>
      <c r="E481" s="381" t="s">
        <v>1284</v>
      </c>
      <c r="F481" s="386">
        <v>47.48</v>
      </c>
      <c r="G481" s="386">
        <v>1815.2357999999999</v>
      </c>
      <c r="H481" s="386">
        <v>0</v>
      </c>
      <c r="I481" s="386">
        <v>1815</v>
      </c>
      <c r="J481"/>
      <c r="K481"/>
    </row>
    <row r="482" spans="1:11" ht="15" x14ac:dyDescent="0.25">
      <c r="A482" s="381">
        <v>20020011</v>
      </c>
      <c r="B482" s="381" t="s">
        <v>32</v>
      </c>
      <c r="C482" s="381" t="s">
        <v>185</v>
      </c>
      <c r="D482" s="381" t="s">
        <v>5244</v>
      </c>
      <c r="E482" s="381" t="s">
        <v>5245</v>
      </c>
      <c r="F482" s="386">
        <v>29.540000000000003</v>
      </c>
      <c r="G482" s="386">
        <v>1338.7304999999999</v>
      </c>
      <c r="H482" s="386">
        <v>0</v>
      </c>
      <c r="I482" s="386">
        <v>1339</v>
      </c>
      <c r="J482"/>
      <c r="K482"/>
    </row>
    <row r="483" spans="1:11" ht="15" x14ac:dyDescent="0.25">
      <c r="A483" s="381">
        <v>20020011</v>
      </c>
      <c r="B483" s="381" t="s">
        <v>11</v>
      </c>
      <c r="C483" s="381" t="s">
        <v>6367</v>
      </c>
      <c r="D483" s="381" t="s">
        <v>6422</v>
      </c>
      <c r="E483" s="381" t="s">
        <v>275</v>
      </c>
      <c r="F483" s="386">
        <v>24.08</v>
      </c>
      <c r="G483" s="386">
        <v>995.21360000000004</v>
      </c>
      <c r="H483" s="386">
        <v>0</v>
      </c>
      <c r="I483" s="386">
        <v>995</v>
      </c>
      <c r="J483"/>
      <c r="K483"/>
    </row>
    <row r="484" spans="1:11" ht="15" x14ac:dyDescent="0.25">
      <c r="A484" s="381">
        <v>20020011</v>
      </c>
      <c r="B484" s="381" t="s">
        <v>14</v>
      </c>
      <c r="C484" s="381" t="s">
        <v>6991</v>
      </c>
      <c r="D484" s="381" t="s">
        <v>7015</v>
      </c>
      <c r="E484" s="381" t="s">
        <v>276</v>
      </c>
      <c r="F484" s="386">
        <v>13.489999999999998</v>
      </c>
      <c r="G484" s="386">
        <v>715.69769999999994</v>
      </c>
      <c r="H484" s="386">
        <v>0</v>
      </c>
      <c r="I484" s="386">
        <v>716</v>
      </c>
      <c r="J484"/>
      <c r="K484"/>
    </row>
    <row r="485" spans="1:11" ht="15" x14ac:dyDescent="0.25">
      <c r="A485" s="381">
        <v>20020011</v>
      </c>
      <c r="B485" s="381" t="s">
        <v>129</v>
      </c>
      <c r="C485" s="381" t="s">
        <v>7737</v>
      </c>
      <c r="D485" s="381" t="s">
        <v>7779</v>
      </c>
      <c r="E485" s="381" t="s">
        <v>274</v>
      </c>
      <c r="F485" s="386">
        <v>28.880000000000003</v>
      </c>
      <c r="G485" s="386">
        <v>1365.6426000000001</v>
      </c>
      <c r="H485" s="386">
        <v>0</v>
      </c>
      <c r="I485" s="386">
        <v>1366</v>
      </c>
      <c r="J485"/>
      <c r="K485"/>
    </row>
    <row r="486" spans="1:11" ht="15" x14ac:dyDescent="0.25">
      <c r="A486" s="381">
        <v>20020011</v>
      </c>
      <c r="B486" s="381" t="s">
        <v>423</v>
      </c>
      <c r="C486" s="381" t="s">
        <v>7904</v>
      </c>
      <c r="D486" s="381" t="s">
        <v>7932</v>
      </c>
      <c r="E486" s="381" t="s">
        <v>1284</v>
      </c>
      <c r="F486" s="386">
        <v>97.26</v>
      </c>
      <c r="G486" s="386">
        <v>3651.9644000000003</v>
      </c>
      <c r="H486" s="386">
        <v>0</v>
      </c>
      <c r="I486" s="386">
        <v>3652</v>
      </c>
      <c r="J486"/>
      <c r="K486"/>
    </row>
    <row r="487" spans="1:11" ht="15" x14ac:dyDescent="0.25">
      <c r="A487" s="381">
        <v>20020011</v>
      </c>
      <c r="B487" s="381" t="s">
        <v>424</v>
      </c>
      <c r="C487" s="381" t="s">
        <v>8785</v>
      </c>
      <c r="D487" s="381" t="s">
        <v>8836</v>
      </c>
      <c r="E487" s="381" t="s">
        <v>1284</v>
      </c>
      <c r="F487" s="386">
        <v>8.1999999999999993</v>
      </c>
      <c r="G487" s="386">
        <v>365.48070000000001</v>
      </c>
      <c r="H487" s="386">
        <v>0</v>
      </c>
      <c r="I487" s="386">
        <v>365</v>
      </c>
      <c r="J487"/>
      <c r="K487"/>
    </row>
    <row r="488" spans="1:11" ht="15" x14ac:dyDescent="0.25">
      <c r="A488" s="381">
        <v>20020011</v>
      </c>
      <c r="B488" s="381" t="s">
        <v>2068</v>
      </c>
      <c r="C488" s="381" t="s">
        <v>9378</v>
      </c>
      <c r="D488" s="381" t="s">
        <v>9429</v>
      </c>
      <c r="E488" s="381" t="s">
        <v>275</v>
      </c>
      <c r="F488" s="386">
        <v>16.650000000000002</v>
      </c>
      <c r="G488" s="386">
        <v>691.28399999999999</v>
      </c>
      <c r="H488" s="386">
        <v>0</v>
      </c>
      <c r="I488" s="386">
        <v>691</v>
      </c>
      <c r="J488"/>
      <c r="K488"/>
    </row>
    <row r="489" spans="1:11" ht="15" x14ac:dyDescent="0.25">
      <c r="A489" s="381">
        <v>20020011</v>
      </c>
      <c r="B489" s="381" t="s">
        <v>130</v>
      </c>
      <c r="C489" s="381" t="s">
        <v>9887</v>
      </c>
      <c r="D489" s="381" t="s">
        <v>9906</v>
      </c>
      <c r="E489" s="381" t="s">
        <v>276</v>
      </c>
      <c r="F489" s="386">
        <v>227.20000000000002</v>
      </c>
      <c r="G489" s="386">
        <v>10530.439200000003</v>
      </c>
      <c r="H489" s="386">
        <v>296</v>
      </c>
      <c r="I489" s="386">
        <v>10234</v>
      </c>
      <c r="J489"/>
      <c r="K489"/>
    </row>
    <row r="490" spans="1:11" ht="15" x14ac:dyDescent="0.25">
      <c r="A490" s="381">
        <v>20020011</v>
      </c>
      <c r="B490" s="381" t="s">
        <v>131</v>
      </c>
      <c r="C490" s="381" t="s">
        <v>10241</v>
      </c>
      <c r="D490" s="381" t="s">
        <v>10284</v>
      </c>
      <c r="E490" s="381" t="s">
        <v>1284</v>
      </c>
      <c r="F490" s="386">
        <v>14.23</v>
      </c>
      <c r="G490" s="386">
        <v>709.53380000000004</v>
      </c>
      <c r="H490" s="386">
        <v>0</v>
      </c>
      <c r="I490" s="386">
        <v>710</v>
      </c>
      <c r="J490"/>
      <c r="K490"/>
    </row>
    <row r="491" spans="1:11" ht="15" x14ac:dyDescent="0.25">
      <c r="A491" s="381">
        <v>20020011</v>
      </c>
      <c r="B491" s="381" t="s">
        <v>762</v>
      </c>
      <c r="C491" s="381" t="s">
        <v>12035</v>
      </c>
      <c r="D491" s="381" t="s">
        <v>12078</v>
      </c>
      <c r="E491" s="381" t="s">
        <v>1284</v>
      </c>
      <c r="F491" s="386">
        <v>44.629999999999995</v>
      </c>
      <c r="G491" s="386">
        <v>2077.8402000000001</v>
      </c>
      <c r="H491" s="386">
        <v>0</v>
      </c>
      <c r="I491" s="386">
        <v>2078</v>
      </c>
      <c r="J491"/>
      <c r="K491"/>
    </row>
    <row r="492" spans="1:11" ht="15" x14ac:dyDescent="0.25">
      <c r="A492" s="381">
        <v>20020011</v>
      </c>
      <c r="B492" s="381" t="s">
        <v>763</v>
      </c>
      <c r="C492" s="381" t="s">
        <v>12299</v>
      </c>
      <c r="D492" s="381" t="s">
        <v>12320</v>
      </c>
      <c r="E492" s="381" t="s">
        <v>1284</v>
      </c>
      <c r="F492" s="386">
        <v>11.14</v>
      </c>
      <c r="G492" s="386">
        <v>538.14480000000003</v>
      </c>
      <c r="H492" s="386">
        <v>0</v>
      </c>
      <c r="I492" s="386">
        <v>538</v>
      </c>
      <c r="J492"/>
      <c r="K492"/>
    </row>
    <row r="493" spans="1:11" ht="15" x14ac:dyDescent="0.25">
      <c r="A493" s="381">
        <v>20020011</v>
      </c>
      <c r="B493" s="381" t="s">
        <v>957</v>
      </c>
      <c r="C493" s="381" t="s">
        <v>12300</v>
      </c>
      <c r="D493" s="381" t="s">
        <v>12321</v>
      </c>
      <c r="E493" s="381" t="s">
        <v>460</v>
      </c>
      <c r="F493" s="386">
        <v>15.590000000000002</v>
      </c>
      <c r="G493" s="386">
        <v>814.50029999999992</v>
      </c>
      <c r="H493" s="386">
        <v>0</v>
      </c>
      <c r="I493" s="386">
        <v>815</v>
      </c>
      <c r="J493"/>
      <c r="K493"/>
    </row>
    <row r="494" spans="1:11" ht="15" x14ac:dyDescent="0.25">
      <c r="A494" s="381">
        <v>20020011</v>
      </c>
      <c r="B494" s="381" t="s">
        <v>1151</v>
      </c>
      <c r="C494" s="381" t="s">
        <v>14891</v>
      </c>
      <c r="D494" s="381" t="s">
        <v>14908</v>
      </c>
      <c r="E494" s="381" t="s">
        <v>1284</v>
      </c>
      <c r="F494" s="386">
        <v>33.480000000000004</v>
      </c>
      <c r="G494" s="386">
        <v>1240.4644000000003</v>
      </c>
      <c r="H494" s="386">
        <v>0</v>
      </c>
      <c r="I494" s="386">
        <v>1240</v>
      </c>
      <c r="J494"/>
      <c r="K494"/>
    </row>
    <row r="495" spans="1:11" ht="15" x14ac:dyDescent="0.25">
      <c r="A495" s="381">
        <v>20020011</v>
      </c>
      <c r="B495" s="381" t="s">
        <v>1237</v>
      </c>
      <c r="C495" s="381" t="s">
        <v>8624</v>
      </c>
      <c r="D495" s="381" t="s">
        <v>14987</v>
      </c>
      <c r="E495" s="381" t="s">
        <v>1284</v>
      </c>
      <c r="F495" s="386">
        <v>17.59</v>
      </c>
      <c r="G495" s="386">
        <v>723.82709999999986</v>
      </c>
      <c r="H495" s="386">
        <v>0</v>
      </c>
      <c r="I495" s="386">
        <v>724</v>
      </c>
      <c r="J495"/>
      <c r="K495"/>
    </row>
    <row r="496" spans="1:11" ht="15" x14ac:dyDescent="0.25">
      <c r="A496" s="381">
        <v>20020011</v>
      </c>
      <c r="B496" s="381" t="s">
        <v>1242</v>
      </c>
      <c r="C496" s="381" t="s">
        <v>733</v>
      </c>
      <c r="D496" s="381" t="s">
        <v>15857</v>
      </c>
      <c r="E496" s="381" t="s">
        <v>275</v>
      </c>
      <c r="F496" s="386">
        <v>17.2</v>
      </c>
      <c r="G496" s="386">
        <v>675.64699999999993</v>
      </c>
      <c r="H496" s="386">
        <v>0</v>
      </c>
      <c r="I496" s="386">
        <v>676</v>
      </c>
      <c r="J496"/>
      <c r="K496"/>
    </row>
    <row r="497" spans="1:11" ht="15" x14ac:dyDescent="0.25">
      <c r="A497" s="381">
        <v>20020011</v>
      </c>
      <c r="B497" s="381" t="s">
        <v>1061</v>
      </c>
      <c r="C497" s="381" t="s">
        <v>10263</v>
      </c>
      <c r="D497" s="381" t="s">
        <v>12647</v>
      </c>
      <c r="E497" s="381" t="s">
        <v>275</v>
      </c>
      <c r="F497" s="386">
        <v>40.930000000000007</v>
      </c>
      <c r="G497" s="386">
        <v>1742.9504999999999</v>
      </c>
      <c r="H497" s="386">
        <v>0</v>
      </c>
      <c r="I497" s="386">
        <v>1743</v>
      </c>
      <c r="J497"/>
      <c r="K497"/>
    </row>
    <row r="498" spans="1:11" ht="15" x14ac:dyDescent="0.25">
      <c r="A498" s="381" t="s">
        <v>16699</v>
      </c>
      <c r="B498" s="381"/>
      <c r="C498" s="381"/>
      <c r="D498" s="381"/>
      <c r="E498" s="381"/>
      <c r="F498" s="386">
        <v>844.48</v>
      </c>
      <c r="G498" s="386">
        <v>36933.027799999996</v>
      </c>
      <c r="H498" s="386">
        <v>296</v>
      </c>
      <c r="I498" s="386">
        <v>36637</v>
      </c>
      <c r="J498"/>
      <c r="K498"/>
    </row>
    <row r="499" spans="1:11" ht="15" x14ac:dyDescent="0.25">
      <c r="A499" s="381">
        <v>20020014</v>
      </c>
      <c r="B499" s="381" t="s">
        <v>17</v>
      </c>
      <c r="C499" s="381" t="s">
        <v>6209</v>
      </c>
      <c r="D499" s="381" t="s">
        <v>6245</v>
      </c>
      <c r="E499" s="381" t="s">
        <v>274</v>
      </c>
      <c r="F499" s="386">
        <v>4.05</v>
      </c>
      <c r="G499" s="386">
        <v>165.03749999999999</v>
      </c>
      <c r="H499" s="386">
        <v>0</v>
      </c>
      <c r="I499" s="386">
        <v>165</v>
      </c>
      <c r="J499"/>
      <c r="K499"/>
    </row>
    <row r="500" spans="1:11" ht="15" x14ac:dyDescent="0.25">
      <c r="A500" s="381">
        <v>20020014</v>
      </c>
      <c r="B500" s="381" t="s">
        <v>0</v>
      </c>
      <c r="C500" s="381" t="s">
        <v>9237</v>
      </c>
      <c r="D500" s="381" t="s">
        <v>9271</v>
      </c>
      <c r="E500" s="381" t="s">
        <v>274</v>
      </c>
      <c r="F500" s="386">
        <v>38.519999999999996</v>
      </c>
      <c r="G500" s="386">
        <v>1437.5043000000003</v>
      </c>
      <c r="H500" s="386">
        <v>0</v>
      </c>
      <c r="I500" s="386">
        <v>1438</v>
      </c>
      <c r="J500"/>
      <c r="K500"/>
    </row>
    <row r="501" spans="1:11" ht="15" x14ac:dyDescent="0.25">
      <c r="A501" s="381">
        <v>20020014</v>
      </c>
      <c r="B501" s="381" t="s">
        <v>18</v>
      </c>
      <c r="C501" s="381" t="s">
        <v>8217</v>
      </c>
      <c r="D501" s="381" t="s">
        <v>8249</v>
      </c>
      <c r="E501" s="381" t="s">
        <v>1284</v>
      </c>
      <c r="F501" s="386">
        <v>8.17</v>
      </c>
      <c r="G501" s="386">
        <v>344.08359999999999</v>
      </c>
      <c r="H501" s="386">
        <v>0</v>
      </c>
      <c r="I501" s="386">
        <v>344</v>
      </c>
      <c r="J501"/>
      <c r="K501"/>
    </row>
    <row r="502" spans="1:11" ht="15" x14ac:dyDescent="0.25">
      <c r="A502" s="381">
        <v>20020014</v>
      </c>
      <c r="B502" s="381" t="s">
        <v>36</v>
      </c>
      <c r="C502" s="381" t="s">
        <v>6897</v>
      </c>
      <c r="D502" s="381" t="s">
        <v>6926</v>
      </c>
      <c r="E502" s="381" t="s">
        <v>1691</v>
      </c>
      <c r="F502" s="386">
        <v>163.42000000000002</v>
      </c>
      <c r="G502" s="386">
        <v>6728.2074000000011</v>
      </c>
      <c r="H502" s="386">
        <v>0</v>
      </c>
      <c r="I502" s="386">
        <v>6728</v>
      </c>
      <c r="J502"/>
      <c r="K502"/>
    </row>
    <row r="503" spans="1:11" ht="15" x14ac:dyDescent="0.25">
      <c r="A503" s="381">
        <v>20020014</v>
      </c>
      <c r="B503" s="381" t="s">
        <v>21</v>
      </c>
      <c r="C503" s="381" t="s">
        <v>8218</v>
      </c>
      <c r="D503" s="381" t="s">
        <v>8250</v>
      </c>
      <c r="E503" s="381" t="s">
        <v>1284</v>
      </c>
      <c r="F503" s="386">
        <v>27.64</v>
      </c>
      <c r="G503" s="386">
        <v>1113.1228999999998</v>
      </c>
      <c r="H503" s="386">
        <v>0</v>
      </c>
      <c r="I503" s="386">
        <v>1113</v>
      </c>
      <c r="J503"/>
      <c r="K503"/>
    </row>
    <row r="504" spans="1:11" ht="15" x14ac:dyDescent="0.25">
      <c r="A504" s="381">
        <v>20020014</v>
      </c>
      <c r="B504" s="381" t="s">
        <v>22</v>
      </c>
      <c r="C504" s="381" t="s">
        <v>10243</v>
      </c>
      <c r="D504" s="381" t="s">
        <v>10286</v>
      </c>
      <c r="E504" s="381" t="s">
        <v>1284</v>
      </c>
      <c r="F504" s="386">
        <v>29.300000000000004</v>
      </c>
      <c r="G504" s="386">
        <v>1250.8604999999998</v>
      </c>
      <c r="H504" s="386">
        <v>0</v>
      </c>
      <c r="I504" s="386">
        <v>1251</v>
      </c>
      <c r="J504"/>
      <c r="K504"/>
    </row>
    <row r="505" spans="1:11" ht="15" x14ac:dyDescent="0.25">
      <c r="A505" s="381">
        <v>20020014</v>
      </c>
      <c r="B505" s="381" t="s">
        <v>40</v>
      </c>
      <c r="C505" s="381" t="s">
        <v>6793</v>
      </c>
      <c r="D505" s="381" t="s">
        <v>6819</v>
      </c>
      <c r="E505" s="381" t="s">
        <v>1284</v>
      </c>
      <c r="F505" s="386">
        <v>590.08000000000004</v>
      </c>
      <c r="G505" s="386">
        <v>24016.536099999998</v>
      </c>
      <c r="H505" s="386">
        <v>0</v>
      </c>
      <c r="I505" s="386">
        <v>24017</v>
      </c>
      <c r="J505"/>
      <c r="K505"/>
    </row>
    <row r="506" spans="1:11" ht="15" x14ac:dyDescent="0.25">
      <c r="A506" s="381">
        <v>20020014</v>
      </c>
      <c r="B506" s="381" t="s">
        <v>26</v>
      </c>
      <c r="C506" s="381" t="s">
        <v>11471</v>
      </c>
      <c r="D506" s="381" t="s">
        <v>11517</v>
      </c>
      <c r="E506" s="381" t="s">
        <v>1284</v>
      </c>
      <c r="F506" s="386">
        <v>53.040000000000006</v>
      </c>
      <c r="G506" s="386">
        <v>1991.0923999999998</v>
      </c>
      <c r="H506" s="386">
        <v>0</v>
      </c>
      <c r="I506" s="386">
        <v>1991</v>
      </c>
      <c r="J506"/>
      <c r="K506"/>
    </row>
    <row r="507" spans="1:11" ht="15" x14ac:dyDescent="0.25">
      <c r="A507" s="381">
        <v>20020014</v>
      </c>
      <c r="B507" s="381" t="s">
        <v>3</v>
      </c>
      <c r="C507" s="381" t="s">
        <v>12036</v>
      </c>
      <c r="D507" s="381" t="s">
        <v>12079</v>
      </c>
      <c r="E507" s="381" t="s">
        <v>274</v>
      </c>
      <c r="F507" s="386">
        <v>90.339999999999989</v>
      </c>
      <c r="G507" s="386">
        <v>3688.8373999999994</v>
      </c>
      <c r="H507" s="386">
        <v>0</v>
      </c>
      <c r="I507" s="386">
        <v>3689</v>
      </c>
      <c r="J507"/>
      <c r="K507"/>
    </row>
    <row r="508" spans="1:11" ht="15" x14ac:dyDescent="0.25">
      <c r="A508" s="381">
        <v>20020014</v>
      </c>
      <c r="B508" s="381" t="s">
        <v>4</v>
      </c>
      <c r="C508" s="381" t="s">
        <v>11497</v>
      </c>
      <c r="D508" s="381" t="s">
        <v>13184</v>
      </c>
      <c r="E508" s="381" t="s">
        <v>1284</v>
      </c>
      <c r="F508" s="386">
        <v>53.84</v>
      </c>
      <c r="G508" s="386">
        <v>1949.2184999999999</v>
      </c>
      <c r="H508" s="386">
        <v>0</v>
      </c>
      <c r="I508" s="386">
        <v>1949</v>
      </c>
      <c r="J508"/>
      <c r="K508"/>
    </row>
    <row r="509" spans="1:11" ht="15" x14ac:dyDescent="0.25">
      <c r="A509" s="381">
        <v>20020014</v>
      </c>
      <c r="B509" s="381" t="s">
        <v>29</v>
      </c>
      <c r="C509" s="381" t="s">
        <v>14150</v>
      </c>
      <c r="D509" s="381" t="s">
        <v>14166</v>
      </c>
      <c r="E509" s="381" t="s">
        <v>1284</v>
      </c>
      <c r="F509" s="386">
        <v>12.129999999999999</v>
      </c>
      <c r="G509" s="386">
        <v>687.05020000000002</v>
      </c>
      <c r="H509" s="386">
        <v>0</v>
      </c>
      <c r="I509" s="386">
        <v>687</v>
      </c>
      <c r="J509"/>
      <c r="K509"/>
    </row>
    <row r="510" spans="1:11" ht="15" x14ac:dyDescent="0.25">
      <c r="A510" s="381">
        <v>20020014</v>
      </c>
      <c r="B510" s="381" t="s">
        <v>5</v>
      </c>
      <c r="C510" s="381" t="s">
        <v>1279</v>
      </c>
      <c r="D510" s="381" t="s">
        <v>14328</v>
      </c>
      <c r="E510" s="381" t="s">
        <v>1284</v>
      </c>
      <c r="F510" s="386">
        <v>45.460000000000008</v>
      </c>
      <c r="G510" s="386">
        <v>1837.4680000000003</v>
      </c>
      <c r="H510" s="386">
        <v>0</v>
      </c>
      <c r="I510" s="386">
        <v>1837</v>
      </c>
      <c r="J510"/>
      <c r="K510"/>
    </row>
    <row r="511" spans="1:11" ht="15" x14ac:dyDescent="0.25">
      <c r="A511" s="381">
        <v>20020014</v>
      </c>
      <c r="B511" s="381" t="s">
        <v>39</v>
      </c>
      <c r="C511" s="381" t="s">
        <v>7053</v>
      </c>
      <c r="D511" s="381" t="s">
        <v>15725</v>
      </c>
      <c r="E511" s="381" t="s">
        <v>1284</v>
      </c>
      <c r="F511" s="386">
        <v>32.160000000000004</v>
      </c>
      <c r="G511" s="386">
        <v>1341.2711999999999</v>
      </c>
      <c r="H511" s="386">
        <v>0</v>
      </c>
      <c r="I511" s="386">
        <v>1341</v>
      </c>
      <c r="J511"/>
      <c r="K511"/>
    </row>
    <row r="512" spans="1:11" ht="15" x14ac:dyDescent="0.25">
      <c r="A512" s="381">
        <v>20020014</v>
      </c>
      <c r="B512" s="381" t="s">
        <v>6</v>
      </c>
      <c r="C512" s="381" t="s">
        <v>6762</v>
      </c>
      <c r="D512" s="381" t="s">
        <v>15858</v>
      </c>
      <c r="E512" s="381" t="s">
        <v>275</v>
      </c>
      <c r="F512" s="386">
        <v>18.21</v>
      </c>
      <c r="G512" s="386">
        <v>734.31499999999994</v>
      </c>
      <c r="H512" s="386">
        <v>0</v>
      </c>
      <c r="I512" s="386">
        <v>734</v>
      </c>
      <c r="J512"/>
      <c r="K512"/>
    </row>
    <row r="513" spans="1:11" ht="15" x14ac:dyDescent="0.25">
      <c r="A513" s="381">
        <v>20020014</v>
      </c>
      <c r="B513" s="381" t="s">
        <v>31</v>
      </c>
      <c r="C513" s="381" t="s">
        <v>16085</v>
      </c>
      <c r="D513" s="381" t="s">
        <v>16094</v>
      </c>
      <c r="E513" s="381" t="s">
        <v>1284</v>
      </c>
      <c r="F513" s="386">
        <v>19.48</v>
      </c>
      <c r="G513" s="386">
        <v>691.29010000000017</v>
      </c>
      <c r="H513" s="386">
        <v>0</v>
      </c>
      <c r="I513" s="386">
        <v>691</v>
      </c>
      <c r="J513"/>
      <c r="K513"/>
    </row>
    <row r="514" spans="1:11" ht="15" x14ac:dyDescent="0.25">
      <c r="A514" s="381">
        <v>20020014</v>
      </c>
      <c r="B514" s="381" t="s">
        <v>7</v>
      </c>
      <c r="C514" s="381" t="s">
        <v>16213</v>
      </c>
      <c r="D514" s="381" t="s">
        <v>16234</v>
      </c>
      <c r="E514" s="381" t="s">
        <v>1284</v>
      </c>
      <c r="F514" s="386">
        <v>29.650000000000002</v>
      </c>
      <c r="G514" s="386">
        <v>1157.2710000000002</v>
      </c>
      <c r="H514" s="386">
        <v>0</v>
      </c>
      <c r="I514" s="386">
        <v>1157</v>
      </c>
      <c r="J514"/>
      <c r="K514"/>
    </row>
    <row r="515" spans="1:11" ht="15" x14ac:dyDescent="0.25">
      <c r="A515" s="381">
        <v>20020014</v>
      </c>
      <c r="B515" s="381" t="s">
        <v>422</v>
      </c>
      <c r="C515" s="381" t="s">
        <v>16435</v>
      </c>
      <c r="D515" s="381" t="s">
        <v>16490</v>
      </c>
      <c r="E515" s="381" t="s">
        <v>9304</v>
      </c>
      <c r="F515" s="386">
        <v>8.42</v>
      </c>
      <c r="G515" s="386">
        <v>346.32870000000003</v>
      </c>
      <c r="H515" s="386">
        <v>0</v>
      </c>
      <c r="I515" s="386">
        <v>346</v>
      </c>
      <c r="J515"/>
      <c r="K515"/>
    </row>
    <row r="516" spans="1:11" ht="15" x14ac:dyDescent="0.25">
      <c r="A516" s="381" t="s">
        <v>16700</v>
      </c>
      <c r="B516" s="381"/>
      <c r="C516" s="381"/>
      <c r="D516" s="381"/>
      <c r="E516" s="381"/>
      <c r="F516" s="386">
        <v>1223.9100000000005</v>
      </c>
      <c r="G516" s="386">
        <v>49479.4948</v>
      </c>
      <c r="H516" s="386">
        <v>0</v>
      </c>
      <c r="I516" s="386">
        <v>49478</v>
      </c>
      <c r="J516"/>
      <c r="K516"/>
    </row>
    <row r="517" spans="1:11" ht="15" x14ac:dyDescent="0.25">
      <c r="A517" s="381">
        <v>20020015</v>
      </c>
      <c r="B517" s="381" t="s">
        <v>1</v>
      </c>
      <c r="C517" s="381" t="s">
        <v>7265</v>
      </c>
      <c r="D517" s="381" t="s">
        <v>7271</v>
      </c>
      <c r="E517" s="381" t="s">
        <v>721</v>
      </c>
      <c r="F517" s="386">
        <v>25.760000000000005</v>
      </c>
      <c r="G517" s="386">
        <v>1125.4191000000001</v>
      </c>
      <c r="H517" s="386">
        <v>0</v>
      </c>
      <c r="I517" s="386">
        <v>1125</v>
      </c>
      <c r="J517"/>
      <c r="K517"/>
    </row>
    <row r="518" spans="1:11" ht="15" x14ac:dyDescent="0.25">
      <c r="A518" s="381">
        <v>20020015</v>
      </c>
      <c r="B518" s="381" t="s">
        <v>18</v>
      </c>
      <c r="C518" s="381" t="s">
        <v>7266</v>
      </c>
      <c r="D518" s="381" t="s">
        <v>7272</v>
      </c>
      <c r="E518" s="381" t="s">
        <v>721</v>
      </c>
      <c r="F518" s="386">
        <v>25.03</v>
      </c>
      <c r="G518" s="386">
        <v>1522.5309</v>
      </c>
      <c r="H518" s="386">
        <v>0</v>
      </c>
      <c r="I518" s="386">
        <v>1523</v>
      </c>
      <c r="J518"/>
      <c r="K518"/>
    </row>
    <row r="519" spans="1:11" ht="15" x14ac:dyDescent="0.25">
      <c r="A519" s="381">
        <v>20020015</v>
      </c>
      <c r="B519" s="381" t="s">
        <v>19</v>
      </c>
      <c r="C519" s="381" t="s">
        <v>434</v>
      </c>
      <c r="D519" s="381" t="s">
        <v>7273</v>
      </c>
      <c r="E519" s="381" t="s">
        <v>721</v>
      </c>
      <c r="F519" s="386">
        <v>27.230000000000004</v>
      </c>
      <c r="G519" s="386">
        <v>1101.6632000000002</v>
      </c>
      <c r="H519" s="386">
        <v>0</v>
      </c>
      <c r="I519" s="386">
        <v>1102</v>
      </c>
      <c r="J519"/>
      <c r="K519"/>
    </row>
    <row r="520" spans="1:11" ht="15" x14ac:dyDescent="0.25">
      <c r="A520" s="381">
        <v>20020015</v>
      </c>
      <c r="B520" s="381" t="s">
        <v>40</v>
      </c>
      <c r="C520" s="381" t="s">
        <v>7312</v>
      </c>
      <c r="D520" s="381" t="s">
        <v>7346</v>
      </c>
      <c r="E520" s="381" t="s">
        <v>1032</v>
      </c>
      <c r="F520" s="386">
        <v>24.479999999999997</v>
      </c>
      <c r="G520" s="386">
        <v>907.2989</v>
      </c>
      <c r="H520" s="386">
        <v>0</v>
      </c>
      <c r="I520" s="386">
        <v>907</v>
      </c>
      <c r="J520"/>
      <c r="K520"/>
    </row>
    <row r="521" spans="1:11" ht="15" x14ac:dyDescent="0.25">
      <c r="A521" s="381">
        <v>20020015</v>
      </c>
      <c r="B521" s="381" t="s">
        <v>24</v>
      </c>
      <c r="C521" s="381" t="s">
        <v>6210</v>
      </c>
      <c r="D521" s="381" t="s">
        <v>7347</v>
      </c>
      <c r="E521" s="381" t="s">
        <v>721</v>
      </c>
      <c r="F521" s="386">
        <v>31.200000000000003</v>
      </c>
      <c r="G521" s="386">
        <v>1231.3521999999998</v>
      </c>
      <c r="H521" s="386">
        <v>0</v>
      </c>
      <c r="I521" s="386">
        <v>1231</v>
      </c>
      <c r="J521"/>
      <c r="K521"/>
    </row>
    <row r="522" spans="1:11" ht="15" x14ac:dyDescent="0.25">
      <c r="A522" s="381">
        <v>20020015</v>
      </c>
      <c r="B522" s="381" t="s">
        <v>25</v>
      </c>
      <c r="C522" s="381" t="s">
        <v>7313</v>
      </c>
      <c r="D522" s="381" t="s">
        <v>7348</v>
      </c>
      <c r="E522" s="381" t="s">
        <v>721</v>
      </c>
      <c r="F522" s="386">
        <v>24.110000000000003</v>
      </c>
      <c r="G522" s="386">
        <v>841.14420000000007</v>
      </c>
      <c r="H522" s="386">
        <v>0</v>
      </c>
      <c r="I522" s="386">
        <v>841</v>
      </c>
      <c r="J522"/>
      <c r="K522"/>
    </row>
    <row r="523" spans="1:11" ht="15" x14ac:dyDescent="0.25">
      <c r="A523" s="381">
        <v>20020015</v>
      </c>
      <c r="B523" s="381" t="s">
        <v>27</v>
      </c>
      <c r="C523" s="381" t="s">
        <v>8591</v>
      </c>
      <c r="D523" s="381" t="s">
        <v>7647</v>
      </c>
      <c r="E523" s="381" t="s">
        <v>728</v>
      </c>
      <c r="F523" s="386">
        <v>214.92000000000002</v>
      </c>
      <c r="G523" s="386">
        <v>8113.7298000000001</v>
      </c>
      <c r="H523" s="386">
        <v>0</v>
      </c>
      <c r="I523" s="386">
        <v>8114</v>
      </c>
      <c r="J523"/>
      <c r="K523"/>
    </row>
    <row r="524" spans="1:11" ht="15" x14ac:dyDescent="0.25">
      <c r="A524" s="381">
        <v>20020015</v>
      </c>
      <c r="B524" s="381" t="s">
        <v>2</v>
      </c>
      <c r="C524" s="381" t="s">
        <v>7044</v>
      </c>
      <c r="D524" s="381" t="s">
        <v>7648</v>
      </c>
      <c r="E524" s="381" t="s">
        <v>721</v>
      </c>
      <c r="F524" s="386">
        <v>9.7199999999999989</v>
      </c>
      <c r="G524" s="386">
        <v>476.01589999999999</v>
      </c>
      <c r="H524" s="386">
        <v>0</v>
      </c>
      <c r="I524" s="386">
        <v>476</v>
      </c>
      <c r="J524"/>
      <c r="K524"/>
    </row>
    <row r="525" spans="1:11" ht="15" x14ac:dyDescent="0.25">
      <c r="A525" s="381">
        <v>20020015</v>
      </c>
      <c r="B525" s="381" t="s">
        <v>5</v>
      </c>
      <c r="C525" s="381" t="s">
        <v>7287</v>
      </c>
      <c r="D525" s="381" t="s">
        <v>10447</v>
      </c>
      <c r="E525" s="381" t="s">
        <v>721</v>
      </c>
      <c r="F525" s="386">
        <v>21.840000000000003</v>
      </c>
      <c r="G525" s="386">
        <v>946.10789999999997</v>
      </c>
      <c r="H525" s="386">
        <v>0</v>
      </c>
      <c r="I525" s="386">
        <v>946</v>
      </c>
      <c r="J525"/>
      <c r="K525"/>
    </row>
    <row r="526" spans="1:11" ht="15" x14ac:dyDescent="0.25">
      <c r="A526" s="381">
        <v>20020015</v>
      </c>
      <c r="B526" s="381" t="s">
        <v>39</v>
      </c>
      <c r="C526" s="381" t="s">
        <v>11242</v>
      </c>
      <c r="D526" s="381" t="s">
        <v>11257</v>
      </c>
      <c r="E526" s="381" t="s">
        <v>721</v>
      </c>
      <c r="F526" s="386">
        <v>205.14999999999998</v>
      </c>
      <c r="G526" s="386">
        <v>7326.4600000000009</v>
      </c>
      <c r="H526" s="386">
        <v>0</v>
      </c>
      <c r="I526" s="386">
        <v>7326</v>
      </c>
      <c r="J526"/>
      <c r="K526"/>
    </row>
    <row r="527" spans="1:11" ht="15" x14ac:dyDescent="0.25">
      <c r="A527" s="381">
        <v>20020015</v>
      </c>
      <c r="B527" s="381" t="s">
        <v>6</v>
      </c>
      <c r="C527" s="381" t="s">
        <v>12734</v>
      </c>
      <c r="D527" s="381" t="s">
        <v>12781</v>
      </c>
      <c r="E527" s="381" t="s">
        <v>5245</v>
      </c>
      <c r="F527" s="386">
        <v>142.86000000000001</v>
      </c>
      <c r="G527" s="386">
        <v>4938.9485000000004</v>
      </c>
      <c r="H527" s="386">
        <v>0</v>
      </c>
      <c r="I527" s="386">
        <v>4939</v>
      </c>
      <c r="J527"/>
      <c r="K527"/>
    </row>
    <row r="528" spans="1:11" ht="15" x14ac:dyDescent="0.25">
      <c r="A528" s="381">
        <v>20020015</v>
      </c>
      <c r="B528" s="381" t="s">
        <v>31</v>
      </c>
      <c r="C528" s="381" t="s">
        <v>11773</v>
      </c>
      <c r="D528" s="381" t="s">
        <v>11812</v>
      </c>
      <c r="E528" s="381" t="s">
        <v>728</v>
      </c>
      <c r="F528" s="386">
        <v>14.06</v>
      </c>
      <c r="G528" s="386">
        <v>502.22320000000002</v>
      </c>
      <c r="H528" s="386">
        <v>0</v>
      </c>
      <c r="I528" s="386">
        <v>502</v>
      </c>
      <c r="J528"/>
      <c r="K528"/>
    </row>
    <row r="529" spans="1:11" ht="15" x14ac:dyDescent="0.25">
      <c r="A529" s="381">
        <v>20020015</v>
      </c>
      <c r="B529" s="381" t="s">
        <v>7</v>
      </c>
      <c r="C529" s="381" t="s">
        <v>12206</v>
      </c>
      <c r="D529" s="381" t="s">
        <v>12230</v>
      </c>
      <c r="E529" s="381" t="s">
        <v>274</v>
      </c>
      <c r="F529" s="386">
        <v>21.2</v>
      </c>
      <c r="G529" s="386">
        <v>848.57540000000006</v>
      </c>
      <c r="H529" s="386">
        <v>0</v>
      </c>
      <c r="I529" s="386">
        <v>849</v>
      </c>
      <c r="J529"/>
      <c r="K529"/>
    </row>
    <row r="530" spans="1:11" ht="15" x14ac:dyDescent="0.25">
      <c r="A530" s="381">
        <v>20020015</v>
      </c>
      <c r="B530" s="381" t="s">
        <v>422</v>
      </c>
      <c r="C530" s="381" t="s">
        <v>7604</v>
      </c>
      <c r="D530" s="381" t="s">
        <v>13418</v>
      </c>
      <c r="E530" s="381" t="s">
        <v>721</v>
      </c>
      <c r="F530" s="386">
        <v>17.59</v>
      </c>
      <c r="G530" s="386">
        <v>844.67920000000015</v>
      </c>
      <c r="H530" s="386">
        <v>0</v>
      </c>
      <c r="I530" s="386">
        <v>845</v>
      </c>
      <c r="J530"/>
      <c r="K530"/>
    </row>
    <row r="531" spans="1:11" ht="15" x14ac:dyDescent="0.25">
      <c r="A531" s="381">
        <v>20020015</v>
      </c>
      <c r="B531" s="381" t="s">
        <v>32</v>
      </c>
      <c r="C531" s="381" t="s">
        <v>6314</v>
      </c>
      <c r="D531" s="381" t="s">
        <v>12549</v>
      </c>
      <c r="E531" s="381" t="s">
        <v>5245</v>
      </c>
      <c r="F531" s="386">
        <v>9.6600000000000019</v>
      </c>
      <c r="G531" s="386">
        <v>518.86220000000003</v>
      </c>
      <c r="H531" s="386">
        <v>0</v>
      </c>
      <c r="I531" s="386">
        <v>519</v>
      </c>
      <c r="J531"/>
      <c r="K531"/>
    </row>
    <row r="532" spans="1:11" ht="15" x14ac:dyDescent="0.25">
      <c r="A532" s="381">
        <v>20020015</v>
      </c>
      <c r="B532" s="381" t="s">
        <v>9</v>
      </c>
      <c r="C532" s="381" t="s">
        <v>6615</v>
      </c>
      <c r="D532" s="381" t="s">
        <v>12550</v>
      </c>
      <c r="E532" s="381" t="s">
        <v>721</v>
      </c>
      <c r="F532" s="386">
        <v>66.22999999999999</v>
      </c>
      <c r="G532" s="386">
        <v>2418.2275</v>
      </c>
      <c r="H532" s="386">
        <v>0</v>
      </c>
      <c r="I532" s="386">
        <v>2418</v>
      </c>
      <c r="J532"/>
      <c r="K532"/>
    </row>
    <row r="533" spans="1:11" ht="15" x14ac:dyDescent="0.25">
      <c r="A533" s="381">
        <v>20020015</v>
      </c>
      <c r="B533" s="381" t="s">
        <v>10</v>
      </c>
      <c r="C533" s="381" t="s">
        <v>12924</v>
      </c>
      <c r="D533" s="381" t="s">
        <v>12944</v>
      </c>
      <c r="E533" s="381" t="s">
        <v>721</v>
      </c>
      <c r="F533" s="386">
        <v>88.28</v>
      </c>
      <c r="G533" s="386">
        <v>4114.7959000000001</v>
      </c>
      <c r="H533" s="386">
        <v>0</v>
      </c>
      <c r="I533" s="386">
        <v>4115</v>
      </c>
      <c r="J533"/>
      <c r="K533"/>
    </row>
    <row r="534" spans="1:11" ht="15" x14ac:dyDescent="0.25">
      <c r="A534" s="381">
        <v>20020015</v>
      </c>
      <c r="B534" s="381" t="s">
        <v>11</v>
      </c>
      <c r="C534" s="381" t="s">
        <v>13149</v>
      </c>
      <c r="D534" s="381" t="s">
        <v>13187</v>
      </c>
      <c r="E534" s="381" t="s">
        <v>281</v>
      </c>
      <c r="F534" s="386">
        <v>14.290000000000001</v>
      </c>
      <c r="G534" s="386">
        <v>628.79660000000001</v>
      </c>
      <c r="H534" s="386">
        <v>0</v>
      </c>
      <c r="I534" s="386">
        <v>629</v>
      </c>
      <c r="J534"/>
      <c r="K534"/>
    </row>
    <row r="535" spans="1:11" ht="15" x14ac:dyDescent="0.25">
      <c r="A535" s="381">
        <v>20020015</v>
      </c>
      <c r="B535" s="381" t="s">
        <v>12</v>
      </c>
      <c r="C535" s="381" t="s">
        <v>640</v>
      </c>
      <c r="D535" s="381" t="s">
        <v>13188</v>
      </c>
      <c r="E535" s="381" t="s">
        <v>721</v>
      </c>
      <c r="F535" s="386">
        <v>25.97</v>
      </c>
      <c r="G535" s="386">
        <v>1079.2472</v>
      </c>
      <c r="H535" s="386">
        <v>0</v>
      </c>
      <c r="I535" s="386">
        <v>1079</v>
      </c>
      <c r="J535"/>
      <c r="K535"/>
    </row>
    <row r="536" spans="1:11" ht="15" x14ac:dyDescent="0.25">
      <c r="A536" s="381">
        <v>20020015</v>
      </c>
      <c r="B536" s="381" t="s">
        <v>13</v>
      </c>
      <c r="C536" s="381" t="s">
        <v>13512</v>
      </c>
      <c r="D536" s="381" t="s">
        <v>13541</v>
      </c>
      <c r="E536" s="381" t="s">
        <v>721</v>
      </c>
      <c r="F536" s="386">
        <v>10.009999999999998</v>
      </c>
      <c r="G536" s="386">
        <v>351.53680000000003</v>
      </c>
      <c r="H536" s="386">
        <v>0</v>
      </c>
      <c r="I536" s="386">
        <v>352</v>
      </c>
      <c r="J536"/>
      <c r="K536"/>
    </row>
    <row r="537" spans="1:11" ht="15" x14ac:dyDescent="0.25">
      <c r="A537" s="381">
        <v>20020015</v>
      </c>
      <c r="B537" s="381" t="s">
        <v>14</v>
      </c>
      <c r="C537" s="381" t="s">
        <v>9173</v>
      </c>
      <c r="D537" s="381" t="s">
        <v>14329</v>
      </c>
      <c r="E537" s="381" t="s">
        <v>721</v>
      </c>
      <c r="F537" s="386">
        <v>20.099999999999998</v>
      </c>
      <c r="G537" s="386">
        <v>792.62070000000006</v>
      </c>
      <c r="H537" s="386">
        <v>0</v>
      </c>
      <c r="I537" s="386">
        <v>793</v>
      </c>
      <c r="J537"/>
      <c r="K537"/>
    </row>
    <row r="538" spans="1:11" ht="15" x14ac:dyDescent="0.25">
      <c r="A538" s="381">
        <v>20020015</v>
      </c>
      <c r="B538" s="381" t="s">
        <v>15</v>
      </c>
      <c r="C538" s="381" t="s">
        <v>14298</v>
      </c>
      <c r="D538" s="381" t="s">
        <v>14331</v>
      </c>
      <c r="E538" s="381" t="s">
        <v>721</v>
      </c>
      <c r="F538" s="386">
        <v>54.48</v>
      </c>
      <c r="G538" s="386">
        <v>1827.9101999999998</v>
      </c>
      <c r="H538" s="386">
        <v>0</v>
      </c>
      <c r="I538" s="386">
        <v>1828</v>
      </c>
      <c r="J538"/>
      <c r="K538"/>
    </row>
    <row r="539" spans="1:11" ht="15" x14ac:dyDescent="0.25">
      <c r="A539" s="381">
        <v>20020015</v>
      </c>
      <c r="B539" s="381" t="s">
        <v>16</v>
      </c>
      <c r="C539" s="381" t="s">
        <v>12765</v>
      </c>
      <c r="D539" s="381" t="s">
        <v>14534</v>
      </c>
      <c r="E539" s="381" t="s">
        <v>721</v>
      </c>
      <c r="F539" s="386">
        <v>13.6</v>
      </c>
      <c r="G539" s="386">
        <v>702.40929999999992</v>
      </c>
      <c r="H539" s="386">
        <v>0</v>
      </c>
      <c r="I539" s="386">
        <v>702</v>
      </c>
      <c r="J539"/>
      <c r="K539"/>
    </row>
    <row r="540" spans="1:11" ht="15" x14ac:dyDescent="0.25">
      <c r="A540" s="381">
        <v>20020015</v>
      </c>
      <c r="B540" s="381" t="s">
        <v>129</v>
      </c>
      <c r="C540" s="381" t="s">
        <v>7315</v>
      </c>
      <c r="D540" s="381" t="s">
        <v>14535</v>
      </c>
      <c r="E540" s="381" t="s">
        <v>5245</v>
      </c>
      <c r="F540" s="386">
        <v>29.22</v>
      </c>
      <c r="G540" s="386">
        <v>1157.1682000000001</v>
      </c>
      <c r="H540" s="386">
        <v>0</v>
      </c>
      <c r="I540" s="386">
        <v>1157</v>
      </c>
      <c r="J540"/>
      <c r="K540"/>
    </row>
    <row r="541" spans="1:11" ht="15" x14ac:dyDescent="0.25">
      <c r="A541" s="381">
        <v>20020015</v>
      </c>
      <c r="B541" s="381" t="s">
        <v>423</v>
      </c>
      <c r="C541" s="381" t="s">
        <v>7285</v>
      </c>
      <c r="D541" s="381" t="s">
        <v>15978</v>
      </c>
      <c r="E541" s="381" t="s">
        <v>721</v>
      </c>
      <c r="F541" s="386">
        <v>41.75</v>
      </c>
      <c r="G541" s="386">
        <v>2021.9412000000002</v>
      </c>
      <c r="H541" s="386">
        <v>0</v>
      </c>
      <c r="I541" s="386">
        <v>2022</v>
      </c>
      <c r="J541"/>
      <c r="K541"/>
    </row>
    <row r="542" spans="1:11" ht="15" x14ac:dyDescent="0.25">
      <c r="A542" s="381">
        <v>20020015</v>
      </c>
      <c r="B542" s="381" t="s">
        <v>424</v>
      </c>
      <c r="C542" s="381" t="s">
        <v>8628</v>
      </c>
      <c r="D542" s="381" t="s">
        <v>14827</v>
      </c>
      <c r="E542" s="381" t="s">
        <v>721</v>
      </c>
      <c r="F542" s="386">
        <v>161.95999999999998</v>
      </c>
      <c r="G542" s="386">
        <v>6481.4009999999998</v>
      </c>
      <c r="H542" s="386">
        <v>0</v>
      </c>
      <c r="I542" s="386">
        <v>6481</v>
      </c>
      <c r="J542"/>
      <c r="K542"/>
    </row>
    <row r="543" spans="1:11" ht="15" x14ac:dyDescent="0.25">
      <c r="A543" s="381">
        <v>20020015</v>
      </c>
      <c r="B543" s="381" t="s">
        <v>2068</v>
      </c>
      <c r="C543" s="381" t="s">
        <v>15304</v>
      </c>
      <c r="D543" s="381" t="s">
        <v>15345</v>
      </c>
      <c r="E543" s="381" t="s">
        <v>721</v>
      </c>
      <c r="F543" s="386">
        <v>46.209999999999994</v>
      </c>
      <c r="G543" s="386">
        <v>1779.8189999999997</v>
      </c>
      <c r="H543" s="386">
        <v>0</v>
      </c>
      <c r="I543" s="386">
        <v>1780</v>
      </c>
      <c r="J543"/>
      <c r="K543"/>
    </row>
    <row r="544" spans="1:11" ht="15" x14ac:dyDescent="0.25">
      <c r="A544" s="381">
        <v>20020015</v>
      </c>
      <c r="B544" s="381" t="s">
        <v>130</v>
      </c>
      <c r="C544" s="381" t="s">
        <v>9725</v>
      </c>
      <c r="D544" s="381" t="s">
        <v>14988</v>
      </c>
      <c r="E544" s="381" t="s">
        <v>721</v>
      </c>
      <c r="F544" s="386">
        <v>30.860000000000003</v>
      </c>
      <c r="G544" s="386">
        <v>1238.3022000000003</v>
      </c>
      <c r="H544" s="386">
        <v>0</v>
      </c>
      <c r="I544" s="386">
        <v>1238</v>
      </c>
      <c r="J544"/>
      <c r="K544"/>
    </row>
    <row r="545" spans="1:11" ht="15" x14ac:dyDescent="0.25">
      <c r="A545" s="381">
        <v>20020015</v>
      </c>
      <c r="B545" s="381" t="s">
        <v>131</v>
      </c>
      <c r="C545" s="381" t="s">
        <v>15498</v>
      </c>
      <c r="D545" s="381" t="s">
        <v>15547</v>
      </c>
      <c r="E545" s="381" t="s">
        <v>5245</v>
      </c>
      <c r="F545" s="386">
        <v>38.400000000000006</v>
      </c>
      <c r="G545" s="386">
        <v>1545.6514999999995</v>
      </c>
      <c r="H545" s="386">
        <v>0</v>
      </c>
      <c r="I545" s="386">
        <v>1546</v>
      </c>
      <c r="J545"/>
      <c r="K545"/>
    </row>
    <row r="546" spans="1:11" ht="15" x14ac:dyDescent="0.25">
      <c r="A546" s="381">
        <v>20020015</v>
      </c>
      <c r="B546" s="381" t="s">
        <v>760</v>
      </c>
      <c r="C546" s="381" t="s">
        <v>7919</v>
      </c>
      <c r="D546" s="381" t="s">
        <v>15727</v>
      </c>
      <c r="E546" s="381" t="s">
        <v>5502</v>
      </c>
      <c r="F546" s="386">
        <v>162.43000000000004</v>
      </c>
      <c r="G546" s="386">
        <v>5409.0828999999985</v>
      </c>
      <c r="H546" s="386">
        <v>0</v>
      </c>
      <c r="I546" s="386">
        <v>5409</v>
      </c>
      <c r="J546"/>
      <c r="K546"/>
    </row>
    <row r="547" spans="1:11" ht="15" x14ac:dyDescent="0.25">
      <c r="A547" s="381">
        <v>20020015</v>
      </c>
      <c r="B547" s="381" t="s">
        <v>762</v>
      </c>
      <c r="C547" s="381" t="s">
        <v>16086</v>
      </c>
      <c r="D547" s="381" t="s">
        <v>16095</v>
      </c>
      <c r="E547" s="381" t="s">
        <v>721</v>
      </c>
      <c r="F547" s="386">
        <v>42.67</v>
      </c>
      <c r="G547" s="386">
        <v>1639.1498000000001</v>
      </c>
      <c r="H547" s="386">
        <v>0</v>
      </c>
      <c r="I547" s="386">
        <v>1639</v>
      </c>
      <c r="J547"/>
      <c r="K547"/>
    </row>
    <row r="548" spans="1:11" ht="15" x14ac:dyDescent="0.25">
      <c r="A548" s="381">
        <v>20020015</v>
      </c>
      <c r="B548" s="381" t="s">
        <v>763</v>
      </c>
      <c r="C548" s="381" t="s">
        <v>13452</v>
      </c>
      <c r="D548" s="381" t="s">
        <v>16235</v>
      </c>
      <c r="E548" s="381" t="s">
        <v>721</v>
      </c>
      <c r="F548" s="386">
        <v>44.42</v>
      </c>
      <c r="G548" s="386">
        <v>1823.5832999999998</v>
      </c>
      <c r="H548" s="386">
        <v>0</v>
      </c>
      <c r="I548" s="386">
        <v>1824</v>
      </c>
      <c r="J548"/>
      <c r="K548"/>
    </row>
    <row r="549" spans="1:11" ht="15" x14ac:dyDescent="0.25">
      <c r="A549" s="381">
        <v>20020015</v>
      </c>
      <c r="B549" s="381" t="s">
        <v>426</v>
      </c>
      <c r="C549" s="381" t="s">
        <v>7279</v>
      </c>
      <c r="D549" s="381" t="s">
        <v>15726</v>
      </c>
      <c r="E549" s="381" t="s">
        <v>721</v>
      </c>
      <c r="F549" s="386">
        <v>149.97000000000003</v>
      </c>
      <c r="G549" s="386">
        <v>5745.8743000000013</v>
      </c>
      <c r="H549" s="386">
        <v>0</v>
      </c>
      <c r="I549" s="386">
        <v>5746</v>
      </c>
      <c r="J549"/>
      <c r="K549"/>
    </row>
    <row r="550" spans="1:11" ht="15" x14ac:dyDescent="0.25">
      <c r="A550" s="381">
        <v>20020015</v>
      </c>
      <c r="B550" s="381" t="s">
        <v>427</v>
      </c>
      <c r="C550" s="381" t="s">
        <v>13570</v>
      </c>
      <c r="D550" s="381" t="s">
        <v>15925</v>
      </c>
      <c r="E550" s="381" t="s">
        <v>5527</v>
      </c>
      <c r="F550" s="386">
        <v>100.67</v>
      </c>
      <c r="G550" s="386">
        <v>3828.4461999999999</v>
      </c>
      <c r="H550" s="386">
        <v>0</v>
      </c>
      <c r="I550" s="386">
        <v>3828</v>
      </c>
      <c r="J550"/>
      <c r="K550"/>
    </row>
    <row r="551" spans="1:11" ht="15" x14ac:dyDescent="0.25">
      <c r="A551" s="381" t="s">
        <v>16701</v>
      </c>
      <c r="B551" s="381"/>
      <c r="C551" s="381"/>
      <c r="D551" s="381"/>
      <c r="E551" s="381"/>
      <c r="F551" s="386">
        <v>1956.3300000000004</v>
      </c>
      <c r="G551" s="386">
        <v>75830.974399999992</v>
      </c>
      <c r="H551" s="386">
        <v>0</v>
      </c>
      <c r="I551" s="386">
        <v>75831</v>
      </c>
      <c r="J551"/>
      <c r="K551"/>
    </row>
    <row r="552" spans="1:11" ht="15" x14ac:dyDescent="0.25">
      <c r="A552" s="381">
        <v>20030001</v>
      </c>
      <c r="B552" s="381" t="s">
        <v>17</v>
      </c>
      <c r="C552" s="381" t="s">
        <v>719</v>
      </c>
      <c r="D552" s="381" t="s">
        <v>720</v>
      </c>
      <c r="E552" s="381" t="s">
        <v>721</v>
      </c>
      <c r="F552" s="386">
        <v>503.1400000000001</v>
      </c>
      <c r="G552" s="386">
        <v>19712.0363</v>
      </c>
      <c r="H552" s="386">
        <v>0</v>
      </c>
      <c r="I552" s="386">
        <v>18543</v>
      </c>
      <c r="J552"/>
      <c r="K552"/>
    </row>
    <row r="553" spans="1:11" ht="15" x14ac:dyDescent="0.25">
      <c r="A553" s="381">
        <v>20030001</v>
      </c>
      <c r="B553" s="381" t="s">
        <v>18</v>
      </c>
      <c r="C553" s="381" t="s">
        <v>730</v>
      </c>
      <c r="D553" s="381" t="s">
        <v>731</v>
      </c>
      <c r="E553" s="381" t="s">
        <v>721</v>
      </c>
      <c r="F553" s="386">
        <v>53.1</v>
      </c>
      <c r="G553" s="386">
        <v>2035.4700999999998</v>
      </c>
      <c r="H553" s="386">
        <v>0</v>
      </c>
      <c r="I553" s="386">
        <v>2035</v>
      </c>
      <c r="J553"/>
      <c r="K553"/>
    </row>
    <row r="554" spans="1:11" ht="15" x14ac:dyDescent="0.25">
      <c r="A554" s="381">
        <v>20030001</v>
      </c>
      <c r="B554" s="381" t="s">
        <v>19</v>
      </c>
      <c r="C554" s="381" t="s">
        <v>733</v>
      </c>
      <c r="D554" s="381" t="s">
        <v>734</v>
      </c>
      <c r="E554" s="381" t="s">
        <v>721</v>
      </c>
      <c r="F554" s="386">
        <v>42.41</v>
      </c>
      <c r="G554" s="386">
        <v>1682.6605999999999</v>
      </c>
      <c r="H554" s="386">
        <v>0</v>
      </c>
      <c r="I554" s="386">
        <v>1683</v>
      </c>
      <c r="J554"/>
      <c r="K554"/>
    </row>
    <row r="555" spans="1:11" ht="15" x14ac:dyDescent="0.25">
      <c r="A555" s="381">
        <v>20030001</v>
      </c>
      <c r="B555" s="381" t="s">
        <v>20</v>
      </c>
      <c r="C555" s="381" t="s">
        <v>736</v>
      </c>
      <c r="D555" s="381" t="s">
        <v>737</v>
      </c>
      <c r="E555" s="381" t="s">
        <v>728</v>
      </c>
      <c r="F555" s="386">
        <v>12.96</v>
      </c>
      <c r="G555" s="386">
        <v>568.20980000000009</v>
      </c>
      <c r="H555" s="386">
        <v>0</v>
      </c>
      <c r="I555" s="386">
        <v>568</v>
      </c>
      <c r="J555"/>
      <c r="K555"/>
    </row>
    <row r="556" spans="1:11" ht="15" x14ac:dyDescent="0.25">
      <c r="A556" s="381">
        <v>20030001</v>
      </c>
      <c r="B556" s="381" t="s">
        <v>23</v>
      </c>
      <c r="C556" s="381" t="s">
        <v>750</v>
      </c>
      <c r="D556" s="381" t="s">
        <v>751</v>
      </c>
      <c r="E556" s="381" t="s">
        <v>279</v>
      </c>
      <c r="F556" s="386">
        <v>19.849999999999998</v>
      </c>
      <c r="G556" s="386">
        <v>897.63369999999986</v>
      </c>
      <c r="H556" s="386">
        <v>0</v>
      </c>
      <c r="I556" s="386">
        <v>898</v>
      </c>
      <c r="J556"/>
      <c r="K556"/>
    </row>
    <row r="557" spans="1:11" ht="15" x14ac:dyDescent="0.25">
      <c r="A557" s="381">
        <v>20030001</v>
      </c>
      <c r="B557" s="381" t="s">
        <v>24</v>
      </c>
      <c r="C557" s="381" t="s">
        <v>753</v>
      </c>
      <c r="D557" s="381" t="s">
        <v>754</v>
      </c>
      <c r="E557" s="381" t="s">
        <v>728</v>
      </c>
      <c r="F557" s="386">
        <v>15.77</v>
      </c>
      <c r="G557" s="386">
        <v>939.03390000000002</v>
      </c>
      <c r="H557" s="386">
        <v>0</v>
      </c>
      <c r="I557" s="386">
        <v>939</v>
      </c>
      <c r="J557"/>
      <c r="K557"/>
    </row>
    <row r="558" spans="1:11" ht="15" x14ac:dyDescent="0.25">
      <c r="A558" s="381">
        <v>20030001</v>
      </c>
      <c r="B558" s="381" t="s">
        <v>25</v>
      </c>
      <c r="C558" s="381" t="s">
        <v>1331</v>
      </c>
      <c r="D558" s="381" t="s">
        <v>1360</v>
      </c>
      <c r="E558" s="381" t="s">
        <v>721</v>
      </c>
      <c r="F558" s="386">
        <v>58.980000000000004</v>
      </c>
      <c r="G558" s="386">
        <v>2474.4414000000002</v>
      </c>
      <c r="H558" s="386">
        <v>0</v>
      </c>
      <c r="I558" s="386">
        <v>2474</v>
      </c>
      <c r="J558"/>
      <c r="K558"/>
    </row>
    <row r="559" spans="1:11" ht="15" x14ac:dyDescent="0.25">
      <c r="A559" s="381">
        <v>20030001</v>
      </c>
      <c r="B559" s="381" t="s">
        <v>3</v>
      </c>
      <c r="C559" s="381" t="s">
        <v>1648</v>
      </c>
      <c r="D559" s="381" t="s">
        <v>1678</v>
      </c>
      <c r="E559" s="381" t="s">
        <v>728</v>
      </c>
      <c r="F559" s="386">
        <v>6.12</v>
      </c>
      <c r="G559" s="386">
        <v>198.28799999999998</v>
      </c>
      <c r="H559" s="386">
        <v>0</v>
      </c>
      <c r="I559" s="386">
        <v>198</v>
      </c>
      <c r="J559"/>
      <c r="K559"/>
    </row>
    <row r="560" spans="1:11" ht="15" x14ac:dyDescent="0.25">
      <c r="A560" s="381">
        <v>20030001</v>
      </c>
      <c r="B560" s="381" t="s">
        <v>4</v>
      </c>
      <c r="C560" s="381" t="s">
        <v>1649</v>
      </c>
      <c r="D560" s="381" t="s">
        <v>1679</v>
      </c>
      <c r="E560" s="381" t="s">
        <v>721</v>
      </c>
      <c r="F560" s="386">
        <v>44.96</v>
      </c>
      <c r="G560" s="386">
        <v>1696.0439999999999</v>
      </c>
      <c r="H560" s="386">
        <v>0</v>
      </c>
      <c r="I560" s="386">
        <v>1696</v>
      </c>
      <c r="J560"/>
      <c r="K560"/>
    </row>
    <row r="561" spans="1:11" ht="15" x14ac:dyDescent="0.25">
      <c r="A561" s="381">
        <v>20030001</v>
      </c>
      <c r="B561" s="381" t="s">
        <v>28</v>
      </c>
      <c r="C561" s="381" t="s">
        <v>1993</v>
      </c>
      <c r="D561" s="381" t="s">
        <v>2015</v>
      </c>
      <c r="E561" s="381" t="s">
        <v>2021</v>
      </c>
      <c r="F561" s="386">
        <v>62.230000000000004</v>
      </c>
      <c r="G561" s="386">
        <v>2819.6642000000006</v>
      </c>
      <c r="H561" s="386">
        <v>0</v>
      </c>
      <c r="I561" s="386">
        <v>2820</v>
      </c>
      <c r="J561"/>
      <c r="K561"/>
    </row>
    <row r="562" spans="1:11" ht="15" x14ac:dyDescent="0.25">
      <c r="A562" s="381">
        <v>20030001</v>
      </c>
      <c r="B562" s="381" t="s">
        <v>37</v>
      </c>
      <c r="C562" s="381" t="s">
        <v>2386</v>
      </c>
      <c r="D562" s="381" t="s">
        <v>2387</v>
      </c>
      <c r="E562" s="381" t="s">
        <v>728</v>
      </c>
      <c r="F562" s="386">
        <v>222.95</v>
      </c>
      <c r="G562" s="386">
        <v>8135.2056000000011</v>
      </c>
      <c r="H562" s="386">
        <v>0</v>
      </c>
      <c r="I562" s="386">
        <v>8135</v>
      </c>
      <c r="J562"/>
      <c r="K562"/>
    </row>
    <row r="563" spans="1:11" ht="15" x14ac:dyDescent="0.25">
      <c r="A563" s="381">
        <v>20030001</v>
      </c>
      <c r="B563" s="381" t="s">
        <v>38</v>
      </c>
      <c r="C563" s="381" t="s">
        <v>2390</v>
      </c>
      <c r="D563" s="381" t="s">
        <v>2391</v>
      </c>
      <c r="E563" s="381" t="s">
        <v>721</v>
      </c>
      <c r="F563" s="386">
        <v>77.2</v>
      </c>
      <c r="G563" s="386">
        <v>3239.8074000000001</v>
      </c>
      <c r="H563" s="386">
        <v>0</v>
      </c>
      <c r="I563" s="386">
        <v>3240</v>
      </c>
      <c r="J563"/>
      <c r="K563"/>
    </row>
    <row r="564" spans="1:11" ht="15" x14ac:dyDescent="0.25">
      <c r="A564" s="381">
        <v>20030001</v>
      </c>
      <c r="B564" s="381" t="s">
        <v>5</v>
      </c>
      <c r="C564" s="381" t="s">
        <v>3270</v>
      </c>
      <c r="D564" s="381" t="s">
        <v>3298</v>
      </c>
      <c r="E564" s="381" t="s">
        <v>721</v>
      </c>
      <c r="F564" s="386">
        <v>16.97</v>
      </c>
      <c r="G564" s="386">
        <v>599.59370000000001</v>
      </c>
      <c r="H564" s="386">
        <v>0</v>
      </c>
      <c r="I564" s="386">
        <v>600</v>
      </c>
      <c r="J564"/>
      <c r="K564"/>
    </row>
    <row r="565" spans="1:11" ht="15" x14ac:dyDescent="0.25">
      <c r="A565" s="381">
        <v>20030001</v>
      </c>
      <c r="B565" s="381" t="s">
        <v>7</v>
      </c>
      <c r="C565" s="381" t="s">
        <v>3669</v>
      </c>
      <c r="D565" s="381" t="s">
        <v>3692</v>
      </c>
      <c r="E565" s="381" t="s">
        <v>721</v>
      </c>
      <c r="F565" s="386">
        <v>1639.99</v>
      </c>
      <c r="G565" s="386">
        <v>54917.307700000005</v>
      </c>
      <c r="H565" s="386">
        <v>0</v>
      </c>
      <c r="I565" s="386">
        <v>54917</v>
      </c>
      <c r="J565"/>
      <c r="K565"/>
    </row>
    <row r="566" spans="1:11" ht="15" x14ac:dyDescent="0.25">
      <c r="A566" s="381">
        <v>20030001</v>
      </c>
      <c r="B566" s="381" t="s">
        <v>34</v>
      </c>
      <c r="C566" s="381" t="s">
        <v>3982</v>
      </c>
      <c r="D566" s="381" t="s">
        <v>3996</v>
      </c>
      <c r="E566" s="381" t="s">
        <v>281</v>
      </c>
      <c r="F566" s="386">
        <v>805.67999999999984</v>
      </c>
      <c r="G566" s="386">
        <v>34002.503399999994</v>
      </c>
      <c r="H566" s="386">
        <v>0</v>
      </c>
      <c r="I566" s="386">
        <v>34003</v>
      </c>
      <c r="J566"/>
      <c r="K566"/>
    </row>
    <row r="567" spans="1:11" ht="15" x14ac:dyDescent="0.25">
      <c r="A567" s="381">
        <v>20030001</v>
      </c>
      <c r="B567" s="381" t="s">
        <v>13</v>
      </c>
      <c r="C567" s="381" t="s">
        <v>3983</v>
      </c>
      <c r="D567" s="381" t="s">
        <v>5001</v>
      </c>
      <c r="E567" s="381" t="s">
        <v>721</v>
      </c>
      <c r="F567" s="386">
        <v>43.410000000000011</v>
      </c>
      <c r="G567" s="386">
        <v>1598.7336</v>
      </c>
      <c r="H567" s="386">
        <v>0</v>
      </c>
      <c r="I567" s="386">
        <v>1599</v>
      </c>
      <c r="J567"/>
      <c r="K567"/>
    </row>
    <row r="568" spans="1:11" ht="15" x14ac:dyDescent="0.25">
      <c r="A568" s="381">
        <v>20030001</v>
      </c>
      <c r="B568" s="381" t="s">
        <v>16</v>
      </c>
      <c r="C568" s="381" t="s">
        <v>6892</v>
      </c>
      <c r="D568" s="381" t="s">
        <v>6920</v>
      </c>
      <c r="E568" s="381" t="s">
        <v>728</v>
      </c>
      <c r="F568" s="386">
        <v>134.17999999999998</v>
      </c>
      <c r="G568" s="386">
        <v>5610.4965000000002</v>
      </c>
      <c r="H568" s="386">
        <v>0</v>
      </c>
      <c r="I568" s="386">
        <v>5610</v>
      </c>
      <c r="J568"/>
      <c r="K568"/>
    </row>
    <row r="569" spans="1:11" ht="15" x14ac:dyDescent="0.25">
      <c r="A569" s="381">
        <v>20030001</v>
      </c>
      <c r="B569" s="381" t="s">
        <v>129</v>
      </c>
      <c r="C569" s="381" t="s">
        <v>739</v>
      </c>
      <c r="D569" s="381" t="s">
        <v>8232</v>
      </c>
      <c r="E569" s="381" t="s">
        <v>721</v>
      </c>
      <c r="F569" s="386">
        <v>35.79</v>
      </c>
      <c r="G569" s="386">
        <v>1626.3570999999999</v>
      </c>
      <c r="H569" s="386">
        <v>0</v>
      </c>
      <c r="I569" s="386">
        <v>1626</v>
      </c>
      <c r="J569"/>
      <c r="K569"/>
    </row>
    <row r="570" spans="1:11" ht="15" x14ac:dyDescent="0.25">
      <c r="A570" s="381">
        <v>20030001</v>
      </c>
      <c r="B570" s="381" t="s">
        <v>760</v>
      </c>
      <c r="C570" s="381" t="s">
        <v>14722</v>
      </c>
      <c r="D570" s="381" t="s">
        <v>14745</v>
      </c>
      <c r="E570" s="381" t="s">
        <v>721</v>
      </c>
      <c r="F570" s="386">
        <v>19.739999999999998</v>
      </c>
      <c r="G570" s="386">
        <v>867.33449999999993</v>
      </c>
      <c r="H570" s="386">
        <v>0</v>
      </c>
      <c r="I570" s="386">
        <v>867</v>
      </c>
      <c r="J570"/>
      <c r="K570"/>
    </row>
    <row r="571" spans="1:11" ht="15" x14ac:dyDescent="0.25">
      <c r="A571" s="381">
        <v>20030001</v>
      </c>
      <c r="B571" s="381" t="s">
        <v>425</v>
      </c>
      <c r="C571" s="381" t="s">
        <v>9098</v>
      </c>
      <c r="D571" s="381" t="s">
        <v>9134</v>
      </c>
      <c r="E571" s="381" t="s">
        <v>728</v>
      </c>
      <c r="F571" s="386">
        <v>104.13000000000001</v>
      </c>
      <c r="G571" s="386">
        <v>3488.3148999999994</v>
      </c>
      <c r="H571" s="386">
        <v>0</v>
      </c>
      <c r="I571" s="386">
        <v>3488</v>
      </c>
      <c r="J571"/>
      <c r="K571"/>
    </row>
    <row r="572" spans="1:11" ht="15" x14ac:dyDescent="0.25">
      <c r="A572" s="381" t="s">
        <v>16702</v>
      </c>
      <c r="B572" s="381"/>
      <c r="C572" s="381"/>
      <c r="D572" s="381"/>
      <c r="E572" s="381"/>
      <c r="F572" s="386">
        <v>3919.5599999999995</v>
      </c>
      <c r="G572" s="386">
        <v>147109.13639999999</v>
      </c>
      <c r="H572" s="386">
        <v>0</v>
      </c>
      <c r="I572" s="386">
        <v>145939</v>
      </c>
      <c r="J572"/>
      <c r="K572"/>
    </row>
    <row r="573" spans="1:11" ht="15" x14ac:dyDescent="0.25">
      <c r="A573" s="381">
        <v>20030002</v>
      </c>
      <c r="B573" s="381" t="s">
        <v>17</v>
      </c>
      <c r="C573" s="381" t="s">
        <v>1563</v>
      </c>
      <c r="D573" s="381" t="s">
        <v>1582</v>
      </c>
      <c r="E573" s="381" t="s">
        <v>776</v>
      </c>
      <c r="F573" s="386">
        <v>46.79999999999999</v>
      </c>
      <c r="G573" s="386">
        <v>1880.2508999999998</v>
      </c>
      <c r="H573" s="386">
        <v>0</v>
      </c>
      <c r="I573" s="386">
        <v>1880</v>
      </c>
      <c r="J573"/>
      <c r="K573"/>
    </row>
    <row r="574" spans="1:11" ht="15" x14ac:dyDescent="0.25">
      <c r="A574" s="381">
        <v>20030002</v>
      </c>
      <c r="B574" s="381" t="s">
        <v>6</v>
      </c>
      <c r="C574" s="381" t="s">
        <v>3827</v>
      </c>
      <c r="D574" s="381" t="s">
        <v>3838</v>
      </c>
      <c r="E574" s="381" t="s">
        <v>776</v>
      </c>
      <c r="F574" s="386">
        <v>13.32</v>
      </c>
      <c r="G574" s="386">
        <v>682.39189999999996</v>
      </c>
      <c r="H574" s="386">
        <v>0</v>
      </c>
      <c r="I574" s="386">
        <v>682</v>
      </c>
      <c r="J574"/>
      <c r="K574"/>
    </row>
    <row r="575" spans="1:11" ht="15" x14ac:dyDescent="0.25">
      <c r="A575" s="381">
        <v>20030002</v>
      </c>
      <c r="B575" s="381" t="s">
        <v>9</v>
      </c>
      <c r="C575" s="381" t="s">
        <v>5400</v>
      </c>
      <c r="D575" s="381" t="s">
        <v>5471</v>
      </c>
      <c r="E575" s="381" t="s">
        <v>776</v>
      </c>
      <c r="F575" s="386">
        <v>496.35</v>
      </c>
      <c r="G575" s="386">
        <v>19852.770799999998</v>
      </c>
      <c r="H575" s="386">
        <v>0</v>
      </c>
      <c r="I575" s="386">
        <v>19853</v>
      </c>
      <c r="J575"/>
      <c r="K575"/>
    </row>
    <row r="576" spans="1:11" ht="15" x14ac:dyDescent="0.25">
      <c r="A576" s="381">
        <v>20030002</v>
      </c>
      <c r="B576" s="381" t="s">
        <v>15</v>
      </c>
      <c r="C576" s="381" t="s">
        <v>5757</v>
      </c>
      <c r="D576" s="381" t="s">
        <v>7928</v>
      </c>
      <c r="E576" s="381" t="s">
        <v>776</v>
      </c>
      <c r="F576" s="386">
        <v>43.759999999999991</v>
      </c>
      <c r="G576" s="386">
        <v>1865.5135999999998</v>
      </c>
      <c r="H576" s="386">
        <v>0</v>
      </c>
      <c r="I576" s="386">
        <v>1866</v>
      </c>
      <c r="J576"/>
      <c r="K576"/>
    </row>
    <row r="577" spans="1:11" ht="15" x14ac:dyDescent="0.25">
      <c r="A577" s="381">
        <v>20030002</v>
      </c>
      <c r="B577" s="381" t="s">
        <v>129</v>
      </c>
      <c r="C577" s="381" t="s">
        <v>9002</v>
      </c>
      <c r="D577" s="381" t="s">
        <v>9024</v>
      </c>
      <c r="E577" s="381" t="s">
        <v>776</v>
      </c>
      <c r="F577" s="386">
        <v>39.659999999999997</v>
      </c>
      <c r="G577" s="386">
        <v>1340.1500999999998</v>
      </c>
      <c r="H577" s="386">
        <v>0</v>
      </c>
      <c r="I577" s="386">
        <v>1340</v>
      </c>
      <c r="J577"/>
      <c r="K577"/>
    </row>
    <row r="578" spans="1:11" ht="15" x14ac:dyDescent="0.25">
      <c r="A578" s="381">
        <v>20030002</v>
      </c>
      <c r="B578" s="381" t="s">
        <v>424</v>
      </c>
      <c r="C578" s="381" t="s">
        <v>11661</v>
      </c>
      <c r="D578" s="381" t="s">
        <v>11691</v>
      </c>
      <c r="E578" s="381" t="s">
        <v>776</v>
      </c>
      <c r="F578" s="386">
        <v>53.379999999999995</v>
      </c>
      <c r="G578" s="386">
        <v>2518.0079999999998</v>
      </c>
      <c r="H578" s="386">
        <v>0</v>
      </c>
      <c r="I578" s="386">
        <v>2518</v>
      </c>
      <c r="J578"/>
      <c r="K578"/>
    </row>
    <row r="579" spans="1:11" ht="15" x14ac:dyDescent="0.25">
      <c r="A579" s="381">
        <v>20030002</v>
      </c>
      <c r="B579" s="381" t="s">
        <v>130</v>
      </c>
      <c r="C579" s="381" t="s">
        <v>13796</v>
      </c>
      <c r="D579" s="381" t="s">
        <v>13809</v>
      </c>
      <c r="E579" s="381" t="s">
        <v>776</v>
      </c>
      <c r="F579" s="386">
        <v>4.12</v>
      </c>
      <c r="G579" s="386">
        <v>173.89160000000001</v>
      </c>
      <c r="H579" s="386">
        <v>0</v>
      </c>
      <c r="I579" s="386">
        <v>174</v>
      </c>
      <c r="J579"/>
      <c r="K579"/>
    </row>
    <row r="580" spans="1:11" ht="15" x14ac:dyDescent="0.25">
      <c r="A580" s="381">
        <v>20030002</v>
      </c>
      <c r="B580" s="381" t="s">
        <v>131</v>
      </c>
      <c r="C580" s="381" t="s">
        <v>559</v>
      </c>
      <c r="D580" s="381" t="s">
        <v>15867</v>
      </c>
      <c r="E580" s="381" t="s">
        <v>776</v>
      </c>
      <c r="F580" s="386">
        <v>13.009999999999998</v>
      </c>
      <c r="G580" s="386">
        <v>531.06870000000004</v>
      </c>
      <c r="H580" s="386">
        <v>0</v>
      </c>
      <c r="I580" s="386">
        <v>531</v>
      </c>
      <c r="J580"/>
      <c r="K580"/>
    </row>
    <row r="581" spans="1:11" ht="15" x14ac:dyDescent="0.25">
      <c r="A581" s="381">
        <v>20030002</v>
      </c>
      <c r="B581" s="381" t="s">
        <v>426</v>
      </c>
      <c r="C581" s="381" t="s">
        <v>14300</v>
      </c>
      <c r="D581" s="381" t="s">
        <v>14334</v>
      </c>
      <c r="E581" s="381" t="s">
        <v>1048</v>
      </c>
      <c r="F581" s="386">
        <v>19.04</v>
      </c>
      <c r="G581" s="386">
        <v>839.64200000000005</v>
      </c>
      <c r="H581" s="386">
        <v>0</v>
      </c>
      <c r="I581" s="386">
        <v>840</v>
      </c>
      <c r="J581"/>
      <c r="K581"/>
    </row>
    <row r="582" spans="1:11" ht="15" x14ac:dyDescent="0.25">
      <c r="A582" s="381" t="s">
        <v>16703</v>
      </c>
      <c r="B582" s="381"/>
      <c r="C582" s="381"/>
      <c r="D582" s="381"/>
      <c r="E582" s="381"/>
      <c r="F582" s="386">
        <v>729.43999999999994</v>
      </c>
      <c r="G582" s="386">
        <v>29683.687599999997</v>
      </c>
      <c r="H582" s="386">
        <v>0</v>
      </c>
      <c r="I582" s="386">
        <v>29684</v>
      </c>
      <c r="J582"/>
      <c r="K582"/>
    </row>
    <row r="583" spans="1:11" ht="15" x14ac:dyDescent="0.25">
      <c r="A583" s="381">
        <v>20030009</v>
      </c>
      <c r="B583" s="381" t="s">
        <v>17</v>
      </c>
      <c r="C583" s="381" t="s">
        <v>2136</v>
      </c>
      <c r="D583" s="381" t="s">
        <v>2137</v>
      </c>
      <c r="E583" s="381" t="s">
        <v>721</v>
      </c>
      <c r="F583" s="386">
        <v>41.34</v>
      </c>
      <c r="G583" s="386">
        <v>1964.2037</v>
      </c>
      <c r="H583" s="386">
        <v>157.07000000000335</v>
      </c>
      <c r="I583" s="386">
        <v>1807</v>
      </c>
      <c r="J583"/>
      <c r="K583"/>
    </row>
    <row r="584" spans="1:11" ht="15" x14ac:dyDescent="0.25">
      <c r="A584" s="381">
        <v>20030009</v>
      </c>
      <c r="B584" s="381" t="s">
        <v>1</v>
      </c>
      <c r="C584" s="381" t="s">
        <v>2220</v>
      </c>
      <c r="D584" s="381" t="s">
        <v>2239</v>
      </c>
      <c r="E584" s="381" t="s">
        <v>721</v>
      </c>
      <c r="F584" s="386">
        <v>21.990000000000006</v>
      </c>
      <c r="G584" s="386">
        <v>973.96680000000003</v>
      </c>
      <c r="H584" s="386">
        <v>0</v>
      </c>
      <c r="I584" s="386">
        <v>974</v>
      </c>
      <c r="J584"/>
      <c r="K584"/>
    </row>
    <row r="585" spans="1:11" ht="15" x14ac:dyDescent="0.25">
      <c r="A585" s="381">
        <v>20030009</v>
      </c>
      <c r="B585" s="381" t="s">
        <v>18</v>
      </c>
      <c r="C585" s="381" t="s">
        <v>2221</v>
      </c>
      <c r="D585" s="381" t="s">
        <v>2240</v>
      </c>
      <c r="E585" s="381" t="s">
        <v>721</v>
      </c>
      <c r="F585" s="386">
        <v>31.72</v>
      </c>
      <c r="G585" s="386">
        <v>1505.4411999999995</v>
      </c>
      <c r="H585" s="386">
        <v>0</v>
      </c>
      <c r="I585" s="386">
        <v>1505</v>
      </c>
      <c r="J585"/>
      <c r="K585"/>
    </row>
    <row r="586" spans="1:11" ht="15" x14ac:dyDescent="0.25">
      <c r="A586" s="381">
        <v>20030009</v>
      </c>
      <c r="B586" s="381" t="s">
        <v>19</v>
      </c>
      <c r="C586" s="381" t="s">
        <v>2222</v>
      </c>
      <c r="D586" s="381" t="s">
        <v>2241</v>
      </c>
      <c r="E586" s="381" t="s">
        <v>728</v>
      </c>
      <c r="F586" s="386">
        <v>30.099999999999994</v>
      </c>
      <c r="G586" s="386">
        <v>1239.8178</v>
      </c>
      <c r="H586" s="386">
        <v>0</v>
      </c>
      <c r="I586" s="386">
        <v>1240</v>
      </c>
      <c r="J586"/>
      <c r="K586"/>
    </row>
    <row r="587" spans="1:11" ht="15" x14ac:dyDescent="0.25">
      <c r="A587" s="381">
        <v>20030009</v>
      </c>
      <c r="B587" s="381" t="s">
        <v>20</v>
      </c>
      <c r="C587" s="381" t="s">
        <v>1639</v>
      </c>
      <c r="D587" s="381" t="s">
        <v>2295</v>
      </c>
      <c r="E587" s="381" t="s">
        <v>721</v>
      </c>
      <c r="F587" s="386">
        <v>17.529999999999998</v>
      </c>
      <c r="G587" s="386">
        <v>697.83759999999995</v>
      </c>
      <c r="H587" s="386">
        <v>0</v>
      </c>
      <c r="I587" s="386">
        <v>698</v>
      </c>
      <c r="J587"/>
      <c r="K587"/>
    </row>
    <row r="588" spans="1:11" ht="15" x14ac:dyDescent="0.25">
      <c r="A588" s="381">
        <v>20030009</v>
      </c>
      <c r="B588" s="381" t="s">
        <v>41</v>
      </c>
      <c r="C588" s="381" t="s">
        <v>2281</v>
      </c>
      <c r="D588" s="381" t="s">
        <v>2296</v>
      </c>
      <c r="E588" s="381" t="s">
        <v>721</v>
      </c>
      <c r="F588" s="386">
        <v>12.34</v>
      </c>
      <c r="G588" s="386">
        <v>754.02520000000004</v>
      </c>
      <c r="H588" s="386">
        <v>0</v>
      </c>
      <c r="I588" s="386">
        <v>754</v>
      </c>
      <c r="J588"/>
      <c r="K588"/>
    </row>
    <row r="589" spans="1:11" ht="15" x14ac:dyDescent="0.25">
      <c r="A589" s="381">
        <v>20030009</v>
      </c>
      <c r="B589" s="381" t="s">
        <v>23</v>
      </c>
      <c r="C589" s="381" t="s">
        <v>2282</v>
      </c>
      <c r="D589" s="381" t="s">
        <v>2297</v>
      </c>
      <c r="E589" s="381" t="s">
        <v>721</v>
      </c>
      <c r="F589" s="386">
        <v>40.130000000000003</v>
      </c>
      <c r="G589" s="386">
        <v>1667.1324999999997</v>
      </c>
      <c r="H589" s="386">
        <v>0</v>
      </c>
      <c r="I589" s="386">
        <v>1667</v>
      </c>
      <c r="J589"/>
      <c r="K589"/>
    </row>
    <row r="590" spans="1:11" ht="15" x14ac:dyDescent="0.25">
      <c r="A590" s="381">
        <v>20030009</v>
      </c>
      <c r="B590" s="381" t="s">
        <v>26</v>
      </c>
      <c r="C590" s="381" t="s">
        <v>2493</v>
      </c>
      <c r="D590" s="381" t="s">
        <v>2513</v>
      </c>
      <c r="E590" s="381" t="s">
        <v>721</v>
      </c>
      <c r="F590" s="386">
        <v>31.780000000000005</v>
      </c>
      <c r="G590" s="386">
        <v>1340.2899</v>
      </c>
      <c r="H590" s="386">
        <v>0</v>
      </c>
      <c r="I590" s="386">
        <v>1340</v>
      </c>
      <c r="J590"/>
      <c r="K590"/>
    </row>
    <row r="591" spans="1:11" ht="15" x14ac:dyDescent="0.25">
      <c r="A591" s="381">
        <v>20030009</v>
      </c>
      <c r="B591" s="381" t="s">
        <v>3</v>
      </c>
      <c r="C591" s="381" t="s">
        <v>3666</v>
      </c>
      <c r="D591" s="381" t="s">
        <v>3688</v>
      </c>
      <c r="E591" s="381" t="s">
        <v>721</v>
      </c>
      <c r="F591" s="386">
        <v>15.799999999999999</v>
      </c>
      <c r="G591" s="386">
        <v>760.20169999999996</v>
      </c>
      <c r="H591" s="386">
        <v>0</v>
      </c>
      <c r="I591" s="386">
        <v>760</v>
      </c>
      <c r="J591"/>
      <c r="K591"/>
    </row>
    <row r="592" spans="1:11" ht="15" x14ac:dyDescent="0.25">
      <c r="A592" s="381">
        <v>20030009</v>
      </c>
      <c r="B592" s="381" t="s">
        <v>4</v>
      </c>
      <c r="C592" s="381" t="s">
        <v>3885</v>
      </c>
      <c r="D592" s="381" t="s">
        <v>3909</v>
      </c>
      <c r="E592" s="381" t="s">
        <v>721</v>
      </c>
      <c r="F592" s="386">
        <v>7.42</v>
      </c>
      <c r="G592" s="386">
        <v>372.15649999999999</v>
      </c>
      <c r="H592" s="386">
        <v>0</v>
      </c>
      <c r="I592" s="386">
        <v>372</v>
      </c>
      <c r="J592"/>
      <c r="K592"/>
    </row>
    <row r="593" spans="1:11" ht="15" x14ac:dyDescent="0.25">
      <c r="A593" s="381">
        <v>20030009</v>
      </c>
      <c r="B593" s="381" t="s">
        <v>37</v>
      </c>
      <c r="C593" s="381" t="s">
        <v>4202</v>
      </c>
      <c r="D593" s="381" t="s">
        <v>4216</v>
      </c>
      <c r="E593" s="381" t="s">
        <v>721</v>
      </c>
      <c r="F593" s="386">
        <v>9.11</v>
      </c>
      <c r="G593" s="386">
        <v>395.66519999999997</v>
      </c>
      <c r="H593" s="386">
        <v>0</v>
      </c>
      <c r="I593" s="386">
        <v>396</v>
      </c>
      <c r="J593"/>
      <c r="K593"/>
    </row>
    <row r="594" spans="1:11" ht="15" x14ac:dyDescent="0.25">
      <c r="A594" s="381">
        <v>20030009</v>
      </c>
      <c r="B594" s="381" t="s">
        <v>5</v>
      </c>
      <c r="C594" s="381" t="s">
        <v>6886</v>
      </c>
      <c r="D594" s="381" t="s">
        <v>6912</v>
      </c>
      <c r="E594" s="381" t="s">
        <v>721</v>
      </c>
      <c r="F594" s="386">
        <v>13.9</v>
      </c>
      <c r="G594" s="386">
        <v>952.75959999999998</v>
      </c>
      <c r="H594" s="386">
        <v>0</v>
      </c>
      <c r="I594" s="386">
        <v>953</v>
      </c>
      <c r="J594"/>
      <c r="K594"/>
    </row>
    <row r="595" spans="1:11" ht="15" x14ac:dyDescent="0.25">
      <c r="A595" s="381">
        <v>20030009</v>
      </c>
      <c r="B595" s="381" t="s">
        <v>32</v>
      </c>
      <c r="C595" s="381" t="s">
        <v>10888</v>
      </c>
      <c r="D595" s="381" t="s">
        <v>10993</v>
      </c>
      <c r="E595" s="381" t="s">
        <v>776</v>
      </c>
      <c r="F595" s="386">
        <v>12.760000000000002</v>
      </c>
      <c r="G595" s="386">
        <v>554.9511</v>
      </c>
      <c r="H595" s="386">
        <v>0</v>
      </c>
      <c r="I595" s="386">
        <v>555</v>
      </c>
      <c r="J595"/>
      <c r="K595"/>
    </row>
    <row r="596" spans="1:11" ht="15" x14ac:dyDescent="0.25">
      <c r="A596" s="381">
        <v>20030009</v>
      </c>
      <c r="B596" s="381" t="s">
        <v>9</v>
      </c>
      <c r="C596" s="381" t="s">
        <v>10956</v>
      </c>
      <c r="D596" s="381" t="s">
        <v>10995</v>
      </c>
      <c r="E596" s="381" t="s">
        <v>776</v>
      </c>
      <c r="F596" s="386">
        <v>9.9499999999999993</v>
      </c>
      <c r="G596" s="386">
        <v>656.56979999999999</v>
      </c>
      <c r="H596" s="386">
        <v>0</v>
      </c>
      <c r="I596" s="386">
        <v>657</v>
      </c>
      <c r="J596"/>
      <c r="K596"/>
    </row>
    <row r="597" spans="1:11" ht="15" x14ac:dyDescent="0.25">
      <c r="A597" s="381">
        <v>20030009</v>
      </c>
      <c r="B597" s="381" t="s">
        <v>11</v>
      </c>
      <c r="C597" s="381" t="s">
        <v>9607</v>
      </c>
      <c r="D597" s="381" t="s">
        <v>12236</v>
      </c>
      <c r="E597" s="381" t="s">
        <v>721</v>
      </c>
      <c r="F597" s="386">
        <v>138.13</v>
      </c>
      <c r="G597" s="386">
        <v>5543.7775000000011</v>
      </c>
      <c r="H597" s="386">
        <v>0</v>
      </c>
      <c r="I597" s="386">
        <v>5544</v>
      </c>
      <c r="J597"/>
      <c r="K597"/>
    </row>
    <row r="598" spans="1:11" ht="15" x14ac:dyDescent="0.25">
      <c r="A598" s="381">
        <v>20030009</v>
      </c>
      <c r="B598" s="381" t="s">
        <v>12</v>
      </c>
      <c r="C598" s="381" t="s">
        <v>12209</v>
      </c>
      <c r="D598" s="381" t="s">
        <v>12237</v>
      </c>
      <c r="E598" s="381" t="s">
        <v>12252</v>
      </c>
      <c r="F598" s="386">
        <v>18.490000000000002</v>
      </c>
      <c r="G598" s="386">
        <v>826.59839999999997</v>
      </c>
      <c r="H598" s="386">
        <v>0</v>
      </c>
      <c r="I598" s="386">
        <v>827</v>
      </c>
      <c r="J598"/>
      <c r="K598"/>
    </row>
    <row r="599" spans="1:11" ht="15" x14ac:dyDescent="0.25">
      <c r="A599" s="381">
        <v>20030009</v>
      </c>
      <c r="B599" s="381" t="s">
        <v>35</v>
      </c>
      <c r="C599" s="381" t="s">
        <v>8800</v>
      </c>
      <c r="D599" s="381" t="s">
        <v>12655</v>
      </c>
      <c r="E599" s="381" t="s">
        <v>776</v>
      </c>
      <c r="F599" s="386">
        <v>4.7</v>
      </c>
      <c r="G599" s="386">
        <v>320.70260000000002</v>
      </c>
      <c r="H599" s="386">
        <v>0</v>
      </c>
      <c r="I599" s="386">
        <v>321</v>
      </c>
      <c r="J599"/>
      <c r="K599"/>
    </row>
    <row r="600" spans="1:11" ht="15" x14ac:dyDescent="0.25">
      <c r="A600" s="381">
        <v>20030009</v>
      </c>
      <c r="B600" s="381" t="s">
        <v>1650</v>
      </c>
      <c r="C600" s="381" t="s">
        <v>13506</v>
      </c>
      <c r="D600" s="381" t="s">
        <v>13534</v>
      </c>
      <c r="E600" s="381" t="s">
        <v>721</v>
      </c>
      <c r="F600" s="386">
        <v>74.260000000000005</v>
      </c>
      <c r="G600" s="386">
        <v>3334.6772999999998</v>
      </c>
      <c r="H600" s="386">
        <v>0</v>
      </c>
      <c r="I600" s="386">
        <v>3335</v>
      </c>
      <c r="J600"/>
      <c r="K600"/>
    </row>
    <row r="601" spans="1:11" ht="15" x14ac:dyDescent="0.25">
      <c r="A601" s="381">
        <v>20030009</v>
      </c>
      <c r="B601" s="381" t="s">
        <v>15</v>
      </c>
      <c r="C601" s="381" t="s">
        <v>7133</v>
      </c>
      <c r="D601" s="381" t="s">
        <v>14167</v>
      </c>
      <c r="E601" s="381" t="s">
        <v>721</v>
      </c>
      <c r="F601" s="386">
        <v>12.190000000000001</v>
      </c>
      <c r="G601" s="386">
        <v>513.92599999999993</v>
      </c>
      <c r="H601" s="386">
        <v>0</v>
      </c>
      <c r="I601" s="386">
        <v>514</v>
      </c>
      <c r="J601"/>
      <c r="K601"/>
    </row>
    <row r="602" spans="1:11" ht="15" x14ac:dyDescent="0.25">
      <c r="A602" s="381">
        <v>20030009</v>
      </c>
      <c r="B602" s="381" t="s">
        <v>129</v>
      </c>
      <c r="C602" s="381" t="s">
        <v>14046</v>
      </c>
      <c r="D602" s="381" t="s">
        <v>14081</v>
      </c>
      <c r="E602" s="381" t="s">
        <v>721</v>
      </c>
      <c r="F602" s="386">
        <v>12.87</v>
      </c>
      <c r="G602" s="386">
        <v>561.38520000000005</v>
      </c>
      <c r="H602" s="386">
        <v>0</v>
      </c>
      <c r="I602" s="386">
        <v>561</v>
      </c>
      <c r="J602"/>
      <c r="K602"/>
    </row>
    <row r="603" spans="1:11" ht="15" x14ac:dyDescent="0.25">
      <c r="A603" s="381">
        <v>20030009</v>
      </c>
      <c r="B603" s="381" t="s">
        <v>423</v>
      </c>
      <c r="C603" s="381" t="s">
        <v>14444</v>
      </c>
      <c r="D603" s="381" t="s">
        <v>14461</v>
      </c>
      <c r="E603" s="381" t="s">
        <v>9490</v>
      </c>
      <c r="F603" s="386">
        <v>10.74</v>
      </c>
      <c r="G603" s="386">
        <v>449.06740000000002</v>
      </c>
      <c r="H603" s="386">
        <v>0</v>
      </c>
      <c r="I603" s="386">
        <v>449</v>
      </c>
      <c r="J603"/>
      <c r="K603"/>
    </row>
    <row r="604" spans="1:11" ht="15" x14ac:dyDescent="0.25">
      <c r="A604" s="381">
        <v>20030009</v>
      </c>
      <c r="B604" s="381" t="s">
        <v>424</v>
      </c>
      <c r="C604" s="381" t="s">
        <v>8719</v>
      </c>
      <c r="D604" s="381" t="s">
        <v>14637</v>
      </c>
      <c r="E604" s="381" t="s">
        <v>721</v>
      </c>
      <c r="F604" s="386">
        <v>13.58</v>
      </c>
      <c r="G604" s="386">
        <v>522.77879999999993</v>
      </c>
      <c r="H604" s="386">
        <v>0</v>
      </c>
      <c r="I604" s="386">
        <v>523</v>
      </c>
      <c r="J604"/>
      <c r="K604"/>
    </row>
    <row r="605" spans="1:11" ht="15" x14ac:dyDescent="0.25">
      <c r="A605" s="381">
        <v>20030009</v>
      </c>
      <c r="B605" s="381" t="s">
        <v>2068</v>
      </c>
      <c r="C605" s="381" t="s">
        <v>16034</v>
      </c>
      <c r="D605" s="381" t="s">
        <v>16049</v>
      </c>
      <c r="E605" s="381" t="s">
        <v>721</v>
      </c>
      <c r="F605" s="386">
        <v>11.42</v>
      </c>
      <c r="G605" s="386">
        <v>413.75070000000005</v>
      </c>
      <c r="H605" s="386">
        <v>0</v>
      </c>
      <c r="I605" s="386">
        <v>414</v>
      </c>
      <c r="J605"/>
      <c r="K605"/>
    </row>
    <row r="606" spans="1:11" ht="15" x14ac:dyDescent="0.25">
      <c r="A606" s="381">
        <v>20030009</v>
      </c>
      <c r="B606" s="381" t="s">
        <v>130</v>
      </c>
      <c r="C606" s="381" t="s">
        <v>1055</v>
      </c>
      <c r="D606" s="381" t="s">
        <v>16050</v>
      </c>
      <c r="E606" s="381" t="s">
        <v>721</v>
      </c>
      <c r="F606" s="386">
        <v>15.3</v>
      </c>
      <c r="G606" s="386">
        <v>631.08489999999995</v>
      </c>
      <c r="H606" s="386">
        <v>0</v>
      </c>
      <c r="I606" s="386">
        <v>631</v>
      </c>
      <c r="J606"/>
      <c r="K606"/>
    </row>
    <row r="607" spans="1:11" ht="15" x14ac:dyDescent="0.25">
      <c r="A607" s="381">
        <v>20030009</v>
      </c>
      <c r="B607" s="381" t="s">
        <v>131</v>
      </c>
      <c r="C607" s="381" t="s">
        <v>7553</v>
      </c>
      <c r="D607" s="381" t="s">
        <v>16239</v>
      </c>
      <c r="E607" s="381" t="s">
        <v>721</v>
      </c>
      <c r="F607" s="386">
        <v>24.83</v>
      </c>
      <c r="G607" s="386">
        <v>1042.3859</v>
      </c>
      <c r="H607" s="386">
        <v>0</v>
      </c>
      <c r="I607" s="386">
        <v>1042</v>
      </c>
      <c r="J607"/>
      <c r="K607"/>
    </row>
    <row r="608" spans="1:11" ht="15" x14ac:dyDescent="0.25">
      <c r="A608" s="381">
        <v>20030009</v>
      </c>
      <c r="B608" s="381" t="s">
        <v>760</v>
      </c>
      <c r="C608" s="381" t="s">
        <v>12738</v>
      </c>
      <c r="D608" s="381" t="s">
        <v>16502</v>
      </c>
      <c r="E608" s="381" t="s">
        <v>721</v>
      </c>
      <c r="F608" s="386">
        <v>2.3199999999999998</v>
      </c>
      <c r="G608" s="386">
        <v>112.93759999999999</v>
      </c>
      <c r="H608" s="386">
        <v>0</v>
      </c>
      <c r="I608" s="386">
        <v>113</v>
      </c>
      <c r="J608"/>
      <c r="K608"/>
    </row>
    <row r="609" spans="1:11" ht="15" x14ac:dyDescent="0.25">
      <c r="A609" s="381">
        <v>20030009</v>
      </c>
      <c r="B609" s="381" t="s">
        <v>426</v>
      </c>
      <c r="C609" s="381" t="s">
        <v>1206</v>
      </c>
      <c r="D609" s="381" t="s">
        <v>16051</v>
      </c>
      <c r="E609" s="381" t="s">
        <v>728</v>
      </c>
      <c r="F609" s="386">
        <v>40.589999999999996</v>
      </c>
      <c r="G609" s="386">
        <v>2173.0365999999999</v>
      </c>
      <c r="H609" s="386">
        <v>0</v>
      </c>
      <c r="I609" s="386">
        <v>2173</v>
      </c>
      <c r="J609"/>
      <c r="K609"/>
    </row>
    <row r="610" spans="1:11" ht="15" x14ac:dyDescent="0.25">
      <c r="A610" s="381">
        <v>20030009</v>
      </c>
      <c r="B610" s="381" t="s">
        <v>425</v>
      </c>
      <c r="C610" s="381" t="s">
        <v>15846</v>
      </c>
      <c r="D610" s="381" t="s">
        <v>15868</v>
      </c>
      <c r="E610" s="381" t="s">
        <v>721</v>
      </c>
      <c r="F610" s="386">
        <v>20.420000000000002</v>
      </c>
      <c r="G610" s="386">
        <v>699.50510000000008</v>
      </c>
      <c r="H610" s="386">
        <v>0</v>
      </c>
      <c r="I610" s="386">
        <v>700</v>
      </c>
      <c r="J610"/>
      <c r="K610"/>
    </row>
    <row r="611" spans="1:11" ht="15" x14ac:dyDescent="0.25">
      <c r="A611" s="381">
        <v>20030009</v>
      </c>
      <c r="B611" s="381" t="s">
        <v>427</v>
      </c>
      <c r="C611" s="381" t="s">
        <v>16443</v>
      </c>
      <c r="D611" s="381" t="s">
        <v>16503</v>
      </c>
      <c r="E611" s="381" t="s">
        <v>721</v>
      </c>
      <c r="F611" s="386">
        <v>1.08</v>
      </c>
      <c r="G611" s="386">
        <v>50.814</v>
      </c>
      <c r="H611" s="386">
        <v>0</v>
      </c>
      <c r="I611" s="386">
        <v>51</v>
      </c>
      <c r="J611"/>
      <c r="K611"/>
    </row>
    <row r="612" spans="1:11" ht="15" x14ac:dyDescent="0.25">
      <c r="A612" s="381" t="s">
        <v>16704</v>
      </c>
      <c r="B612" s="381"/>
      <c r="C612" s="381"/>
      <c r="D612" s="381"/>
      <c r="E612" s="381"/>
      <c r="F612" s="386">
        <v>696.79000000000008</v>
      </c>
      <c r="G612" s="386">
        <v>31031.446599999996</v>
      </c>
      <c r="H612" s="386">
        <v>157.07000000000335</v>
      </c>
      <c r="I612" s="386">
        <v>30876</v>
      </c>
      <c r="J612"/>
      <c r="K612"/>
    </row>
    <row r="613" spans="1:11" ht="15" x14ac:dyDescent="0.25">
      <c r="A613" s="381">
        <v>20040001</v>
      </c>
      <c r="B613" s="381" t="s">
        <v>17</v>
      </c>
      <c r="C613" s="381" t="s">
        <v>4272</v>
      </c>
      <c r="D613" s="381" t="s">
        <v>4305</v>
      </c>
      <c r="E613" s="381" t="s">
        <v>1370</v>
      </c>
      <c r="F613" s="386">
        <v>210.07</v>
      </c>
      <c r="G613" s="386">
        <v>7467.9884999999995</v>
      </c>
      <c r="H613" s="386">
        <v>0.38999999999941792</v>
      </c>
      <c r="I613" s="386">
        <v>0</v>
      </c>
      <c r="J613"/>
      <c r="K613"/>
    </row>
    <row r="614" spans="1:11" ht="15" x14ac:dyDescent="0.25">
      <c r="A614" s="381">
        <v>20040001</v>
      </c>
      <c r="B614" s="381" t="s">
        <v>0</v>
      </c>
      <c r="C614" s="381" t="s">
        <v>2545</v>
      </c>
      <c r="D614" s="381" t="s">
        <v>15702</v>
      </c>
      <c r="E614" s="381" t="s">
        <v>1370</v>
      </c>
      <c r="F614" s="386">
        <v>1587.4999999999998</v>
      </c>
      <c r="G614" s="386">
        <v>53898.374499999998</v>
      </c>
      <c r="H614" s="386">
        <v>0</v>
      </c>
      <c r="I614" s="386">
        <v>47587</v>
      </c>
      <c r="J614"/>
      <c r="K614"/>
    </row>
    <row r="615" spans="1:11" ht="15" x14ac:dyDescent="0.25">
      <c r="A615" s="381">
        <v>20040001</v>
      </c>
      <c r="B615" s="381" t="s">
        <v>18</v>
      </c>
      <c r="C615" s="381" t="s">
        <v>4274</v>
      </c>
      <c r="D615" s="381" t="s">
        <v>4307</v>
      </c>
      <c r="E615" s="381" t="s">
        <v>275</v>
      </c>
      <c r="F615" s="386">
        <v>32.880000000000003</v>
      </c>
      <c r="G615" s="386">
        <v>1453.8694999999998</v>
      </c>
      <c r="H615" s="386">
        <v>0</v>
      </c>
      <c r="I615" s="386">
        <v>1454</v>
      </c>
      <c r="J615"/>
      <c r="K615"/>
    </row>
    <row r="616" spans="1:11" ht="15" x14ac:dyDescent="0.25">
      <c r="A616" s="381">
        <v>20040001</v>
      </c>
      <c r="B616" s="381" t="s">
        <v>19</v>
      </c>
      <c r="C616" s="381" t="s">
        <v>4275</v>
      </c>
      <c r="D616" s="381" t="s">
        <v>4308</v>
      </c>
      <c r="E616" s="381" t="s">
        <v>4690</v>
      </c>
      <c r="F616" s="386">
        <v>24.860000000000003</v>
      </c>
      <c r="G616" s="386">
        <v>1063.4422</v>
      </c>
      <c r="H616" s="386">
        <v>0</v>
      </c>
      <c r="I616" s="386">
        <v>1063</v>
      </c>
      <c r="J616"/>
      <c r="K616"/>
    </row>
    <row r="617" spans="1:11" ht="15" x14ac:dyDescent="0.25">
      <c r="A617" s="381">
        <v>20040001</v>
      </c>
      <c r="B617" s="381" t="s">
        <v>41</v>
      </c>
      <c r="C617" s="381" t="s">
        <v>4277</v>
      </c>
      <c r="D617" s="381" t="s">
        <v>4310</v>
      </c>
      <c r="E617" s="381" t="s">
        <v>275</v>
      </c>
      <c r="F617" s="386">
        <v>35.840000000000003</v>
      </c>
      <c r="G617" s="386">
        <v>1557.3997000000002</v>
      </c>
      <c r="H617" s="386">
        <v>0</v>
      </c>
      <c r="I617" s="386">
        <v>287</v>
      </c>
      <c r="J617"/>
      <c r="K617"/>
    </row>
    <row r="618" spans="1:11" ht="15" x14ac:dyDescent="0.25">
      <c r="A618" s="381">
        <v>20040001</v>
      </c>
      <c r="B618" s="381" t="s">
        <v>36</v>
      </c>
      <c r="C618" s="381" t="s">
        <v>4278</v>
      </c>
      <c r="D618" s="381" t="s">
        <v>4311</v>
      </c>
      <c r="E618" s="381" t="s">
        <v>275</v>
      </c>
      <c r="F618" s="386">
        <v>34.72</v>
      </c>
      <c r="G618" s="386">
        <v>1352.2042000000001</v>
      </c>
      <c r="H618" s="386">
        <v>0</v>
      </c>
      <c r="I618" s="386">
        <v>1352</v>
      </c>
      <c r="J618"/>
      <c r="K618"/>
    </row>
    <row r="619" spans="1:11" ht="15" x14ac:dyDescent="0.25">
      <c r="A619" s="381">
        <v>20040001</v>
      </c>
      <c r="B619" s="381" t="s">
        <v>21</v>
      </c>
      <c r="C619" s="381" t="s">
        <v>4404</v>
      </c>
      <c r="D619" s="381" t="s">
        <v>4435</v>
      </c>
      <c r="E619" s="381" t="s">
        <v>1370</v>
      </c>
      <c r="F619" s="386">
        <v>47.02000000000001</v>
      </c>
      <c r="G619" s="386">
        <v>1750.0627999999999</v>
      </c>
      <c r="H619" s="386">
        <v>0</v>
      </c>
      <c r="I619" s="386">
        <v>1750</v>
      </c>
      <c r="J619"/>
      <c r="K619"/>
    </row>
    <row r="620" spans="1:11" ht="15" x14ac:dyDescent="0.25">
      <c r="A620" s="381">
        <v>20040001</v>
      </c>
      <c r="B620" s="381" t="s">
        <v>40</v>
      </c>
      <c r="C620" s="381" t="s">
        <v>4405</v>
      </c>
      <c r="D620" s="381" t="s">
        <v>4436</v>
      </c>
      <c r="E620" s="381" t="s">
        <v>275</v>
      </c>
      <c r="F620" s="386">
        <v>14.86</v>
      </c>
      <c r="G620" s="386">
        <v>704.73979999999995</v>
      </c>
      <c r="H620" s="386">
        <v>0</v>
      </c>
      <c r="I620" s="386">
        <v>705</v>
      </c>
      <c r="J620"/>
      <c r="K620"/>
    </row>
    <row r="621" spans="1:11" ht="15" x14ac:dyDescent="0.25">
      <c r="A621" s="381">
        <v>20040001</v>
      </c>
      <c r="B621" s="381" t="s">
        <v>25</v>
      </c>
      <c r="C621" s="381" t="s">
        <v>3279</v>
      </c>
      <c r="D621" s="381" t="s">
        <v>5006</v>
      </c>
      <c r="E621" s="381" t="s">
        <v>275</v>
      </c>
      <c r="F621" s="386">
        <v>89.39</v>
      </c>
      <c r="G621" s="386">
        <v>3253.9843000000001</v>
      </c>
      <c r="H621" s="386">
        <v>0</v>
      </c>
      <c r="I621" s="386">
        <v>3254</v>
      </c>
      <c r="J621"/>
      <c r="K621"/>
    </row>
    <row r="622" spans="1:11" ht="15" x14ac:dyDescent="0.25">
      <c r="A622" s="381">
        <v>20040001</v>
      </c>
      <c r="B622" s="381" t="s">
        <v>27</v>
      </c>
      <c r="C622" s="381" t="s">
        <v>1575</v>
      </c>
      <c r="D622" s="381" t="s">
        <v>4559</v>
      </c>
      <c r="E622" s="381" t="s">
        <v>275</v>
      </c>
      <c r="F622" s="386">
        <v>53.68</v>
      </c>
      <c r="G622" s="386">
        <v>2323.877</v>
      </c>
      <c r="H622" s="386">
        <v>0</v>
      </c>
      <c r="I622" s="386">
        <v>2324</v>
      </c>
      <c r="J622"/>
      <c r="K622"/>
    </row>
    <row r="623" spans="1:11" ht="15" x14ac:dyDescent="0.25">
      <c r="A623" s="381">
        <v>20040001</v>
      </c>
      <c r="B623" s="381" t="s">
        <v>11</v>
      </c>
      <c r="C623" s="381" t="s">
        <v>9604</v>
      </c>
      <c r="D623" s="381" t="s">
        <v>9623</v>
      </c>
      <c r="E623" s="381" t="s">
        <v>4690</v>
      </c>
      <c r="F623" s="386">
        <v>21.550000000000004</v>
      </c>
      <c r="G623" s="386">
        <v>989.47180000000003</v>
      </c>
      <c r="H623" s="386">
        <v>0</v>
      </c>
      <c r="I623" s="386">
        <v>989</v>
      </c>
      <c r="J623"/>
      <c r="K623"/>
    </row>
    <row r="624" spans="1:11" ht="15" x14ac:dyDescent="0.25">
      <c r="A624" s="381">
        <v>20040001</v>
      </c>
      <c r="B624" s="381" t="s">
        <v>424</v>
      </c>
      <c r="C624" s="381" t="s">
        <v>12210</v>
      </c>
      <c r="D624" s="381" t="s">
        <v>12238</v>
      </c>
      <c r="E624" s="381" t="s">
        <v>1370</v>
      </c>
      <c r="F624" s="386">
        <v>25.86</v>
      </c>
      <c r="G624" s="386">
        <v>1121.5708999999999</v>
      </c>
      <c r="H624" s="386">
        <v>0</v>
      </c>
      <c r="I624" s="386">
        <v>1122</v>
      </c>
      <c r="J624"/>
      <c r="K624"/>
    </row>
    <row r="625" spans="1:11" ht="15" x14ac:dyDescent="0.25">
      <c r="A625" s="381">
        <v>20040001</v>
      </c>
      <c r="B625" s="381" t="s">
        <v>2068</v>
      </c>
      <c r="C625" s="381" t="s">
        <v>12211</v>
      </c>
      <c r="D625" s="381" t="s">
        <v>12240</v>
      </c>
      <c r="E625" s="381" t="s">
        <v>1370</v>
      </c>
      <c r="F625" s="386">
        <v>14.46</v>
      </c>
      <c r="G625" s="386">
        <v>533.80439999999999</v>
      </c>
      <c r="H625" s="386">
        <v>0</v>
      </c>
      <c r="I625" s="386">
        <v>534</v>
      </c>
      <c r="J625"/>
      <c r="K625"/>
    </row>
    <row r="626" spans="1:11" ht="15" x14ac:dyDescent="0.25">
      <c r="A626" s="381">
        <v>20040001</v>
      </c>
      <c r="B626" s="381" t="s">
        <v>130</v>
      </c>
      <c r="C626" s="381" t="s">
        <v>12212</v>
      </c>
      <c r="D626" s="381" t="s">
        <v>12241</v>
      </c>
      <c r="E626" s="381" t="s">
        <v>1370</v>
      </c>
      <c r="F626" s="386">
        <v>30.29</v>
      </c>
      <c r="G626" s="386">
        <v>1479.777</v>
      </c>
      <c r="H626" s="386">
        <v>0</v>
      </c>
      <c r="I626" s="386">
        <v>1480</v>
      </c>
      <c r="J626"/>
      <c r="K626"/>
    </row>
    <row r="627" spans="1:11" ht="15" x14ac:dyDescent="0.25">
      <c r="A627" s="381">
        <v>20040001</v>
      </c>
      <c r="B627" s="381" t="s">
        <v>131</v>
      </c>
      <c r="C627" s="381" t="s">
        <v>12735</v>
      </c>
      <c r="D627" s="381" t="s">
        <v>12782</v>
      </c>
      <c r="E627" s="381" t="s">
        <v>275</v>
      </c>
      <c r="F627" s="386">
        <v>4.91</v>
      </c>
      <c r="G627" s="386">
        <v>225.8109</v>
      </c>
      <c r="H627" s="386">
        <v>0</v>
      </c>
      <c r="I627" s="386">
        <v>226</v>
      </c>
      <c r="J627"/>
      <c r="K627"/>
    </row>
    <row r="628" spans="1:11" ht="15" x14ac:dyDescent="0.25">
      <c r="A628" s="381">
        <v>20040001</v>
      </c>
      <c r="B628" s="381" t="s">
        <v>763</v>
      </c>
      <c r="C628" s="381" t="s">
        <v>5707</v>
      </c>
      <c r="D628" s="381" t="s">
        <v>13416</v>
      </c>
      <c r="E628" s="381" t="s">
        <v>275</v>
      </c>
      <c r="F628" s="386">
        <v>11.23</v>
      </c>
      <c r="G628" s="386">
        <v>524.93540000000007</v>
      </c>
      <c r="H628" s="386">
        <v>0</v>
      </c>
      <c r="I628" s="386">
        <v>525</v>
      </c>
      <c r="J628"/>
      <c r="K628"/>
    </row>
    <row r="629" spans="1:11" ht="15" x14ac:dyDescent="0.25">
      <c r="A629" s="381">
        <v>20040001</v>
      </c>
      <c r="B629" s="381" t="s">
        <v>957</v>
      </c>
      <c r="C629" s="381" t="s">
        <v>13708</v>
      </c>
      <c r="D629" s="381" t="s">
        <v>13729</v>
      </c>
      <c r="E629" s="381" t="s">
        <v>4690</v>
      </c>
      <c r="F629" s="386">
        <v>14.78</v>
      </c>
      <c r="G629" s="386">
        <v>644.13589999999999</v>
      </c>
      <c r="H629" s="386">
        <v>0</v>
      </c>
      <c r="I629" s="386">
        <v>644</v>
      </c>
      <c r="J629"/>
      <c r="K629"/>
    </row>
    <row r="630" spans="1:11" ht="15" x14ac:dyDescent="0.25">
      <c r="A630" s="381">
        <v>20040001</v>
      </c>
      <c r="B630" s="381" t="s">
        <v>1346</v>
      </c>
      <c r="C630" s="381" t="s">
        <v>15510</v>
      </c>
      <c r="D630" s="381" t="s">
        <v>15564</v>
      </c>
      <c r="E630" s="381" t="s">
        <v>1370</v>
      </c>
      <c r="F630" s="386">
        <v>38.569999999999993</v>
      </c>
      <c r="G630" s="386">
        <v>1660.9970000000001</v>
      </c>
      <c r="H630" s="386">
        <v>0</v>
      </c>
      <c r="I630" s="386">
        <v>1661</v>
      </c>
      <c r="J630"/>
      <c r="K630"/>
    </row>
    <row r="631" spans="1:11" ht="15" x14ac:dyDescent="0.25">
      <c r="A631" s="381">
        <v>20040001</v>
      </c>
      <c r="B631" s="381" t="s">
        <v>1750</v>
      </c>
      <c r="C631" s="381" t="s">
        <v>15847</v>
      </c>
      <c r="D631" s="381" t="s">
        <v>15869</v>
      </c>
      <c r="E631" s="381" t="s">
        <v>275</v>
      </c>
      <c r="F631" s="386">
        <v>70.16</v>
      </c>
      <c r="G631" s="386">
        <v>2782.8746999999994</v>
      </c>
      <c r="H631" s="386">
        <v>0</v>
      </c>
      <c r="I631" s="386">
        <v>2783</v>
      </c>
      <c r="J631"/>
      <c r="K631"/>
    </row>
    <row r="632" spans="1:11" ht="15" x14ac:dyDescent="0.25">
      <c r="A632" s="381">
        <v>20040001</v>
      </c>
      <c r="B632" s="381" t="s">
        <v>2067</v>
      </c>
      <c r="C632" s="381" t="s">
        <v>438</v>
      </c>
      <c r="D632" s="381" t="s">
        <v>15870</v>
      </c>
      <c r="E632" s="381" t="s">
        <v>1370</v>
      </c>
      <c r="F632" s="386">
        <v>54.71</v>
      </c>
      <c r="G632" s="386">
        <v>2249.0828999999999</v>
      </c>
      <c r="H632" s="386">
        <v>0</v>
      </c>
      <c r="I632" s="386">
        <v>2249</v>
      </c>
      <c r="J632"/>
      <c r="K632"/>
    </row>
    <row r="633" spans="1:11" ht="15" x14ac:dyDescent="0.25">
      <c r="A633" s="381">
        <v>20040001</v>
      </c>
      <c r="B633" s="381" t="s">
        <v>2491</v>
      </c>
      <c r="C633" s="381" t="s">
        <v>15848</v>
      </c>
      <c r="D633" s="381" t="s">
        <v>15871</v>
      </c>
      <c r="E633" s="381" t="s">
        <v>275</v>
      </c>
      <c r="F633" s="386">
        <v>33.4</v>
      </c>
      <c r="G633" s="386">
        <v>1445.8038000000001</v>
      </c>
      <c r="H633" s="386">
        <v>0</v>
      </c>
      <c r="I633" s="386">
        <v>1446</v>
      </c>
      <c r="J633"/>
      <c r="K633"/>
    </row>
    <row r="634" spans="1:11" ht="15" x14ac:dyDescent="0.25">
      <c r="A634" s="381">
        <v>20040001</v>
      </c>
      <c r="B634" s="381" t="s">
        <v>2594</v>
      </c>
      <c r="C634" s="381" t="s">
        <v>602</v>
      </c>
      <c r="D634" s="381" t="s">
        <v>16099</v>
      </c>
      <c r="E634" s="381" t="s">
        <v>4690</v>
      </c>
      <c r="F634" s="386">
        <v>22.560000000000002</v>
      </c>
      <c r="G634" s="386">
        <v>981.83669999999995</v>
      </c>
      <c r="H634" s="386">
        <v>0</v>
      </c>
      <c r="I634" s="386">
        <v>982</v>
      </c>
      <c r="J634"/>
      <c r="K634"/>
    </row>
    <row r="635" spans="1:11" ht="15" x14ac:dyDescent="0.25">
      <c r="A635" s="381">
        <v>20040001</v>
      </c>
      <c r="B635" s="381" t="s">
        <v>2801</v>
      </c>
      <c r="C635" s="381" t="s">
        <v>16444</v>
      </c>
      <c r="D635" s="381" t="s">
        <v>16504</v>
      </c>
      <c r="E635" s="381" t="s">
        <v>275</v>
      </c>
      <c r="F635" s="386">
        <v>11.13</v>
      </c>
      <c r="G635" s="386">
        <v>485.79130000000004</v>
      </c>
      <c r="H635" s="386">
        <v>0</v>
      </c>
      <c r="I635" s="386">
        <v>486</v>
      </c>
      <c r="J635"/>
      <c r="K635"/>
    </row>
    <row r="636" spans="1:11" ht="15" x14ac:dyDescent="0.25">
      <c r="A636" s="381">
        <v>20040001</v>
      </c>
      <c r="B636" s="381" t="s">
        <v>2802</v>
      </c>
      <c r="C636" s="381" t="s">
        <v>133</v>
      </c>
      <c r="D636" s="381" t="s">
        <v>16505</v>
      </c>
      <c r="E636" s="381" t="s">
        <v>14760</v>
      </c>
      <c r="F636" s="386">
        <v>45.17</v>
      </c>
      <c r="G636" s="386">
        <v>1897.7608999999998</v>
      </c>
      <c r="H636" s="386">
        <v>0</v>
      </c>
      <c r="I636" s="386">
        <v>1898</v>
      </c>
      <c r="J636"/>
      <c r="K636"/>
    </row>
    <row r="637" spans="1:11" ht="15" x14ac:dyDescent="0.25">
      <c r="A637" s="381">
        <v>20040001</v>
      </c>
      <c r="B637" s="381" t="s">
        <v>1061</v>
      </c>
      <c r="C637" s="381" t="s">
        <v>5459</v>
      </c>
      <c r="D637" s="381" t="s">
        <v>14082</v>
      </c>
      <c r="E637" s="381" t="s">
        <v>1370</v>
      </c>
      <c r="F637" s="386">
        <v>81.150000000000006</v>
      </c>
      <c r="G637" s="386">
        <v>3277.9494</v>
      </c>
      <c r="H637" s="386">
        <v>0</v>
      </c>
      <c r="I637" s="386">
        <v>3278</v>
      </c>
      <c r="J637"/>
      <c r="K637"/>
    </row>
    <row r="638" spans="1:11" ht="15" x14ac:dyDescent="0.25">
      <c r="A638" s="381">
        <v>20040001</v>
      </c>
      <c r="B638" s="381" t="s">
        <v>2490</v>
      </c>
      <c r="C638" s="381" t="s">
        <v>15769</v>
      </c>
      <c r="D638" s="381" t="s">
        <v>16098</v>
      </c>
      <c r="E638" s="381" t="s">
        <v>11176</v>
      </c>
      <c r="F638" s="386">
        <v>17.04</v>
      </c>
      <c r="G638" s="386">
        <v>837.96579999999994</v>
      </c>
      <c r="H638" s="386">
        <v>0</v>
      </c>
      <c r="I638" s="386">
        <v>838</v>
      </c>
      <c r="J638"/>
      <c r="K638"/>
    </row>
    <row r="639" spans="1:11" ht="15" x14ac:dyDescent="0.25">
      <c r="A639" s="381" t="s">
        <v>16705</v>
      </c>
      <c r="B639" s="381"/>
      <c r="C639" s="381"/>
      <c r="D639" s="381"/>
      <c r="E639" s="381"/>
      <c r="F639" s="386">
        <v>2627.79</v>
      </c>
      <c r="G639" s="386">
        <v>95965.511299999955</v>
      </c>
      <c r="H639" s="386">
        <v>0.38999999999941792</v>
      </c>
      <c r="I639" s="386">
        <v>80917</v>
      </c>
      <c r="J639"/>
      <c r="K639"/>
    </row>
    <row r="640" spans="1:11" ht="15" x14ac:dyDescent="0.25">
      <c r="A640" s="381">
        <v>20050001</v>
      </c>
      <c r="B640" s="381" t="s">
        <v>0</v>
      </c>
      <c r="C640" s="381" t="s">
        <v>5413</v>
      </c>
      <c r="D640" s="381" t="s">
        <v>5488</v>
      </c>
      <c r="E640" s="381" t="s">
        <v>274</v>
      </c>
      <c r="F640" s="386">
        <v>52.96</v>
      </c>
      <c r="G640" s="386">
        <v>1920.124</v>
      </c>
      <c r="H640" s="386">
        <v>0</v>
      </c>
      <c r="I640" s="386">
        <v>1920</v>
      </c>
      <c r="J640"/>
      <c r="K640"/>
    </row>
    <row r="641" spans="1:11" ht="15" x14ac:dyDescent="0.25">
      <c r="A641" s="381">
        <v>20050001</v>
      </c>
      <c r="B641" s="381" t="s">
        <v>1</v>
      </c>
      <c r="C641" s="381" t="s">
        <v>5414</v>
      </c>
      <c r="D641" s="381" t="s">
        <v>5489</v>
      </c>
      <c r="E641" s="381" t="s">
        <v>281</v>
      </c>
      <c r="F641" s="386">
        <v>27.8</v>
      </c>
      <c r="G641" s="386">
        <v>1072.461</v>
      </c>
      <c r="H641" s="386">
        <v>0</v>
      </c>
      <c r="I641" s="386">
        <v>1072</v>
      </c>
      <c r="J641"/>
      <c r="K641"/>
    </row>
    <row r="642" spans="1:11" ht="15" x14ac:dyDescent="0.25">
      <c r="A642" s="381">
        <v>20050001</v>
      </c>
      <c r="B642" s="381" t="s">
        <v>19</v>
      </c>
      <c r="C642" s="381" t="s">
        <v>5443</v>
      </c>
      <c r="D642" s="381" t="s">
        <v>5525</v>
      </c>
      <c r="E642" s="381" t="s">
        <v>275</v>
      </c>
      <c r="F642" s="386">
        <v>8.6</v>
      </c>
      <c r="G642" s="386">
        <v>379.47760000000005</v>
      </c>
      <c r="H642" s="386">
        <v>0</v>
      </c>
      <c r="I642" s="386">
        <v>379</v>
      </c>
      <c r="J642"/>
      <c r="K642"/>
    </row>
    <row r="643" spans="1:11" ht="15" x14ac:dyDescent="0.25">
      <c r="A643" s="381">
        <v>20050001</v>
      </c>
      <c r="B643" s="381" t="s">
        <v>20</v>
      </c>
      <c r="C643" s="381" t="s">
        <v>5416</v>
      </c>
      <c r="D643" s="381" t="s">
        <v>5491</v>
      </c>
      <c r="E643" s="381" t="s">
        <v>274</v>
      </c>
      <c r="F643" s="386">
        <v>20.420000000000002</v>
      </c>
      <c r="G643" s="386">
        <v>1022.2508</v>
      </c>
      <c r="H643" s="386">
        <v>0</v>
      </c>
      <c r="I643" s="386">
        <v>1022</v>
      </c>
      <c r="J643"/>
      <c r="K643"/>
    </row>
    <row r="644" spans="1:11" ht="15" x14ac:dyDescent="0.25">
      <c r="A644" s="381">
        <v>20050001</v>
      </c>
      <c r="B644" s="381" t="s">
        <v>41</v>
      </c>
      <c r="C644" s="381" t="s">
        <v>5417</v>
      </c>
      <c r="D644" s="381" t="s">
        <v>5492</v>
      </c>
      <c r="E644" s="381" t="s">
        <v>275</v>
      </c>
      <c r="F644" s="386">
        <v>26.45</v>
      </c>
      <c r="G644" s="386">
        <v>950.68119999999999</v>
      </c>
      <c r="H644" s="386">
        <v>0</v>
      </c>
      <c r="I644" s="386">
        <v>951</v>
      </c>
      <c r="J644"/>
      <c r="K644"/>
    </row>
    <row r="645" spans="1:11" ht="15" x14ac:dyDescent="0.25">
      <c r="A645" s="381">
        <v>20050001</v>
      </c>
      <c r="B645" s="381" t="s">
        <v>36</v>
      </c>
      <c r="C645" s="381" t="s">
        <v>5418</v>
      </c>
      <c r="D645" s="381" t="s">
        <v>5493</v>
      </c>
      <c r="E645" s="381" t="s">
        <v>274</v>
      </c>
      <c r="F645" s="386">
        <v>63.6</v>
      </c>
      <c r="G645" s="386">
        <v>2603.0893999999998</v>
      </c>
      <c r="H645" s="386">
        <v>0</v>
      </c>
      <c r="I645" s="386">
        <v>2603</v>
      </c>
      <c r="J645"/>
      <c r="K645"/>
    </row>
    <row r="646" spans="1:11" ht="15" x14ac:dyDescent="0.25">
      <c r="A646" s="381">
        <v>20050001</v>
      </c>
      <c r="B646" s="381" t="s">
        <v>40</v>
      </c>
      <c r="C646" s="381" t="s">
        <v>5392</v>
      </c>
      <c r="D646" s="381" t="s">
        <v>5496</v>
      </c>
      <c r="E646" s="381" t="s">
        <v>274</v>
      </c>
      <c r="F646" s="386">
        <v>55.22</v>
      </c>
      <c r="G646" s="386">
        <v>2145.9120000000003</v>
      </c>
      <c r="H646" s="386">
        <v>0</v>
      </c>
      <c r="I646" s="386">
        <v>2146</v>
      </c>
      <c r="J646"/>
      <c r="K646"/>
    </row>
    <row r="647" spans="1:11" ht="15" x14ac:dyDescent="0.25">
      <c r="A647" s="381">
        <v>20050001</v>
      </c>
      <c r="B647" s="381" t="s">
        <v>25</v>
      </c>
      <c r="C647" s="381" t="s">
        <v>5423</v>
      </c>
      <c r="D647" s="381" t="s">
        <v>5499</v>
      </c>
      <c r="E647" s="381" t="s">
        <v>275</v>
      </c>
      <c r="F647" s="386">
        <v>54.699999999999996</v>
      </c>
      <c r="G647" s="386">
        <v>2084.3717999999999</v>
      </c>
      <c r="H647" s="386">
        <v>0</v>
      </c>
      <c r="I647" s="386">
        <v>2084</v>
      </c>
      <c r="J647"/>
      <c r="K647"/>
    </row>
    <row r="648" spans="1:11" ht="15" x14ac:dyDescent="0.25">
      <c r="A648" s="381">
        <v>20050001</v>
      </c>
      <c r="B648" s="381" t="s">
        <v>2</v>
      </c>
      <c r="C648" s="381" t="s">
        <v>5444</v>
      </c>
      <c r="D648" s="381" t="s">
        <v>5526</v>
      </c>
      <c r="E648" s="381" t="s">
        <v>5527</v>
      </c>
      <c r="F648" s="386">
        <v>103.12</v>
      </c>
      <c r="G648" s="386">
        <v>3717.6571999999996</v>
      </c>
      <c r="H648" s="386">
        <v>0</v>
      </c>
      <c r="I648" s="386">
        <v>3718</v>
      </c>
      <c r="J648"/>
      <c r="K648"/>
    </row>
    <row r="649" spans="1:11" ht="15" x14ac:dyDescent="0.25">
      <c r="A649" s="381">
        <v>20050001</v>
      </c>
      <c r="B649" s="381" t="s">
        <v>4</v>
      </c>
      <c r="C649" s="381" t="s">
        <v>5755</v>
      </c>
      <c r="D649" s="381" t="s">
        <v>5833</v>
      </c>
      <c r="E649" s="381" t="s">
        <v>274</v>
      </c>
      <c r="F649" s="386">
        <v>12.660000000000002</v>
      </c>
      <c r="G649" s="386">
        <v>557.76140000000009</v>
      </c>
      <c r="H649" s="386">
        <v>0</v>
      </c>
      <c r="I649" s="386">
        <v>558</v>
      </c>
      <c r="J649"/>
      <c r="K649"/>
    </row>
    <row r="650" spans="1:11" ht="15" x14ac:dyDescent="0.25">
      <c r="A650" s="381">
        <v>20050001</v>
      </c>
      <c r="B650" s="381" t="s">
        <v>38</v>
      </c>
      <c r="C650" s="381" t="s">
        <v>6996</v>
      </c>
      <c r="D650" s="381" t="s">
        <v>7020</v>
      </c>
      <c r="E650" s="381" t="s">
        <v>274</v>
      </c>
      <c r="F650" s="386">
        <v>19.04</v>
      </c>
      <c r="G650" s="386">
        <v>1234.2479999999998</v>
      </c>
      <c r="H650" s="386">
        <v>0</v>
      </c>
      <c r="I650" s="386">
        <v>1234</v>
      </c>
      <c r="J650"/>
      <c r="K650"/>
    </row>
    <row r="651" spans="1:11" ht="15" x14ac:dyDescent="0.25">
      <c r="A651" s="381">
        <v>20050001</v>
      </c>
      <c r="B651" s="381" t="s">
        <v>6</v>
      </c>
      <c r="C651" s="381" t="s">
        <v>7741</v>
      </c>
      <c r="D651" s="381" t="s">
        <v>7783</v>
      </c>
      <c r="E651" s="381" t="s">
        <v>275</v>
      </c>
      <c r="F651" s="386">
        <v>36.4</v>
      </c>
      <c r="G651" s="386">
        <v>1231.6587999999999</v>
      </c>
      <c r="H651" s="386">
        <v>0</v>
      </c>
      <c r="I651" s="386">
        <v>1232</v>
      </c>
      <c r="J651"/>
      <c r="K651"/>
    </row>
    <row r="652" spans="1:11" ht="15" x14ac:dyDescent="0.25">
      <c r="A652" s="381">
        <v>20050001</v>
      </c>
      <c r="B652" s="381" t="s">
        <v>30</v>
      </c>
      <c r="C652" s="381" t="s">
        <v>7742</v>
      </c>
      <c r="D652" s="381" t="s">
        <v>7784</v>
      </c>
      <c r="E652" s="381" t="s">
        <v>1284</v>
      </c>
      <c r="F652" s="386">
        <v>11.719999999999999</v>
      </c>
      <c r="G652" s="386">
        <v>544.03599999999994</v>
      </c>
      <c r="H652" s="386">
        <v>0</v>
      </c>
      <c r="I652" s="386">
        <v>544</v>
      </c>
      <c r="J652"/>
      <c r="K652"/>
    </row>
    <row r="653" spans="1:11" ht="15" x14ac:dyDescent="0.25">
      <c r="A653" s="381">
        <v>20050001</v>
      </c>
      <c r="B653" s="381" t="s">
        <v>31</v>
      </c>
      <c r="C653" s="381" t="s">
        <v>7906</v>
      </c>
      <c r="D653" s="381" t="s">
        <v>7934</v>
      </c>
      <c r="E653" s="381" t="s">
        <v>274</v>
      </c>
      <c r="F653" s="386">
        <v>7.8999999999999995</v>
      </c>
      <c r="G653" s="386">
        <v>351.50019999999995</v>
      </c>
      <c r="H653" s="386">
        <v>0</v>
      </c>
      <c r="I653" s="386">
        <v>352</v>
      </c>
      <c r="J653"/>
      <c r="K653"/>
    </row>
    <row r="654" spans="1:11" ht="15" x14ac:dyDescent="0.25">
      <c r="A654" s="381">
        <v>20050001</v>
      </c>
      <c r="B654" s="381" t="s">
        <v>7</v>
      </c>
      <c r="C654" s="381" t="s">
        <v>8043</v>
      </c>
      <c r="D654" s="381" t="s">
        <v>8089</v>
      </c>
      <c r="E654" s="381" t="s">
        <v>276</v>
      </c>
      <c r="F654" s="386">
        <v>54.29999999999999</v>
      </c>
      <c r="G654" s="386">
        <v>2370.2681999999995</v>
      </c>
      <c r="H654" s="386">
        <v>0</v>
      </c>
      <c r="I654" s="386">
        <v>2370</v>
      </c>
      <c r="J654"/>
      <c r="K654"/>
    </row>
    <row r="655" spans="1:11" ht="15" x14ac:dyDescent="0.25">
      <c r="A655" s="381">
        <v>20050001</v>
      </c>
      <c r="B655" s="381" t="s">
        <v>422</v>
      </c>
      <c r="C655" s="381" t="s">
        <v>8212</v>
      </c>
      <c r="D655" s="381" t="s">
        <v>8242</v>
      </c>
      <c r="E655" s="381" t="s">
        <v>276</v>
      </c>
      <c r="F655" s="386">
        <v>6.66</v>
      </c>
      <c r="G655" s="386">
        <v>284.16480000000001</v>
      </c>
      <c r="H655" s="386">
        <v>0</v>
      </c>
      <c r="I655" s="386">
        <v>284</v>
      </c>
      <c r="J655"/>
      <c r="K655"/>
    </row>
    <row r="656" spans="1:11" ht="15" x14ac:dyDescent="0.25">
      <c r="A656" s="381">
        <v>20050001</v>
      </c>
      <c r="B656" s="381" t="s">
        <v>33</v>
      </c>
      <c r="C656" s="381" t="s">
        <v>8792</v>
      </c>
      <c r="D656" s="381" t="s">
        <v>8845</v>
      </c>
      <c r="E656" s="381" t="s">
        <v>281</v>
      </c>
      <c r="F656" s="386">
        <v>16.900000000000002</v>
      </c>
      <c r="G656" s="386">
        <v>724.83359999999993</v>
      </c>
      <c r="H656" s="386">
        <v>0</v>
      </c>
      <c r="I656" s="386">
        <v>725</v>
      </c>
      <c r="J656"/>
      <c r="K656"/>
    </row>
    <row r="657" spans="1:11" ht="15" x14ac:dyDescent="0.25">
      <c r="A657" s="381">
        <v>20050001</v>
      </c>
      <c r="B657" s="381" t="s">
        <v>10</v>
      </c>
      <c r="C657" s="381" t="s">
        <v>9103</v>
      </c>
      <c r="D657" s="381" t="s">
        <v>9141</v>
      </c>
      <c r="E657" s="381" t="s">
        <v>281</v>
      </c>
      <c r="F657" s="386">
        <v>15.52</v>
      </c>
      <c r="G657" s="386">
        <v>628.41639999999995</v>
      </c>
      <c r="H657" s="386">
        <v>0</v>
      </c>
      <c r="I657" s="386">
        <v>628</v>
      </c>
      <c r="J657"/>
      <c r="K657"/>
    </row>
    <row r="658" spans="1:11" ht="15" x14ac:dyDescent="0.25">
      <c r="A658" s="381">
        <v>20050001</v>
      </c>
      <c r="B658" s="381" t="s">
        <v>12</v>
      </c>
      <c r="C658" s="381" t="s">
        <v>9980</v>
      </c>
      <c r="D658" s="381" t="s">
        <v>10007</v>
      </c>
      <c r="E658" s="381" t="s">
        <v>275</v>
      </c>
      <c r="F658" s="386">
        <v>25.580000000000005</v>
      </c>
      <c r="G658" s="386">
        <v>1184.0308000000002</v>
      </c>
      <c r="H658" s="386">
        <v>0</v>
      </c>
      <c r="I658" s="386">
        <v>1184</v>
      </c>
      <c r="J658"/>
      <c r="K658"/>
    </row>
    <row r="659" spans="1:11" ht="15" x14ac:dyDescent="0.25">
      <c r="A659" s="381">
        <v>20050001</v>
      </c>
      <c r="B659" s="381" t="s">
        <v>13</v>
      </c>
      <c r="C659" s="381" t="s">
        <v>9981</v>
      </c>
      <c r="D659" s="381" t="s">
        <v>10008</v>
      </c>
      <c r="E659" s="381" t="s">
        <v>274</v>
      </c>
      <c r="F659" s="386">
        <v>15.619999999999997</v>
      </c>
      <c r="G659" s="386">
        <v>630.5856</v>
      </c>
      <c r="H659" s="386">
        <v>0</v>
      </c>
      <c r="I659" s="386">
        <v>631</v>
      </c>
      <c r="J659"/>
      <c r="K659"/>
    </row>
    <row r="660" spans="1:11" ht="15" x14ac:dyDescent="0.25">
      <c r="A660" s="381">
        <v>20050001</v>
      </c>
      <c r="B660" s="381" t="s">
        <v>1650</v>
      </c>
      <c r="C660" s="381" t="s">
        <v>10248</v>
      </c>
      <c r="D660" s="381" t="s">
        <v>10291</v>
      </c>
      <c r="E660" s="381" t="s">
        <v>281</v>
      </c>
      <c r="F660" s="386">
        <v>15.48</v>
      </c>
      <c r="G660" s="386">
        <v>738.55340000000012</v>
      </c>
      <c r="H660" s="386">
        <v>0</v>
      </c>
      <c r="I660" s="386">
        <v>739</v>
      </c>
      <c r="J660"/>
      <c r="K660"/>
    </row>
    <row r="661" spans="1:11" ht="15" x14ac:dyDescent="0.25">
      <c r="A661" s="381">
        <v>20050001</v>
      </c>
      <c r="B661" s="381" t="s">
        <v>129</v>
      </c>
      <c r="C661" s="381" t="s">
        <v>11778</v>
      </c>
      <c r="D661" s="381" t="s">
        <v>11817</v>
      </c>
      <c r="E661" s="381" t="s">
        <v>275</v>
      </c>
      <c r="F661" s="386">
        <v>63.999999999999993</v>
      </c>
      <c r="G661" s="386">
        <v>2612.7946000000002</v>
      </c>
      <c r="H661" s="386">
        <v>0</v>
      </c>
      <c r="I661" s="386">
        <v>2613</v>
      </c>
      <c r="J661"/>
      <c r="K661"/>
    </row>
    <row r="662" spans="1:11" ht="15" x14ac:dyDescent="0.25">
      <c r="A662" s="381">
        <v>20050001</v>
      </c>
      <c r="B662" s="381" t="s">
        <v>424</v>
      </c>
      <c r="C662" s="381" t="s">
        <v>7767</v>
      </c>
      <c r="D662" s="381" t="s">
        <v>12087</v>
      </c>
      <c r="E662" s="381" t="s">
        <v>281</v>
      </c>
      <c r="F662" s="386">
        <v>23.14</v>
      </c>
      <c r="G662" s="386">
        <v>1143.771</v>
      </c>
      <c r="H662" s="386">
        <v>0</v>
      </c>
      <c r="I662" s="386">
        <v>1144</v>
      </c>
      <c r="J662"/>
      <c r="K662"/>
    </row>
    <row r="663" spans="1:11" ht="15" x14ac:dyDescent="0.25">
      <c r="A663" s="381">
        <v>20050001</v>
      </c>
      <c r="B663" s="381" t="s">
        <v>2068</v>
      </c>
      <c r="C663" s="381" t="s">
        <v>13511</v>
      </c>
      <c r="D663" s="381" t="s">
        <v>13540</v>
      </c>
      <c r="E663" s="381" t="s">
        <v>274</v>
      </c>
      <c r="F663" s="386">
        <v>26.08</v>
      </c>
      <c r="G663" s="386">
        <v>1074.7062000000001</v>
      </c>
      <c r="H663" s="386">
        <v>0</v>
      </c>
      <c r="I663" s="386">
        <v>1075</v>
      </c>
      <c r="J663"/>
      <c r="K663"/>
    </row>
    <row r="664" spans="1:11" ht="15" x14ac:dyDescent="0.25">
      <c r="A664" s="381">
        <v>20050001</v>
      </c>
      <c r="B664" s="381" t="s">
        <v>130</v>
      </c>
      <c r="C664" s="381" t="s">
        <v>5723</v>
      </c>
      <c r="D664" s="381" t="s">
        <v>13864</v>
      </c>
      <c r="E664" s="381" t="s">
        <v>275</v>
      </c>
      <c r="F664" s="386">
        <v>28.880000000000003</v>
      </c>
      <c r="G664" s="386">
        <v>1357.2162000000001</v>
      </c>
      <c r="H664" s="386">
        <v>0</v>
      </c>
      <c r="I664" s="386">
        <v>1357</v>
      </c>
      <c r="J664"/>
      <c r="K664"/>
    </row>
    <row r="665" spans="1:11" ht="15" x14ac:dyDescent="0.25">
      <c r="A665" s="381">
        <v>20050001</v>
      </c>
      <c r="B665" s="381" t="s">
        <v>760</v>
      </c>
      <c r="C665" s="381" t="s">
        <v>678</v>
      </c>
      <c r="D665" s="381" t="s">
        <v>14992</v>
      </c>
      <c r="E665" s="381" t="s">
        <v>281</v>
      </c>
      <c r="F665" s="386">
        <v>23.26</v>
      </c>
      <c r="G665" s="386">
        <v>855.38580000000002</v>
      </c>
      <c r="H665" s="386">
        <v>0</v>
      </c>
      <c r="I665" s="386">
        <v>855</v>
      </c>
      <c r="J665"/>
      <c r="K665"/>
    </row>
    <row r="666" spans="1:11" ht="15" x14ac:dyDescent="0.25">
      <c r="A666" s="381">
        <v>20050001</v>
      </c>
      <c r="B666" s="381" t="s">
        <v>762</v>
      </c>
      <c r="C666" s="381" t="s">
        <v>15769</v>
      </c>
      <c r="D666" s="381" t="s">
        <v>15789</v>
      </c>
      <c r="E666" s="381" t="s">
        <v>281</v>
      </c>
      <c r="F666" s="386">
        <v>22.380000000000003</v>
      </c>
      <c r="G666" s="386">
        <v>773.93859999999995</v>
      </c>
      <c r="H666" s="386">
        <v>0</v>
      </c>
      <c r="I666" s="386">
        <v>774</v>
      </c>
      <c r="J666"/>
      <c r="K666"/>
    </row>
    <row r="667" spans="1:11" ht="15" x14ac:dyDescent="0.25">
      <c r="A667" s="381">
        <v>20050001</v>
      </c>
      <c r="B667" s="381" t="s">
        <v>426</v>
      </c>
      <c r="C667" s="381" t="s">
        <v>14048</v>
      </c>
      <c r="D667" s="381" t="s">
        <v>14084</v>
      </c>
      <c r="E667" s="381" t="s">
        <v>281</v>
      </c>
      <c r="F667" s="386">
        <v>19.239999999999998</v>
      </c>
      <c r="G667" s="386">
        <v>770.00779999999997</v>
      </c>
      <c r="H667" s="386">
        <v>0</v>
      </c>
      <c r="I667" s="386">
        <v>770</v>
      </c>
      <c r="J667"/>
      <c r="K667"/>
    </row>
    <row r="668" spans="1:11" ht="15" x14ac:dyDescent="0.25">
      <c r="A668" s="381">
        <v>20050001</v>
      </c>
      <c r="B668" s="381" t="s">
        <v>425</v>
      </c>
      <c r="C668" s="381" t="s">
        <v>559</v>
      </c>
      <c r="D668" s="381" t="s">
        <v>13292</v>
      </c>
      <c r="E668" s="381" t="s">
        <v>281</v>
      </c>
      <c r="F668" s="386">
        <v>40.340000000000003</v>
      </c>
      <c r="G668" s="386">
        <v>1783.6767999999997</v>
      </c>
      <c r="H668" s="386">
        <v>0</v>
      </c>
      <c r="I668" s="386">
        <v>692</v>
      </c>
      <c r="J668"/>
      <c r="K668"/>
    </row>
    <row r="669" spans="1:11" ht="15" x14ac:dyDescent="0.25">
      <c r="A669" s="381">
        <v>20050001</v>
      </c>
      <c r="B669" s="381" t="s">
        <v>427</v>
      </c>
      <c r="C669" s="381" t="s">
        <v>13581</v>
      </c>
      <c r="D669" s="381" t="s">
        <v>14993</v>
      </c>
      <c r="E669" s="381" t="s">
        <v>274</v>
      </c>
      <c r="F669" s="386">
        <v>45.04</v>
      </c>
      <c r="G669" s="386">
        <v>1878.8185999999998</v>
      </c>
      <c r="H669" s="386">
        <v>0</v>
      </c>
      <c r="I669" s="386">
        <v>1879</v>
      </c>
      <c r="J669"/>
      <c r="K669"/>
    </row>
    <row r="670" spans="1:11" ht="15" x14ac:dyDescent="0.25">
      <c r="A670" s="381" t="s">
        <v>16706</v>
      </c>
      <c r="B670" s="381"/>
      <c r="C670" s="381"/>
      <c r="D670" s="381"/>
      <c r="E670" s="381"/>
      <c r="F670" s="386">
        <v>943.01</v>
      </c>
      <c r="G670" s="386">
        <v>38626.397799999999</v>
      </c>
      <c r="H670" s="386">
        <v>0</v>
      </c>
      <c r="I670" s="386">
        <v>37535</v>
      </c>
      <c r="J670"/>
      <c r="K670"/>
    </row>
    <row r="671" spans="1:11" ht="15" x14ac:dyDescent="0.25">
      <c r="A671" s="381">
        <v>20050003</v>
      </c>
      <c r="B671" s="381" t="s">
        <v>17</v>
      </c>
      <c r="C671" s="381" t="s">
        <v>5195</v>
      </c>
      <c r="D671" s="381" t="s">
        <v>5233</v>
      </c>
      <c r="E671" s="381" t="s">
        <v>274</v>
      </c>
      <c r="F671" s="386">
        <v>4.74</v>
      </c>
      <c r="G671" s="386">
        <v>182.285</v>
      </c>
      <c r="H671" s="386">
        <v>0</v>
      </c>
      <c r="I671" s="386">
        <v>182</v>
      </c>
      <c r="J671"/>
      <c r="K671"/>
    </row>
    <row r="672" spans="1:11" ht="15" x14ac:dyDescent="0.25">
      <c r="A672" s="381">
        <v>20050003</v>
      </c>
      <c r="B672" s="381" t="s">
        <v>41</v>
      </c>
      <c r="C672" s="381" t="s">
        <v>5997</v>
      </c>
      <c r="D672" s="381" t="s">
        <v>6019</v>
      </c>
      <c r="E672" s="381" t="s">
        <v>1380</v>
      </c>
      <c r="F672" s="386">
        <v>31.259999999999998</v>
      </c>
      <c r="G672" s="386">
        <v>1194.3037999999999</v>
      </c>
      <c r="H672" s="386">
        <v>0</v>
      </c>
      <c r="I672" s="386">
        <v>1194</v>
      </c>
      <c r="J672"/>
      <c r="K672"/>
    </row>
    <row r="673" spans="1:11" ht="15" x14ac:dyDescent="0.25">
      <c r="A673" s="381">
        <v>20050003</v>
      </c>
      <c r="B673" s="381" t="s">
        <v>40</v>
      </c>
      <c r="C673" s="381" t="s">
        <v>8646</v>
      </c>
      <c r="D673" s="381" t="s">
        <v>7668</v>
      </c>
      <c r="E673" s="381" t="s">
        <v>1380</v>
      </c>
      <c r="F673" s="386">
        <v>54.080000000000005</v>
      </c>
      <c r="G673" s="386">
        <v>1989.2633999999998</v>
      </c>
      <c r="H673" s="386">
        <v>0</v>
      </c>
      <c r="I673" s="386">
        <v>1989</v>
      </c>
      <c r="J673"/>
      <c r="K673"/>
    </row>
    <row r="674" spans="1:11" ht="15" x14ac:dyDescent="0.25">
      <c r="A674" s="381">
        <v>20050003</v>
      </c>
      <c r="B674" s="381" t="s">
        <v>24</v>
      </c>
      <c r="C674" s="381" t="s">
        <v>8729</v>
      </c>
      <c r="D674" s="381" t="s">
        <v>4429</v>
      </c>
      <c r="E674" s="381" t="s">
        <v>1284</v>
      </c>
      <c r="F674" s="386">
        <v>23.699999999999996</v>
      </c>
      <c r="G674" s="386">
        <v>1089.1614</v>
      </c>
      <c r="H674" s="386">
        <v>0</v>
      </c>
      <c r="I674" s="386">
        <v>1089</v>
      </c>
      <c r="J674"/>
      <c r="K674"/>
    </row>
    <row r="675" spans="1:11" ht="15" x14ac:dyDescent="0.25">
      <c r="A675" s="381">
        <v>20050003</v>
      </c>
      <c r="B675" s="381" t="s">
        <v>26</v>
      </c>
      <c r="C675" s="381" t="s">
        <v>10104</v>
      </c>
      <c r="D675" s="381" t="s">
        <v>10146</v>
      </c>
      <c r="E675" s="381" t="s">
        <v>278</v>
      </c>
      <c r="F675" s="386">
        <v>152.98000000000002</v>
      </c>
      <c r="G675" s="386">
        <v>5931.3203999999996</v>
      </c>
      <c r="H675" s="386">
        <v>0</v>
      </c>
      <c r="I675" s="386">
        <v>5931</v>
      </c>
      <c r="J675"/>
      <c r="K675"/>
    </row>
    <row r="676" spans="1:11" ht="15" x14ac:dyDescent="0.25">
      <c r="A676" s="381">
        <v>20050003</v>
      </c>
      <c r="B676" s="381" t="s">
        <v>27</v>
      </c>
      <c r="C676" s="381" t="s">
        <v>5196</v>
      </c>
      <c r="D676" s="381" t="s">
        <v>9683</v>
      </c>
      <c r="E676" s="381" t="s">
        <v>1380</v>
      </c>
      <c r="F676" s="386">
        <v>39.959999999999994</v>
      </c>
      <c r="G676" s="386">
        <v>1553.9146000000001</v>
      </c>
      <c r="H676" s="386">
        <v>0</v>
      </c>
      <c r="I676" s="386">
        <v>1554</v>
      </c>
      <c r="J676"/>
      <c r="K676"/>
    </row>
    <row r="677" spans="1:11" ht="15" x14ac:dyDescent="0.25">
      <c r="A677" s="381">
        <v>20050003</v>
      </c>
      <c r="B677" s="381" t="s">
        <v>2</v>
      </c>
      <c r="C677" s="381" t="s">
        <v>10957</v>
      </c>
      <c r="D677" s="381" t="s">
        <v>10997</v>
      </c>
      <c r="E677" s="381" t="s">
        <v>11027</v>
      </c>
      <c r="F677" s="386">
        <v>21.639999999999997</v>
      </c>
      <c r="G677" s="386">
        <v>1064.4089999999999</v>
      </c>
      <c r="H677" s="386">
        <v>0</v>
      </c>
      <c r="I677" s="386">
        <v>1064</v>
      </c>
      <c r="J677"/>
      <c r="K677"/>
    </row>
    <row r="678" spans="1:11" ht="15" x14ac:dyDescent="0.25">
      <c r="A678" s="381">
        <v>20050003</v>
      </c>
      <c r="B678" s="381" t="s">
        <v>3</v>
      </c>
      <c r="C678" s="381" t="s">
        <v>9982</v>
      </c>
      <c r="D678" s="381" t="s">
        <v>10009</v>
      </c>
      <c r="E678" s="381" t="s">
        <v>1380</v>
      </c>
      <c r="F678" s="386">
        <v>40.159999999999997</v>
      </c>
      <c r="G678" s="386">
        <v>1584.8018</v>
      </c>
      <c r="H678" s="386">
        <v>0</v>
      </c>
      <c r="I678" s="386">
        <v>1585</v>
      </c>
      <c r="J678"/>
      <c r="K678"/>
    </row>
    <row r="679" spans="1:11" ht="15" x14ac:dyDescent="0.25">
      <c r="A679" s="381">
        <v>20050003</v>
      </c>
      <c r="B679" s="381" t="s">
        <v>4</v>
      </c>
      <c r="C679" s="381" t="s">
        <v>8156</v>
      </c>
      <c r="D679" s="381" t="s">
        <v>12441</v>
      </c>
      <c r="E679" s="381" t="s">
        <v>1380</v>
      </c>
      <c r="F679" s="386">
        <v>45.059999999999995</v>
      </c>
      <c r="G679" s="386">
        <v>1892.4120000000003</v>
      </c>
      <c r="H679" s="386">
        <v>0</v>
      </c>
      <c r="I679" s="386">
        <v>1892</v>
      </c>
      <c r="J679"/>
      <c r="K679"/>
    </row>
    <row r="680" spans="1:11" ht="15" x14ac:dyDescent="0.25">
      <c r="A680" s="381">
        <v>20050003</v>
      </c>
      <c r="B680" s="381" t="s">
        <v>38</v>
      </c>
      <c r="C680" s="381" t="s">
        <v>13010</v>
      </c>
      <c r="D680" s="381" t="s">
        <v>13026</v>
      </c>
      <c r="E680" s="381" t="s">
        <v>275</v>
      </c>
      <c r="F680" s="386">
        <v>22.96</v>
      </c>
      <c r="G680" s="386">
        <v>929.79680000000019</v>
      </c>
      <c r="H680" s="386">
        <v>0</v>
      </c>
      <c r="I680" s="386">
        <v>930</v>
      </c>
      <c r="J680"/>
      <c r="K680"/>
    </row>
    <row r="681" spans="1:11" ht="15" x14ac:dyDescent="0.25">
      <c r="A681" s="381">
        <v>20050003</v>
      </c>
      <c r="B681" s="381" t="s">
        <v>29</v>
      </c>
      <c r="C681" s="381" t="s">
        <v>5637</v>
      </c>
      <c r="D681" s="381" t="s">
        <v>8245</v>
      </c>
      <c r="E681" s="381" t="s">
        <v>1380</v>
      </c>
      <c r="F681" s="386">
        <v>44.539999999999992</v>
      </c>
      <c r="G681" s="386">
        <v>1810.7109999999998</v>
      </c>
      <c r="H681" s="386">
        <v>0</v>
      </c>
      <c r="I681" s="386">
        <v>1811</v>
      </c>
      <c r="J681"/>
      <c r="K681"/>
    </row>
    <row r="682" spans="1:11" ht="15" x14ac:dyDescent="0.25">
      <c r="A682" s="381">
        <v>20050003</v>
      </c>
      <c r="B682" s="381" t="s">
        <v>39</v>
      </c>
      <c r="C682" s="381" t="s">
        <v>9380</v>
      </c>
      <c r="D682" s="381" t="s">
        <v>13086</v>
      </c>
      <c r="E682" s="381" t="s">
        <v>274</v>
      </c>
      <c r="F682" s="386">
        <v>294.38</v>
      </c>
      <c r="G682" s="386">
        <v>11933.721799999999</v>
      </c>
      <c r="H682" s="386">
        <v>0</v>
      </c>
      <c r="I682" s="386">
        <v>11934</v>
      </c>
      <c r="J682"/>
      <c r="K682"/>
    </row>
    <row r="683" spans="1:11" ht="15" x14ac:dyDescent="0.25">
      <c r="A683" s="381">
        <v>20050003</v>
      </c>
      <c r="B683" s="381" t="s">
        <v>30</v>
      </c>
      <c r="C683" s="381" t="s">
        <v>13797</v>
      </c>
      <c r="D683" s="381" t="s">
        <v>6029</v>
      </c>
      <c r="E683" s="381" t="s">
        <v>274</v>
      </c>
      <c r="F683" s="386">
        <v>31.139999999999997</v>
      </c>
      <c r="G683" s="386">
        <v>1364.5954000000004</v>
      </c>
      <c r="H683" s="386">
        <v>0</v>
      </c>
      <c r="I683" s="386">
        <v>1365</v>
      </c>
      <c r="J683"/>
      <c r="K683"/>
    </row>
    <row r="684" spans="1:11" ht="15" x14ac:dyDescent="0.25">
      <c r="A684" s="381">
        <v>20050003</v>
      </c>
      <c r="B684" s="381" t="s">
        <v>422</v>
      </c>
      <c r="C684" s="381" t="s">
        <v>9386</v>
      </c>
      <c r="D684" s="381" t="s">
        <v>9436</v>
      </c>
      <c r="E684" s="381" t="s">
        <v>1380</v>
      </c>
      <c r="F684" s="386">
        <v>21.419999999999998</v>
      </c>
      <c r="G684" s="386">
        <v>951.89600000000007</v>
      </c>
      <c r="H684" s="386">
        <v>0</v>
      </c>
      <c r="I684" s="386">
        <v>952</v>
      </c>
      <c r="J684"/>
      <c r="K684"/>
    </row>
    <row r="685" spans="1:11" ht="15" x14ac:dyDescent="0.25">
      <c r="A685" s="381">
        <v>20050003</v>
      </c>
      <c r="B685" s="381" t="s">
        <v>8</v>
      </c>
      <c r="C685" s="381" t="s">
        <v>939</v>
      </c>
      <c r="D685" s="381" t="s">
        <v>13967</v>
      </c>
      <c r="E685" s="381" t="s">
        <v>275</v>
      </c>
      <c r="F685" s="386">
        <v>16.36</v>
      </c>
      <c r="G685" s="386">
        <v>693.7052000000001</v>
      </c>
      <c r="H685" s="386">
        <v>0</v>
      </c>
      <c r="I685" s="386">
        <v>694</v>
      </c>
      <c r="J685"/>
      <c r="K685"/>
    </row>
    <row r="686" spans="1:11" ht="15" x14ac:dyDescent="0.25">
      <c r="A686" s="381">
        <v>20050003</v>
      </c>
      <c r="B686" s="381" t="s">
        <v>32</v>
      </c>
      <c r="C686" s="381" t="s">
        <v>9641</v>
      </c>
      <c r="D686" s="381" t="s">
        <v>14085</v>
      </c>
      <c r="E686" s="381" t="s">
        <v>1284</v>
      </c>
      <c r="F686" s="386">
        <v>38.28</v>
      </c>
      <c r="G686" s="386">
        <v>1505.7454000000002</v>
      </c>
      <c r="H686" s="386">
        <v>0</v>
      </c>
      <c r="I686" s="386">
        <v>1506</v>
      </c>
      <c r="J686"/>
      <c r="K686"/>
    </row>
    <row r="687" spans="1:11" ht="15" x14ac:dyDescent="0.25">
      <c r="A687" s="381">
        <v>20050003</v>
      </c>
      <c r="B687" s="381" t="s">
        <v>33</v>
      </c>
      <c r="C687" s="381" t="s">
        <v>6314</v>
      </c>
      <c r="D687" s="381" t="s">
        <v>14168</v>
      </c>
      <c r="E687" s="381" t="s">
        <v>5502</v>
      </c>
      <c r="F687" s="386">
        <v>60.060000000000009</v>
      </c>
      <c r="G687" s="386">
        <v>2522.0534000000002</v>
      </c>
      <c r="H687" s="386">
        <v>0</v>
      </c>
      <c r="I687" s="386">
        <v>2522</v>
      </c>
      <c r="J687"/>
      <c r="K687"/>
    </row>
    <row r="688" spans="1:11" ht="15" x14ac:dyDescent="0.25">
      <c r="A688" s="381">
        <v>20050003</v>
      </c>
      <c r="B688" s="381" t="s">
        <v>9</v>
      </c>
      <c r="C688" s="381" t="s">
        <v>10682</v>
      </c>
      <c r="D688" s="381" t="s">
        <v>14994</v>
      </c>
      <c r="E688" s="381" t="s">
        <v>5245</v>
      </c>
      <c r="F688" s="386">
        <v>14.68</v>
      </c>
      <c r="G688" s="386">
        <v>655.76120000000003</v>
      </c>
      <c r="H688" s="386">
        <v>0</v>
      </c>
      <c r="I688" s="386">
        <v>656</v>
      </c>
      <c r="J688"/>
      <c r="K688"/>
    </row>
    <row r="689" spans="1:11" ht="15" x14ac:dyDescent="0.25">
      <c r="A689" s="381">
        <v>20050003</v>
      </c>
      <c r="B689" s="381" t="s">
        <v>34</v>
      </c>
      <c r="C689" s="381" t="s">
        <v>15167</v>
      </c>
      <c r="D689" s="381" t="s">
        <v>15205</v>
      </c>
      <c r="E689" s="381" t="s">
        <v>274</v>
      </c>
      <c r="F689" s="386">
        <v>63.26</v>
      </c>
      <c r="G689" s="386">
        <v>2418.2108000000003</v>
      </c>
      <c r="H689" s="386">
        <v>0</v>
      </c>
      <c r="I689" s="386">
        <v>2418</v>
      </c>
      <c r="J689"/>
      <c r="K689"/>
    </row>
    <row r="690" spans="1:11" ht="15" x14ac:dyDescent="0.25">
      <c r="A690" s="381">
        <v>20050003</v>
      </c>
      <c r="B690" s="381" t="s">
        <v>11</v>
      </c>
      <c r="C690" s="381" t="s">
        <v>11313</v>
      </c>
      <c r="D690" s="381" t="s">
        <v>15566</v>
      </c>
      <c r="E690" s="381" t="s">
        <v>1380</v>
      </c>
      <c r="F690" s="386">
        <v>51.499999999999993</v>
      </c>
      <c r="G690" s="386">
        <v>1949.3054000000002</v>
      </c>
      <c r="H690" s="386">
        <v>0</v>
      </c>
      <c r="I690" s="386">
        <v>1949</v>
      </c>
      <c r="J690"/>
      <c r="K690"/>
    </row>
    <row r="691" spans="1:11" ht="15" x14ac:dyDescent="0.25">
      <c r="A691" s="381">
        <v>20050003</v>
      </c>
      <c r="B691" s="381" t="s">
        <v>13</v>
      </c>
      <c r="C691" s="381" t="s">
        <v>10658</v>
      </c>
      <c r="D691" s="381" t="s">
        <v>15568</v>
      </c>
      <c r="E691" s="381" t="s">
        <v>275</v>
      </c>
      <c r="F691" s="386">
        <v>27.400000000000006</v>
      </c>
      <c r="G691" s="386">
        <v>1057.2246</v>
      </c>
      <c r="H691" s="386">
        <v>0</v>
      </c>
      <c r="I691" s="386">
        <v>1057</v>
      </c>
      <c r="J691"/>
      <c r="K691"/>
    </row>
    <row r="692" spans="1:11" ht="15" x14ac:dyDescent="0.25">
      <c r="A692" s="381">
        <v>20050003</v>
      </c>
      <c r="B692" s="381" t="s">
        <v>35</v>
      </c>
      <c r="C692" s="381" t="s">
        <v>6792</v>
      </c>
      <c r="D692" s="381" t="s">
        <v>6817</v>
      </c>
      <c r="E692" s="381" t="s">
        <v>1284</v>
      </c>
      <c r="F692" s="386">
        <v>44.339999999999996</v>
      </c>
      <c r="G692" s="386">
        <v>2173.6068</v>
      </c>
      <c r="H692" s="386">
        <v>0</v>
      </c>
      <c r="I692" s="386">
        <v>2174</v>
      </c>
      <c r="J692"/>
      <c r="K692"/>
    </row>
    <row r="693" spans="1:11" ht="15" x14ac:dyDescent="0.25">
      <c r="A693" s="381">
        <v>20050003</v>
      </c>
      <c r="B693" s="381" t="s">
        <v>14</v>
      </c>
      <c r="C693" s="381" t="s">
        <v>11773</v>
      </c>
      <c r="D693" s="381" t="s">
        <v>15569</v>
      </c>
      <c r="E693" s="381" t="s">
        <v>1380</v>
      </c>
      <c r="F693" s="386">
        <v>48.1</v>
      </c>
      <c r="G693" s="386">
        <v>1779.7976000000003</v>
      </c>
      <c r="H693" s="386">
        <v>0</v>
      </c>
      <c r="I693" s="386">
        <v>1780</v>
      </c>
      <c r="J693"/>
      <c r="K693"/>
    </row>
    <row r="694" spans="1:11" ht="15" x14ac:dyDescent="0.25">
      <c r="A694" s="381">
        <v>20050003</v>
      </c>
      <c r="B694" s="381" t="s">
        <v>1650</v>
      </c>
      <c r="C694" s="381" t="s">
        <v>5425</v>
      </c>
      <c r="D694" s="381" t="s">
        <v>5501</v>
      </c>
      <c r="E694" s="381" t="s">
        <v>5502</v>
      </c>
      <c r="F694" s="386">
        <v>80.760000000000005</v>
      </c>
      <c r="G694" s="386">
        <v>3363.1877999999997</v>
      </c>
      <c r="H694" s="386">
        <v>0</v>
      </c>
      <c r="I694" s="386">
        <v>3363</v>
      </c>
      <c r="J694"/>
      <c r="K694"/>
    </row>
    <row r="695" spans="1:11" ht="15" x14ac:dyDescent="0.25">
      <c r="A695" s="381">
        <v>20050003</v>
      </c>
      <c r="B695" s="381" t="s">
        <v>15</v>
      </c>
      <c r="C695" s="381" t="s">
        <v>8545</v>
      </c>
      <c r="D695" s="381" t="s">
        <v>15570</v>
      </c>
      <c r="E695" s="381" t="s">
        <v>1380</v>
      </c>
      <c r="F695" s="386">
        <v>27.44</v>
      </c>
      <c r="G695" s="386">
        <v>1115.4102</v>
      </c>
      <c r="H695" s="386">
        <v>0</v>
      </c>
      <c r="I695" s="386">
        <v>1115</v>
      </c>
      <c r="J695"/>
      <c r="K695"/>
    </row>
    <row r="696" spans="1:11" ht="15" x14ac:dyDescent="0.25">
      <c r="A696" s="381">
        <v>20050003</v>
      </c>
      <c r="B696" s="381" t="s">
        <v>16</v>
      </c>
      <c r="C696" s="381" t="s">
        <v>15513</v>
      </c>
      <c r="D696" s="381" t="s">
        <v>15571</v>
      </c>
      <c r="E696" s="381" t="s">
        <v>1380</v>
      </c>
      <c r="F696" s="386">
        <v>32.179999999999993</v>
      </c>
      <c r="G696" s="386">
        <v>1324.3178</v>
      </c>
      <c r="H696" s="386">
        <v>0</v>
      </c>
      <c r="I696" s="386">
        <v>1324</v>
      </c>
      <c r="J696"/>
      <c r="K696"/>
    </row>
    <row r="697" spans="1:11" ht="15" x14ac:dyDescent="0.25">
      <c r="A697" s="381">
        <v>20050003</v>
      </c>
      <c r="B697" s="381" t="s">
        <v>424</v>
      </c>
      <c r="C697" s="381" t="s">
        <v>13000</v>
      </c>
      <c r="D697" s="381" t="s">
        <v>15572</v>
      </c>
      <c r="E697" s="381" t="s">
        <v>275</v>
      </c>
      <c r="F697" s="386">
        <v>28.28</v>
      </c>
      <c r="G697" s="386">
        <v>1193.0630000000001</v>
      </c>
      <c r="H697" s="386">
        <v>0</v>
      </c>
      <c r="I697" s="386">
        <v>1193</v>
      </c>
      <c r="J697"/>
      <c r="K697"/>
    </row>
    <row r="698" spans="1:11" ht="15" x14ac:dyDescent="0.25">
      <c r="A698" s="381">
        <v>20050003</v>
      </c>
      <c r="B698" s="381" t="s">
        <v>130</v>
      </c>
      <c r="C698" s="381" t="s">
        <v>15770</v>
      </c>
      <c r="D698" s="381" t="s">
        <v>10448</v>
      </c>
      <c r="E698" s="381" t="s">
        <v>5245</v>
      </c>
      <c r="F698" s="386">
        <v>37.299999999999997</v>
      </c>
      <c r="G698" s="386">
        <v>1704.3534000000002</v>
      </c>
      <c r="H698" s="386">
        <v>0</v>
      </c>
      <c r="I698" s="386">
        <v>1704</v>
      </c>
      <c r="J698"/>
      <c r="K698"/>
    </row>
    <row r="699" spans="1:11" ht="15" x14ac:dyDescent="0.25">
      <c r="A699" s="381">
        <v>20050003</v>
      </c>
      <c r="B699" s="381" t="s">
        <v>131</v>
      </c>
      <c r="C699" s="381" t="s">
        <v>15849</v>
      </c>
      <c r="D699" s="381" t="s">
        <v>15872</v>
      </c>
      <c r="E699" s="381" t="s">
        <v>5245</v>
      </c>
      <c r="F699" s="386">
        <v>49.22</v>
      </c>
      <c r="G699" s="386">
        <v>1937.3466000000001</v>
      </c>
      <c r="H699" s="386">
        <v>0</v>
      </c>
      <c r="I699" s="386">
        <v>1937</v>
      </c>
      <c r="J699"/>
      <c r="K699"/>
    </row>
    <row r="700" spans="1:11" ht="15" x14ac:dyDescent="0.25">
      <c r="A700" s="381">
        <v>20050003</v>
      </c>
      <c r="B700" s="381" t="s">
        <v>760</v>
      </c>
      <c r="C700" s="381" t="s">
        <v>15917</v>
      </c>
      <c r="D700" s="381" t="s">
        <v>15929</v>
      </c>
      <c r="E700" s="381" t="s">
        <v>1380</v>
      </c>
      <c r="F700" s="386">
        <v>43.32</v>
      </c>
      <c r="G700" s="386">
        <v>1552.085</v>
      </c>
      <c r="H700" s="386">
        <v>0</v>
      </c>
      <c r="I700" s="386">
        <v>1552</v>
      </c>
      <c r="J700"/>
      <c r="K700"/>
    </row>
    <row r="701" spans="1:11" ht="15" x14ac:dyDescent="0.25">
      <c r="A701" s="381">
        <v>20050003</v>
      </c>
      <c r="B701" s="381" t="s">
        <v>761</v>
      </c>
      <c r="C701" s="381" t="s">
        <v>15182</v>
      </c>
      <c r="D701" s="381" t="s">
        <v>15930</v>
      </c>
      <c r="E701" s="381" t="s">
        <v>274</v>
      </c>
      <c r="F701" s="386">
        <v>53.839999999999989</v>
      </c>
      <c r="G701" s="386">
        <v>2041.8304000000003</v>
      </c>
      <c r="H701" s="386">
        <v>0</v>
      </c>
      <c r="I701" s="386">
        <v>2042</v>
      </c>
      <c r="J701"/>
      <c r="K701"/>
    </row>
    <row r="702" spans="1:11" ht="15" x14ac:dyDescent="0.25">
      <c r="A702" s="381">
        <v>20050003</v>
      </c>
      <c r="B702" s="381" t="s">
        <v>762</v>
      </c>
      <c r="C702" s="381" t="s">
        <v>5615</v>
      </c>
      <c r="D702" s="381" t="s">
        <v>6915</v>
      </c>
      <c r="E702" s="381" t="s">
        <v>1380</v>
      </c>
      <c r="F702" s="386">
        <v>65.86</v>
      </c>
      <c r="G702" s="386">
        <v>2503.2668000000003</v>
      </c>
      <c r="H702" s="386">
        <v>0</v>
      </c>
      <c r="I702" s="386">
        <v>2503</v>
      </c>
      <c r="J702"/>
      <c r="K702"/>
    </row>
    <row r="703" spans="1:11" ht="15" x14ac:dyDescent="0.25">
      <c r="A703" s="381">
        <v>20050003</v>
      </c>
      <c r="B703" s="381" t="s">
        <v>763</v>
      </c>
      <c r="C703" s="381" t="s">
        <v>16153</v>
      </c>
      <c r="D703" s="381" t="s">
        <v>16171</v>
      </c>
      <c r="E703" s="381" t="s">
        <v>4438</v>
      </c>
      <c r="F703" s="386">
        <v>62.180000000000007</v>
      </c>
      <c r="G703" s="386">
        <v>2366.9138000000003</v>
      </c>
      <c r="H703" s="386">
        <v>0</v>
      </c>
      <c r="I703" s="386">
        <v>2367</v>
      </c>
      <c r="J703"/>
      <c r="K703"/>
    </row>
    <row r="704" spans="1:11" ht="15" x14ac:dyDescent="0.25">
      <c r="A704" s="381">
        <v>20050003</v>
      </c>
      <c r="B704" s="381" t="s">
        <v>952</v>
      </c>
      <c r="C704" s="381" t="s">
        <v>7574</v>
      </c>
      <c r="D704" s="381" t="s">
        <v>16507</v>
      </c>
      <c r="E704" s="381" t="s">
        <v>1380</v>
      </c>
      <c r="F704" s="386">
        <v>16.28</v>
      </c>
      <c r="G704" s="386">
        <v>639.00900000000001</v>
      </c>
      <c r="H704" s="386">
        <v>0</v>
      </c>
      <c r="I704" s="386">
        <v>639</v>
      </c>
      <c r="J704"/>
      <c r="K704"/>
    </row>
    <row r="705" spans="1:11" ht="15" x14ac:dyDescent="0.25">
      <c r="A705" s="381">
        <v>20050003</v>
      </c>
      <c r="B705" s="381" t="s">
        <v>426</v>
      </c>
      <c r="C705" s="381" t="s">
        <v>5999</v>
      </c>
      <c r="D705" s="381" t="s">
        <v>6021</v>
      </c>
      <c r="E705" s="381" t="s">
        <v>1380</v>
      </c>
      <c r="F705" s="386">
        <v>21.060000000000002</v>
      </c>
      <c r="G705" s="386">
        <v>889.53380000000016</v>
      </c>
      <c r="H705" s="386">
        <v>0</v>
      </c>
      <c r="I705" s="386">
        <v>890</v>
      </c>
      <c r="J705"/>
      <c r="K705"/>
    </row>
    <row r="706" spans="1:11" ht="15" x14ac:dyDescent="0.25">
      <c r="A706" s="381">
        <v>20050003</v>
      </c>
      <c r="B706" s="381" t="s">
        <v>425</v>
      </c>
      <c r="C706" s="381" t="s">
        <v>6610</v>
      </c>
      <c r="D706" s="381" t="s">
        <v>6640</v>
      </c>
      <c r="E706" s="381" t="s">
        <v>1380</v>
      </c>
      <c r="F706" s="386">
        <v>61.02</v>
      </c>
      <c r="G706" s="386">
        <v>2485.6372000000001</v>
      </c>
      <c r="H706" s="386">
        <v>0</v>
      </c>
      <c r="I706" s="386">
        <v>2486</v>
      </c>
      <c r="J706"/>
      <c r="K706"/>
    </row>
    <row r="707" spans="1:11" ht="15" x14ac:dyDescent="0.25">
      <c r="A707" s="381">
        <v>20050003</v>
      </c>
      <c r="B707" s="381" t="s">
        <v>427</v>
      </c>
      <c r="C707" s="381" t="s">
        <v>6002</v>
      </c>
      <c r="D707" s="381" t="s">
        <v>7671</v>
      </c>
      <c r="E707" s="381" t="s">
        <v>265</v>
      </c>
      <c r="F707" s="386">
        <v>61.660000000000011</v>
      </c>
      <c r="G707" s="386">
        <v>2614.7554000000005</v>
      </c>
      <c r="H707" s="386">
        <v>0</v>
      </c>
      <c r="I707" s="386">
        <v>2615</v>
      </c>
      <c r="J707"/>
      <c r="K707"/>
    </row>
    <row r="708" spans="1:11" ht="15" x14ac:dyDescent="0.25">
      <c r="A708" s="381" t="s">
        <v>16707</v>
      </c>
      <c r="B708" s="381"/>
      <c r="C708" s="381"/>
      <c r="D708" s="381"/>
      <c r="E708" s="381"/>
      <c r="F708" s="386">
        <v>1832.3999999999996</v>
      </c>
      <c r="G708" s="386">
        <v>73958.712999999974</v>
      </c>
      <c r="H708" s="386">
        <v>0</v>
      </c>
      <c r="I708" s="386">
        <v>73958</v>
      </c>
      <c r="J708"/>
      <c r="K708"/>
    </row>
    <row r="709" spans="1:11" ht="15" x14ac:dyDescent="0.25">
      <c r="A709" s="381">
        <v>20060001</v>
      </c>
      <c r="B709" s="381" t="s">
        <v>17</v>
      </c>
      <c r="C709" s="381" t="s">
        <v>4416</v>
      </c>
      <c r="D709" s="381" t="s">
        <v>4449</v>
      </c>
      <c r="E709" s="381" t="s">
        <v>4450</v>
      </c>
      <c r="F709" s="386">
        <v>518.9</v>
      </c>
      <c r="G709" s="386">
        <v>20847.054</v>
      </c>
      <c r="H709" s="386">
        <v>109.42999999998574</v>
      </c>
      <c r="I709" s="386">
        <v>20738</v>
      </c>
      <c r="J709"/>
      <c r="K709"/>
    </row>
    <row r="710" spans="1:11" ht="15" x14ac:dyDescent="0.25">
      <c r="A710" s="381">
        <v>20060001</v>
      </c>
      <c r="B710" s="381" t="s">
        <v>22</v>
      </c>
      <c r="C710" s="381" t="s">
        <v>7316</v>
      </c>
      <c r="D710" s="381" t="s">
        <v>7354</v>
      </c>
      <c r="E710" s="381" t="s">
        <v>5266</v>
      </c>
      <c r="F710" s="386">
        <v>18.899999999999999</v>
      </c>
      <c r="G710" s="386">
        <v>785.50700000000006</v>
      </c>
      <c r="H710" s="386">
        <v>0</v>
      </c>
      <c r="I710" s="386">
        <v>786</v>
      </c>
      <c r="J710"/>
      <c r="K710"/>
    </row>
    <row r="711" spans="1:11" ht="15" x14ac:dyDescent="0.25">
      <c r="A711" s="381">
        <v>20060001</v>
      </c>
      <c r="B711" s="381" t="s">
        <v>24</v>
      </c>
      <c r="C711" s="381" t="s">
        <v>7740</v>
      </c>
      <c r="D711" s="381" t="s">
        <v>7782</v>
      </c>
      <c r="E711" s="381" t="s">
        <v>5266</v>
      </c>
      <c r="F711" s="386">
        <v>14.399999999999999</v>
      </c>
      <c r="G711" s="386">
        <v>677.08600000000001</v>
      </c>
      <c r="H711" s="386">
        <v>0</v>
      </c>
      <c r="I711" s="386">
        <v>677</v>
      </c>
      <c r="J711"/>
      <c r="K711"/>
    </row>
    <row r="712" spans="1:11" ht="15" x14ac:dyDescent="0.25">
      <c r="A712" s="381">
        <v>20060001</v>
      </c>
      <c r="B712" s="381" t="s">
        <v>25</v>
      </c>
      <c r="C712" s="381" t="s">
        <v>7905</v>
      </c>
      <c r="D712" s="381" t="s">
        <v>7933</v>
      </c>
      <c r="E712" s="381" t="s">
        <v>5266</v>
      </c>
      <c r="F712" s="386">
        <v>19.099999999999998</v>
      </c>
      <c r="G712" s="386">
        <v>751.88200000000006</v>
      </c>
      <c r="H712" s="386">
        <v>0</v>
      </c>
      <c r="I712" s="386">
        <v>752</v>
      </c>
      <c r="J712"/>
      <c r="K712"/>
    </row>
    <row r="713" spans="1:11" ht="15" x14ac:dyDescent="0.25">
      <c r="A713" s="381">
        <v>20060001</v>
      </c>
      <c r="B713" s="381" t="s">
        <v>26</v>
      </c>
      <c r="C713" s="381" t="s">
        <v>8210</v>
      </c>
      <c r="D713" s="381" t="s">
        <v>8239</v>
      </c>
      <c r="E713" s="381" t="s">
        <v>8267</v>
      </c>
      <c r="F713" s="386">
        <v>830.6</v>
      </c>
      <c r="G713" s="386">
        <v>32858.161999999997</v>
      </c>
      <c r="H713" s="386">
        <v>0</v>
      </c>
      <c r="I713" s="386">
        <v>32858</v>
      </c>
      <c r="J713"/>
      <c r="K713"/>
    </row>
    <row r="714" spans="1:11" ht="15" x14ac:dyDescent="0.25">
      <c r="A714" s="381">
        <v>20060001</v>
      </c>
      <c r="B714" s="381" t="s">
        <v>2</v>
      </c>
      <c r="C714" s="381" t="s">
        <v>8381</v>
      </c>
      <c r="D714" s="381" t="s">
        <v>8410</v>
      </c>
      <c r="E714" s="381" t="s">
        <v>5254</v>
      </c>
      <c r="F714" s="386">
        <v>26.600000000000005</v>
      </c>
      <c r="G714" s="386">
        <v>1142.8760000000002</v>
      </c>
      <c r="H714" s="386">
        <v>0</v>
      </c>
      <c r="I714" s="386">
        <v>1143</v>
      </c>
      <c r="J714"/>
      <c r="K714"/>
    </row>
    <row r="715" spans="1:11" ht="15" x14ac:dyDescent="0.25">
      <c r="A715" s="381">
        <v>20060001</v>
      </c>
      <c r="B715" s="381" t="s">
        <v>29</v>
      </c>
      <c r="C715" s="381" t="s">
        <v>10106</v>
      </c>
      <c r="D715" s="381" t="s">
        <v>10148</v>
      </c>
      <c r="E715" s="381" t="s">
        <v>5266</v>
      </c>
      <c r="F715" s="386">
        <v>47.999999999999993</v>
      </c>
      <c r="G715" s="386">
        <v>2290.2870000000003</v>
      </c>
      <c r="H715" s="386">
        <v>0</v>
      </c>
      <c r="I715" s="386">
        <v>2290</v>
      </c>
      <c r="J715"/>
      <c r="K715"/>
    </row>
    <row r="716" spans="1:11" ht="15" x14ac:dyDescent="0.25">
      <c r="A716" s="381">
        <v>20060001</v>
      </c>
      <c r="B716" s="381" t="s">
        <v>30</v>
      </c>
      <c r="C716" s="381" t="s">
        <v>13152</v>
      </c>
      <c r="D716" s="381" t="s">
        <v>13182</v>
      </c>
      <c r="E716" s="381" t="s">
        <v>5268</v>
      </c>
      <c r="F716" s="386">
        <v>13.4</v>
      </c>
      <c r="G716" s="386">
        <v>610.74599999999998</v>
      </c>
      <c r="H716" s="386">
        <v>0</v>
      </c>
      <c r="I716" s="386">
        <v>611</v>
      </c>
      <c r="J716"/>
      <c r="K716"/>
    </row>
    <row r="717" spans="1:11" ht="15" x14ac:dyDescent="0.25">
      <c r="A717" s="381">
        <v>20060001</v>
      </c>
      <c r="B717" s="381" t="s">
        <v>7</v>
      </c>
      <c r="C717" s="381" t="s">
        <v>8037</v>
      </c>
      <c r="D717" s="381" t="s">
        <v>8082</v>
      </c>
      <c r="E717" s="381" t="s">
        <v>5266</v>
      </c>
      <c r="F717" s="386">
        <v>28.2</v>
      </c>
      <c r="G717" s="386">
        <v>1331.9939999999999</v>
      </c>
      <c r="H717" s="386">
        <v>0</v>
      </c>
      <c r="I717" s="386">
        <v>1332</v>
      </c>
      <c r="J717"/>
      <c r="K717"/>
    </row>
    <row r="718" spans="1:11" ht="15" x14ac:dyDescent="0.25">
      <c r="A718" s="381">
        <v>20060001</v>
      </c>
      <c r="B718" s="381" t="s">
        <v>422</v>
      </c>
      <c r="C718" s="381" t="s">
        <v>12314</v>
      </c>
      <c r="D718" s="381" t="s">
        <v>15206</v>
      </c>
      <c r="E718" s="381" t="s">
        <v>6131</v>
      </c>
      <c r="F718" s="386">
        <v>11.6</v>
      </c>
      <c r="G718" s="386">
        <v>412.28700000000003</v>
      </c>
      <c r="H718" s="386">
        <v>0</v>
      </c>
      <c r="I718" s="386">
        <v>412</v>
      </c>
      <c r="J718"/>
      <c r="K718"/>
    </row>
    <row r="719" spans="1:11" ht="15" x14ac:dyDescent="0.25">
      <c r="A719" s="381" t="s">
        <v>16708</v>
      </c>
      <c r="B719" s="381"/>
      <c r="C719" s="381"/>
      <c r="D719" s="381"/>
      <c r="E719" s="381"/>
      <c r="F719" s="386">
        <v>1529.7</v>
      </c>
      <c r="G719" s="386">
        <v>61707.880999999987</v>
      </c>
      <c r="H719" s="386">
        <v>109.42999999998574</v>
      </c>
      <c r="I719" s="386">
        <v>61599</v>
      </c>
      <c r="J719"/>
      <c r="K719"/>
    </row>
    <row r="720" spans="1:11" ht="15" x14ac:dyDescent="0.25">
      <c r="A720" s="381">
        <v>20060002</v>
      </c>
      <c r="B720" s="381" t="s">
        <v>17</v>
      </c>
      <c r="C720" s="381" t="s">
        <v>4417</v>
      </c>
      <c r="D720" s="381" t="s">
        <v>4451</v>
      </c>
      <c r="E720" s="381" t="s">
        <v>4452</v>
      </c>
      <c r="F720" s="386">
        <v>16.040000000000003</v>
      </c>
      <c r="G720" s="386">
        <v>702.37660000000005</v>
      </c>
      <c r="H720" s="386">
        <v>0</v>
      </c>
      <c r="I720" s="386">
        <v>702</v>
      </c>
      <c r="J720"/>
      <c r="K720"/>
    </row>
    <row r="721" spans="1:11" ht="15" x14ac:dyDescent="0.25">
      <c r="A721" s="381">
        <v>20060002</v>
      </c>
      <c r="B721" s="381" t="s">
        <v>20</v>
      </c>
      <c r="C721" s="381" t="s">
        <v>5208</v>
      </c>
      <c r="D721" s="381" t="s">
        <v>5253</v>
      </c>
      <c r="E721" s="381" t="s">
        <v>5254</v>
      </c>
      <c r="F721" s="386">
        <v>78.78</v>
      </c>
      <c r="G721" s="386">
        <v>3358.5462000000002</v>
      </c>
      <c r="H721" s="386">
        <v>0</v>
      </c>
      <c r="I721" s="386">
        <v>3359</v>
      </c>
      <c r="J721"/>
      <c r="K721"/>
    </row>
    <row r="722" spans="1:11" ht="15" x14ac:dyDescent="0.25">
      <c r="A722" s="381">
        <v>20060002</v>
      </c>
      <c r="B722" s="381" t="s">
        <v>22</v>
      </c>
      <c r="C722" s="381" t="s">
        <v>5210</v>
      </c>
      <c r="D722" s="381" t="s">
        <v>5257</v>
      </c>
      <c r="E722" s="381" t="s">
        <v>4452</v>
      </c>
      <c r="F722" s="386">
        <v>66.78</v>
      </c>
      <c r="G722" s="386">
        <v>2948.2344000000012</v>
      </c>
      <c r="H722" s="386">
        <v>0</v>
      </c>
      <c r="I722" s="386">
        <v>2948</v>
      </c>
      <c r="J722"/>
      <c r="K722"/>
    </row>
    <row r="723" spans="1:11" ht="15" x14ac:dyDescent="0.25">
      <c r="A723" s="381">
        <v>20060002</v>
      </c>
      <c r="B723" s="381" t="s">
        <v>40</v>
      </c>
      <c r="C723" s="381" t="s">
        <v>5211</v>
      </c>
      <c r="D723" s="381" t="s">
        <v>5258</v>
      </c>
      <c r="E723" s="381" t="s">
        <v>1676</v>
      </c>
      <c r="F723" s="386">
        <v>16.190000000000001</v>
      </c>
      <c r="G723" s="386">
        <v>643.72460000000001</v>
      </c>
      <c r="H723" s="386">
        <v>0</v>
      </c>
      <c r="I723" s="386">
        <v>644</v>
      </c>
      <c r="J723"/>
      <c r="K723"/>
    </row>
    <row r="724" spans="1:11" ht="15" x14ac:dyDescent="0.25">
      <c r="A724" s="381">
        <v>20060002</v>
      </c>
      <c r="B724" s="381" t="s">
        <v>2</v>
      </c>
      <c r="C724" s="381" t="s">
        <v>5993</v>
      </c>
      <c r="D724" s="381" t="s">
        <v>6013</v>
      </c>
      <c r="E724" s="381" t="s">
        <v>1676</v>
      </c>
      <c r="F724" s="386">
        <v>18.88</v>
      </c>
      <c r="G724" s="386">
        <v>1365.5451000000003</v>
      </c>
      <c r="H724" s="386">
        <v>0</v>
      </c>
      <c r="I724" s="386">
        <v>1366</v>
      </c>
      <c r="J724"/>
      <c r="K724"/>
    </row>
    <row r="725" spans="1:11" ht="15" x14ac:dyDescent="0.25">
      <c r="A725" s="381">
        <v>20060002</v>
      </c>
      <c r="B725" s="381" t="s">
        <v>4</v>
      </c>
      <c r="C725" s="381" t="s">
        <v>5994</v>
      </c>
      <c r="D725" s="381" t="s">
        <v>6015</v>
      </c>
      <c r="E725" s="381" t="s">
        <v>6016</v>
      </c>
      <c r="F725" s="386">
        <v>2.1800000000000002</v>
      </c>
      <c r="G725" s="386">
        <v>115.12580000000001</v>
      </c>
      <c r="H725" s="386">
        <v>0</v>
      </c>
      <c r="I725" s="386">
        <v>115</v>
      </c>
      <c r="J725"/>
      <c r="K725"/>
    </row>
    <row r="726" spans="1:11" ht="15" x14ac:dyDescent="0.25">
      <c r="A726" s="381">
        <v>20060002</v>
      </c>
      <c r="B726" s="381" t="s">
        <v>35</v>
      </c>
      <c r="C726" s="381" t="s">
        <v>9387</v>
      </c>
      <c r="D726" s="381" t="s">
        <v>9437</v>
      </c>
      <c r="E726" s="381" t="s">
        <v>4452</v>
      </c>
      <c r="F726" s="386">
        <v>12.709999999999999</v>
      </c>
      <c r="G726" s="386">
        <v>520.44200000000001</v>
      </c>
      <c r="H726" s="386">
        <v>0</v>
      </c>
      <c r="I726" s="386">
        <v>520</v>
      </c>
      <c r="J726"/>
      <c r="K726"/>
    </row>
    <row r="727" spans="1:11" ht="15" x14ac:dyDescent="0.25">
      <c r="A727" s="381">
        <v>20060002</v>
      </c>
      <c r="B727" s="381" t="s">
        <v>14</v>
      </c>
      <c r="C727" s="381" t="s">
        <v>11329</v>
      </c>
      <c r="D727" s="381" t="s">
        <v>11361</v>
      </c>
      <c r="E727" s="381" t="s">
        <v>4452</v>
      </c>
      <c r="F727" s="386">
        <v>52.440000000000005</v>
      </c>
      <c r="G727" s="386">
        <v>1971.7052000000001</v>
      </c>
      <c r="H727" s="386">
        <v>0</v>
      </c>
      <c r="I727" s="386">
        <v>1972</v>
      </c>
      <c r="J727"/>
      <c r="K727"/>
    </row>
    <row r="728" spans="1:11" ht="15" x14ac:dyDescent="0.25">
      <c r="A728" s="381">
        <v>20060002</v>
      </c>
      <c r="B728" s="381" t="s">
        <v>129</v>
      </c>
      <c r="C728" s="381" t="s">
        <v>11780</v>
      </c>
      <c r="D728" s="381" t="s">
        <v>11819</v>
      </c>
      <c r="E728" s="381" t="s">
        <v>4452</v>
      </c>
      <c r="F728" s="386">
        <v>36.9</v>
      </c>
      <c r="G728" s="386">
        <v>1394.8533999999997</v>
      </c>
      <c r="H728" s="386">
        <v>0</v>
      </c>
      <c r="I728" s="386">
        <v>1395</v>
      </c>
      <c r="J728"/>
      <c r="K728"/>
    </row>
    <row r="729" spans="1:11" ht="15" x14ac:dyDescent="0.25">
      <c r="A729" s="381">
        <v>20060002</v>
      </c>
      <c r="B729" s="381" t="s">
        <v>761</v>
      </c>
      <c r="C729" s="381" t="s">
        <v>15918</v>
      </c>
      <c r="D729" s="381" t="s">
        <v>15931</v>
      </c>
      <c r="E729" s="381" t="s">
        <v>1676</v>
      </c>
      <c r="F729" s="386">
        <v>36.92</v>
      </c>
      <c r="G729" s="386">
        <v>1702.8246999999999</v>
      </c>
      <c r="H729" s="386">
        <v>0</v>
      </c>
      <c r="I729" s="386">
        <v>1703</v>
      </c>
      <c r="J729"/>
      <c r="K729"/>
    </row>
    <row r="730" spans="1:11" ht="15" x14ac:dyDescent="0.25">
      <c r="A730" s="381" t="s">
        <v>16709</v>
      </c>
      <c r="B730" s="381"/>
      <c r="C730" s="381"/>
      <c r="D730" s="381"/>
      <c r="E730" s="381"/>
      <c r="F730" s="386">
        <v>337.82000000000005</v>
      </c>
      <c r="G730" s="386">
        <v>14723.378000000002</v>
      </c>
      <c r="H730" s="386">
        <v>0</v>
      </c>
      <c r="I730" s="386">
        <v>14724</v>
      </c>
      <c r="J730"/>
      <c r="K730"/>
    </row>
    <row r="731" spans="1:11" ht="15" x14ac:dyDescent="0.25">
      <c r="A731" s="381">
        <v>20060003</v>
      </c>
      <c r="B731" s="381" t="s">
        <v>17</v>
      </c>
      <c r="C731" s="381" t="s">
        <v>4418</v>
      </c>
      <c r="D731" s="381" t="s">
        <v>4453</v>
      </c>
      <c r="E731" s="381" t="s">
        <v>272</v>
      </c>
      <c r="F731" s="386">
        <v>1537.62</v>
      </c>
      <c r="G731" s="386">
        <v>55593.034500000009</v>
      </c>
      <c r="H731" s="386">
        <v>2410.1900000000169</v>
      </c>
      <c r="I731" s="386">
        <v>27783</v>
      </c>
      <c r="J731"/>
      <c r="K731"/>
    </row>
    <row r="732" spans="1:11" ht="15" x14ac:dyDescent="0.25">
      <c r="A732" s="381">
        <v>20060003</v>
      </c>
      <c r="B732" s="381" t="s">
        <v>40</v>
      </c>
      <c r="C732" s="381" t="s">
        <v>16447</v>
      </c>
      <c r="D732" s="381" t="s">
        <v>16508</v>
      </c>
      <c r="E732" s="381" t="s">
        <v>5476</v>
      </c>
      <c r="F732" s="386">
        <v>10.559999999999999</v>
      </c>
      <c r="G732" s="386">
        <v>422.15199999999999</v>
      </c>
      <c r="H732" s="386">
        <v>0</v>
      </c>
      <c r="I732" s="386">
        <v>422</v>
      </c>
      <c r="J732"/>
      <c r="K732"/>
    </row>
    <row r="733" spans="1:11" ht="15" x14ac:dyDescent="0.25">
      <c r="A733" s="381" t="s">
        <v>16710</v>
      </c>
      <c r="B733" s="381"/>
      <c r="C733" s="381"/>
      <c r="D733" s="381"/>
      <c r="E733" s="381"/>
      <c r="F733" s="386">
        <v>1548.1799999999998</v>
      </c>
      <c r="G733" s="386">
        <v>56015.186500000011</v>
      </c>
      <c r="H733" s="386">
        <v>2410.1900000000169</v>
      </c>
      <c r="I733" s="386">
        <v>28205</v>
      </c>
      <c r="J733"/>
      <c r="K733"/>
    </row>
    <row r="734" spans="1:11" ht="15" x14ac:dyDescent="0.25">
      <c r="A734" s="381">
        <v>20060004</v>
      </c>
      <c r="B734" s="381" t="s">
        <v>17</v>
      </c>
      <c r="C734" s="381" t="s">
        <v>5217</v>
      </c>
      <c r="D734" s="381" t="s">
        <v>5265</v>
      </c>
      <c r="E734" s="381" t="s">
        <v>5266</v>
      </c>
      <c r="F734" s="386">
        <v>283.27999999999997</v>
      </c>
      <c r="G734" s="386">
        <v>12648.605</v>
      </c>
      <c r="H734" s="386">
        <v>0</v>
      </c>
      <c r="I734" s="386">
        <v>6299</v>
      </c>
      <c r="J734"/>
      <c r="K734"/>
    </row>
    <row r="735" spans="1:11" ht="15" x14ac:dyDescent="0.25">
      <c r="A735" s="381">
        <v>20060004</v>
      </c>
      <c r="B735" s="381" t="s">
        <v>19</v>
      </c>
      <c r="C735" s="381" t="s">
        <v>5221</v>
      </c>
      <c r="D735" s="381" t="s">
        <v>5272</v>
      </c>
      <c r="E735" s="381" t="s">
        <v>5266</v>
      </c>
      <c r="F735" s="386">
        <v>78.820000000000007</v>
      </c>
      <c r="G735" s="386">
        <v>3215.3403999999996</v>
      </c>
      <c r="H735" s="386">
        <v>0</v>
      </c>
      <c r="I735" s="386">
        <v>3215</v>
      </c>
      <c r="J735"/>
      <c r="K735"/>
    </row>
    <row r="736" spans="1:11" ht="15" x14ac:dyDescent="0.25">
      <c r="A736" s="381">
        <v>20060004</v>
      </c>
      <c r="B736" s="381" t="s">
        <v>21</v>
      </c>
      <c r="C736" s="381" t="s">
        <v>795</v>
      </c>
      <c r="D736" s="381" t="s">
        <v>5275</v>
      </c>
      <c r="E736" s="381" t="s">
        <v>5266</v>
      </c>
      <c r="F736" s="386">
        <v>44.9</v>
      </c>
      <c r="G736" s="386">
        <v>1995.7360000000001</v>
      </c>
      <c r="H736" s="386">
        <v>0</v>
      </c>
      <c r="I736" s="386">
        <v>1996</v>
      </c>
      <c r="J736"/>
      <c r="K736"/>
    </row>
    <row r="737" spans="1:11" ht="15" x14ac:dyDescent="0.25">
      <c r="A737" s="381">
        <v>20060004</v>
      </c>
      <c r="B737" s="381" t="s">
        <v>25</v>
      </c>
      <c r="C737" s="381" t="s">
        <v>6874</v>
      </c>
      <c r="D737" s="381" t="s">
        <v>6898</v>
      </c>
      <c r="E737" s="381" t="s">
        <v>5254</v>
      </c>
      <c r="F737" s="386">
        <v>50.36</v>
      </c>
      <c r="G737" s="386">
        <v>2323.3523999999998</v>
      </c>
      <c r="H737" s="386">
        <v>0</v>
      </c>
      <c r="I737" s="386">
        <v>2323</v>
      </c>
      <c r="J737"/>
      <c r="K737"/>
    </row>
    <row r="738" spans="1:11" ht="15" x14ac:dyDescent="0.25">
      <c r="A738" s="381">
        <v>20060004</v>
      </c>
      <c r="B738" s="381" t="s">
        <v>27</v>
      </c>
      <c r="C738" s="381" t="s">
        <v>6875</v>
      </c>
      <c r="D738" s="381" t="s">
        <v>6899</v>
      </c>
      <c r="E738" s="381" t="s">
        <v>5268</v>
      </c>
      <c r="F738" s="386">
        <v>26.979999999999997</v>
      </c>
      <c r="G738" s="386">
        <v>904.74019999999996</v>
      </c>
      <c r="H738" s="386">
        <v>0</v>
      </c>
      <c r="I738" s="386">
        <v>905</v>
      </c>
      <c r="J738"/>
      <c r="K738"/>
    </row>
    <row r="739" spans="1:11" ht="15" x14ac:dyDescent="0.25">
      <c r="A739" s="381">
        <v>20060004</v>
      </c>
      <c r="B739" s="381" t="s">
        <v>28</v>
      </c>
      <c r="C739" s="381" t="s">
        <v>5409</v>
      </c>
      <c r="D739" s="381" t="s">
        <v>5482</v>
      </c>
      <c r="E739" s="381" t="s">
        <v>5266</v>
      </c>
      <c r="F739" s="386">
        <v>54.72</v>
      </c>
      <c r="G739" s="386">
        <v>2302.4710000000005</v>
      </c>
      <c r="H739" s="386">
        <v>0</v>
      </c>
      <c r="I739" s="386">
        <v>2302</v>
      </c>
      <c r="J739"/>
      <c r="K739"/>
    </row>
    <row r="740" spans="1:11" ht="15" x14ac:dyDescent="0.25">
      <c r="A740" s="381">
        <v>20060004</v>
      </c>
      <c r="B740" s="381" t="s">
        <v>37</v>
      </c>
      <c r="C740" s="381" t="s">
        <v>5410</v>
      </c>
      <c r="D740" s="381" t="s">
        <v>5483</v>
      </c>
      <c r="E740" s="381" t="s">
        <v>5266</v>
      </c>
      <c r="F740" s="386">
        <v>13.48</v>
      </c>
      <c r="G740" s="386">
        <v>467.2088</v>
      </c>
      <c r="H740" s="386">
        <v>0</v>
      </c>
      <c r="I740" s="386">
        <v>467</v>
      </c>
      <c r="J740"/>
      <c r="K740"/>
    </row>
    <row r="741" spans="1:11" ht="15" x14ac:dyDescent="0.25">
      <c r="A741" s="381">
        <v>20060004</v>
      </c>
      <c r="B741" s="381" t="s">
        <v>38</v>
      </c>
      <c r="C741" s="381" t="s">
        <v>5411</v>
      </c>
      <c r="D741" s="381" t="s">
        <v>5484</v>
      </c>
      <c r="E741" s="381" t="s">
        <v>5268</v>
      </c>
      <c r="F741" s="386">
        <v>73.339999999999989</v>
      </c>
      <c r="G741" s="386">
        <v>2979.1687999999995</v>
      </c>
      <c r="H741" s="386">
        <v>0</v>
      </c>
      <c r="I741" s="386">
        <v>2979</v>
      </c>
      <c r="J741"/>
      <c r="K741"/>
    </row>
    <row r="742" spans="1:11" ht="15" x14ac:dyDescent="0.25">
      <c r="A742" s="381">
        <v>20060004</v>
      </c>
      <c r="B742" s="381" t="s">
        <v>5</v>
      </c>
      <c r="C742" s="381" t="s">
        <v>5341</v>
      </c>
      <c r="D742" s="381" t="s">
        <v>5485</v>
      </c>
      <c r="E742" s="381" t="s">
        <v>5266</v>
      </c>
      <c r="F742" s="386">
        <v>44.06</v>
      </c>
      <c r="G742" s="386">
        <v>1856.6594</v>
      </c>
      <c r="H742" s="386">
        <v>0</v>
      </c>
      <c r="I742" s="386">
        <v>1857</v>
      </c>
      <c r="J742"/>
      <c r="K742"/>
    </row>
    <row r="743" spans="1:11" ht="15" x14ac:dyDescent="0.25">
      <c r="A743" s="381">
        <v>20060004</v>
      </c>
      <c r="B743" s="381" t="s">
        <v>6</v>
      </c>
      <c r="C743" s="381" t="s">
        <v>5750</v>
      </c>
      <c r="D743" s="381" t="s">
        <v>5826</v>
      </c>
      <c r="E743" s="381" t="s">
        <v>5266</v>
      </c>
      <c r="F743" s="386">
        <v>98.42</v>
      </c>
      <c r="G743" s="386">
        <v>4340.5259999999998</v>
      </c>
      <c r="H743" s="386">
        <v>0</v>
      </c>
      <c r="I743" s="386">
        <v>4341</v>
      </c>
      <c r="J743"/>
      <c r="K743"/>
    </row>
    <row r="744" spans="1:11" ht="15" x14ac:dyDescent="0.25">
      <c r="A744" s="381">
        <v>20060004</v>
      </c>
      <c r="B744" s="381" t="s">
        <v>31</v>
      </c>
      <c r="C744" s="381" t="s">
        <v>6088</v>
      </c>
      <c r="D744" s="381" t="s">
        <v>6117</v>
      </c>
      <c r="E744" s="381" t="s">
        <v>5266</v>
      </c>
      <c r="F744" s="386">
        <v>7.5200000000000005</v>
      </c>
      <c r="G744" s="386">
        <v>294.54640000000001</v>
      </c>
      <c r="H744" s="386">
        <v>0</v>
      </c>
      <c r="I744" s="386">
        <v>295</v>
      </c>
      <c r="J744"/>
      <c r="K744"/>
    </row>
    <row r="745" spans="1:11" ht="15" x14ac:dyDescent="0.25">
      <c r="A745" s="381">
        <v>20060004</v>
      </c>
      <c r="B745" s="381" t="s">
        <v>422</v>
      </c>
      <c r="C745" s="381" t="s">
        <v>6090</v>
      </c>
      <c r="D745" s="381" t="s">
        <v>6119</v>
      </c>
      <c r="E745" s="381" t="s">
        <v>5266</v>
      </c>
      <c r="F745" s="386">
        <v>85.97999999999999</v>
      </c>
      <c r="G745" s="386">
        <v>3601.1466000000005</v>
      </c>
      <c r="H745" s="386">
        <v>0</v>
      </c>
      <c r="I745" s="386">
        <v>3601</v>
      </c>
      <c r="J745"/>
      <c r="K745"/>
    </row>
    <row r="746" spans="1:11" ht="15" x14ac:dyDescent="0.25">
      <c r="A746" s="381">
        <v>20060004</v>
      </c>
      <c r="B746" s="381" t="s">
        <v>34</v>
      </c>
      <c r="C746" s="381" t="s">
        <v>6359</v>
      </c>
      <c r="D746" s="381" t="s">
        <v>6412</v>
      </c>
      <c r="E746" s="381" t="s">
        <v>6413</v>
      </c>
      <c r="F746" s="386">
        <v>14.24</v>
      </c>
      <c r="G746" s="386">
        <v>532.88860000000011</v>
      </c>
      <c r="H746" s="386">
        <v>0</v>
      </c>
      <c r="I746" s="386">
        <v>533</v>
      </c>
      <c r="J746"/>
      <c r="K746"/>
    </row>
    <row r="747" spans="1:11" ht="15" x14ac:dyDescent="0.25">
      <c r="A747" s="381">
        <v>20060004</v>
      </c>
      <c r="B747" s="381" t="s">
        <v>1650</v>
      </c>
      <c r="C747" s="381" t="s">
        <v>5413</v>
      </c>
      <c r="D747" s="381" t="s">
        <v>6651</v>
      </c>
      <c r="E747" s="381" t="s">
        <v>5266</v>
      </c>
      <c r="F747" s="386">
        <v>2.12</v>
      </c>
      <c r="G747" s="386">
        <v>87.538800000000009</v>
      </c>
      <c r="H747" s="386">
        <v>0</v>
      </c>
      <c r="I747" s="386">
        <v>88</v>
      </c>
      <c r="J747"/>
      <c r="K747"/>
    </row>
    <row r="748" spans="1:11" ht="15" x14ac:dyDescent="0.25">
      <c r="A748" s="381">
        <v>20060004</v>
      </c>
      <c r="B748" s="381" t="s">
        <v>424</v>
      </c>
      <c r="C748" s="381" t="s">
        <v>6622</v>
      </c>
      <c r="D748" s="381" t="s">
        <v>6656</v>
      </c>
      <c r="E748" s="381" t="s">
        <v>5266</v>
      </c>
      <c r="F748" s="386">
        <v>27.080000000000002</v>
      </c>
      <c r="G748" s="386">
        <v>1124.6934000000001</v>
      </c>
      <c r="H748" s="386">
        <v>0</v>
      </c>
      <c r="I748" s="386">
        <v>1125</v>
      </c>
      <c r="J748"/>
      <c r="K748"/>
    </row>
    <row r="749" spans="1:11" ht="15" x14ac:dyDescent="0.25">
      <c r="A749" s="381">
        <v>20060004</v>
      </c>
      <c r="B749" s="381" t="s">
        <v>761</v>
      </c>
      <c r="C749" s="381" t="s">
        <v>5992</v>
      </c>
      <c r="D749" s="381" t="s">
        <v>7677</v>
      </c>
      <c r="E749" s="381" t="s">
        <v>5266</v>
      </c>
      <c r="F749" s="386">
        <v>36.82</v>
      </c>
      <c r="G749" s="386">
        <v>1241.7232000000001</v>
      </c>
      <c r="H749" s="386">
        <v>0</v>
      </c>
      <c r="I749" s="386">
        <v>1242</v>
      </c>
      <c r="J749"/>
      <c r="K749"/>
    </row>
    <row r="750" spans="1:11" ht="15" x14ac:dyDescent="0.25">
      <c r="A750" s="381">
        <v>20060004</v>
      </c>
      <c r="B750" s="381" t="s">
        <v>763</v>
      </c>
      <c r="C750" s="381" t="s">
        <v>368</v>
      </c>
      <c r="D750" s="381" t="s">
        <v>7678</v>
      </c>
      <c r="E750" s="381" t="s">
        <v>6116</v>
      </c>
      <c r="F750" s="386">
        <v>31.06</v>
      </c>
      <c r="G750" s="386">
        <v>1485.5382</v>
      </c>
      <c r="H750" s="386">
        <v>0</v>
      </c>
      <c r="I750" s="386">
        <v>1486</v>
      </c>
      <c r="J750"/>
      <c r="K750"/>
    </row>
    <row r="751" spans="1:11" ht="15" x14ac:dyDescent="0.25">
      <c r="A751" s="381">
        <v>20060004</v>
      </c>
      <c r="B751" s="381" t="s">
        <v>952</v>
      </c>
      <c r="C751" s="381" t="s">
        <v>5343</v>
      </c>
      <c r="D751" s="381" t="s">
        <v>7679</v>
      </c>
      <c r="E751" s="381" t="s">
        <v>5266</v>
      </c>
      <c r="F751" s="386">
        <v>30.799999999999997</v>
      </c>
      <c r="G751" s="386">
        <v>1194.5186000000001</v>
      </c>
      <c r="H751" s="386">
        <v>0</v>
      </c>
      <c r="I751" s="386">
        <v>1195</v>
      </c>
      <c r="J751"/>
      <c r="K751"/>
    </row>
    <row r="752" spans="1:11" ht="15" x14ac:dyDescent="0.25">
      <c r="A752" s="381">
        <v>20060004</v>
      </c>
      <c r="B752" s="381" t="s">
        <v>1489</v>
      </c>
      <c r="C752" s="381" t="s">
        <v>7053</v>
      </c>
      <c r="D752" s="381" t="s">
        <v>8086</v>
      </c>
      <c r="E752" s="381" t="s">
        <v>5266</v>
      </c>
      <c r="F752" s="386">
        <v>8.82</v>
      </c>
      <c r="G752" s="386">
        <v>327.36779999999999</v>
      </c>
      <c r="H752" s="386">
        <v>0</v>
      </c>
      <c r="I752" s="386">
        <v>327</v>
      </c>
      <c r="J752"/>
      <c r="K752"/>
    </row>
    <row r="753" spans="1:11" ht="15" x14ac:dyDescent="0.25">
      <c r="A753" s="381">
        <v>20060004</v>
      </c>
      <c r="B753" s="381" t="s">
        <v>1750</v>
      </c>
      <c r="C753" s="381" t="s">
        <v>7287</v>
      </c>
      <c r="D753" s="381" t="s">
        <v>8346</v>
      </c>
      <c r="E753" s="381" t="s">
        <v>5254</v>
      </c>
      <c r="F753" s="386">
        <v>32.18</v>
      </c>
      <c r="G753" s="386">
        <v>1315.7172</v>
      </c>
      <c r="H753" s="386">
        <v>0</v>
      </c>
      <c r="I753" s="386">
        <v>1316</v>
      </c>
      <c r="J753"/>
      <c r="K753"/>
    </row>
    <row r="754" spans="1:11" ht="15" x14ac:dyDescent="0.25">
      <c r="A754" s="381">
        <v>20060004</v>
      </c>
      <c r="B754" s="381" t="s">
        <v>427</v>
      </c>
      <c r="C754" s="381" t="s">
        <v>7127</v>
      </c>
      <c r="D754" s="381" t="s">
        <v>7163</v>
      </c>
      <c r="E754" s="381" t="s">
        <v>5266</v>
      </c>
      <c r="F754" s="386">
        <v>13.16</v>
      </c>
      <c r="G754" s="386">
        <v>532.21439999999996</v>
      </c>
      <c r="H754" s="386">
        <v>0</v>
      </c>
      <c r="I754" s="386">
        <v>532</v>
      </c>
      <c r="J754"/>
      <c r="K754"/>
    </row>
    <row r="755" spans="1:11" ht="15" x14ac:dyDescent="0.25">
      <c r="A755" s="381">
        <v>20060004</v>
      </c>
      <c r="B755" s="381" t="s">
        <v>3868</v>
      </c>
      <c r="C755" s="381" t="s">
        <v>15514</v>
      </c>
      <c r="D755" s="381" t="s">
        <v>15573</v>
      </c>
      <c r="E755" s="381" t="s">
        <v>5266</v>
      </c>
      <c r="F755" s="386">
        <v>53.980000000000004</v>
      </c>
      <c r="G755" s="386">
        <v>1812.6432</v>
      </c>
      <c r="H755" s="386">
        <v>0</v>
      </c>
      <c r="I755" s="386">
        <v>1813</v>
      </c>
      <c r="J755"/>
      <c r="K755"/>
    </row>
    <row r="756" spans="1:11" ht="15" x14ac:dyDescent="0.25">
      <c r="A756" s="381">
        <v>20060004</v>
      </c>
      <c r="B756" s="381" t="s">
        <v>3870</v>
      </c>
      <c r="C756" s="381" t="s">
        <v>9393</v>
      </c>
      <c r="D756" s="381" t="s">
        <v>16243</v>
      </c>
      <c r="E756" s="381" t="s">
        <v>5268</v>
      </c>
      <c r="F756" s="386">
        <v>10.779999999999998</v>
      </c>
      <c r="G756" s="386">
        <v>406.94240000000002</v>
      </c>
      <c r="H756" s="386">
        <v>0</v>
      </c>
      <c r="I756" s="386">
        <v>407</v>
      </c>
      <c r="J756"/>
      <c r="K756"/>
    </row>
    <row r="757" spans="1:11" ht="15" x14ac:dyDescent="0.25">
      <c r="A757" s="381">
        <v>20060004</v>
      </c>
      <c r="B757" s="381" t="s">
        <v>3871</v>
      </c>
      <c r="C757" s="381" t="s">
        <v>561</v>
      </c>
      <c r="D757" s="381" t="s">
        <v>16244</v>
      </c>
      <c r="E757" s="381" t="s">
        <v>5266</v>
      </c>
      <c r="F757" s="386">
        <v>28.1</v>
      </c>
      <c r="G757" s="386">
        <v>1523.7505999999996</v>
      </c>
      <c r="H757" s="386">
        <v>0</v>
      </c>
      <c r="I757" s="386">
        <v>1524</v>
      </c>
      <c r="J757"/>
      <c r="K757"/>
    </row>
    <row r="758" spans="1:11" ht="15" x14ac:dyDescent="0.25">
      <c r="A758" s="381">
        <v>20060004</v>
      </c>
      <c r="B758" s="381" t="s">
        <v>3872</v>
      </c>
      <c r="C758" s="381" t="s">
        <v>6462</v>
      </c>
      <c r="D758" s="381" t="s">
        <v>16245</v>
      </c>
      <c r="E758" s="381" t="s">
        <v>5266</v>
      </c>
      <c r="F758" s="386">
        <v>25.04</v>
      </c>
      <c r="G758" s="386">
        <v>837.99659999999994</v>
      </c>
      <c r="H758" s="386">
        <v>0</v>
      </c>
      <c r="I758" s="386">
        <v>838</v>
      </c>
      <c r="J758"/>
      <c r="K758"/>
    </row>
    <row r="759" spans="1:11" ht="15" x14ac:dyDescent="0.25">
      <c r="A759" s="381">
        <v>20060004</v>
      </c>
      <c r="B759" s="381" t="s">
        <v>10942</v>
      </c>
      <c r="C759" s="381" t="s">
        <v>16217</v>
      </c>
      <c r="D759" s="381" t="s">
        <v>16246</v>
      </c>
      <c r="E759" s="381" t="s">
        <v>5271</v>
      </c>
      <c r="F759" s="386">
        <v>25.12</v>
      </c>
      <c r="G759" s="386">
        <v>844.12699999999995</v>
      </c>
      <c r="H759" s="386">
        <v>0</v>
      </c>
      <c r="I759" s="386">
        <v>844</v>
      </c>
      <c r="J759"/>
      <c r="K759"/>
    </row>
    <row r="760" spans="1:11" ht="15" x14ac:dyDescent="0.25">
      <c r="A760" s="381">
        <v>20060004</v>
      </c>
      <c r="B760" s="381" t="s">
        <v>3652</v>
      </c>
      <c r="C760" s="381" t="s">
        <v>7723</v>
      </c>
      <c r="D760" s="381" t="s">
        <v>14086</v>
      </c>
      <c r="E760" s="381" t="s">
        <v>5807</v>
      </c>
      <c r="F760" s="386">
        <v>21.58</v>
      </c>
      <c r="G760" s="386">
        <v>999.28819999999996</v>
      </c>
      <c r="H760" s="386">
        <v>0</v>
      </c>
      <c r="I760" s="386">
        <v>999</v>
      </c>
      <c r="J760"/>
      <c r="K760"/>
    </row>
    <row r="761" spans="1:11" ht="15" x14ac:dyDescent="0.25">
      <c r="A761" s="381">
        <v>20060004</v>
      </c>
      <c r="B761" s="381" t="s">
        <v>4391</v>
      </c>
      <c r="C761" s="381" t="s">
        <v>16218</v>
      </c>
      <c r="D761" s="381" t="s">
        <v>16247</v>
      </c>
      <c r="E761" s="381" t="s">
        <v>5266</v>
      </c>
      <c r="F761" s="386">
        <v>20.8</v>
      </c>
      <c r="G761" s="386">
        <v>693.33960000000002</v>
      </c>
      <c r="H761" s="386">
        <v>0</v>
      </c>
      <c r="I761" s="386">
        <v>693</v>
      </c>
      <c r="J761"/>
      <c r="K761"/>
    </row>
    <row r="762" spans="1:11" ht="15" x14ac:dyDescent="0.25">
      <c r="A762" s="381">
        <v>20060004</v>
      </c>
      <c r="B762" s="381" t="s">
        <v>4656</v>
      </c>
      <c r="C762" s="381" t="s">
        <v>16219</v>
      </c>
      <c r="D762" s="381" t="s">
        <v>16248</v>
      </c>
      <c r="E762" s="381" t="s">
        <v>6116</v>
      </c>
      <c r="F762" s="386">
        <v>6.76</v>
      </c>
      <c r="G762" s="386">
        <v>259.87039999999996</v>
      </c>
      <c r="H762" s="386">
        <v>0</v>
      </c>
      <c r="I762" s="386">
        <v>260</v>
      </c>
      <c r="J762"/>
      <c r="K762"/>
    </row>
    <row r="763" spans="1:11" ht="15" x14ac:dyDescent="0.25">
      <c r="A763" s="381" t="s">
        <v>16711</v>
      </c>
      <c r="B763" s="381"/>
      <c r="C763" s="381"/>
      <c r="D763" s="381"/>
      <c r="E763" s="381"/>
      <c r="F763" s="386">
        <v>1250.2999999999997</v>
      </c>
      <c r="G763" s="386">
        <v>52149.659199999995</v>
      </c>
      <c r="H763" s="386">
        <v>0</v>
      </c>
      <c r="I763" s="386">
        <v>45802</v>
      </c>
      <c r="J763"/>
      <c r="K763"/>
    </row>
    <row r="764" spans="1:11" ht="15" x14ac:dyDescent="0.25">
      <c r="A764" s="381">
        <v>20060005</v>
      </c>
      <c r="B764" s="381" t="s">
        <v>0</v>
      </c>
      <c r="C764" s="381" t="s">
        <v>7133</v>
      </c>
      <c r="D764" s="381" t="s">
        <v>7170</v>
      </c>
      <c r="E764" s="381" t="s">
        <v>4452</v>
      </c>
      <c r="F764" s="386">
        <v>354.76000000000005</v>
      </c>
      <c r="G764" s="386">
        <v>16313.575999999997</v>
      </c>
      <c r="H764" s="386">
        <v>0</v>
      </c>
      <c r="I764" s="386">
        <v>16314</v>
      </c>
      <c r="J764"/>
      <c r="K764"/>
    </row>
    <row r="765" spans="1:11" ht="15" x14ac:dyDescent="0.25">
      <c r="A765" s="381">
        <v>20060005</v>
      </c>
      <c r="B765" s="381" t="s">
        <v>18</v>
      </c>
      <c r="C765" s="381" t="s">
        <v>810</v>
      </c>
      <c r="D765" s="381" t="s">
        <v>7172</v>
      </c>
      <c r="E765" s="381" t="s">
        <v>4452</v>
      </c>
      <c r="F765" s="386">
        <v>54.559999999999995</v>
      </c>
      <c r="G765" s="386">
        <v>2514.1886000000004</v>
      </c>
      <c r="H765" s="386">
        <v>0</v>
      </c>
      <c r="I765" s="386">
        <v>2514</v>
      </c>
      <c r="J765"/>
      <c r="K765"/>
    </row>
    <row r="766" spans="1:11" ht="15" x14ac:dyDescent="0.25">
      <c r="A766" s="381">
        <v>20060005</v>
      </c>
      <c r="B766" s="381" t="s">
        <v>41</v>
      </c>
      <c r="C766" s="381" t="s">
        <v>9109</v>
      </c>
      <c r="D766" s="381" t="s">
        <v>9147</v>
      </c>
      <c r="E766" s="381" t="s">
        <v>4452</v>
      </c>
      <c r="F766" s="386">
        <v>18.88</v>
      </c>
      <c r="G766" s="386">
        <v>726.0598</v>
      </c>
      <c r="H766" s="386">
        <v>0</v>
      </c>
      <c r="I766" s="386">
        <v>726</v>
      </c>
      <c r="J766"/>
      <c r="K766"/>
    </row>
    <row r="767" spans="1:11" ht="15" x14ac:dyDescent="0.25">
      <c r="A767" s="381">
        <v>20060005</v>
      </c>
      <c r="B767" s="381" t="s">
        <v>36</v>
      </c>
      <c r="C767" s="381" t="s">
        <v>137</v>
      </c>
      <c r="D767" s="381" t="s">
        <v>7356</v>
      </c>
      <c r="E767" s="381" t="s">
        <v>4452</v>
      </c>
      <c r="F767" s="386">
        <v>25.78</v>
      </c>
      <c r="G767" s="386">
        <v>1759.384</v>
      </c>
      <c r="H767" s="386">
        <v>0</v>
      </c>
      <c r="I767" s="386">
        <v>1759</v>
      </c>
      <c r="J767"/>
      <c r="K767"/>
    </row>
    <row r="768" spans="1:11" ht="15" x14ac:dyDescent="0.25">
      <c r="A768" s="381">
        <v>20060005</v>
      </c>
      <c r="B768" s="381" t="s">
        <v>22</v>
      </c>
      <c r="C768" s="381" t="s">
        <v>7319</v>
      </c>
      <c r="D768" s="381" t="s">
        <v>7358</v>
      </c>
      <c r="E768" s="381" t="s">
        <v>6116</v>
      </c>
      <c r="F768" s="386">
        <v>13.059999999999999</v>
      </c>
      <c r="G768" s="386">
        <v>494.68699999999995</v>
      </c>
      <c r="H768" s="386">
        <v>0</v>
      </c>
      <c r="I768" s="386">
        <v>495</v>
      </c>
      <c r="J768"/>
      <c r="K768"/>
    </row>
    <row r="769" spans="1:11" ht="15" x14ac:dyDescent="0.25">
      <c r="A769" s="381">
        <v>20060005</v>
      </c>
      <c r="B769" s="381" t="s">
        <v>23</v>
      </c>
      <c r="C769" s="381" t="s">
        <v>7111</v>
      </c>
      <c r="D769" s="381" t="s">
        <v>7143</v>
      </c>
      <c r="E769" s="381" t="s">
        <v>4452</v>
      </c>
      <c r="F769" s="386">
        <v>28.799999999999997</v>
      </c>
      <c r="G769" s="386">
        <v>1503.0176000000001</v>
      </c>
      <c r="H769" s="386">
        <v>0</v>
      </c>
      <c r="I769" s="386">
        <v>1503</v>
      </c>
      <c r="J769"/>
      <c r="K769"/>
    </row>
    <row r="770" spans="1:11" ht="15" x14ac:dyDescent="0.25">
      <c r="A770" s="381">
        <v>20060005</v>
      </c>
      <c r="B770" s="381" t="s">
        <v>24</v>
      </c>
      <c r="C770" s="381" t="s">
        <v>8671</v>
      </c>
      <c r="D770" s="381" t="s">
        <v>7681</v>
      </c>
      <c r="E770" s="381" t="s">
        <v>4452</v>
      </c>
      <c r="F770" s="386">
        <v>36.260000000000005</v>
      </c>
      <c r="G770" s="386">
        <v>1366.4114000000002</v>
      </c>
      <c r="H770" s="386">
        <v>0</v>
      </c>
      <c r="I770" s="386">
        <v>1366</v>
      </c>
      <c r="J770"/>
      <c r="K770"/>
    </row>
    <row r="771" spans="1:11" ht="15" x14ac:dyDescent="0.25">
      <c r="A771" s="381">
        <v>20060005</v>
      </c>
      <c r="B771" s="381" t="s">
        <v>25</v>
      </c>
      <c r="C771" s="381" t="s">
        <v>8674</v>
      </c>
      <c r="D771" s="381" t="s">
        <v>7682</v>
      </c>
      <c r="E771" s="381" t="s">
        <v>4452</v>
      </c>
      <c r="F771" s="386">
        <v>39.160000000000004</v>
      </c>
      <c r="G771" s="386">
        <v>1628.5146</v>
      </c>
      <c r="H771" s="386">
        <v>0</v>
      </c>
      <c r="I771" s="386">
        <v>1629</v>
      </c>
      <c r="J771"/>
      <c r="K771"/>
    </row>
    <row r="772" spans="1:11" ht="15" x14ac:dyDescent="0.25">
      <c r="A772" s="381">
        <v>20060005</v>
      </c>
      <c r="B772" s="381" t="s">
        <v>4</v>
      </c>
      <c r="C772" s="381" t="s">
        <v>471</v>
      </c>
      <c r="D772" s="381" t="s">
        <v>10150</v>
      </c>
      <c r="E772" s="381" t="s">
        <v>4452</v>
      </c>
      <c r="F772" s="386">
        <v>19.34</v>
      </c>
      <c r="G772" s="386">
        <v>1410.6748</v>
      </c>
      <c r="H772" s="386">
        <v>0</v>
      </c>
      <c r="I772" s="386">
        <v>1411</v>
      </c>
      <c r="J772"/>
      <c r="K772"/>
    </row>
    <row r="773" spans="1:11" ht="15" x14ac:dyDescent="0.25">
      <c r="A773" s="381">
        <v>20060005</v>
      </c>
      <c r="B773" s="381" t="s">
        <v>37</v>
      </c>
      <c r="C773" s="381" t="s">
        <v>10420</v>
      </c>
      <c r="D773" s="381" t="s">
        <v>10455</v>
      </c>
      <c r="E773" s="381" t="s">
        <v>6116</v>
      </c>
      <c r="F773" s="386">
        <v>10.760000000000002</v>
      </c>
      <c r="G773" s="386">
        <v>483.589</v>
      </c>
      <c r="H773" s="386">
        <v>0</v>
      </c>
      <c r="I773" s="386">
        <v>484</v>
      </c>
      <c r="J773"/>
      <c r="K773"/>
    </row>
    <row r="774" spans="1:11" ht="15" x14ac:dyDescent="0.25">
      <c r="A774" s="381">
        <v>20060005</v>
      </c>
      <c r="B774" s="381" t="s">
        <v>29</v>
      </c>
      <c r="C774" s="381" t="s">
        <v>166</v>
      </c>
      <c r="D774" s="381" t="s">
        <v>10457</v>
      </c>
      <c r="E774" s="381" t="s">
        <v>4452</v>
      </c>
      <c r="F774" s="386">
        <v>131.54</v>
      </c>
      <c r="G774" s="386">
        <v>7341.0937999999996</v>
      </c>
      <c r="H774" s="386">
        <v>0</v>
      </c>
      <c r="I774" s="386">
        <v>7341</v>
      </c>
      <c r="J774"/>
      <c r="K774"/>
    </row>
    <row r="775" spans="1:11" ht="15" x14ac:dyDescent="0.25">
      <c r="A775" s="381">
        <v>20060005</v>
      </c>
      <c r="B775" s="381" t="s">
        <v>30</v>
      </c>
      <c r="C775" s="381" t="s">
        <v>11479</v>
      </c>
      <c r="D775" s="381" t="s">
        <v>11526</v>
      </c>
      <c r="E775" s="381" t="s">
        <v>4452</v>
      </c>
      <c r="F775" s="386">
        <v>52.519999999999996</v>
      </c>
      <c r="G775" s="386">
        <v>1915.9885999999997</v>
      </c>
      <c r="H775" s="386">
        <v>0</v>
      </c>
      <c r="I775" s="386">
        <v>1916</v>
      </c>
      <c r="J775"/>
      <c r="K775"/>
    </row>
    <row r="776" spans="1:11" ht="15" x14ac:dyDescent="0.25">
      <c r="A776" s="381">
        <v>20060005</v>
      </c>
      <c r="B776" s="381" t="s">
        <v>8</v>
      </c>
      <c r="C776" s="381" t="s">
        <v>6210</v>
      </c>
      <c r="D776" s="381" t="s">
        <v>11822</v>
      </c>
      <c r="E776" s="381" t="s">
        <v>5250</v>
      </c>
      <c r="F776" s="386">
        <v>20.86</v>
      </c>
      <c r="G776" s="386">
        <v>1529.7144000000001</v>
      </c>
      <c r="H776" s="386">
        <v>0</v>
      </c>
      <c r="I776" s="386">
        <v>1530</v>
      </c>
      <c r="J776"/>
      <c r="K776"/>
    </row>
    <row r="777" spans="1:11" ht="15" x14ac:dyDescent="0.25">
      <c r="A777" s="381">
        <v>20060005</v>
      </c>
      <c r="B777" s="381" t="s">
        <v>12</v>
      </c>
      <c r="C777" s="381" t="s">
        <v>16220</v>
      </c>
      <c r="D777" s="381" t="s">
        <v>16249</v>
      </c>
      <c r="E777" s="381" t="s">
        <v>4452</v>
      </c>
      <c r="F777" s="386">
        <v>38.599999999999994</v>
      </c>
      <c r="G777" s="386">
        <v>1518.9312</v>
      </c>
      <c r="H777" s="386">
        <v>0</v>
      </c>
      <c r="I777" s="386">
        <v>1519</v>
      </c>
      <c r="J777"/>
      <c r="K777"/>
    </row>
    <row r="778" spans="1:11" ht="15" x14ac:dyDescent="0.25">
      <c r="A778" s="381" t="s">
        <v>16712</v>
      </c>
      <c r="B778" s="381"/>
      <c r="C778" s="381"/>
      <c r="D778" s="381"/>
      <c r="E778" s="381"/>
      <c r="F778" s="386">
        <v>844.88</v>
      </c>
      <c r="G778" s="386">
        <v>40505.830799999989</v>
      </c>
      <c r="H778" s="386">
        <v>0</v>
      </c>
      <c r="I778" s="386">
        <v>40507</v>
      </c>
      <c r="J778"/>
      <c r="K778"/>
    </row>
    <row r="779" spans="1:11" ht="15" x14ac:dyDescent="0.25">
      <c r="A779" s="381">
        <v>20060007</v>
      </c>
      <c r="B779" s="381" t="s">
        <v>0</v>
      </c>
      <c r="C779" s="381" t="s">
        <v>5736</v>
      </c>
      <c r="D779" s="381" t="s">
        <v>5808</v>
      </c>
      <c r="E779" s="381" t="s">
        <v>5809</v>
      </c>
      <c r="F779" s="386">
        <v>271.89</v>
      </c>
      <c r="G779" s="386">
        <v>11068.5532</v>
      </c>
      <c r="H779" s="386">
        <v>0</v>
      </c>
      <c r="I779" s="386">
        <v>11069</v>
      </c>
      <c r="J779"/>
      <c r="K779"/>
    </row>
    <row r="780" spans="1:11" ht="15" x14ac:dyDescent="0.25">
      <c r="A780" s="381">
        <v>20060007</v>
      </c>
      <c r="B780" s="381" t="s">
        <v>21</v>
      </c>
      <c r="C780" s="381" t="s">
        <v>7113</v>
      </c>
      <c r="D780" s="381" t="s">
        <v>7145</v>
      </c>
      <c r="E780" s="381" t="s">
        <v>275</v>
      </c>
      <c r="F780" s="386">
        <v>244.63000000000002</v>
      </c>
      <c r="G780" s="386">
        <v>10138.909099999999</v>
      </c>
      <c r="H780" s="386">
        <v>0</v>
      </c>
      <c r="I780" s="386">
        <v>10139</v>
      </c>
      <c r="J780"/>
      <c r="K780"/>
    </row>
    <row r="781" spans="1:11" ht="15" x14ac:dyDescent="0.25">
      <c r="A781" s="381">
        <v>20060007</v>
      </c>
      <c r="B781" s="381" t="s">
        <v>24</v>
      </c>
      <c r="C781" s="381" t="s">
        <v>1079</v>
      </c>
      <c r="D781" s="381" t="s">
        <v>7943</v>
      </c>
      <c r="E781" s="381" t="s">
        <v>5807</v>
      </c>
      <c r="F781" s="386">
        <v>86.6</v>
      </c>
      <c r="G781" s="386">
        <v>3575.4849000000004</v>
      </c>
      <c r="H781" s="386">
        <v>0</v>
      </c>
      <c r="I781" s="386">
        <v>3575</v>
      </c>
      <c r="J781"/>
      <c r="K781"/>
    </row>
    <row r="782" spans="1:11" ht="15" x14ac:dyDescent="0.25">
      <c r="A782" s="381">
        <v>20060007</v>
      </c>
      <c r="B782" s="381" t="s">
        <v>25</v>
      </c>
      <c r="C782" s="381" t="s">
        <v>7913</v>
      </c>
      <c r="D782" s="381" t="s">
        <v>7944</v>
      </c>
      <c r="E782" s="381" t="s">
        <v>5809</v>
      </c>
      <c r="F782" s="386">
        <v>19.579999999999998</v>
      </c>
      <c r="G782" s="386">
        <v>792.43889999999999</v>
      </c>
      <c r="H782" s="386">
        <v>0</v>
      </c>
      <c r="I782" s="386">
        <v>792</v>
      </c>
      <c r="J782"/>
      <c r="K782"/>
    </row>
    <row r="783" spans="1:11" ht="15" x14ac:dyDescent="0.25">
      <c r="A783" s="381">
        <v>20060007</v>
      </c>
      <c r="B783" s="381" t="s">
        <v>422</v>
      </c>
      <c r="C783" s="381" t="s">
        <v>13156</v>
      </c>
      <c r="D783" s="381" t="s">
        <v>13190</v>
      </c>
      <c r="E783" s="381" t="s">
        <v>5807</v>
      </c>
      <c r="F783" s="386">
        <v>31.56</v>
      </c>
      <c r="G783" s="386">
        <v>1622.3701000000001</v>
      </c>
      <c r="H783" s="386">
        <v>0</v>
      </c>
      <c r="I783" s="386">
        <v>1622</v>
      </c>
      <c r="J783"/>
      <c r="K783"/>
    </row>
    <row r="784" spans="1:11" ht="15" x14ac:dyDescent="0.25">
      <c r="A784" s="381">
        <v>20060007</v>
      </c>
      <c r="B784" s="381" t="s">
        <v>10</v>
      </c>
      <c r="C784" s="381" t="s">
        <v>14445</v>
      </c>
      <c r="D784" s="381" t="s">
        <v>14462</v>
      </c>
      <c r="E784" s="381" t="s">
        <v>5807</v>
      </c>
      <c r="F784" s="386">
        <v>30.03</v>
      </c>
      <c r="G784" s="386">
        <v>1370.5152</v>
      </c>
      <c r="H784" s="386">
        <v>0</v>
      </c>
      <c r="I784" s="386">
        <v>1371</v>
      </c>
      <c r="J784"/>
      <c r="K784"/>
    </row>
    <row r="785" spans="1:11" ht="15" x14ac:dyDescent="0.25">
      <c r="A785" s="381" t="s">
        <v>16713</v>
      </c>
      <c r="B785" s="381"/>
      <c r="C785" s="381"/>
      <c r="D785" s="381"/>
      <c r="E785" s="381"/>
      <c r="F785" s="386">
        <v>684.29</v>
      </c>
      <c r="G785" s="386">
        <v>28568.271400000001</v>
      </c>
      <c r="H785" s="386">
        <v>0</v>
      </c>
      <c r="I785" s="386">
        <v>28568</v>
      </c>
      <c r="J785"/>
      <c r="K785"/>
    </row>
    <row r="786" spans="1:11" ht="15" x14ac:dyDescent="0.25">
      <c r="A786" s="381">
        <v>20070001</v>
      </c>
      <c r="B786" s="381" t="s">
        <v>17</v>
      </c>
      <c r="C786" s="381" t="s">
        <v>5456</v>
      </c>
      <c r="D786" s="381" t="s">
        <v>5540</v>
      </c>
      <c r="E786" s="381" t="s">
        <v>2021</v>
      </c>
      <c r="F786" s="386">
        <v>1323.58</v>
      </c>
      <c r="G786" s="386">
        <v>44888.486800000006</v>
      </c>
      <c r="H786" s="386">
        <v>0</v>
      </c>
      <c r="I786" s="386">
        <v>39518</v>
      </c>
      <c r="J786"/>
      <c r="K786"/>
    </row>
    <row r="787" spans="1:11" ht="15" x14ac:dyDescent="0.25">
      <c r="A787" s="381">
        <v>20070001</v>
      </c>
      <c r="B787" s="381" t="s">
        <v>18</v>
      </c>
      <c r="C787" s="381" t="s">
        <v>5718</v>
      </c>
      <c r="D787" s="381" t="s">
        <v>5784</v>
      </c>
      <c r="E787" s="381" t="s">
        <v>2021</v>
      </c>
      <c r="F787" s="386">
        <v>16.100000000000001</v>
      </c>
      <c r="G787" s="386">
        <v>878.2607999999999</v>
      </c>
      <c r="H787" s="386">
        <v>0</v>
      </c>
      <c r="I787" s="386">
        <v>878</v>
      </c>
      <c r="J787"/>
      <c r="K787"/>
    </row>
    <row r="788" spans="1:11" ht="15" x14ac:dyDescent="0.25">
      <c r="A788" s="381">
        <v>20070001</v>
      </c>
      <c r="B788" s="381" t="s">
        <v>36</v>
      </c>
      <c r="C788" s="381" t="s">
        <v>739</v>
      </c>
      <c r="D788" s="381" t="s">
        <v>5786</v>
      </c>
      <c r="E788" s="381" t="s">
        <v>1048</v>
      </c>
      <c r="F788" s="386">
        <v>6.9799999999999995</v>
      </c>
      <c r="G788" s="386">
        <v>307.4092</v>
      </c>
      <c r="H788" s="386">
        <v>0</v>
      </c>
      <c r="I788" s="386">
        <v>307</v>
      </c>
      <c r="J788"/>
      <c r="K788"/>
    </row>
    <row r="789" spans="1:11" ht="15" x14ac:dyDescent="0.25">
      <c r="A789" s="381">
        <v>20070001</v>
      </c>
      <c r="B789" s="381" t="s">
        <v>27</v>
      </c>
      <c r="C789" s="381" t="s">
        <v>6083</v>
      </c>
      <c r="D789" s="381" t="s">
        <v>6110</v>
      </c>
      <c r="E789" s="381" t="s">
        <v>1048</v>
      </c>
      <c r="F789" s="386">
        <v>17.7</v>
      </c>
      <c r="G789" s="386">
        <v>662.41340000000002</v>
      </c>
      <c r="H789" s="386">
        <v>0</v>
      </c>
      <c r="I789" s="386">
        <v>662</v>
      </c>
      <c r="J789"/>
      <c r="K789"/>
    </row>
    <row r="790" spans="1:11" ht="15" x14ac:dyDescent="0.25">
      <c r="A790" s="381">
        <v>20070001</v>
      </c>
      <c r="B790" s="381" t="s">
        <v>2</v>
      </c>
      <c r="C790" s="381" t="s">
        <v>6084</v>
      </c>
      <c r="D790" s="381" t="s">
        <v>6111</v>
      </c>
      <c r="E790" s="381" t="s">
        <v>2021</v>
      </c>
      <c r="F790" s="386">
        <v>20.740000000000002</v>
      </c>
      <c r="G790" s="386">
        <v>893.14940000000001</v>
      </c>
      <c r="H790" s="386">
        <v>0</v>
      </c>
      <c r="I790" s="386">
        <v>893</v>
      </c>
      <c r="J790"/>
      <c r="K790"/>
    </row>
    <row r="791" spans="1:11" ht="15" x14ac:dyDescent="0.25">
      <c r="A791" s="381">
        <v>20070001</v>
      </c>
      <c r="B791" s="381" t="s">
        <v>4</v>
      </c>
      <c r="C791" s="381" t="s">
        <v>6225</v>
      </c>
      <c r="D791" s="381" t="s">
        <v>5154</v>
      </c>
      <c r="E791" s="381" t="s">
        <v>5155</v>
      </c>
      <c r="F791" s="386">
        <v>403.44000000000005</v>
      </c>
      <c r="G791" s="386">
        <v>14589.140399999998</v>
      </c>
      <c r="H791" s="386">
        <v>0</v>
      </c>
      <c r="I791" s="386">
        <v>14589</v>
      </c>
      <c r="J791"/>
      <c r="K791"/>
    </row>
    <row r="792" spans="1:11" ht="15" x14ac:dyDescent="0.25">
      <c r="A792" s="381">
        <v>20070001</v>
      </c>
      <c r="B792" s="381" t="s">
        <v>39</v>
      </c>
      <c r="C792" s="381" t="s">
        <v>6896</v>
      </c>
      <c r="D792" s="381" t="s">
        <v>6925</v>
      </c>
      <c r="E792" s="381" t="s">
        <v>1048</v>
      </c>
      <c r="F792" s="386">
        <v>11.08</v>
      </c>
      <c r="G792" s="386">
        <v>451.82159999999999</v>
      </c>
      <c r="H792" s="386">
        <v>0</v>
      </c>
      <c r="I792" s="386">
        <v>452</v>
      </c>
      <c r="J792"/>
      <c r="K792"/>
    </row>
    <row r="793" spans="1:11" ht="15" x14ac:dyDescent="0.25">
      <c r="A793" s="381">
        <v>20070001</v>
      </c>
      <c r="B793" s="381" t="s">
        <v>31</v>
      </c>
      <c r="C793" s="381" t="s">
        <v>8215</v>
      </c>
      <c r="D793" s="381" t="s">
        <v>8246</v>
      </c>
      <c r="E793" s="381" t="s">
        <v>1048</v>
      </c>
      <c r="F793" s="386">
        <v>12.6</v>
      </c>
      <c r="G793" s="386">
        <v>472.20299999999997</v>
      </c>
      <c r="H793" s="386">
        <v>0</v>
      </c>
      <c r="I793" s="386">
        <v>472</v>
      </c>
      <c r="J793"/>
      <c r="K793"/>
    </row>
    <row r="794" spans="1:11" ht="15" x14ac:dyDescent="0.25">
      <c r="A794" s="381" t="s">
        <v>16714</v>
      </c>
      <c r="B794" s="381"/>
      <c r="C794" s="381"/>
      <c r="D794" s="381"/>
      <c r="E794" s="381"/>
      <c r="F794" s="386">
        <v>1812.2199999999998</v>
      </c>
      <c r="G794" s="386">
        <v>63142.884600000005</v>
      </c>
      <c r="H794" s="386">
        <v>0</v>
      </c>
      <c r="I794" s="386">
        <v>57771</v>
      </c>
      <c r="J794"/>
      <c r="K794"/>
    </row>
    <row r="795" spans="1:11" ht="15" x14ac:dyDescent="0.25">
      <c r="A795" s="381">
        <v>20070002</v>
      </c>
      <c r="B795" s="381" t="s">
        <v>17</v>
      </c>
      <c r="C795" s="381" t="s">
        <v>5216</v>
      </c>
      <c r="D795" s="381" t="s">
        <v>5546</v>
      </c>
      <c r="E795" s="381" t="s">
        <v>1048</v>
      </c>
      <c r="F795" s="386">
        <v>200.01000000000002</v>
      </c>
      <c r="G795" s="386">
        <v>8694.0259000000005</v>
      </c>
      <c r="H795" s="386">
        <v>0</v>
      </c>
      <c r="I795" s="386">
        <v>8694</v>
      </c>
      <c r="J795"/>
      <c r="K795"/>
    </row>
    <row r="796" spans="1:11" ht="15" x14ac:dyDescent="0.25">
      <c r="A796" s="381">
        <v>20070002</v>
      </c>
      <c r="B796" s="381" t="s">
        <v>20</v>
      </c>
      <c r="C796" s="381" t="s">
        <v>8045</v>
      </c>
      <c r="D796" s="381" t="s">
        <v>8091</v>
      </c>
      <c r="E796" s="381" t="s">
        <v>1048</v>
      </c>
      <c r="F796" s="386">
        <v>16.099999999999998</v>
      </c>
      <c r="G796" s="386">
        <v>596.68909999999994</v>
      </c>
      <c r="H796" s="386">
        <v>0</v>
      </c>
      <c r="I796" s="386">
        <v>597</v>
      </c>
      <c r="J796"/>
      <c r="K796"/>
    </row>
    <row r="797" spans="1:11" ht="15" x14ac:dyDescent="0.25">
      <c r="A797" s="381">
        <v>20070002</v>
      </c>
      <c r="B797" s="381" t="s">
        <v>41</v>
      </c>
      <c r="C797" s="381" t="s">
        <v>8046</v>
      </c>
      <c r="D797" s="381" t="s">
        <v>8092</v>
      </c>
      <c r="E797" s="381" t="s">
        <v>1048</v>
      </c>
      <c r="F797" s="386">
        <v>19.96</v>
      </c>
      <c r="G797" s="386">
        <v>730.87120000000004</v>
      </c>
      <c r="H797" s="386">
        <v>0</v>
      </c>
      <c r="I797" s="386">
        <v>731</v>
      </c>
      <c r="J797"/>
      <c r="K797"/>
    </row>
    <row r="798" spans="1:11" ht="15" x14ac:dyDescent="0.25">
      <c r="A798" s="381">
        <v>20070002</v>
      </c>
      <c r="B798" s="381" t="s">
        <v>21</v>
      </c>
      <c r="C798" s="381" t="s">
        <v>8048</v>
      </c>
      <c r="D798" s="381" t="s">
        <v>8093</v>
      </c>
      <c r="E798" s="381" t="s">
        <v>1048</v>
      </c>
      <c r="F798" s="386">
        <v>6.4500000000000011</v>
      </c>
      <c r="G798" s="386">
        <v>284.51270000000005</v>
      </c>
      <c r="H798" s="386">
        <v>0</v>
      </c>
      <c r="I798" s="386">
        <v>285</v>
      </c>
      <c r="J798"/>
      <c r="K798"/>
    </row>
    <row r="799" spans="1:11" ht="15" x14ac:dyDescent="0.25">
      <c r="A799" s="381">
        <v>20070002</v>
      </c>
      <c r="B799" s="381" t="s">
        <v>40</v>
      </c>
      <c r="C799" s="381" t="s">
        <v>8050</v>
      </c>
      <c r="D799" s="381" t="s">
        <v>8095</v>
      </c>
      <c r="E799" s="381" t="s">
        <v>2021</v>
      </c>
      <c r="F799" s="386">
        <v>9.84</v>
      </c>
      <c r="G799" s="386">
        <v>391.41869999999994</v>
      </c>
      <c r="H799" s="386">
        <v>0</v>
      </c>
      <c r="I799" s="386">
        <v>391</v>
      </c>
      <c r="J799"/>
      <c r="K799"/>
    </row>
    <row r="800" spans="1:11" ht="15" x14ac:dyDescent="0.25">
      <c r="A800" s="381">
        <v>20070002</v>
      </c>
      <c r="B800" s="381" t="s">
        <v>23</v>
      </c>
      <c r="C800" s="381" t="s">
        <v>635</v>
      </c>
      <c r="D800" s="381" t="s">
        <v>8251</v>
      </c>
      <c r="E800" s="381" t="s">
        <v>1048</v>
      </c>
      <c r="F800" s="386">
        <v>9.93</v>
      </c>
      <c r="G800" s="386">
        <v>475.86369999999999</v>
      </c>
      <c r="H800" s="386">
        <v>0</v>
      </c>
      <c r="I800" s="386">
        <v>476</v>
      </c>
      <c r="J800"/>
      <c r="K800"/>
    </row>
    <row r="801" spans="1:11" ht="15" x14ac:dyDescent="0.25">
      <c r="A801" s="381">
        <v>20070002</v>
      </c>
      <c r="B801" s="381" t="s">
        <v>24</v>
      </c>
      <c r="C801" s="381" t="s">
        <v>8051</v>
      </c>
      <c r="D801" s="381" t="s">
        <v>8096</v>
      </c>
      <c r="E801" s="381" t="s">
        <v>2021</v>
      </c>
      <c r="F801" s="386">
        <v>27.379999999999995</v>
      </c>
      <c r="G801" s="386">
        <v>1011.0953</v>
      </c>
      <c r="H801" s="386">
        <v>0</v>
      </c>
      <c r="I801" s="386">
        <v>1011</v>
      </c>
      <c r="J801"/>
      <c r="K801"/>
    </row>
    <row r="802" spans="1:11" ht="15" x14ac:dyDescent="0.25">
      <c r="A802" s="381">
        <v>20070002</v>
      </c>
      <c r="B802" s="381" t="s">
        <v>26</v>
      </c>
      <c r="C802" s="381" t="s">
        <v>434</v>
      </c>
      <c r="D802" s="381" t="s">
        <v>8252</v>
      </c>
      <c r="E802" s="381" t="s">
        <v>1048</v>
      </c>
      <c r="F802" s="386">
        <v>167.11</v>
      </c>
      <c r="G802" s="386">
        <v>8473.8781000000017</v>
      </c>
      <c r="H802" s="386">
        <v>0</v>
      </c>
      <c r="I802" s="386">
        <v>8474</v>
      </c>
      <c r="J802"/>
      <c r="K802"/>
    </row>
    <row r="803" spans="1:11" ht="15" x14ac:dyDescent="0.25">
      <c r="A803" s="381">
        <v>20070002</v>
      </c>
      <c r="B803" s="381" t="s">
        <v>2</v>
      </c>
      <c r="C803" s="381" t="s">
        <v>8384</v>
      </c>
      <c r="D803" s="381" t="s">
        <v>8416</v>
      </c>
      <c r="E803" s="381" t="s">
        <v>1048</v>
      </c>
      <c r="F803" s="386">
        <v>36.019999999999996</v>
      </c>
      <c r="G803" s="386">
        <v>1575.5017</v>
      </c>
      <c r="H803" s="386">
        <v>0</v>
      </c>
      <c r="I803" s="386">
        <v>1576</v>
      </c>
      <c r="J803"/>
      <c r="K803"/>
    </row>
    <row r="804" spans="1:11" ht="15" x14ac:dyDescent="0.25">
      <c r="A804" s="381">
        <v>20070002</v>
      </c>
      <c r="B804" s="381" t="s">
        <v>3</v>
      </c>
      <c r="C804" s="381" t="s">
        <v>8385</v>
      </c>
      <c r="D804" s="381" t="s">
        <v>8417</v>
      </c>
      <c r="E804" s="381" t="s">
        <v>1048</v>
      </c>
      <c r="F804" s="386">
        <v>153.81</v>
      </c>
      <c r="G804" s="386">
        <v>8805.4706999999999</v>
      </c>
      <c r="H804" s="386">
        <v>0</v>
      </c>
      <c r="I804" s="386">
        <v>8805</v>
      </c>
      <c r="J804"/>
      <c r="K804"/>
    </row>
    <row r="805" spans="1:11" ht="15" x14ac:dyDescent="0.25">
      <c r="A805" s="381">
        <v>20070002</v>
      </c>
      <c r="B805" s="381" t="s">
        <v>28</v>
      </c>
      <c r="C805" s="381" t="s">
        <v>1055</v>
      </c>
      <c r="D805" s="381" t="s">
        <v>8851</v>
      </c>
      <c r="E805" s="381" t="s">
        <v>1048</v>
      </c>
      <c r="F805" s="386">
        <v>57.800000000000004</v>
      </c>
      <c r="G805" s="386">
        <v>2332.0756000000001</v>
      </c>
      <c r="H805" s="386">
        <v>0</v>
      </c>
      <c r="I805" s="386">
        <v>2332</v>
      </c>
      <c r="J805"/>
      <c r="K805"/>
    </row>
    <row r="806" spans="1:11" ht="15" x14ac:dyDescent="0.25">
      <c r="A806" s="381">
        <v>20070002</v>
      </c>
      <c r="B806" s="381" t="s">
        <v>39</v>
      </c>
      <c r="C806" s="381" t="s">
        <v>10246</v>
      </c>
      <c r="D806" s="381" t="s">
        <v>13922</v>
      </c>
      <c r="E806" s="381" t="s">
        <v>1048</v>
      </c>
      <c r="F806" s="386">
        <v>26.349999999999998</v>
      </c>
      <c r="G806" s="386">
        <v>1048.7773</v>
      </c>
      <c r="H806" s="386">
        <v>0</v>
      </c>
      <c r="I806" s="386">
        <v>1049</v>
      </c>
      <c r="J806"/>
      <c r="K806"/>
    </row>
    <row r="807" spans="1:11" ht="15" x14ac:dyDescent="0.25">
      <c r="A807" s="381">
        <v>20070002</v>
      </c>
      <c r="B807" s="381" t="s">
        <v>6</v>
      </c>
      <c r="C807" s="381" t="s">
        <v>11496</v>
      </c>
      <c r="D807" s="381" t="s">
        <v>14833</v>
      </c>
      <c r="E807" s="381" t="s">
        <v>1048</v>
      </c>
      <c r="F807" s="386">
        <v>88.38</v>
      </c>
      <c r="G807" s="386">
        <v>3714.0665000000004</v>
      </c>
      <c r="H807" s="386">
        <v>0</v>
      </c>
      <c r="I807" s="386">
        <v>3714</v>
      </c>
      <c r="J807"/>
      <c r="K807"/>
    </row>
    <row r="808" spans="1:11" ht="15" x14ac:dyDescent="0.25">
      <c r="A808" s="381" t="s">
        <v>16715</v>
      </c>
      <c r="B808" s="381"/>
      <c r="C808" s="381"/>
      <c r="D808" s="381"/>
      <c r="E808" s="381"/>
      <c r="F808" s="386">
        <v>819.14</v>
      </c>
      <c r="G808" s="386">
        <v>38134.246500000008</v>
      </c>
      <c r="H808" s="386">
        <v>0</v>
      </c>
      <c r="I808" s="386">
        <v>38135</v>
      </c>
      <c r="J808"/>
      <c r="K808"/>
    </row>
    <row r="809" spans="1:11" ht="15" x14ac:dyDescent="0.25">
      <c r="A809" s="381">
        <v>20070003</v>
      </c>
      <c r="B809" s="381" t="s">
        <v>17</v>
      </c>
      <c r="C809" s="381" t="s">
        <v>5457</v>
      </c>
      <c r="D809" s="381" t="s">
        <v>5541</v>
      </c>
      <c r="E809" s="381" t="s">
        <v>2021</v>
      </c>
      <c r="F809" s="386">
        <v>156.53</v>
      </c>
      <c r="G809" s="386">
        <v>7848.3460000000005</v>
      </c>
      <c r="H809" s="386">
        <v>0</v>
      </c>
      <c r="I809" s="386">
        <v>7848</v>
      </c>
      <c r="J809"/>
      <c r="K809"/>
    </row>
    <row r="810" spans="1:11" ht="15" x14ac:dyDescent="0.25">
      <c r="A810" s="381">
        <v>20070003</v>
      </c>
      <c r="B810" s="381" t="s">
        <v>36</v>
      </c>
      <c r="C810" s="381" t="s">
        <v>6102</v>
      </c>
      <c r="D810" s="381" t="s">
        <v>6136</v>
      </c>
      <c r="E810" s="381" t="s">
        <v>2021</v>
      </c>
      <c r="F810" s="386">
        <v>22.99</v>
      </c>
      <c r="G810" s="386">
        <v>1171.6268</v>
      </c>
      <c r="H810" s="386">
        <v>0</v>
      </c>
      <c r="I810" s="386">
        <v>1172</v>
      </c>
      <c r="J810"/>
      <c r="K810"/>
    </row>
    <row r="811" spans="1:11" ht="15" x14ac:dyDescent="0.25">
      <c r="A811" s="381">
        <v>20070003</v>
      </c>
      <c r="B811" s="381" t="s">
        <v>24</v>
      </c>
      <c r="C811" s="381" t="s">
        <v>7133</v>
      </c>
      <c r="D811" s="381" t="s">
        <v>11535</v>
      </c>
      <c r="E811" s="381" t="s">
        <v>2021</v>
      </c>
      <c r="F811" s="386">
        <v>23.290000000000003</v>
      </c>
      <c r="G811" s="386">
        <v>1325.3264999999999</v>
      </c>
      <c r="H811" s="386">
        <v>0</v>
      </c>
      <c r="I811" s="386">
        <v>1325</v>
      </c>
      <c r="J811"/>
      <c r="K811"/>
    </row>
    <row r="812" spans="1:11" ht="15" x14ac:dyDescent="0.25">
      <c r="A812" s="381">
        <v>20070003</v>
      </c>
      <c r="B812" s="381" t="s">
        <v>26</v>
      </c>
      <c r="C812" s="381" t="s">
        <v>8682</v>
      </c>
      <c r="D812" s="381" t="s">
        <v>7685</v>
      </c>
      <c r="E812" s="381" t="s">
        <v>1048</v>
      </c>
      <c r="F812" s="386">
        <v>23.049999999999997</v>
      </c>
      <c r="G812" s="386">
        <v>898.57989999999995</v>
      </c>
      <c r="H812" s="386">
        <v>0</v>
      </c>
      <c r="I812" s="386">
        <v>899</v>
      </c>
      <c r="J812"/>
      <c r="K812"/>
    </row>
    <row r="813" spans="1:11" ht="15" x14ac:dyDescent="0.25">
      <c r="A813" s="381">
        <v>20070003</v>
      </c>
      <c r="B813" s="381" t="s">
        <v>2</v>
      </c>
      <c r="C813" s="381" t="s">
        <v>7745</v>
      </c>
      <c r="D813" s="381" t="s">
        <v>7787</v>
      </c>
      <c r="E813" s="381" t="s">
        <v>2021</v>
      </c>
      <c r="F813" s="386">
        <v>36.31</v>
      </c>
      <c r="G813" s="386">
        <v>1198.9698000000003</v>
      </c>
      <c r="H813" s="386">
        <v>0</v>
      </c>
      <c r="I813" s="386">
        <v>1199</v>
      </c>
      <c r="J813"/>
      <c r="K813"/>
    </row>
    <row r="814" spans="1:11" ht="15" x14ac:dyDescent="0.25">
      <c r="A814" s="381">
        <v>20070003</v>
      </c>
      <c r="B814" s="381" t="s">
        <v>4</v>
      </c>
      <c r="C814" s="381" t="s">
        <v>739</v>
      </c>
      <c r="D814" s="381" t="s">
        <v>7937</v>
      </c>
      <c r="E814" s="381" t="s">
        <v>1048</v>
      </c>
      <c r="F814" s="386">
        <v>24.459999999999997</v>
      </c>
      <c r="G814" s="386">
        <v>873.69320000000016</v>
      </c>
      <c r="H814" s="386">
        <v>0</v>
      </c>
      <c r="I814" s="386">
        <v>874</v>
      </c>
      <c r="J814"/>
      <c r="K814"/>
    </row>
    <row r="815" spans="1:11" ht="15" x14ac:dyDescent="0.25">
      <c r="A815" s="381">
        <v>20070003</v>
      </c>
      <c r="B815" s="381" t="s">
        <v>28</v>
      </c>
      <c r="C815" s="381" t="s">
        <v>8216</v>
      </c>
      <c r="D815" s="381" t="s">
        <v>8247</v>
      </c>
      <c r="E815" s="381" t="s">
        <v>2021</v>
      </c>
      <c r="F815" s="386">
        <v>22.149999999999995</v>
      </c>
      <c r="G815" s="386">
        <v>976.5612000000001</v>
      </c>
      <c r="H815" s="386">
        <v>0</v>
      </c>
      <c r="I815" s="386">
        <v>977</v>
      </c>
      <c r="J815"/>
      <c r="K815"/>
    </row>
    <row r="816" spans="1:11" ht="15" x14ac:dyDescent="0.25">
      <c r="A816" s="381">
        <v>20070003</v>
      </c>
      <c r="B816" s="381" t="s">
        <v>37</v>
      </c>
      <c r="C816" s="381" t="s">
        <v>7426</v>
      </c>
      <c r="D816" s="381" t="s">
        <v>8411</v>
      </c>
      <c r="E816" s="381" t="s">
        <v>4690</v>
      </c>
      <c r="F816" s="386">
        <v>36.869999999999997</v>
      </c>
      <c r="G816" s="386">
        <v>1279.4960000000001</v>
      </c>
      <c r="H816" s="386">
        <v>0</v>
      </c>
      <c r="I816" s="386">
        <v>1279</v>
      </c>
      <c r="J816"/>
      <c r="K816"/>
    </row>
    <row r="817" spans="1:11" ht="15" x14ac:dyDescent="0.25">
      <c r="A817" s="381">
        <v>20070003</v>
      </c>
      <c r="B817" s="381" t="s">
        <v>29</v>
      </c>
      <c r="C817" s="381" t="s">
        <v>8382</v>
      </c>
      <c r="D817" s="381" t="s">
        <v>8413</v>
      </c>
      <c r="E817" s="381" t="s">
        <v>1048</v>
      </c>
      <c r="F817" s="386">
        <v>20.76</v>
      </c>
      <c r="G817" s="386">
        <v>843.68280000000004</v>
      </c>
      <c r="H817" s="386">
        <v>0</v>
      </c>
      <c r="I817" s="386">
        <v>844</v>
      </c>
      <c r="J817"/>
      <c r="K817"/>
    </row>
    <row r="818" spans="1:11" ht="15" x14ac:dyDescent="0.25">
      <c r="A818" s="381">
        <v>20070003</v>
      </c>
      <c r="B818" s="381" t="s">
        <v>5</v>
      </c>
      <c r="C818" s="381" t="s">
        <v>9317</v>
      </c>
      <c r="D818" s="381" t="s">
        <v>9752</v>
      </c>
      <c r="E818" s="381" t="s">
        <v>1048</v>
      </c>
      <c r="F818" s="386">
        <v>7.8999999999999995</v>
      </c>
      <c r="G818" s="386">
        <v>300.971</v>
      </c>
      <c r="H818" s="386">
        <v>0</v>
      </c>
      <c r="I818" s="386">
        <v>301</v>
      </c>
      <c r="J818"/>
      <c r="K818"/>
    </row>
    <row r="819" spans="1:11" ht="15" x14ac:dyDescent="0.25">
      <c r="A819" s="381">
        <v>20070003</v>
      </c>
      <c r="B819" s="381" t="s">
        <v>39</v>
      </c>
      <c r="C819" s="381" t="s">
        <v>9891</v>
      </c>
      <c r="D819" s="381" t="s">
        <v>9911</v>
      </c>
      <c r="E819" s="381" t="s">
        <v>2021</v>
      </c>
      <c r="F819" s="386">
        <v>22.84</v>
      </c>
      <c r="G819" s="386">
        <v>858.98320000000001</v>
      </c>
      <c r="H819" s="386">
        <v>0</v>
      </c>
      <c r="I819" s="386">
        <v>859</v>
      </c>
      <c r="J819"/>
      <c r="K819"/>
    </row>
    <row r="820" spans="1:11" ht="15" x14ac:dyDescent="0.25">
      <c r="A820" s="381">
        <v>20070003</v>
      </c>
      <c r="B820" s="381" t="s">
        <v>6</v>
      </c>
      <c r="C820" s="381" t="s">
        <v>434</v>
      </c>
      <c r="D820" s="381" t="s">
        <v>9912</v>
      </c>
      <c r="E820" s="381" t="s">
        <v>728</v>
      </c>
      <c r="F820" s="386">
        <v>35.54</v>
      </c>
      <c r="G820" s="386">
        <v>1179.7837999999999</v>
      </c>
      <c r="H820" s="386">
        <v>0</v>
      </c>
      <c r="I820" s="386">
        <v>1180</v>
      </c>
      <c r="J820"/>
      <c r="K820"/>
    </row>
    <row r="821" spans="1:11" ht="15" x14ac:dyDescent="0.25">
      <c r="A821" s="381">
        <v>20070003</v>
      </c>
      <c r="B821" s="381" t="s">
        <v>7</v>
      </c>
      <c r="C821" s="381" t="s">
        <v>10179</v>
      </c>
      <c r="D821" s="381" t="s">
        <v>10387</v>
      </c>
      <c r="E821" s="381" t="s">
        <v>1048</v>
      </c>
      <c r="F821" s="386">
        <v>20.189999999999998</v>
      </c>
      <c r="G821" s="386">
        <v>903.52050000000008</v>
      </c>
      <c r="H821" s="386">
        <v>0</v>
      </c>
      <c r="I821" s="386">
        <v>904</v>
      </c>
      <c r="J821"/>
      <c r="K821"/>
    </row>
    <row r="822" spans="1:11" ht="15" x14ac:dyDescent="0.25">
      <c r="A822" s="381">
        <v>20070003</v>
      </c>
      <c r="B822" s="381" t="s">
        <v>32</v>
      </c>
      <c r="C822" s="381" t="s">
        <v>6328</v>
      </c>
      <c r="D822" s="381" t="s">
        <v>10461</v>
      </c>
      <c r="E822" s="381" t="s">
        <v>1048</v>
      </c>
      <c r="F822" s="386">
        <v>32.690000000000005</v>
      </c>
      <c r="G822" s="386">
        <v>1487.2192</v>
      </c>
      <c r="H822" s="386">
        <v>0</v>
      </c>
      <c r="I822" s="386">
        <v>1487</v>
      </c>
      <c r="J822"/>
      <c r="K822"/>
    </row>
    <row r="823" spans="1:11" ht="15" x14ac:dyDescent="0.25">
      <c r="A823" s="381">
        <v>20070003</v>
      </c>
      <c r="B823" s="381" t="s">
        <v>33</v>
      </c>
      <c r="C823" s="381" t="s">
        <v>9714</v>
      </c>
      <c r="D823" s="381" t="s">
        <v>10586</v>
      </c>
      <c r="E823" s="381" t="s">
        <v>1048</v>
      </c>
      <c r="F823" s="386">
        <v>12.439999999999998</v>
      </c>
      <c r="G823" s="386">
        <v>448.70259999999996</v>
      </c>
      <c r="H823" s="386">
        <v>0</v>
      </c>
      <c r="I823" s="386">
        <v>449</v>
      </c>
      <c r="J823"/>
      <c r="K823"/>
    </row>
    <row r="824" spans="1:11" ht="15" x14ac:dyDescent="0.25">
      <c r="A824" s="381">
        <v>20070003</v>
      </c>
      <c r="B824" s="381" t="s">
        <v>11</v>
      </c>
      <c r="C824" s="381" t="s">
        <v>10824</v>
      </c>
      <c r="D824" s="381" t="s">
        <v>10856</v>
      </c>
      <c r="E824" s="381" t="s">
        <v>1048</v>
      </c>
      <c r="F824" s="386">
        <v>4.78</v>
      </c>
      <c r="G824" s="386">
        <v>366.58240000000006</v>
      </c>
      <c r="H824" s="386">
        <v>0</v>
      </c>
      <c r="I824" s="386">
        <v>367</v>
      </c>
      <c r="J824"/>
      <c r="K824"/>
    </row>
    <row r="825" spans="1:11" ht="15" x14ac:dyDescent="0.25">
      <c r="A825" s="381">
        <v>20070003</v>
      </c>
      <c r="B825" s="381" t="s">
        <v>35</v>
      </c>
      <c r="C825" s="381" t="s">
        <v>11120</v>
      </c>
      <c r="D825" s="381" t="s">
        <v>11149</v>
      </c>
      <c r="E825" s="381" t="s">
        <v>2021</v>
      </c>
      <c r="F825" s="386">
        <v>20.97</v>
      </c>
      <c r="G825" s="386">
        <v>838.56330000000003</v>
      </c>
      <c r="H825" s="386">
        <v>0</v>
      </c>
      <c r="I825" s="386">
        <v>839</v>
      </c>
      <c r="J825"/>
      <c r="K825"/>
    </row>
    <row r="826" spans="1:11" ht="15" x14ac:dyDescent="0.25">
      <c r="A826" s="381">
        <v>20070003</v>
      </c>
      <c r="B826" s="381" t="s">
        <v>1650</v>
      </c>
      <c r="C826" s="381" t="s">
        <v>11484</v>
      </c>
      <c r="D826" s="381" t="s">
        <v>11536</v>
      </c>
      <c r="E826" s="381" t="s">
        <v>1048</v>
      </c>
      <c r="F826" s="386">
        <v>9.24</v>
      </c>
      <c r="G826" s="386">
        <v>381.38199999999995</v>
      </c>
      <c r="H826" s="386">
        <v>0</v>
      </c>
      <c r="I826" s="386">
        <v>381</v>
      </c>
      <c r="J826"/>
      <c r="K826"/>
    </row>
    <row r="827" spans="1:11" ht="15" x14ac:dyDescent="0.25">
      <c r="A827" s="381">
        <v>20070003</v>
      </c>
      <c r="B827" s="381" t="s">
        <v>16</v>
      </c>
      <c r="C827" s="381" t="s">
        <v>5418</v>
      </c>
      <c r="D827" s="381" t="s">
        <v>11696</v>
      </c>
      <c r="E827" s="381" t="s">
        <v>2021</v>
      </c>
      <c r="F827" s="386">
        <v>15.370000000000001</v>
      </c>
      <c r="G827" s="386">
        <v>553.9976999999999</v>
      </c>
      <c r="H827" s="386">
        <v>0</v>
      </c>
      <c r="I827" s="386">
        <v>554</v>
      </c>
      <c r="J827"/>
      <c r="K827"/>
    </row>
    <row r="828" spans="1:11" ht="15" x14ac:dyDescent="0.25">
      <c r="A828" s="381">
        <v>20070003</v>
      </c>
      <c r="B828" s="381" t="s">
        <v>763</v>
      </c>
      <c r="C828" s="381" t="s">
        <v>6374</v>
      </c>
      <c r="D828" s="381" t="s">
        <v>13417</v>
      </c>
      <c r="E828" s="381" t="s">
        <v>2021</v>
      </c>
      <c r="F828" s="386">
        <v>57.139999999999993</v>
      </c>
      <c r="G828" s="386">
        <v>2182.3996999999995</v>
      </c>
      <c r="H828" s="386">
        <v>0</v>
      </c>
      <c r="I828" s="386">
        <v>2182</v>
      </c>
      <c r="J828"/>
      <c r="K828"/>
    </row>
    <row r="829" spans="1:11" ht="15" x14ac:dyDescent="0.25">
      <c r="A829" s="381">
        <v>20070003</v>
      </c>
      <c r="B829" s="381" t="s">
        <v>957</v>
      </c>
      <c r="C829" s="381" t="s">
        <v>739</v>
      </c>
      <c r="D829" s="381" t="s">
        <v>14087</v>
      </c>
      <c r="E829" s="381" t="s">
        <v>1048</v>
      </c>
      <c r="F829" s="386">
        <v>24.950000000000003</v>
      </c>
      <c r="G829" s="386">
        <v>942.61749999999984</v>
      </c>
      <c r="H829" s="386">
        <v>0</v>
      </c>
      <c r="I829" s="386">
        <v>943</v>
      </c>
      <c r="J829"/>
      <c r="K829"/>
    </row>
    <row r="830" spans="1:11" ht="15" x14ac:dyDescent="0.25">
      <c r="A830" s="381">
        <v>20070003</v>
      </c>
      <c r="B830" s="381" t="s">
        <v>1242</v>
      </c>
      <c r="C830" s="381" t="s">
        <v>1079</v>
      </c>
      <c r="D830" s="381" t="s">
        <v>14640</v>
      </c>
      <c r="E830" s="381" t="s">
        <v>1048</v>
      </c>
      <c r="F830" s="386">
        <v>13.97</v>
      </c>
      <c r="G830" s="386">
        <v>570.82449999999994</v>
      </c>
      <c r="H830" s="386">
        <v>0</v>
      </c>
      <c r="I830" s="386">
        <v>571</v>
      </c>
      <c r="J830"/>
      <c r="K830"/>
    </row>
    <row r="831" spans="1:11" ht="15" x14ac:dyDescent="0.25">
      <c r="A831" s="381">
        <v>20070003</v>
      </c>
      <c r="B831" s="381" t="s">
        <v>1247</v>
      </c>
      <c r="C831" s="381" t="s">
        <v>14614</v>
      </c>
      <c r="D831" s="381" t="s">
        <v>14641</v>
      </c>
      <c r="E831" s="381" t="s">
        <v>2021</v>
      </c>
      <c r="F831" s="386">
        <v>37.680000000000007</v>
      </c>
      <c r="G831" s="386">
        <v>1415.1644000000001</v>
      </c>
      <c r="H831" s="386">
        <v>0</v>
      </c>
      <c r="I831" s="386">
        <v>1415</v>
      </c>
      <c r="J831"/>
      <c r="K831"/>
    </row>
    <row r="832" spans="1:11" ht="15" x14ac:dyDescent="0.25">
      <c r="A832" s="381">
        <v>20070003</v>
      </c>
      <c r="B832" s="381" t="s">
        <v>1346</v>
      </c>
      <c r="C832" s="381" t="s">
        <v>1079</v>
      </c>
      <c r="D832" s="381" t="s">
        <v>14747</v>
      </c>
      <c r="E832" s="381" t="s">
        <v>1048</v>
      </c>
      <c r="F832" s="386">
        <v>12.52</v>
      </c>
      <c r="G832" s="386">
        <v>497.45910000000003</v>
      </c>
      <c r="H832" s="386">
        <v>0</v>
      </c>
      <c r="I832" s="386">
        <v>497</v>
      </c>
      <c r="J832"/>
      <c r="K832"/>
    </row>
    <row r="833" spans="1:11" ht="15" x14ac:dyDescent="0.25">
      <c r="A833" s="381">
        <v>20070003</v>
      </c>
      <c r="B833" s="381" t="s">
        <v>1491</v>
      </c>
      <c r="C833" s="381" t="s">
        <v>6227</v>
      </c>
      <c r="D833" s="381" t="s">
        <v>6267</v>
      </c>
      <c r="E833" s="381" t="s">
        <v>2021</v>
      </c>
      <c r="F833" s="386">
        <v>24.12</v>
      </c>
      <c r="G833" s="386">
        <v>976.13419999999996</v>
      </c>
      <c r="H833" s="386">
        <v>0</v>
      </c>
      <c r="I833" s="386">
        <v>976</v>
      </c>
      <c r="J833"/>
      <c r="K833"/>
    </row>
    <row r="834" spans="1:11" ht="15" x14ac:dyDescent="0.25">
      <c r="A834" s="381">
        <v>20070003</v>
      </c>
      <c r="B834" s="381" t="s">
        <v>1850</v>
      </c>
      <c r="C834" s="381" t="s">
        <v>8568</v>
      </c>
      <c r="D834" s="381" t="s">
        <v>15386</v>
      </c>
      <c r="E834" s="381" t="s">
        <v>1048</v>
      </c>
      <c r="F834" s="386">
        <v>14.620000000000001</v>
      </c>
      <c r="G834" s="386">
        <v>570.74400000000003</v>
      </c>
      <c r="H834" s="386">
        <v>0</v>
      </c>
      <c r="I834" s="386">
        <v>571</v>
      </c>
      <c r="J834"/>
      <c r="K834"/>
    </row>
    <row r="835" spans="1:11" ht="15" x14ac:dyDescent="0.25">
      <c r="A835" s="381">
        <v>20070003</v>
      </c>
      <c r="B835" s="381" t="s">
        <v>426</v>
      </c>
      <c r="C835" s="381" t="s">
        <v>12410</v>
      </c>
      <c r="D835" s="381" t="s">
        <v>12443</v>
      </c>
      <c r="E835" s="381" t="s">
        <v>1048</v>
      </c>
      <c r="F835" s="386">
        <v>16.04</v>
      </c>
      <c r="G835" s="386">
        <v>1065.4709</v>
      </c>
      <c r="H835" s="386">
        <v>0</v>
      </c>
      <c r="I835" s="386">
        <v>1065</v>
      </c>
      <c r="J835"/>
      <c r="K835"/>
    </row>
    <row r="836" spans="1:11" ht="15" x14ac:dyDescent="0.25">
      <c r="A836" s="381">
        <v>20070003</v>
      </c>
      <c r="B836" s="381" t="s">
        <v>425</v>
      </c>
      <c r="C836" s="381" t="s">
        <v>8628</v>
      </c>
      <c r="D836" s="381" t="s">
        <v>12247</v>
      </c>
      <c r="E836" s="381" t="s">
        <v>1048</v>
      </c>
      <c r="F836" s="386">
        <v>42.040000000000006</v>
      </c>
      <c r="G836" s="386">
        <v>2690.1833000000001</v>
      </c>
      <c r="H836" s="386">
        <v>0</v>
      </c>
      <c r="I836" s="386">
        <v>2690</v>
      </c>
      <c r="J836"/>
      <c r="K836"/>
    </row>
    <row r="837" spans="1:11" ht="15" x14ac:dyDescent="0.25">
      <c r="A837" s="381" t="s">
        <v>16716</v>
      </c>
      <c r="B837" s="381"/>
      <c r="C837" s="381"/>
      <c r="D837" s="381"/>
      <c r="E837" s="381"/>
      <c r="F837" s="386">
        <v>791.44999999999982</v>
      </c>
      <c r="G837" s="386">
        <v>34646.985499999995</v>
      </c>
      <c r="H837" s="386">
        <v>0</v>
      </c>
      <c r="I837" s="386">
        <v>34648</v>
      </c>
      <c r="J837"/>
      <c r="K837"/>
    </row>
    <row r="838" spans="1:11" ht="15" x14ac:dyDescent="0.25">
      <c r="A838" s="381">
        <v>20070004</v>
      </c>
      <c r="B838" s="381" t="s">
        <v>0</v>
      </c>
      <c r="C838" s="381" t="s">
        <v>5689</v>
      </c>
      <c r="D838" s="381" t="s">
        <v>5764</v>
      </c>
      <c r="E838" s="381" t="s">
        <v>275</v>
      </c>
      <c r="F838" s="386">
        <v>138.62</v>
      </c>
      <c r="G838" s="386">
        <v>6564.2081000000017</v>
      </c>
      <c r="H838" s="386">
        <v>0</v>
      </c>
      <c r="I838" s="386">
        <v>6564</v>
      </c>
      <c r="J838"/>
      <c r="K838"/>
    </row>
    <row r="839" spans="1:11" ht="15" x14ac:dyDescent="0.25">
      <c r="A839" s="381">
        <v>20070004</v>
      </c>
      <c r="B839" s="381" t="s">
        <v>1</v>
      </c>
      <c r="C839" s="381" t="s">
        <v>602</v>
      </c>
      <c r="D839" s="381" t="s">
        <v>5765</v>
      </c>
      <c r="E839" s="381" t="s">
        <v>5766</v>
      </c>
      <c r="F839" s="386">
        <v>43.930000000000007</v>
      </c>
      <c r="G839" s="386">
        <v>2115.4903999999997</v>
      </c>
      <c r="H839" s="386">
        <v>0</v>
      </c>
      <c r="I839" s="386">
        <v>2115</v>
      </c>
      <c r="J839"/>
      <c r="K839"/>
    </row>
    <row r="840" spans="1:11" ht="15" x14ac:dyDescent="0.25">
      <c r="A840" s="381">
        <v>20070004</v>
      </c>
      <c r="B840" s="381" t="s">
        <v>19</v>
      </c>
      <c r="C840" s="381" t="s">
        <v>5702</v>
      </c>
      <c r="D840" s="381" t="s">
        <v>5767</v>
      </c>
      <c r="E840" s="381" t="s">
        <v>275</v>
      </c>
      <c r="F840" s="386">
        <v>74.89</v>
      </c>
      <c r="G840" s="386">
        <v>3301.5704000000005</v>
      </c>
      <c r="H840" s="386">
        <v>0</v>
      </c>
      <c r="I840" s="386">
        <v>3302</v>
      </c>
      <c r="J840"/>
      <c r="K840"/>
    </row>
    <row r="841" spans="1:11" ht="15" x14ac:dyDescent="0.25">
      <c r="A841" s="381">
        <v>20070004</v>
      </c>
      <c r="B841" s="381" t="s">
        <v>20</v>
      </c>
      <c r="C841" s="381" t="s">
        <v>5703</v>
      </c>
      <c r="D841" s="381" t="s">
        <v>5768</v>
      </c>
      <c r="E841" s="381" t="s">
        <v>1370</v>
      </c>
      <c r="F841" s="386">
        <v>29.27</v>
      </c>
      <c r="G841" s="386">
        <v>1005.2597000000002</v>
      </c>
      <c r="H841" s="386">
        <v>0</v>
      </c>
      <c r="I841" s="386">
        <v>1005</v>
      </c>
      <c r="J841"/>
      <c r="K841"/>
    </row>
    <row r="842" spans="1:11" ht="15" x14ac:dyDescent="0.25">
      <c r="A842" s="381">
        <v>20070004</v>
      </c>
      <c r="B842" s="381" t="s">
        <v>41</v>
      </c>
      <c r="C842" s="381" t="s">
        <v>635</v>
      </c>
      <c r="D842" s="381" t="s">
        <v>5769</v>
      </c>
      <c r="E842" s="381" t="s">
        <v>275</v>
      </c>
      <c r="F842" s="386">
        <v>91.41</v>
      </c>
      <c r="G842" s="386">
        <v>3919.5828000000001</v>
      </c>
      <c r="H842" s="386">
        <v>0</v>
      </c>
      <c r="I842" s="386">
        <v>3920</v>
      </c>
      <c r="J842"/>
      <c r="K842"/>
    </row>
    <row r="843" spans="1:11" ht="15" x14ac:dyDescent="0.25">
      <c r="A843" s="381">
        <v>20070004</v>
      </c>
      <c r="B843" s="381" t="s">
        <v>36</v>
      </c>
      <c r="C843" s="381" t="s">
        <v>5704</v>
      </c>
      <c r="D843" s="381" t="s">
        <v>5770</v>
      </c>
      <c r="E843" s="381" t="s">
        <v>275</v>
      </c>
      <c r="F843" s="386">
        <v>54.220000000000006</v>
      </c>
      <c r="G843" s="386">
        <v>2147.1087000000002</v>
      </c>
      <c r="H843" s="386">
        <v>0</v>
      </c>
      <c r="I843" s="386">
        <v>2147</v>
      </c>
      <c r="J843"/>
      <c r="K843"/>
    </row>
    <row r="844" spans="1:11" ht="15" x14ac:dyDescent="0.25">
      <c r="A844" s="381">
        <v>20070004</v>
      </c>
      <c r="B844" s="381" t="s">
        <v>21</v>
      </c>
      <c r="C844" s="381" t="s">
        <v>5705</v>
      </c>
      <c r="D844" s="381" t="s">
        <v>5771</v>
      </c>
      <c r="E844" s="381" t="s">
        <v>275</v>
      </c>
      <c r="F844" s="386">
        <v>40.85</v>
      </c>
      <c r="G844" s="386">
        <v>1698.2433999999998</v>
      </c>
      <c r="H844" s="386">
        <v>0</v>
      </c>
      <c r="I844" s="386">
        <v>1698</v>
      </c>
      <c r="J844"/>
      <c r="K844"/>
    </row>
    <row r="845" spans="1:11" ht="15" x14ac:dyDescent="0.25">
      <c r="A845" s="381">
        <v>20070004</v>
      </c>
      <c r="B845" s="381" t="s">
        <v>22</v>
      </c>
      <c r="C845" s="381" t="s">
        <v>5706</v>
      </c>
      <c r="D845" s="381" t="s">
        <v>5772</v>
      </c>
      <c r="E845" s="381" t="s">
        <v>275</v>
      </c>
      <c r="F845" s="386">
        <v>20.810000000000002</v>
      </c>
      <c r="G845" s="386">
        <v>1100.2660999999998</v>
      </c>
      <c r="H845" s="386">
        <v>0</v>
      </c>
      <c r="I845" s="386">
        <v>1100</v>
      </c>
      <c r="J845"/>
      <c r="K845"/>
    </row>
    <row r="846" spans="1:11" ht="15" x14ac:dyDescent="0.25">
      <c r="A846" s="381">
        <v>20070004</v>
      </c>
      <c r="B846" s="381" t="s">
        <v>40</v>
      </c>
      <c r="C846" s="381" t="s">
        <v>5707</v>
      </c>
      <c r="D846" s="381" t="s">
        <v>5773</v>
      </c>
      <c r="E846" s="381" t="s">
        <v>275</v>
      </c>
      <c r="F846" s="386">
        <v>50.49</v>
      </c>
      <c r="G846" s="386">
        <v>2216.3031999999998</v>
      </c>
      <c r="H846" s="386">
        <v>0</v>
      </c>
      <c r="I846" s="386">
        <v>2216</v>
      </c>
      <c r="J846"/>
      <c r="K846"/>
    </row>
    <row r="847" spans="1:11" ht="15" x14ac:dyDescent="0.25">
      <c r="A847" s="381">
        <v>20070004</v>
      </c>
      <c r="B847" s="381" t="s">
        <v>24</v>
      </c>
      <c r="C847" s="381" t="s">
        <v>5709</v>
      </c>
      <c r="D847" s="381" t="s">
        <v>5775</v>
      </c>
      <c r="E847" s="381" t="s">
        <v>275</v>
      </c>
      <c r="F847" s="386">
        <v>56.990000000000009</v>
      </c>
      <c r="G847" s="386">
        <v>1985.8046999999999</v>
      </c>
      <c r="H847" s="386">
        <v>0</v>
      </c>
      <c r="I847" s="386">
        <v>1986</v>
      </c>
      <c r="J847"/>
      <c r="K847"/>
    </row>
    <row r="848" spans="1:11" ht="15" x14ac:dyDescent="0.25">
      <c r="A848" s="381">
        <v>20070004</v>
      </c>
      <c r="B848" s="381" t="s">
        <v>26</v>
      </c>
      <c r="C848" s="381" t="s">
        <v>6086</v>
      </c>
      <c r="D848" s="381" t="s">
        <v>6114</v>
      </c>
      <c r="E848" s="381" t="s">
        <v>275</v>
      </c>
      <c r="F848" s="386">
        <v>12.870000000000001</v>
      </c>
      <c r="G848" s="386">
        <v>822.91100000000006</v>
      </c>
      <c r="H848" s="386">
        <v>0</v>
      </c>
      <c r="I848" s="386">
        <v>823</v>
      </c>
      <c r="J848"/>
      <c r="K848"/>
    </row>
    <row r="849" spans="1:11" ht="15" x14ac:dyDescent="0.25">
      <c r="A849" s="381">
        <v>20070004</v>
      </c>
      <c r="B849" s="381" t="s">
        <v>27</v>
      </c>
      <c r="C849" s="381" t="s">
        <v>6352</v>
      </c>
      <c r="D849" s="381" t="s">
        <v>6401</v>
      </c>
      <c r="E849" s="381" t="s">
        <v>275</v>
      </c>
      <c r="F849" s="386">
        <v>38.630000000000003</v>
      </c>
      <c r="G849" s="386">
        <v>1519.3917999999999</v>
      </c>
      <c r="H849" s="386">
        <v>0</v>
      </c>
      <c r="I849" s="386">
        <v>1519</v>
      </c>
      <c r="J849"/>
      <c r="K849"/>
    </row>
    <row r="850" spans="1:11" ht="15" x14ac:dyDescent="0.25">
      <c r="A850" s="381">
        <v>20070004</v>
      </c>
      <c r="B850" s="381" t="s">
        <v>2</v>
      </c>
      <c r="C850" s="381" t="s">
        <v>6353</v>
      </c>
      <c r="D850" s="381" t="s">
        <v>6402</v>
      </c>
      <c r="E850" s="381" t="s">
        <v>275</v>
      </c>
      <c r="F850" s="386">
        <v>20.500000000000004</v>
      </c>
      <c r="G850" s="386">
        <v>885.79140000000007</v>
      </c>
      <c r="H850" s="386">
        <v>0</v>
      </c>
      <c r="I850" s="386">
        <v>886</v>
      </c>
      <c r="J850"/>
      <c r="K850"/>
    </row>
    <row r="851" spans="1:11" ht="15" x14ac:dyDescent="0.25">
      <c r="A851" s="381">
        <v>20070004</v>
      </c>
      <c r="B851" s="381" t="s">
        <v>37</v>
      </c>
      <c r="C851" s="381" t="s">
        <v>6542</v>
      </c>
      <c r="D851" s="381" t="s">
        <v>6561</v>
      </c>
      <c r="E851" s="381" t="s">
        <v>5795</v>
      </c>
      <c r="F851" s="386">
        <v>89.54</v>
      </c>
      <c r="G851" s="386">
        <v>3313.4562000000001</v>
      </c>
      <c r="H851" s="386">
        <v>0</v>
      </c>
      <c r="I851" s="386">
        <v>3313</v>
      </c>
      <c r="J851"/>
      <c r="K851"/>
    </row>
    <row r="852" spans="1:11" ht="15" x14ac:dyDescent="0.25">
      <c r="A852" s="381">
        <v>20070004</v>
      </c>
      <c r="B852" s="381" t="s">
        <v>38</v>
      </c>
      <c r="C852" s="381" t="s">
        <v>7128</v>
      </c>
      <c r="D852" s="381" t="s">
        <v>7164</v>
      </c>
      <c r="E852" s="381" t="s">
        <v>275</v>
      </c>
      <c r="F852" s="386">
        <v>48.33</v>
      </c>
      <c r="G852" s="386">
        <v>2165.2373000000002</v>
      </c>
      <c r="H852" s="386">
        <v>0</v>
      </c>
      <c r="I852" s="386">
        <v>2165</v>
      </c>
      <c r="J852"/>
      <c r="K852"/>
    </row>
    <row r="853" spans="1:11" ht="15" x14ac:dyDescent="0.25">
      <c r="A853" s="381">
        <v>20070004</v>
      </c>
      <c r="B853" s="381" t="s">
        <v>39</v>
      </c>
      <c r="C853" s="381" t="s">
        <v>445</v>
      </c>
      <c r="D853" s="381" t="s">
        <v>14174</v>
      </c>
      <c r="E853" s="381" t="s">
        <v>5766</v>
      </c>
      <c r="F853" s="386">
        <v>46.539999999999992</v>
      </c>
      <c r="G853" s="386">
        <v>1619.6189000000002</v>
      </c>
      <c r="H853" s="386">
        <v>0</v>
      </c>
      <c r="I853" s="386">
        <v>1620</v>
      </c>
      <c r="J853"/>
      <c r="K853"/>
    </row>
    <row r="854" spans="1:11" ht="15" x14ac:dyDescent="0.25">
      <c r="A854" s="381" t="s">
        <v>16717</v>
      </c>
      <c r="B854" s="381"/>
      <c r="C854" s="381"/>
      <c r="D854" s="381"/>
      <c r="E854" s="381"/>
      <c r="F854" s="386">
        <v>857.89</v>
      </c>
      <c r="G854" s="386">
        <v>36380.244100000004</v>
      </c>
      <c r="H854" s="386">
        <v>0</v>
      </c>
      <c r="I854" s="386">
        <v>36379</v>
      </c>
      <c r="J854"/>
      <c r="K854"/>
    </row>
    <row r="855" spans="1:11" ht="15" x14ac:dyDescent="0.25">
      <c r="A855" s="381">
        <v>20070006</v>
      </c>
      <c r="B855" s="381" t="s">
        <v>17</v>
      </c>
      <c r="C855" s="381" t="s">
        <v>5460</v>
      </c>
      <c r="D855" s="381" t="s">
        <v>5544</v>
      </c>
      <c r="E855" s="381" t="s">
        <v>5545</v>
      </c>
      <c r="F855" s="386">
        <v>55.86</v>
      </c>
      <c r="G855" s="386">
        <v>2366.4029999999998</v>
      </c>
      <c r="H855" s="386">
        <v>0</v>
      </c>
      <c r="I855" s="386">
        <v>2366</v>
      </c>
      <c r="J855"/>
      <c r="K855"/>
    </row>
    <row r="856" spans="1:11" ht="15" x14ac:dyDescent="0.25">
      <c r="A856" s="381">
        <v>20070006</v>
      </c>
      <c r="B856" s="381" t="s">
        <v>0</v>
      </c>
      <c r="C856" s="381" t="s">
        <v>5721</v>
      </c>
      <c r="D856" s="381" t="s">
        <v>5788</v>
      </c>
      <c r="E856" s="381" t="s">
        <v>2021</v>
      </c>
      <c r="F856" s="386">
        <v>52.18</v>
      </c>
      <c r="G856" s="386">
        <v>2545.5451999999996</v>
      </c>
      <c r="H856" s="386">
        <v>0</v>
      </c>
      <c r="I856" s="386">
        <v>2546</v>
      </c>
      <c r="J856"/>
      <c r="K856"/>
    </row>
    <row r="857" spans="1:11" ht="15" x14ac:dyDescent="0.25">
      <c r="A857" s="381">
        <v>20070006</v>
      </c>
      <c r="B857" s="381" t="s">
        <v>18</v>
      </c>
      <c r="C857" s="381" t="s">
        <v>5722</v>
      </c>
      <c r="D857" s="381" t="s">
        <v>5789</v>
      </c>
      <c r="E857" s="381" t="s">
        <v>1048</v>
      </c>
      <c r="F857" s="386">
        <v>29.54</v>
      </c>
      <c r="G857" s="386">
        <v>1526.5726000000002</v>
      </c>
      <c r="H857" s="386">
        <v>0</v>
      </c>
      <c r="I857" s="386">
        <v>1527</v>
      </c>
      <c r="J857"/>
      <c r="K857"/>
    </row>
    <row r="858" spans="1:11" ht="15" x14ac:dyDescent="0.25">
      <c r="A858" s="381">
        <v>20070006</v>
      </c>
      <c r="B858" s="381" t="s">
        <v>19</v>
      </c>
      <c r="C858" s="381" t="s">
        <v>5725</v>
      </c>
      <c r="D858" s="381" t="s">
        <v>5792</v>
      </c>
      <c r="E858" s="381" t="s">
        <v>1048</v>
      </c>
      <c r="F858" s="386">
        <v>69.34</v>
      </c>
      <c r="G858" s="386">
        <v>3221.7359999999999</v>
      </c>
      <c r="H858" s="386">
        <v>0</v>
      </c>
      <c r="I858" s="386">
        <v>3222</v>
      </c>
      <c r="J858"/>
      <c r="K858"/>
    </row>
    <row r="859" spans="1:11" ht="15" x14ac:dyDescent="0.25">
      <c r="A859" s="381">
        <v>20070006</v>
      </c>
      <c r="B859" s="381" t="s">
        <v>36</v>
      </c>
      <c r="C859" s="381" t="s">
        <v>5760</v>
      </c>
      <c r="D859" s="381" t="s">
        <v>5841</v>
      </c>
      <c r="E859" s="381" t="s">
        <v>1048</v>
      </c>
      <c r="F859" s="386">
        <v>105.96</v>
      </c>
      <c r="G859" s="386">
        <v>4349.0502000000006</v>
      </c>
      <c r="H859" s="386">
        <v>0</v>
      </c>
      <c r="I859" s="386">
        <v>4349</v>
      </c>
      <c r="J859"/>
      <c r="K859"/>
    </row>
    <row r="860" spans="1:11" ht="15" x14ac:dyDescent="0.25">
      <c r="A860" s="381">
        <v>20070006</v>
      </c>
      <c r="B860" s="381" t="s">
        <v>21</v>
      </c>
      <c r="C860" s="381" t="s">
        <v>6347</v>
      </c>
      <c r="D860" s="381" t="s">
        <v>6394</v>
      </c>
      <c r="E860" s="381" t="s">
        <v>6395</v>
      </c>
      <c r="F860" s="386">
        <v>26.6</v>
      </c>
      <c r="G860" s="386">
        <v>1044.0773999999999</v>
      </c>
      <c r="H860" s="386">
        <v>0</v>
      </c>
      <c r="I860" s="386">
        <v>1044</v>
      </c>
      <c r="J860"/>
      <c r="K860"/>
    </row>
    <row r="861" spans="1:11" ht="15" x14ac:dyDescent="0.25">
      <c r="A861" s="381">
        <v>20070006</v>
      </c>
      <c r="B861" s="381" t="s">
        <v>25</v>
      </c>
      <c r="C861" s="381" t="s">
        <v>6788</v>
      </c>
      <c r="D861" s="381" t="s">
        <v>6810</v>
      </c>
      <c r="E861" s="381" t="s">
        <v>1048</v>
      </c>
      <c r="F861" s="386">
        <v>32.72</v>
      </c>
      <c r="G861" s="386">
        <v>1474.6651999999999</v>
      </c>
      <c r="H861" s="386">
        <v>0</v>
      </c>
      <c r="I861" s="386">
        <v>1475</v>
      </c>
      <c r="J861"/>
      <c r="K861"/>
    </row>
    <row r="862" spans="1:11" ht="15" x14ac:dyDescent="0.25">
      <c r="A862" s="381">
        <v>20070006</v>
      </c>
      <c r="B862" s="381" t="s">
        <v>26</v>
      </c>
      <c r="C862" s="381" t="s">
        <v>6742</v>
      </c>
      <c r="D862" s="381" t="s">
        <v>6751</v>
      </c>
      <c r="E862" s="381" t="s">
        <v>1048</v>
      </c>
      <c r="F862" s="386">
        <v>28.479999999999997</v>
      </c>
      <c r="G862" s="386">
        <v>1197.4066</v>
      </c>
      <c r="H862" s="386">
        <v>0</v>
      </c>
      <c r="I862" s="386">
        <v>1197</v>
      </c>
      <c r="J862"/>
      <c r="K862"/>
    </row>
    <row r="863" spans="1:11" ht="15" x14ac:dyDescent="0.25">
      <c r="A863" s="381">
        <v>20070006</v>
      </c>
      <c r="B863" s="381" t="s">
        <v>3</v>
      </c>
      <c r="C863" s="381" t="s">
        <v>8691</v>
      </c>
      <c r="D863" s="381" t="s">
        <v>7688</v>
      </c>
      <c r="E863" s="381" t="s">
        <v>728</v>
      </c>
      <c r="F863" s="386">
        <v>24.22</v>
      </c>
      <c r="G863" s="386">
        <v>888.43959999999993</v>
      </c>
      <c r="H863" s="386">
        <v>0</v>
      </c>
      <c r="I863" s="386">
        <v>888</v>
      </c>
      <c r="J863"/>
      <c r="K863"/>
    </row>
    <row r="864" spans="1:11" ht="15" x14ac:dyDescent="0.25">
      <c r="A864" s="381">
        <v>20070006</v>
      </c>
      <c r="B864" s="381" t="s">
        <v>5</v>
      </c>
      <c r="C864" s="381" t="s">
        <v>9707</v>
      </c>
      <c r="D864" s="381" t="s">
        <v>9753</v>
      </c>
      <c r="E864" s="381" t="s">
        <v>1048</v>
      </c>
      <c r="F864" s="386">
        <v>6.76</v>
      </c>
      <c r="G864" s="386">
        <v>309.3974</v>
      </c>
      <c r="H864" s="386">
        <v>0</v>
      </c>
      <c r="I864" s="386">
        <v>309</v>
      </c>
      <c r="J864"/>
      <c r="K864"/>
    </row>
    <row r="865" spans="1:11" ht="15" x14ac:dyDescent="0.25">
      <c r="A865" s="381">
        <v>20070006</v>
      </c>
      <c r="B865" s="381" t="s">
        <v>7</v>
      </c>
      <c r="C865" s="381" t="s">
        <v>5723</v>
      </c>
      <c r="D865" s="381" t="s">
        <v>14240</v>
      </c>
      <c r="E865" s="381" t="s">
        <v>2021</v>
      </c>
      <c r="F865" s="386">
        <v>37.799999999999997</v>
      </c>
      <c r="G865" s="386">
        <v>1568.0700000000002</v>
      </c>
      <c r="H865" s="386">
        <v>0</v>
      </c>
      <c r="I865" s="386">
        <v>1568</v>
      </c>
      <c r="J865"/>
      <c r="K865"/>
    </row>
    <row r="866" spans="1:11" ht="15" x14ac:dyDescent="0.25">
      <c r="A866" s="381">
        <v>20070006</v>
      </c>
      <c r="B866" s="381" t="s">
        <v>422</v>
      </c>
      <c r="C866" s="381" t="s">
        <v>14049</v>
      </c>
      <c r="D866" s="381" t="s">
        <v>14088</v>
      </c>
      <c r="E866" s="381" t="s">
        <v>1048</v>
      </c>
      <c r="F866" s="386">
        <v>47.779999999999994</v>
      </c>
      <c r="G866" s="386">
        <v>2011.8359999999998</v>
      </c>
      <c r="H866" s="386">
        <v>0</v>
      </c>
      <c r="I866" s="386">
        <v>2012</v>
      </c>
      <c r="J866"/>
      <c r="K866"/>
    </row>
    <row r="867" spans="1:11" ht="15" x14ac:dyDescent="0.25">
      <c r="A867" s="381">
        <v>20070006</v>
      </c>
      <c r="B867" s="381" t="s">
        <v>8</v>
      </c>
      <c r="C867" s="381" t="s">
        <v>14892</v>
      </c>
      <c r="D867" s="381" t="s">
        <v>16053</v>
      </c>
      <c r="E867" s="381" t="s">
        <v>1048</v>
      </c>
      <c r="F867" s="386">
        <v>26.16</v>
      </c>
      <c r="G867" s="386">
        <v>980.255</v>
      </c>
      <c r="H867" s="386">
        <v>0</v>
      </c>
      <c r="I867" s="386">
        <v>980</v>
      </c>
      <c r="J867"/>
      <c r="K867"/>
    </row>
    <row r="868" spans="1:11" ht="15" x14ac:dyDescent="0.25">
      <c r="A868" s="381">
        <v>20070006</v>
      </c>
      <c r="B868" s="381" t="s">
        <v>33</v>
      </c>
      <c r="C868" s="381" t="s">
        <v>15972</v>
      </c>
      <c r="D868" s="381" t="s">
        <v>15989</v>
      </c>
      <c r="E868" s="381" t="s">
        <v>1048</v>
      </c>
      <c r="F868" s="386">
        <v>90.119999999999976</v>
      </c>
      <c r="G868" s="386">
        <v>4269.4380000000001</v>
      </c>
      <c r="H868" s="386">
        <v>0</v>
      </c>
      <c r="I868" s="386">
        <v>4269</v>
      </c>
      <c r="J868"/>
      <c r="K868"/>
    </row>
    <row r="869" spans="1:11" ht="15" x14ac:dyDescent="0.25">
      <c r="A869" s="381">
        <v>20070006</v>
      </c>
      <c r="B869" s="381" t="s">
        <v>9</v>
      </c>
      <c r="C869" s="381" t="s">
        <v>810</v>
      </c>
      <c r="D869" s="381" t="s">
        <v>15990</v>
      </c>
      <c r="E869" s="381" t="s">
        <v>1048</v>
      </c>
      <c r="F869" s="386">
        <v>18.28</v>
      </c>
      <c r="G869" s="386">
        <v>766.88540000000012</v>
      </c>
      <c r="H869" s="386">
        <v>0</v>
      </c>
      <c r="I869" s="386">
        <v>767</v>
      </c>
      <c r="J869"/>
      <c r="K869"/>
    </row>
    <row r="870" spans="1:11" ht="15" x14ac:dyDescent="0.25">
      <c r="A870" s="381">
        <v>20070006</v>
      </c>
      <c r="B870" s="381" t="s">
        <v>10</v>
      </c>
      <c r="C870" s="381" t="s">
        <v>559</v>
      </c>
      <c r="D870" s="381" t="s">
        <v>15991</v>
      </c>
      <c r="E870" s="381" t="s">
        <v>1048</v>
      </c>
      <c r="F870" s="386">
        <v>17.18</v>
      </c>
      <c r="G870" s="386">
        <v>702.75739999999996</v>
      </c>
      <c r="H870" s="386">
        <v>0</v>
      </c>
      <c r="I870" s="386">
        <v>703</v>
      </c>
      <c r="J870"/>
      <c r="K870"/>
    </row>
    <row r="871" spans="1:11" ht="15" x14ac:dyDescent="0.25">
      <c r="A871" s="381" t="s">
        <v>16718</v>
      </c>
      <c r="B871" s="381"/>
      <c r="C871" s="381"/>
      <c r="D871" s="381"/>
      <c r="E871" s="381"/>
      <c r="F871" s="386">
        <v>668.98</v>
      </c>
      <c r="G871" s="386">
        <v>29222.535</v>
      </c>
      <c r="H871" s="386">
        <v>0</v>
      </c>
      <c r="I871" s="386">
        <v>29222</v>
      </c>
      <c r="J871"/>
      <c r="K871"/>
    </row>
    <row r="872" spans="1:11" ht="15" x14ac:dyDescent="0.25">
      <c r="A872" s="381">
        <v>20070007</v>
      </c>
      <c r="B872" s="381" t="s">
        <v>1</v>
      </c>
      <c r="C872" s="381" t="s">
        <v>5727</v>
      </c>
      <c r="D872" s="381" t="s">
        <v>5794</v>
      </c>
      <c r="E872" s="381" t="s">
        <v>5795</v>
      </c>
      <c r="F872" s="386">
        <v>84.77000000000001</v>
      </c>
      <c r="G872" s="386">
        <v>3730.0481999999997</v>
      </c>
      <c r="H872" s="386">
        <v>0</v>
      </c>
      <c r="I872" s="386">
        <v>3730</v>
      </c>
      <c r="J872"/>
      <c r="K872"/>
    </row>
    <row r="873" spans="1:11" ht="15" x14ac:dyDescent="0.25">
      <c r="A873" s="381">
        <v>20070007</v>
      </c>
      <c r="B873" s="381" t="s">
        <v>19</v>
      </c>
      <c r="C873" s="381" t="s">
        <v>5729</v>
      </c>
      <c r="D873" s="381" t="s">
        <v>5797</v>
      </c>
      <c r="E873" s="381" t="s">
        <v>5795</v>
      </c>
      <c r="F873" s="386">
        <v>19.080000000000002</v>
      </c>
      <c r="G873" s="386">
        <v>823.10580000000004</v>
      </c>
      <c r="H873" s="386">
        <v>0</v>
      </c>
      <c r="I873" s="386">
        <v>823</v>
      </c>
      <c r="J873"/>
      <c r="K873"/>
    </row>
    <row r="874" spans="1:11" ht="15" x14ac:dyDescent="0.25">
      <c r="A874" s="381">
        <v>20070007</v>
      </c>
      <c r="B874" s="381" t="s">
        <v>41</v>
      </c>
      <c r="C874" s="381" t="s">
        <v>5730</v>
      </c>
      <c r="D874" s="381" t="s">
        <v>5799</v>
      </c>
      <c r="E874" s="381" t="s">
        <v>5795</v>
      </c>
      <c r="F874" s="386">
        <v>19.139999999999997</v>
      </c>
      <c r="G874" s="386">
        <v>891.17530000000011</v>
      </c>
      <c r="H874" s="386">
        <v>0</v>
      </c>
      <c r="I874" s="386">
        <v>891</v>
      </c>
      <c r="J874"/>
      <c r="K874"/>
    </row>
    <row r="875" spans="1:11" ht="15" x14ac:dyDescent="0.25">
      <c r="A875" s="381">
        <v>20070007</v>
      </c>
      <c r="B875" s="381" t="s">
        <v>21</v>
      </c>
      <c r="C875" s="381" t="s">
        <v>5731</v>
      </c>
      <c r="D875" s="381" t="s">
        <v>5801</v>
      </c>
      <c r="E875" s="381" t="s">
        <v>1048</v>
      </c>
      <c r="F875" s="386">
        <v>76.150000000000006</v>
      </c>
      <c r="G875" s="386">
        <v>3174.2026000000001</v>
      </c>
      <c r="H875" s="386">
        <v>0</v>
      </c>
      <c r="I875" s="386">
        <v>3174</v>
      </c>
      <c r="J875"/>
      <c r="K875"/>
    </row>
    <row r="876" spans="1:11" ht="15" x14ac:dyDescent="0.25">
      <c r="A876" s="381">
        <v>20070007</v>
      </c>
      <c r="B876" s="381" t="s">
        <v>24</v>
      </c>
      <c r="C876" s="381" t="s">
        <v>6543</v>
      </c>
      <c r="D876" s="381" t="s">
        <v>6563</v>
      </c>
      <c r="E876" s="381" t="s">
        <v>1048</v>
      </c>
      <c r="F876" s="386">
        <v>41.76</v>
      </c>
      <c r="G876" s="386">
        <v>1846.2079000000001</v>
      </c>
      <c r="H876" s="386">
        <v>0</v>
      </c>
      <c r="I876" s="386">
        <v>1846</v>
      </c>
      <c r="J876"/>
      <c r="K876"/>
    </row>
    <row r="877" spans="1:11" ht="15" x14ac:dyDescent="0.25">
      <c r="A877" s="381">
        <v>20070007</v>
      </c>
      <c r="B877" s="381" t="s">
        <v>27</v>
      </c>
      <c r="C877" s="381" t="s">
        <v>5893</v>
      </c>
      <c r="D877" s="381" t="s">
        <v>6815</v>
      </c>
      <c r="E877" s="381" t="s">
        <v>1048</v>
      </c>
      <c r="F877" s="386">
        <v>80.769999999999982</v>
      </c>
      <c r="G877" s="386">
        <v>3716.7254000000003</v>
      </c>
      <c r="H877" s="386">
        <v>0</v>
      </c>
      <c r="I877" s="386">
        <v>3717</v>
      </c>
      <c r="J877"/>
      <c r="K877"/>
    </row>
    <row r="878" spans="1:11" ht="15" x14ac:dyDescent="0.25">
      <c r="A878" s="381">
        <v>20070007</v>
      </c>
      <c r="B878" s="381" t="s">
        <v>28</v>
      </c>
      <c r="C878" s="381" t="s">
        <v>6790</v>
      </c>
      <c r="D878" s="381" t="s">
        <v>7690</v>
      </c>
      <c r="E878" s="381" t="s">
        <v>1048</v>
      </c>
      <c r="F878" s="386">
        <v>139.35000000000002</v>
      </c>
      <c r="G878" s="386">
        <v>5581.7749999999987</v>
      </c>
      <c r="H878" s="386">
        <v>0</v>
      </c>
      <c r="I878" s="386">
        <v>5582</v>
      </c>
      <c r="J878"/>
      <c r="K878"/>
    </row>
    <row r="879" spans="1:11" ht="15" x14ac:dyDescent="0.25">
      <c r="A879" s="381">
        <v>20070007</v>
      </c>
      <c r="B879" s="381" t="s">
        <v>29</v>
      </c>
      <c r="C879" s="381" t="s">
        <v>8797</v>
      </c>
      <c r="D879" s="381" t="s">
        <v>8853</v>
      </c>
      <c r="E879" s="381" t="s">
        <v>1048</v>
      </c>
      <c r="F879" s="386">
        <v>33.33</v>
      </c>
      <c r="G879" s="386">
        <v>1320.4577999999999</v>
      </c>
      <c r="H879" s="386">
        <v>0</v>
      </c>
      <c r="I879" s="386">
        <v>1320</v>
      </c>
      <c r="J879"/>
      <c r="K879"/>
    </row>
    <row r="880" spans="1:11" ht="15" x14ac:dyDescent="0.25">
      <c r="A880" s="381">
        <v>20070007</v>
      </c>
      <c r="B880" s="381" t="s">
        <v>5</v>
      </c>
      <c r="C880" s="381" t="s">
        <v>6988</v>
      </c>
      <c r="D880" s="381" t="s">
        <v>9149</v>
      </c>
      <c r="E880" s="381" t="s">
        <v>2021</v>
      </c>
      <c r="F880" s="386">
        <v>43.9</v>
      </c>
      <c r="G880" s="386">
        <v>1817.5661</v>
      </c>
      <c r="H880" s="386">
        <v>0</v>
      </c>
      <c r="I880" s="386">
        <v>1818</v>
      </c>
      <c r="J880"/>
      <c r="K880"/>
    </row>
    <row r="881" spans="1:11" ht="15" x14ac:dyDescent="0.25">
      <c r="A881" s="381">
        <v>20070007</v>
      </c>
      <c r="B881" s="381" t="s">
        <v>39</v>
      </c>
      <c r="C881" s="381" t="s">
        <v>610</v>
      </c>
      <c r="D881" s="381" t="s">
        <v>9150</v>
      </c>
      <c r="E881" s="381" t="s">
        <v>2021</v>
      </c>
      <c r="F881" s="386">
        <v>28.480000000000004</v>
      </c>
      <c r="G881" s="386">
        <v>1137.8682999999999</v>
      </c>
      <c r="H881" s="386">
        <v>0</v>
      </c>
      <c r="I881" s="386">
        <v>1138</v>
      </c>
      <c r="J881"/>
      <c r="K881"/>
    </row>
    <row r="882" spans="1:11" ht="15" x14ac:dyDescent="0.25">
      <c r="A882" s="381">
        <v>20070007</v>
      </c>
      <c r="B882" s="381" t="s">
        <v>6</v>
      </c>
      <c r="C882" s="381" t="s">
        <v>13711</v>
      </c>
      <c r="D882" s="381" t="s">
        <v>13732</v>
      </c>
      <c r="E882" s="381" t="s">
        <v>1048</v>
      </c>
      <c r="F882" s="386">
        <v>41.069999999999993</v>
      </c>
      <c r="G882" s="386">
        <v>1800.5512000000001</v>
      </c>
      <c r="H882" s="386">
        <v>0</v>
      </c>
      <c r="I882" s="386">
        <v>1801</v>
      </c>
      <c r="J882"/>
      <c r="K882"/>
    </row>
    <row r="883" spans="1:11" ht="15" x14ac:dyDescent="0.25">
      <c r="A883" s="381">
        <v>20070007</v>
      </c>
      <c r="B883" s="381" t="s">
        <v>31</v>
      </c>
      <c r="C883" s="381" t="s">
        <v>14723</v>
      </c>
      <c r="D883" s="381" t="s">
        <v>14748</v>
      </c>
      <c r="E883" s="381" t="s">
        <v>1691</v>
      </c>
      <c r="F883" s="386">
        <v>22.340000000000003</v>
      </c>
      <c r="G883" s="386">
        <v>875.63840000000005</v>
      </c>
      <c r="H883" s="386">
        <v>0</v>
      </c>
      <c r="I883" s="386">
        <v>876</v>
      </c>
      <c r="J883"/>
      <c r="K883"/>
    </row>
    <row r="884" spans="1:11" ht="15" x14ac:dyDescent="0.25">
      <c r="A884" s="381">
        <v>20070007</v>
      </c>
      <c r="B884" s="381" t="s">
        <v>7</v>
      </c>
      <c r="C884" s="381" t="s">
        <v>14724</v>
      </c>
      <c r="D884" s="381" t="s">
        <v>14749</v>
      </c>
      <c r="E884" s="381" t="s">
        <v>2021</v>
      </c>
      <c r="F884" s="386">
        <v>89.679999999999993</v>
      </c>
      <c r="G884" s="386">
        <v>3790.5502000000001</v>
      </c>
      <c r="H884" s="386">
        <v>0</v>
      </c>
      <c r="I884" s="386">
        <v>3791</v>
      </c>
      <c r="J884"/>
      <c r="K884"/>
    </row>
    <row r="885" spans="1:11" ht="15" x14ac:dyDescent="0.25">
      <c r="A885" s="381" t="s">
        <v>16719</v>
      </c>
      <c r="B885" s="381"/>
      <c r="C885" s="381"/>
      <c r="D885" s="381"/>
      <c r="E885" s="381"/>
      <c r="F885" s="386">
        <v>719.81999999999994</v>
      </c>
      <c r="G885" s="386">
        <v>30505.872199999998</v>
      </c>
      <c r="H885" s="386">
        <v>0</v>
      </c>
      <c r="I885" s="386">
        <v>30507</v>
      </c>
      <c r="J885"/>
      <c r="K885"/>
    </row>
    <row r="886" spans="1:11" ht="15" x14ac:dyDescent="0.25">
      <c r="A886" s="381">
        <v>20070010</v>
      </c>
      <c r="B886" s="381" t="s">
        <v>17</v>
      </c>
      <c r="C886" s="381" t="s">
        <v>7086</v>
      </c>
      <c r="D886" s="381" t="s">
        <v>7091</v>
      </c>
      <c r="E886" s="381" t="s">
        <v>2021</v>
      </c>
      <c r="F886" s="386">
        <v>76.789999999999992</v>
      </c>
      <c r="G886" s="386">
        <v>3398.1805000000004</v>
      </c>
      <c r="H886" s="386">
        <v>425.33999999999651</v>
      </c>
      <c r="I886" s="386">
        <v>2973</v>
      </c>
      <c r="J886"/>
      <c r="K886"/>
    </row>
    <row r="887" spans="1:11" ht="15" x14ac:dyDescent="0.25">
      <c r="A887" s="381">
        <v>20070010</v>
      </c>
      <c r="B887" s="381" t="s">
        <v>0</v>
      </c>
      <c r="C887" s="381" t="s">
        <v>12046</v>
      </c>
      <c r="D887" s="381" t="s">
        <v>12092</v>
      </c>
      <c r="E887" s="381" t="s">
        <v>2021</v>
      </c>
      <c r="F887" s="386">
        <v>3.0100000000000002</v>
      </c>
      <c r="G887" s="386">
        <v>134.40800000000002</v>
      </c>
      <c r="H887" s="386">
        <v>0</v>
      </c>
      <c r="I887" s="386">
        <v>134</v>
      </c>
      <c r="J887"/>
      <c r="K887"/>
    </row>
    <row r="888" spans="1:11" ht="15" x14ac:dyDescent="0.25">
      <c r="A888" s="381">
        <v>20070010</v>
      </c>
      <c r="B888" s="381" t="s">
        <v>41</v>
      </c>
      <c r="C888" s="381" t="s">
        <v>7090</v>
      </c>
      <c r="D888" s="381" t="s">
        <v>7096</v>
      </c>
      <c r="E888" s="381" t="s">
        <v>1048</v>
      </c>
      <c r="F888" s="386">
        <v>23.290000000000003</v>
      </c>
      <c r="G888" s="386">
        <v>985.13070000000005</v>
      </c>
      <c r="H888" s="386">
        <v>0</v>
      </c>
      <c r="I888" s="386">
        <v>985</v>
      </c>
      <c r="J888"/>
      <c r="K888"/>
    </row>
    <row r="889" spans="1:11" ht="15" x14ac:dyDescent="0.25">
      <c r="A889" s="381">
        <v>20070010</v>
      </c>
      <c r="B889" s="381" t="s">
        <v>36</v>
      </c>
      <c r="C889" s="381" t="s">
        <v>9005</v>
      </c>
      <c r="D889" s="381" t="s">
        <v>9028</v>
      </c>
      <c r="E889" s="381" t="s">
        <v>1048</v>
      </c>
      <c r="F889" s="386">
        <v>85.79</v>
      </c>
      <c r="G889" s="386">
        <v>3489.7922000000003</v>
      </c>
      <c r="H889" s="386">
        <v>0</v>
      </c>
      <c r="I889" s="386">
        <v>3490</v>
      </c>
      <c r="J889"/>
      <c r="K889"/>
    </row>
    <row r="890" spans="1:11" ht="15" x14ac:dyDescent="0.25">
      <c r="A890" s="381">
        <v>20070010</v>
      </c>
      <c r="B890" s="381" t="s">
        <v>21</v>
      </c>
      <c r="C890" s="381" t="s">
        <v>9408</v>
      </c>
      <c r="D890" s="381" t="s">
        <v>9466</v>
      </c>
      <c r="E890" s="381" t="s">
        <v>1048</v>
      </c>
      <c r="F890" s="386">
        <v>36.65</v>
      </c>
      <c r="G890" s="386">
        <v>1511.373</v>
      </c>
      <c r="H890" s="386">
        <v>0</v>
      </c>
      <c r="I890" s="386">
        <v>1511</v>
      </c>
      <c r="J890"/>
      <c r="K890"/>
    </row>
    <row r="891" spans="1:11" ht="15" x14ac:dyDescent="0.25">
      <c r="A891" s="381">
        <v>20070010</v>
      </c>
      <c r="B891" s="381" t="s">
        <v>22</v>
      </c>
      <c r="C891" s="381" t="s">
        <v>7301</v>
      </c>
      <c r="D891" s="381" t="s">
        <v>9467</v>
      </c>
      <c r="E891" s="381" t="s">
        <v>1048</v>
      </c>
      <c r="F891" s="386">
        <v>11.459999999999999</v>
      </c>
      <c r="G891" s="386">
        <v>465.95559999999995</v>
      </c>
      <c r="H891" s="386">
        <v>0</v>
      </c>
      <c r="I891" s="386">
        <v>466</v>
      </c>
      <c r="J891"/>
      <c r="K891"/>
    </row>
    <row r="892" spans="1:11" ht="15" x14ac:dyDescent="0.25">
      <c r="A892" s="381">
        <v>20070010</v>
      </c>
      <c r="B892" s="381" t="s">
        <v>40</v>
      </c>
      <c r="C892" s="381" t="s">
        <v>8629</v>
      </c>
      <c r="D892" s="381" t="s">
        <v>9754</v>
      </c>
      <c r="E892" s="381" t="s">
        <v>728</v>
      </c>
      <c r="F892" s="386">
        <v>34.61</v>
      </c>
      <c r="G892" s="386">
        <v>1292.9087999999997</v>
      </c>
      <c r="H892" s="386">
        <v>0</v>
      </c>
      <c r="I892" s="386">
        <v>1293</v>
      </c>
      <c r="J892"/>
      <c r="K892"/>
    </row>
    <row r="893" spans="1:11" ht="15" x14ac:dyDescent="0.25">
      <c r="A893" s="381">
        <v>20070010</v>
      </c>
      <c r="B893" s="381" t="s">
        <v>23</v>
      </c>
      <c r="C893" s="381" t="s">
        <v>635</v>
      </c>
      <c r="D893" s="381" t="s">
        <v>10191</v>
      </c>
      <c r="E893" s="381" t="s">
        <v>1048</v>
      </c>
      <c r="F893" s="386">
        <v>44.11</v>
      </c>
      <c r="G893" s="386">
        <v>1781.5623000000001</v>
      </c>
      <c r="H893" s="386">
        <v>0</v>
      </c>
      <c r="I893" s="386">
        <v>1782</v>
      </c>
      <c r="J893"/>
      <c r="K893"/>
    </row>
    <row r="894" spans="1:11" ht="15" x14ac:dyDescent="0.25">
      <c r="A894" s="381">
        <v>20070010</v>
      </c>
      <c r="B894" s="381" t="s">
        <v>27</v>
      </c>
      <c r="C894" s="381" t="s">
        <v>5712</v>
      </c>
      <c r="D894" s="381" t="s">
        <v>13969</v>
      </c>
      <c r="E894" s="381" t="s">
        <v>2021</v>
      </c>
      <c r="F894" s="386">
        <v>9.379999999999999</v>
      </c>
      <c r="G894" s="386">
        <v>359.13909999999998</v>
      </c>
      <c r="H894" s="386">
        <v>0</v>
      </c>
      <c r="I894" s="386">
        <v>359</v>
      </c>
      <c r="J894"/>
      <c r="K894"/>
    </row>
    <row r="895" spans="1:11" ht="15" x14ac:dyDescent="0.25">
      <c r="A895" s="381">
        <v>20070010</v>
      </c>
      <c r="B895" s="381" t="s">
        <v>2</v>
      </c>
      <c r="C895" s="381" t="s">
        <v>13952</v>
      </c>
      <c r="D895" s="381" t="s">
        <v>13970</v>
      </c>
      <c r="E895" s="381" t="s">
        <v>1048</v>
      </c>
      <c r="F895" s="386">
        <v>23.93</v>
      </c>
      <c r="G895" s="386">
        <v>1026.4964</v>
      </c>
      <c r="H895" s="386">
        <v>0</v>
      </c>
      <c r="I895" s="386">
        <v>1026</v>
      </c>
      <c r="J895"/>
      <c r="K895"/>
    </row>
    <row r="896" spans="1:11" ht="15" x14ac:dyDescent="0.25">
      <c r="A896" s="381">
        <v>20070010</v>
      </c>
      <c r="B896" s="381" t="s">
        <v>3</v>
      </c>
      <c r="C896" s="381" t="s">
        <v>8331</v>
      </c>
      <c r="D896" s="381" t="s">
        <v>13971</v>
      </c>
      <c r="E896" s="381" t="s">
        <v>1048</v>
      </c>
      <c r="F896" s="386">
        <v>13.52</v>
      </c>
      <c r="G896" s="386">
        <v>586.75759999999991</v>
      </c>
      <c r="H896" s="386">
        <v>0</v>
      </c>
      <c r="I896" s="386">
        <v>587</v>
      </c>
      <c r="J896"/>
      <c r="K896"/>
    </row>
    <row r="897" spans="1:11" ht="15" x14ac:dyDescent="0.25">
      <c r="A897" s="381">
        <v>20070010</v>
      </c>
      <c r="B897" s="381" t="s">
        <v>6</v>
      </c>
      <c r="C897" s="381" t="s">
        <v>5456</v>
      </c>
      <c r="D897" s="381" t="s">
        <v>13972</v>
      </c>
      <c r="E897" s="381" t="s">
        <v>1048</v>
      </c>
      <c r="F897" s="386">
        <v>118.83999999999999</v>
      </c>
      <c r="G897" s="386">
        <v>4998.8837000000012</v>
      </c>
      <c r="H897" s="386">
        <v>0</v>
      </c>
      <c r="I897" s="386">
        <v>4999</v>
      </c>
      <c r="J897"/>
      <c r="K897"/>
    </row>
    <row r="898" spans="1:11" ht="15" x14ac:dyDescent="0.25">
      <c r="A898" s="381" t="s">
        <v>16720</v>
      </c>
      <c r="B898" s="381"/>
      <c r="C898" s="381"/>
      <c r="D898" s="381"/>
      <c r="E898" s="381"/>
      <c r="F898" s="386">
        <v>481.38</v>
      </c>
      <c r="G898" s="386">
        <v>20030.587900000002</v>
      </c>
      <c r="H898" s="386">
        <v>425.33999999999651</v>
      </c>
      <c r="I898" s="386">
        <v>19605</v>
      </c>
      <c r="J898"/>
      <c r="K898"/>
    </row>
    <row r="899" spans="1:11" ht="15" x14ac:dyDescent="0.25">
      <c r="A899" s="381">
        <v>20080001</v>
      </c>
      <c r="B899" s="381" t="s">
        <v>17</v>
      </c>
      <c r="C899" s="381" t="s">
        <v>7418</v>
      </c>
      <c r="D899" s="381" t="s">
        <v>14710</v>
      </c>
      <c r="E899" s="381" t="s">
        <v>14711</v>
      </c>
      <c r="F899" s="386">
        <v>2166.7200000000003</v>
      </c>
      <c r="G899" s="386">
        <v>86478.145799999998</v>
      </c>
      <c r="H899" s="386">
        <v>0</v>
      </c>
      <c r="I899" s="386">
        <v>85577</v>
      </c>
      <c r="J899"/>
      <c r="K899"/>
    </row>
    <row r="900" spans="1:11" ht="15" x14ac:dyDescent="0.25">
      <c r="A900" s="381">
        <v>20080001</v>
      </c>
      <c r="B900" s="381" t="s">
        <v>18</v>
      </c>
      <c r="C900" s="381" t="s">
        <v>7421</v>
      </c>
      <c r="D900" s="381" t="s">
        <v>7431</v>
      </c>
      <c r="E900" s="381" t="s">
        <v>275</v>
      </c>
      <c r="F900" s="386">
        <v>37.92</v>
      </c>
      <c r="G900" s="386">
        <v>1540.7371999999998</v>
      </c>
      <c r="H900" s="386">
        <v>0</v>
      </c>
      <c r="I900" s="386">
        <v>1541</v>
      </c>
      <c r="J900"/>
      <c r="K900"/>
    </row>
    <row r="901" spans="1:11" ht="15" x14ac:dyDescent="0.25">
      <c r="A901" s="381">
        <v>20080001</v>
      </c>
      <c r="B901" s="381" t="s">
        <v>19</v>
      </c>
      <c r="C901" s="381" t="s">
        <v>7422</v>
      </c>
      <c r="D901" s="381" t="s">
        <v>7432</v>
      </c>
      <c r="E901" s="381" t="s">
        <v>7439</v>
      </c>
      <c r="F901" s="386">
        <v>33.200000000000003</v>
      </c>
      <c r="G901" s="386">
        <v>1528.4258</v>
      </c>
      <c r="H901" s="386">
        <v>0</v>
      </c>
      <c r="I901" s="386">
        <v>1528</v>
      </c>
      <c r="J901"/>
      <c r="K901"/>
    </row>
    <row r="902" spans="1:11" ht="15" x14ac:dyDescent="0.25">
      <c r="A902" s="381">
        <v>20080001</v>
      </c>
      <c r="B902" s="381" t="s">
        <v>36</v>
      </c>
      <c r="C902" s="381" t="s">
        <v>7425</v>
      </c>
      <c r="D902" s="381" t="s">
        <v>7435</v>
      </c>
      <c r="E902" s="381" t="s">
        <v>7417</v>
      </c>
      <c r="F902" s="386">
        <v>8.2000000000000011</v>
      </c>
      <c r="G902" s="386">
        <v>333.70960000000002</v>
      </c>
      <c r="H902" s="386">
        <v>0</v>
      </c>
      <c r="I902" s="386">
        <v>334</v>
      </c>
      <c r="J902"/>
      <c r="K902"/>
    </row>
    <row r="903" spans="1:11" ht="15" x14ac:dyDescent="0.25">
      <c r="A903" s="381">
        <v>20080001</v>
      </c>
      <c r="B903" s="381" t="s">
        <v>25</v>
      </c>
      <c r="C903" s="381" t="s">
        <v>7603</v>
      </c>
      <c r="D903" s="381" t="s">
        <v>7792</v>
      </c>
      <c r="E903" s="381" t="s">
        <v>7417</v>
      </c>
      <c r="F903" s="386">
        <v>85.240000000000009</v>
      </c>
      <c r="G903" s="386">
        <v>3276.4017999999996</v>
      </c>
      <c r="H903" s="386">
        <v>0</v>
      </c>
      <c r="I903" s="386">
        <v>3276</v>
      </c>
      <c r="J903"/>
      <c r="K903"/>
    </row>
    <row r="904" spans="1:11" ht="15" x14ac:dyDescent="0.25">
      <c r="A904" s="381">
        <v>20080001</v>
      </c>
      <c r="B904" s="381" t="s">
        <v>4</v>
      </c>
      <c r="C904" s="381" t="s">
        <v>7750</v>
      </c>
      <c r="D904" s="381" t="s">
        <v>7795</v>
      </c>
      <c r="E904" s="381" t="s">
        <v>7439</v>
      </c>
      <c r="F904" s="386">
        <v>140.36000000000001</v>
      </c>
      <c r="G904" s="386">
        <v>6190.8098</v>
      </c>
      <c r="H904" s="386">
        <v>0</v>
      </c>
      <c r="I904" s="386">
        <v>6191</v>
      </c>
      <c r="J904"/>
      <c r="K904"/>
    </row>
    <row r="905" spans="1:11" ht="15" x14ac:dyDescent="0.25">
      <c r="A905" s="381">
        <v>20080001</v>
      </c>
      <c r="B905" s="381" t="s">
        <v>422</v>
      </c>
      <c r="C905" s="381" t="s">
        <v>8281</v>
      </c>
      <c r="D905" s="381" t="s">
        <v>13194</v>
      </c>
      <c r="E905" s="381" t="s">
        <v>7439</v>
      </c>
      <c r="F905" s="386">
        <v>31.500000000000004</v>
      </c>
      <c r="G905" s="386">
        <v>1529.1184000000001</v>
      </c>
      <c r="H905" s="386">
        <v>0</v>
      </c>
      <c r="I905" s="386">
        <v>1529</v>
      </c>
      <c r="J905"/>
      <c r="K905"/>
    </row>
    <row r="906" spans="1:11" ht="15" x14ac:dyDescent="0.25">
      <c r="A906" s="381" t="s">
        <v>16721</v>
      </c>
      <c r="B906" s="381"/>
      <c r="C906" s="381"/>
      <c r="D906" s="381"/>
      <c r="E906" s="381"/>
      <c r="F906" s="386">
        <v>2503.14</v>
      </c>
      <c r="G906" s="386">
        <v>100877.3484</v>
      </c>
      <c r="H906" s="386">
        <v>0</v>
      </c>
      <c r="I906" s="386">
        <v>99976</v>
      </c>
      <c r="J906"/>
      <c r="K906"/>
    </row>
    <row r="907" spans="1:11" ht="15" x14ac:dyDescent="0.25">
      <c r="A907" s="381">
        <v>20080006</v>
      </c>
      <c r="B907" s="381" t="s">
        <v>0</v>
      </c>
      <c r="C907" s="381" t="s">
        <v>10259</v>
      </c>
      <c r="D907" s="381" t="s">
        <v>10305</v>
      </c>
      <c r="E907" s="381" t="s">
        <v>7415</v>
      </c>
      <c r="F907" s="386">
        <v>647.4</v>
      </c>
      <c r="G907" s="386">
        <v>23964.466200000003</v>
      </c>
      <c r="H907" s="386">
        <v>0</v>
      </c>
      <c r="I907" s="386">
        <v>23964</v>
      </c>
      <c r="J907"/>
      <c r="K907"/>
    </row>
    <row r="908" spans="1:11" ht="15" x14ac:dyDescent="0.25">
      <c r="A908" s="381">
        <v>20080006</v>
      </c>
      <c r="B908" s="381" t="s">
        <v>1</v>
      </c>
      <c r="C908" s="381" t="s">
        <v>10260</v>
      </c>
      <c r="D908" s="381" t="s">
        <v>12514</v>
      </c>
      <c r="E908" s="381" t="s">
        <v>7479</v>
      </c>
      <c r="F908" s="386">
        <v>1361.3999999999999</v>
      </c>
      <c r="G908" s="386">
        <v>51284.753900000003</v>
      </c>
      <c r="H908" s="386">
        <v>0</v>
      </c>
      <c r="I908" s="386">
        <v>51285</v>
      </c>
      <c r="J908"/>
      <c r="K908"/>
    </row>
    <row r="909" spans="1:11" ht="15" x14ac:dyDescent="0.25">
      <c r="A909" s="381" t="s">
        <v>16722</v>
      </c>
      <c r="B909" s="381"/>
      <c r="C909" s="381"/>
      <c r="D909" s="381"/>
      <c r="E909" s="381"/>
      <c r="F909" s="386">
        <v>2008.7999999999997</v>
      </c>
      <c r="G909" s="386">
        <v>75249.220100000006</v>
      </c>
      <c r="H909" s="386">
        <v>0</v>
      </c>
      <c r="I909" s="386">
        <v>75249</v>
      </c>
      <c r="J909"/>
      <c r="K909"/>
    </row>
    <row r="910" spans="1:11" ht="15" x14ac:dyDescent="0.25">
      <c r="A910" s="381">
        <v>20080007</v>
      </c>
      <c r="B910" s="381" t="s">
        <v>17</v>
      </c>
      <c r="C910" s="381" t="s">
        <v>152</v>
      </c>
      <c r="D910" s="381" t="s">
        <v>7460</v>
      </c>
      <c r="E910" s="381" t="s">
        <v>7479</v>
      </c>
      <c r="F910" s="386">
        <v>460.66999999999996</v>
      </c>
      <c r="G910" s="386">
        <v>18103.490399999999</v>
      </c>
      <c r="H910" s="386">
        <v>0</v>
      </c>
      <c r="I910" s="386">
        <v>18103</v>
      </c>
      <c r="J910"/>
      <c r="K910"/>
    </row>
    <row r="911" spans="1:11" ht="15" x14ac:dyDescent="0.25">
      <c r="A911" s="381">
        <v>20080007</v>
      </c>
      <c r="B911" s="381" t="s">
        <v>0</v>
      </c>
      <c r="C911" s="381" t="s">
        <v>7442</v>
      </c>
      <c r="D911" s="381" t="s">
        <v>7461</v>
      </c>
      <c r="E911" s="381" t="s">
        <v>7440</v>
      </c>
      <c r="F911" s="386">
        <v>158.76</v>
      </c>
      <c r="G911" s="386">
        <v>6604.3446000000013</v>
      </c>
      <c r="H911" s="386">
        <v>0</v>
      </c>
      <c r="I911" s="386">
        <v>6604</v>
      </c>
      <c r="J911"/>
      <c r="K911"/>
    </row>
    <row r="912" spans="1:11" ht="15" x14ac:dyDescent="0.25">
      <c r="A912" s="381">
        <v>20080007</v>
      </c>
      <c r="B912" s="381" t="s">
        <v>23</v>
      </c>
      <c r="C912" s="381" t="s">
        <v>7451</v>
      </c>
      <c r="D912" s="381" t="s">
        <v>7470</v>
      </c>
      <c r="E912" s="381" t="s">
        <v>7480</v>
      </c>
      <c r="F912" s="386">
        <v>14.57</v>
      </c>
      <c r="G912" s="386">
        <v>580.94999999999993</v>
      </c>
      <c r="H912" s="386">
        <v>0</v>
      </c>
      <c r="I912" s="386">
        <v>581</v>
      </c>
      <c r="J912"/>
      <c r="K912"/>
    </row>
    <row r="913" spans="1:11" ht="15" x14ac:dyDescent="0.25">
      <c r="A913" s="381">
        <v>20080007</v>
      </c>
      <c r="B913" s="381" t="s">
        <v>6</v>
      </c>
      <c r="C913" s="381" t="s">
        <v>8707</v>
      </c>
      <c r="D913" s="381" t="s">
        <v>7695</v>
      </c>
      <c r="E913" s="381" t="s">
        <v>7705</v>
      </c>
      <c r="F913" s="386">
        <v>64.430000000000007</v>
      </c>
      <c r="G913" s="386">
        <v>2572.8075000000003</v>
      </c>
      <c r="H913" s="386">
        <v>0</v>
      </c>
      <c r="I913" s="386">
        <v>2573</v>
      </c>
      <c r="J913"/>
      <c r="K913"/>
    </row>
    <row r="914" spans="1:11" ht="15" x14ac:dyDescent="0.25">
      <c r="A914" s="381">
        <v>20080007</v>
      </c>
      <c r="B914" s="381" t="s">
        <v>422</v>
      </c>
      <c r="C914" s="381" t="s">
        <v>7754</v>
      </c>
      <c r="D914" s="381" t="s">
        <v>7801</v>
      </c>
      <c r="E914" s="381" t="s">
        <v>7440</v>
      </c>
      <c r="F914" s="386">
        <v>132.28</v>
      </c>
      <c r="G914" s="386">
        <v>5369.7300000000005</v>
      </c>
      <c r="H914" s="386">
        <v>0</v>
      </c>
      <c r="I914" s="386">
        <v>5370</v>
      </c>
      <c r="J914"/>
      <c r="K914"/>
    </row>
    <row r="915" spans="1:11" ht="15" x14ac:dyDescent="0.25">
      <c r="A915" s="381">
        <v>20080007</v>
      </c>
      <c r="B915" s="381" t="s">
        <v>33</v>
      </c>
      <c r="C915" s="381" t="s">
        <v>7757</v>
      </c>
      <c r="D915" s="381" t="s">
        <v>7804</v>
      </c>
      <c r="E915" s="381" t="s">
        <v>7704</v>
      </c>
      <c r="F915" s="386">
        <v>141.30000000000001</v>
      </c>
      <c r="G915" s="386">
        <v>5638.7088999999996</v>
      </c>
      <c r="H915" s="386">
        <v>0</v>
      </c>
      <c r="I915" s="386">
        <v>5639</v>
      </c>
      <c r="J915"/>
      <c r="K915"/>
    </row>
    <row r="916" spans="1:11" ht="15" x14ac:dyDescent="0.25">
      <c r="A916" s="381">
        <v>20080007</v>
      </c>
      <c r="B916" s="381" t="s">
        <v>10</v>
      </c>
      <c r="C916" s="381" t="s">
        <v>7759</v>
      </c>
      <c r="D916" s="381" t="s">
        <v>7806</v>
      </c>
      <c r="E916" s="381" t="s">
        <v>7415</v>
      </c>
      <c r="F916" s="386">
        <v>38.61</v>
      </c>
      <c r="G916" s="386">
        <v>1525.6100000000001</v>
      </c>
      <c r="H916" s="386">
        <v>0</v>
      </c>
      <c r="I916" s="386">
        <v>1526</v>
      </c>
      <c r="J916"/>
      <c r="K916"/>
    </row>
    <row r="917" spans="1:11" ht="15" x14ac:dyDescent="0.25">
      <c r="A917" s="381">
        <v>20080007</v>
      </c>
      <c r="B917" s="381" t="s">
        <v>12</v>
      </c>
      <c r="C917" s="381" t="s">
        <v>7915</v>
      </c>
      <c r="D917" s="381" t="s">
        <v>7947</v>
      </c>
      <c r="E917" s="381" t="s">
        <v>7481</v>
      </c>
      <c r="F917" s="386">
        <v>127.22</v>
      </c>
      <c r="G917" s="386">
        <v>5216.0200000000004</v>
      </c>
      <c r="H917" s="386">
        <v>0</v>
      </c>
      <c r="I917" s="386">
        <v>5216</v>
      </c>
      <c r="J917"/>
      <c r="K917"/>
    </row>
    <row r="918" spans="1:11" ht="15" x14ac:dyDescent="0.25">
      <c r="A918" s="381">
        <v>20080007</v>
      </c>
      <c r="B918" s="381" t="s">
        <v>35</v>
      </c>
      <c r="C918" s="381" t="s">
        <v>1079</v>
      </c>
      <c r="D918" s="381" t="s">
        <v>7948</v>
      </c>
      <c r="E918" s="381" t="s">
        <v>7440</v>
      </c>
      <c r="F918" s="386">
        <v>27.509999999999998</v>
      </c>
      <c r="G918" s="386">
        <v>1107.3175999999999</v>
      </c>
      <c r="H918" s="386">
        <v>0</v>
      </c>
      <c r="I918" s="386">
        <v>1107</v>
      </c>
      <c r="J918"/>
      <c r="K918"/>
    </row>
    <row r="919" spans="1:11" ht="15" x14ac:dyDescent="0.25">
      <c r="A919" s="381">
        <v>20080007</v>
      </c>
      <c r="B919" s="381" t="s">
        <v>14</v>
      </c>
      <c r="C919" s="381" t="s">
        <v>7916</v>
      </c>
      <c r="D919" s="381" t="s">
        <v>7949</v>
      </c>
      <c r="E919" s="381" t="s">
        <v>7481</v>
      </c>
      <c r="F919" s="386">
        <v>14.17</v>
      </c>
      <c r="G919" s="386">
        <v>680.80929999999989</v>
      </c>
      <c r="H919" s="386">
        <v>0</v>
      </c>
      <c r="I919" s="386">
        <v>681</v>
      </c>
      <c r="J919"/>
      <c r="K919"/>
    </row>
    <row r="920" spans="1:11" ht="15" x14ac:dyDescent="0.25">
      <c r="A920" s="381">
        <v>20080007</v>
      </c>
      <c r="B920" s="381" t="s">
        <v>423</v>
      </c>
      <c r="C920" s="381" t="s">
        <v>7921</v>
      </c>
      <c r="D920" s="381" t="s">
        <v>7954</v>
      </c>
      <c r="E920" s="381" t="s">
        <v>7415</v>
      </c>
      <c r="F920" s="386">
        <v>60.6</v>
      </c>
      <c r="G920" s="386">
        <v>2460.4535999999998</v>
      </c>
      <c r="H920" s="386">
        <v>0</v>
      </c>
      <c r="I920" s="386">
        <v>2460</v>
      </c>
      <c r="J920"/>
      <c r="K920"/>
    </row>
    <row r="921" spans="1:11" ht="15" x14ac:dyDescent="0.25">
      <c r="A921" s="381">
        <v>20080007</v>
      </c>
      <c r="B921" s="381" t="s">
        <v>130</v>
      </c>
      <c r="C921" s="381" t="s">
        <v>8063</v>
      </c>
      <c r="D921" s="381" t="s">
        <v>8109</v>
      </c>
      <c r="E921" s="381" t="s">
        <v>8026</v>
      </c>
      <c r="F921" s="386">
        <v>14.52</v>
      </c>
      <c r="G921" s="386">
        <v>549.61999999999989</v>
      </c>
      <c r="H921" s="386">
        <v>0</v>
      </c>
      <c r="I921" s="386">
        <v>550</v>
      </c>
      <c r="J921"/>
      <c r="K921"/>
    </row>
    <row r="922" spans="1:11" ht="15" x14ac:dyDescent="0.25">
      <c r="A922" s="381">
        <v>20080007</v>
      </c>
      <c r="B922" s="381" t="s">
        <v>952</v>
      </c>
      <c r="C922" s="381" t="s">
        <v>8226</v>
      </c>
      <c r="D922" s="381" t="s">
        <v>8261</v>
      </c>
      <c r="E922" s="381" t="s">
        <v>7415</v>
      </c>
      <c r="F922" s="386">
        <v>41.12</v>
      </c>
      <c r="G922" s="386">
        <v>1634.0450000000001</v>
      </c>
      <c r="H922" s="386">
        <v>0</v>
      </c>
      <c r="I922" s="386">
        <v>1634</v>
      </c>
      <c r="J922"/>
      <c r="K922"/>
    </row>
    <row r="923" spans="1:11" ht="15" x14ac:dyDescent="0.25">
      <c r="A923" s="381">
        <v>20080007</v>
      </c>
      <c r="B923" s="381" t="s">
        <v>1346</v>
      </c>
      <c r="C923" s="381" t="s">
        <v>7982</v>
      </c>
      <c r="D923" s="381" t="s">
        <v>8875</v>
      </c>
      <c r="E923" s="381" t="s">
        <v>7414</v>
      </c>
      <c r="F923" s="386">
        <v>2.65</v>
      </c>
      <c r="G923" s="386">
        <v>106</v>
      </c>
      <c r="H923" s="386">
        <v>0</v>
      </c>
      <c r="I923" s="386">
        <v>106</v>
      </c>
      <c r="J923"/>
      <c r="K923"/>
    </row>
    <row r="924" spans="1:11" ht="15" x14ac:dyDescent="0.25">
      <c r="A924" s="381">
        <v>20080007</v>
      </c>
      <c r="B924" s="381" t="s">
        <v>1850</v>
      </c>
      <c r="C924" s="381" t="s">
        <v>8815</v>
      </c>
      <c r="D924" s="381" t="s">
        <v>8878</v>
      </c>
      <c r="E924" s="381" t="s">
        <v>7415</v>
      </c>
      <c r="F924" s="386">
        <v>37.26</v>
      </c>
      <c r="G924" s="386">
        <v>1433.7123999999997</v>
      </c>
      <c r="H924" s="386">
        <v>0</v>
      </c>
      <c r="I924" s="386">
        <v>1434</v>
      </c>
      <c r="J924"/>
      <c r="K924"/>
    </row>
    <row r="925" spans="1:11" ht="15" x14ac:dyDescent="0.25">
      <c r="A925" s="381">
        <v>20080007</v>
      </c>
      <c r="B925" s="381" t="s">
        <v>425</v>
      </c>
      <c r="C925" s="381" t="s">
        <v>8061</v>
      </c>
      <c r="D925" s="381" t="s">
        <v>8107</v>
      </c>
      <c r="E925" s="381" t="s">
        <v>7415</v>
      </c>
      <c r="F925" s="386">
        <v>63.440000000000005</v>
      </c>
      <c r="G925" s="386">
        <v>2622.2827000000002</v>
      </c>
      <c r="H925" s="386">
        <v>0</v>
      </c>
      <c r="I925" s="386">
        <v>2622</v>
      </c>
      <c r="J925"/>
      <c r="K925"/>
    </row>
    <row r="926" spans="1:11" ht="15" x14ac:dyDescent="0.25">
      <c r="A926" s="381">
        <v>20080007</v>
      </c>
      <c r="B926" s="381" t="s">
        <v>427</v>
      </c>
      <c r="C926" s="381" t="s">
        <v>8223</v>
      </c>
      <c r="D926" s="381" t="s">
        <v>8257</v>
      </c>
      <c r="E926" s="381" t="s">
        <v>275</v>
      </c>
      <c r="F926" s="386">
        <v>32.6</v>
      </c>
      <c r="G926" s="386">
        <v>1351.7103</v>
      </c>
      <c r="H926" s="386">
        <v>0</v>
      </c>
      <c r="I926" s="386">
        <v>1352</v>
      </c>
      <c r="J926"/>
      <c r="K926"/>
    </row>
    <row r="927" spans="1:11" ht="15" x14ac:dyDescent="0.25">
      <c r="A927" s="381">
        <v>20080007</v>
      </c>
      <c r="B927" s="381" t="s">
        <v>3415</v>
      </c>
      <c r="C927" s="381" t="s">
        <v>8705</v>
      </c>
      <c r="D927" s="381" t="s">
        <v>9918</v>
      </c>
      <c r="E927" s="381" t="s">
        <v>7704</v>
      </c>
      <c r="F927" s="386">
        <v>23.23</v>
      </c>
      <c r="G927" s="386">
        <v>882.50279999999998</v>
      </c>
      <c r="H927" s="386">
        <v>0</v>
      </c>
      <c r="I927" s="386">
        <v>883</v>
      </c>
      <c r="J927"/>
      <c r="K927"/>
    </row>
    <row r="928" spans="1:11" ht="15" x14ac:dyDescent="0.25">
      <c r="A928" s="381">
        <v>20080007</v>
      </c>
      <c r="B928" s="381" t="s">
        <v>3465</v>
      </c>
      <c r="C928" s="381" t="s">
        <v>8291</v>
      </c>
      <c r="D928" s="381" t="s">
        <v>10859</v>
      </c>
      <c r="E928" s="381" t="s">
        <v>7416</v>
      </c>
      <c r="F928" s="386">
        <v>88.77000000000001</v>
      </c>
      <c r="G928" s="386">
        <v>3793.8742999999999</v>
      </c>
      <c r="H928" s="386">
        <v>0</v>
      </c>
      <c r="I928" s="386">
        <v>3794</v>
      </c>
      <c r="J928"/>
      <c r="K928"/>
    </row>
    <row r="929" spans="1:11" ht="15" x14ac:dyDescent="0.25">
      <c r="A929" s="381">
        <v>20080007</v>
      </c>
      <c r="B929" s="381" t="s">
        <v>3576</v>
      </c>
      <c r="C929" s="381" t="s">
        <v>9896</v>
      </c>
      <c r="D929" s="381" t="s">
        <v>9919</v>
      </c>
      <c r="E929" s="381" t="s">
        <v>7415</v>
      </c>
      <c r="F929" s="386">
        <v>9</v>
      </c>
      <c r="G929" s="386">
        <v>345.90000000000003</v>
      </c>
      <c r="H929" s="386">
        <v>0</v>
      </c>
      <c r="I929" s="386">
        <v>346</v>
      </c>
      <c r="J929"/>
      <c r="K929"/>
    </row>
    <row r="930" spans="1:11" ht="15" x14ac:dyDescent="0.25">
      <c r="A930" s="381">
        <v>20080007</v>
      </c>
      <c r="B930" s="381" t="s">
        <v>3577</v>
      </c>
      <c r="C930" s="381" t="s">
        <v>8273</v>
      </c>
      <c r="D930" s="381" t="s">
        <v>11006</v>
      </c>
      <c r="E930" s="381" t="s">
        <v>7415</v>
      </c>
      <c r="F930" s="386">
        <v>66.599999999999994</v>
      </c>
      <c r="G930" s="386">
        <v>2699.114</v>
      </c>
      <c r="H930" s="386">
        <v>0</v>
      </c>
      <c r="I930" s="386">
        <v>2699</v>
      </c>
      <c r="J930"/>
      <c r="K930"/>
    </row>
    <row r="931" spans="1:11" ht="15" x14ac:dyDescent="0.25">
      <c r="A931" s="381">
        <v>20080007</v>
      </c>
      <c r="B931" s="381" t="s">
        <v>3578</v>
      </c>
      <c r="C931" s="381" t="s">
        <v>10827</v>
      </c>
      <c r="D931" s="381" t="s">
        <v>10860</v>
      </c>
      <c r="E931" s="381" t="s">
        <v>7704</v>
      </c>
      <c r="F931" s="386">
        <v>85.07</v>
      </c>
      <c r="G931" s="386">
        <v>3452.0074999999997</v>
      </c>
      <c r="H931" s="386">
        <v>0</v>
      </c>
      <c r="I931" s="386">
        <v>3452</v>
      </c>
      <c r="J931"/>
      <c r="K931"/>
    </row>
    <row r="932" spans="1:11" ht="15" x14ac:dyDescent="0.25">
      <c r="A932" s="381">
        <v>20080007</v>
      </c>
      <c r="B932" s="381" t="s">
        <v>3653</v>
      </c>
      <c r="C932" s="381" t="s">
        <v>148</v>
      </c>
      <c r="D932" s="381" t="s">
        <v>10862</v>
      </c>
      <c r="E932" s="381" t="s">
        <v>7479</v>
      </c>
      <c r="F932" s="386">
        <v>167.01999999999998</v>
      </c>
      <c r="G932" s="386">
        <v>6720.7945</v>
      </c>
      <c r="H932" s="386">
        <v>0</v>
      </c>
      <c r="I932" s="386">
        <v>6721</v>
      </c>
      <c r="J932"/>
      <c r="K932"/>
    </row>
    <row r="933" spans="1:11" ht="15" x14ac:dyDescent="0.25">
      <c r="A933" s="381">
        <v>20080007</v>
      </c>
      <c r="B933" s="381" t="s">
        <v>1061</v>
      </c>
      <c r="C933" s="381" t="s">
        <v>8338</v>
      </c>
      <c r="D933" s="381" t="s">
        <v>8349</v>
      </c>
      <c r="E933" s="381" t="s">
        <v>7480</v>
      </c>
      <c r="F933" s="386">
        <v>63.910000000000011</v>
      </c>
      <c r="G933" s="386">
        <v>2652.6689000000001</v>
      </c>
      <c r="H933" s="386">
        <v>0</v>
      </c>
      <c r="I933" s="386">
        <v>2653</v>
      </c>
      <c r="J933"/>
      <c r="K933"/>
    </row>
    <row r="934" spans="1:11" ht="15" x14ac:dyDescent="0.25">
      <c r="A934" s="381">
        <v>20080007</v>
      </c>
      <c r="B934" s="381" t="s">
        <v>5389</v>
      </c>
      <c r="C934" s="381" t="s">
        <v>12747</v>
      </c>
      <c r="D934" s="381" t="s">
        <v>12799</v>
      </c>
      <c r="E934" s="381" t="s">
        <v>7415</v>
      </c>
      <c r="F934" s="386">
        <v>15.95</v>
      </c>
      <c r="G934" s="386">
        <v>634.94000000000005</v>
      </c>
      <c r="H934" s="386">
        <v>0</v>
      </c>
      <c r="I934" s="386">
        <v>635</v>
      </c>
      <c r="J934"/>
      <c r="K934"/>
    </row>
    <row r="935" spans="1:11" ht="15" x14ac:dyDescent="0.25">
      <c r="A935" s="381">
        <v>20080007</v>
      </c>
      <c r="B935" s="381" t="s">
        <v>5391</v>
      </c>
      <c r="C935" s="381" t="s">
        <v>9004</v>
      </c>
      <c r="D935" s="381" t="s">
        <v>13090</v>
      </c>
      <c r="E935" s="381" t="s">
        <v>7440</v>
      </c>
      <c r="F935" s="386">
        <v>62.429999999999993</v>
      </c>
      <c r="G935" s="386">
        <v>2472.7100000000005</v>
      </c>
      <c r="H935" s="386">
        <v>0</v>
      </c>
      <c r="I935" s="386">
        <v>2473</v>
      </c>
      <c r="J935"/>
      <c r="K935"/>
    </row>
    <row r="936" spans="1:11" ht="15" x14ac:dyDescent="0.25">
      <c r="A936" s="381">
        <v>20080007</v>
      </c>
      <c r="B936" s="381" t="s">
        <v>2490</v>
      </c>
      <c r="C936" s="381" t="s">
        <v>7286</v>
      </c>
      <c r="D936" s="381" t="s">
        <v>9031</v>
      </c>
      <c r="E936" s="381" t="s">
        <v>7481</v>
      </c>
      <c r="F936" s="386">
        <v>33.260000000000005</v>
      </c>
      <c r="G936" s="386">
        <v>1344.84</v>
      </c>
      <c r="H936" s="386">
        <v>0</v>
      </c>
      <c r="I936" s="386">
        <v>1345</v>
      </c>
      <c r="J936"/>
      <c r="K936"/>
    </row>
    <row r="937" spans="1:11" ht="15" x14ac:dyDescent="0.25">
      <c r="A937" s="381">
        <v>20080007</v>
      </c>
      <c r="B937" s="381" t="s">
        <v>5390</v>
      </c>
      <c r="C937" s="381" t="s">
        <v>12310</v>
      </c>
      <c r="D937" s="381" t="s">
        <v>12800</v>
      </c>
      <c r="E937" s="381" t="s">
        <v>5245</v>
      </c>
      <c r="F937" s="386">
        <v>25.170000000000005</v>
      </c>
      <c r="G937" s="386">
        <v>962.19719999999984</v>
      </c>
      <c r="H937" s="386">
        <v>0</v>
      </c>
      <c r="I937" s="386">
        <v>962</v>
      </c>
      <c r="J937"/>
      <c r="K937"/>
    </row>
    <row r="938" spans="1:11" ht="15" x14ac:dyDescent="0.25">
      <c r="A938" s="381">
        <v>20080007</v>
      </c>
      <c r="B938" s="381" t="s">
        <v>6080</v>
      </c>
      <c r="C938" s="381" t="s">
        <v>13515</v>
      </c>
      <c r="D938" s="381" t="s">
        <v>13546</v>
      </c>
      <c r="E938" s="381" t="s">
        <v>7416</v>
      </c>
      <c r="F938" s="386">
        <v>37.450000000000003</v>
      </c>
      <c r="G938" s="386">
        <v>1470.0049999999999</v>
      </c>
      <c r="H938" s="386">
        <v>0</v>
      </c>
      <c r="I938" s="386">
        <v>1470</v>
      </c>
      <c r="J938"/>
      <c r="K938"/>
    </row>
    <row r="939" spans="1:11" ht="15" x14ac:dyDescent="0.25">
      <c r="A939" s="381">
        <v>20080007</v>
      </c>
      <c r="B939" s="381" t="s">
        <v>6533</v>
      </c>
      <c r="C939" s="381" t="s">
        <v>13801</v>
      </c>
      <c r="D939" s="381" t="s">
        <v>13815</v>
      </c>
      <c r="E939" s="381" t="s">
        <v>7705</v>
      </c>
      <c r="F939" s="386">
        <v>17.5</v>
      </c>
      <c r="G939" s="386">
        <v>671.4008</v>
      </c>
      <c r="H939" s="386">
        <v>0</v>
      </c>
      <c r="I939" s="386">
        <v>671</v>
      </c>
      <c r="J939"/>
      <c r="K939"/>
    </row>
    <row r="940" spans="1:11" ht="15" x14ac:dyDescent="0.25">
      <c r="A940" s="381">
        <v>20080007</v>
      </c>
      <c r="B940" s="381" t="s">
        <v>6981</v>
      </c>
      <c r="C940" s="381" t="s">
        <v>14055</v>
      </c>
      <c r="D940" s="381" t="s">
        <v>14095</v>
      </c>
      <c r="E940" s="381" t="s">
        <v>7415</v>
      </c>
      <c r="F940" s="386">
        <v>34.370000000000005</v>
      </c>
      <c r="G940" s="386">
        <v>1335.117</v>
      </c>
      <c r="H940" s="386">
        <v>0</v>
      </c>
      <c r="I940" s="386">
        <v>1335</v>
      </c>
      <c r="J940"/>
      <c r="K940"/>
    </row>
    <row r="941" spans="1:11" ht="15" x14ac:dyDescent="0.25">
      <c r="A941" s="381">
        <v>20080007</v>
      </c>
      <c r="B941" s="381" t="s">
        <v>6873</v>
      </c>
      <c r="C941" s="381" t="s">
        <v>13953</v>
      </c>
      <c r="D941" s="381" t="s">
        <v>13973</v>
      </c>
      <c r="E941" s="381" t="s">
        <v>7481</v>
      </c>
      <c r="F941" s="386">
        <v>63.41</v>
      </c>
      <c r="G941" s="386">
        <v>2550.9416000000001</v>
      </c>
      <c r="H941" s="386">
        <v>0</v>
      </c>
      <c r="I941" s="386">
        <v>2551</v>
      </c>
      <c r="J941"/>
      <c r="K941"/>
    </row>
    <row r="942" spans="1:11" ht="15" x14ac:dyDescent="0.25">
      <c r="A942" s="381">
        <v>20080007</v>
      </c>
      <c r="B942" s="381" t="s">
        <v>7262</v>
      </c>
      <c r="C942" s="381" t="s">
        <v>14056</v>
      </c>
      <c r="D942" s="381" t="s">
        <v>14096</v>
      </c>
      <c r="E942" s="381" t="s">
        <v>7415</v>
      </c>
      <c r="F942" s="386">
        <v>58.500000000000007</v>
      </c>
      <c r="G942" s="386">
        <v>2345.2650000000003</v>
      </c>
      <c r="H942" s="386">
        <v>0</v>
      </c>
      <c r="I942" s="386">
        <v>2345</v>
      </c>
      <c r="J942"/>
      <c r="K942"/>
    </row>
    <row r="943" spans="1:11" ht="15" x14ac:dyDescent="0.25">
      <c r="A943" s="381">
        <v>20080007</v>
      </c>
      <c r="B943" s="381" t="s">
        <v>12391</v>
      </c>
      <c r="C943" s="381" t="s">
        <v>13714</v>
      </c>
      <c r="D943" s="381" t="s">
        <v>13738</v>
      </c>
      <c r="E943" s="381" t="s">
        <v>7415</v>
      </c>
      <c r="F943" s="386">
        <v>43.36</v>
      </c>
      <c r="G943" s="386">
        <v>1705.2879</v>
      </c>
      <c r="H943" s="386">
        <v>0</v>
      </c>
      <c r="I943" s="386">
        <v>1705</v>
      </c>
      <c r="J943"/>
      <c r="K943"/>
    </row>
    <row r="944" spans="1:11" ht="15" x14ac:dyDescent="0.25">
      <c r="A944" s="381">
        <v>20080007</v>
      </c>
      <c r="B944" s="381" t="s">
        <v>7374</v>
      </c>
      <c r="C944" s="381" t="s">
        <v>9012</v>
      </c>
      <c r="D944" s="381" t="s">
        <v>14178</v>
      </c>
      <c r="E944" s="381" t="s">
        <v>7415</v>
      </c>
      <c r="F944" s="386">
        <v>32.099999999999994</v>
      </c>
      <c r="G944" s="386">
        <v>1221.7099999999998</v>
      </c>
      <c r="H944" s="386">
        <v>0</v>
      </c>
      <c r="I944" s="386">
        <v>1222</v>
      </c>
      <c r="J944"/>
      <c r="K944"/>
    </row>
    <row r="945" spans="1:11" ht="15" x14ac:dyDescent="0.25">
      <c r="A945" s="381">
        <v>20080007</v>
      </c>
      <c r="B945" s="381" t="s">
        <v>7375</v>
      </c>
      <c r="C945" s="381" t="s">
        <v>6992</v>
      </c>
      <c r="D945" s="381" t="s">
        <v>14179</v>
      </c>
      <c r="E945" s="381" t="s">
        <v>7416</v>
      </c>
      <c r="F945" s="386">
        <v>24.39</v>
      </c>
      <c r="G945" s="386">
        <v>904.49</v>
      </c>
      <c r="H945" s="386">
        <v>0</v>
      </c>
      <c r="I945" s="386">
        <v>904</v>
      </c>
      <c r="J945"/>
      <c r="K945"/>
    </row>
    <row r="946" spans="1:11" ht="15" x14ac:dyDescent="0.25">
      <c r="A946" s="381">
        <v>20080007</v>
      </c>
      <c r="B946" s="381" t="s">
        <v>7376</v>
      </c>
      <c r="C946" s="381" t="s">
        <v>6530</v>
      </c>
      <c r="D946" s="381" t="s">
        <v>14180</v>
      </c>
      <c r="E946" s="381" t="s">
        <v>275</v>
      </c>
      <c r="F946" s="386">
        <v>35.69</v>
      </c>
      <c r="G946" s="386">
        <v>1424.3733999999997</v>
      </c>
      <c r="H946" s="386">
        <v>0</v>
      </c>
      <c r="I946" s="386">
        <v>1424</v>
      </c>
      <c r="J946"/>
      <c r="K946"/>
    </row>
    <row r="947" spans="1:11" ht="15" x14ac:dyDescent="0.25">
      <c r="A947" s="381">
        <v>20080007</v>
      </c>
      <c r="B947" s="381" t="s">
        <v>3414</v>
      </c>
      <c r="C947" s="381" t="s">
        <v>9612</v>
      </c>
      <c r="D947" s="381" t="s">
        <v>9633</v>
      </c>
      <c r="E947" s="381" t="s">
        <v>7416</v>
      </c>
      <c r="F947" s="386">
        <v>53.010000000000005</v>
      </c>
      <c r="G947" s="386">
        <v>2054.2968999999998</v>
      </c>
      <c r="H947" s="386">
        <v>0</v>
      </c>
      <c r="I947" s="386">
        <v>2054</v>
      </c>
      <c r="J947"/>
      <c r="K947"/>
    </row>
    <row r="948" spans="1:11" ht="15" x14ac:dyDescent="0.25">
      <c r="A948" s="381">
        <v>20080007</v>
      </c>
      <c r="B948" s="381" t="s">
        <v>7518</v>
      </c>
      <c r="C948" s="381" t="s">
        <v>14232</v>
      </c>
      <c r="D948" s="381" t="s">
        <v>14252</v>
      </c>
      <c r="E948" s="381" t="s">
        <v>7440</v>
      </c>
      <c r="F948" s="386">
        <v>7.66</v>
      </c>
      <c r="G948" s="386">
        <v>301.79999999999995</v>
      </c>
      <c r="H948" s="386">
        <v>0</v>
      </c>
      <c r="I948" s="386">
        <v>302</v>
      </c>
      <c r="J948"/>
      <c r="K948"/>
    </row>
    <row r="949" spans="1:11" ht="15" x14ac:dyDescent="0.25">
      <c r="A949" s="381">
        <v>20080007</v>
      </c>
      <c r="B949" s="381" t="s">
        <v>7726</v>
      </c>
      <c r="C949" s="381" t="s">
        <v>9238</v>
      </c>
      <c r="D949" s="381" t="s">
        <v>14553</v>
      </c>
      <c r="E949" s="381" t="s">
        <v>7704</v>
      </c>
      <c r="F949" s="386">
        <v>23.26</v>
      </c>
      <c r="G949" s="386">
        <v>893.21919999999989</v>
      </c>
      <c r="H949" s="386">
        <v>0</v>
      </c>
      <c r="I949" s="386">
        <v>893</v>
      </c>
      <c r="J949"/>
      <c r="K949"/>
    </row>
    <row r="950" spans="1:11" ht="15" x14ac:dyDescent="0.25">
      <c r="A950" s="381">
        <v>20080007</v>
      </c>
      <c r="B950" s="381" t="s">
        <v>8327</v>
      </c>
      <c r="C950" s="381" t="s">
        <v>10182</v>
      </c>
      <c r="D950" s="381" t="s">
        <v>10194</v>
      </c>
      <c r="E950" s="381" t="s">
        <v>5245</v>
      </c>
      <c r="F950" s="386">
        <v>14.47</v>
      </c>
      <c r="G950" s="386">
        <v>512.52470000000005</v>
      </c>
      <c r="H950" s="386">
        <v>0</v>
      </c>
      <c r="I950" s="386">
        <v>513</v>
      </c>
      <c r="J950"/>
      <c r="K950"/>
    </row>
    <row r="951" spans="1:11" ht="15" x14ac:dyDescent="0.25">
      <c r="A951" s="381">
        <v>20080007</v>
      </c>
      <c r="B951" s="381" t="s">
        <v>8329</v>
      </c>
      <c r="C951" s="381" t="s">
        <v>16159</v>
      </c>
      <c r="D951" s="381" t="s">
        <v>7701</v>
      </c>
      <c r="E951" s="381" t="s">
        <v>8026</v>
      </c>
      <c r="F951" s="386">
        <v>70.179999999999993</v>
      </c>
      <c r="G951" s="386">
        <v>2995.1195000000002</v>
      </c>
      <c r="H951" s="386">
        <v>0</v>
      </c>
      <c r="I951" s="386">
        <v>2995</v>
      </c>
      <c r="J951"/>
      <c r="K951"/>
    </row>
    <row r="952" spans="1:11" ht="15" x14ac:dyDescent="0.25">
      <c r="A952" s="381">
        <v>20080007</v>
      </c>
      <c r="B952" s="381" t="s">
        <v>8375</v>
      </c>
      <c r="C952" s="381" t="s">
        <v>14622</v>
      </c>
      <c r="D952" s="381" t="s">
        <v>14654</v>
      </c>
      <c r="E952" s="381" t="s">
        <v>7595</v>
      </c>
      <c r="F952" s="386">
        <v>19.430000000000003</v>
      </c>
      <c r="G952" s="386">
        <v>779.89</v>
      </c>
      <c r="H952" s="386">
        <v>0</v>
      </c>
      <c r="I952" s="386">
        <v>780</v>
      </c>
      <c r="J952"/>
      <c r="K952"/>
    </row>
    <row r="953" spans="1:11" ht="15" x14ac:dyDescent="0.25">
      <c r="A953" s="381">
        <v>20080007</v>
      </c>
      <c r="B953" s="381" t="s">
        <v>8376</v>
      </c>
      <c r="C953" s="381" t="s">
        <v>14980</v>
      </c>
      <c r="D953" s="381" t="s">
        <v>15002</v>
      </c>
      <c r="E953" s="381" t="s">
        <v>7481</v>
      </c>
      <c r="F953" s="386">
        <v>153.98000000000002</v>
      </c>
      <c r="G953" s="386">
        <v>5825.0099</v>
      </c>
      <c r="H953" s="386">
        <v>0</v>
      </c>
      <c r="I953" s="386">
        <v>5825</v>
      </c>
      <c r="J953"/>
      <c r="K953"/>
    </row>
    <row r="954" spans="1:11" ht="15" x14ac:dyDescent="0.25">
      <c r="A954" s="381">
        <v>20080007</v>
      </c>
      <c r="B954" s="381" t="s">
        <v>8769</v>
      </c>
      <c r="C954" s="381" t="s">
        <v>15522</v>
      </c>
      <c r="D954" s="381" t="s">
        <v>15583</v>
      </c>
      <c r="E954" s="381" t="s">
        <v>7415</v>
      </c>
      <c r="F954" s="386">
        <v>12.17</v>
      </c>
      <c r="G954" s="386">
        <v>463.60939999999999</v>
      </c>
      <c r="H954" s="386">
        <v>0</v>
      </c>
      <c r="I954" s="386">
        <v>464</v>
      </c>
      <c r="J954"/>
      <c r="K954"/>
    </row>
    <row r="955" spans="1:11" ht="15" x14ac:dyDescent="0.25">
      <c r="A955" s="381">
        <v>20080007</v>
      </c>
      <c r="B955" s="381" t="s">
        <v>8994</v>
      </c>
      <c r="C955" s="381" t="s">
        <v>6895</v>
      </c>
      <c r="D955" s="381" t="s">
        <v>15734</v>
      </c>
      <c r="E955" s="381" t="s">
        <v>7415</v>
      </c>
      <c r="F955" s="386">
        <v>51.589999999999996</v>
      </c>
      <c r="G955" s="386">
        <v>2009.155</v>
      </c>
      <c r="H955" s="386">
        <v>0</v>
      </c>
      <c r="I955" s="386">
        <v>2009</v>
      </c>
      <c r="J955"/>
      <c r="K955"/>
    </row>
    <row r="956" spans="1:11" ht="15" x14ac:dyDescent="0.25">
      <c r="A956" s="381">
        <v>20080007</v>
      </c>
      <c r="B956" s="381" t="s">
        <v>9084</v>
      </c>
      <c r="C956" s="381" t="s">
        <v>16088</v>
      </c>
      <c r="D956" s="381" t="s">
        <v>16103</v>
      </c>
      <c r="E956" s="381" t="s">
        <v>7481</v>
      </c>
      <c r="F956" s="386">
        <v>31.029999999999998</v>
      </c>
      <c r="G956" s="386">
        <v>1191.3732000000002</v>
      </c>
      <c r="H956" s="386">
        <v>0</v>
      </c>
      <c r="I956" s="386">
        <v>1191</v>
      </c>
      <c r="J956"/>
      <c r="K956"/>
    </row>
    <row r="957" spans="1:11" ht="15" x14ac:dyDescent="0.25">
      <c r="A957" s="381">
        <v>20080007</v>
      </c>
      <c r="B957" s="381" t="s">
        <v>10084</v>
      </c>
      <c r="C957" s="381" t="s">
        <v>7894</v>
      </c>
      <c r="D957" s="381" t="s">
        <v>16177</v>
      </c>
      <c r="E957" s="381" t="s">
        <v>5245</v>
      </c>
      <c r="F957" s="386">
        <v>86.430000000000021</v>
      </c>
      <c r="G957" s="386">
        <v>3544.2732999999998</v>
      </c>
      <c r="H957" s="386">
        <v>0</v>
      </c>
      <c r="I957" s="386">
        <v>3544</v>
      </c>
      <c r="J957"/>
      <c r="K957"/>
    </row>
    <row r="958" spans="1:11" ht="15" x14ac:dyDescent="0.25">
      <c r="A958" s="381">
        <v>20080007</v>
      </c>
      <c r="B958" s="381" t="s">
        <v>10085</v>
      </c>
      <c r="C958" s="381" t="s">
        <v>6579</v>
      </c>
      <c r="D958" s="381" t="s">
        <v>16260</v>
      </c>
      <c r="E958" s="381" t="s">
        <v>5245</v>
      </c>
      <c r="F958" s="386">
        <v>27.79</v>
      </c>
      <c r="G958" s="386">
        <v>1115.4624999999999</v>
      </c>
      <c r="H958" s="386">
        <v>0</v>
      </c>
      <c r="I958" s="386">
        <v>1115</v>
      </c>
      <c r="J958"/>
      <c r="K958"/>
    </row>
    <row r="959" spans="1:11" ht="15" x14ac:dyDescent="0.25">
      <c r="A959" s="381">
        <v>20080007</v>
      </c>
      <c r="B959" s="381" t="s">
        <v>10228</v>
      </c>
      <c r="C959" s="381" t="s">
        <v>16225</v>
      </c>
      <c r="D959" s="381" t="s">
        <v>16261</v>
      </c>
      <c r="E959" s="381" t="s">
        <v>7440</v>
      </c>
      <c r="F959" s="386">
        <v>96.000000000000014</v>
      </c>
      <c r="G959" s="386">
        <v>3798.3875000000003</v>
      </c>
      <c r="H959" s="386">
        <v>0</v>
      </c>
      <c r="I959" s="386">
        <v>3798</v>
      </c>
      <c r="J959"/>
      <c r="K959"/>
    </row>
    <row r="960" spans="1:11" ht="15" x14ac:dyDescent="0.25">
      <c r="A960" s="381">
        <v>20080007</v>
      </c>
      <c r="B960" s="381" t="s">
        <v>10654</v>
      </c>
      <c r="C960" s="381" t="s">
        <v>16456</v>
      </c>
      <c r="D960" s="381" t="s">
        <v>16529</v>
      </c>
      <c r="E960" s="381" t="s">
        <v>5245</v>
      </c>
      <c r="F960" s="386">
        <v>8.99</v>
      </c>
      <c r="G960" s="386">
        <v>338.55999999999995</v>
      </c>
      <c r="H960" s="386">
        <v>0</v>
      </c>
      <c r="I960" s="386">
        <v>339</v>
      </c>
      <c r="J960"/>
      <c r="K960"/>
    </row>
    <row r="961" spans="1:11" ht="15" x14ac:dyDescent="0.25">
      <c r="A961" s="381" t="s">
        <v>16723</v>
      </c>
      <c r="B961" s="381"/>
      <c r="C961" s="381"/>
      <c r="D961" s="381"/>
      <c r="E961" s="381"/>
      <c r="F961" s="386">
        <v>3074.8799999999992</v>
      </c>
      <c r="G961" s="386">
        <v>122970.43330000003</v>
      </c>
      <c r="H961" s="386">
        <v>0</v>
      </c>
      <c r="I961" s="386">
        <v>122970</v>
      </c>
      <c r="J961"/>
      <c r="K961"/>
    </row>
    <row r="962" spans="1:11" ht="15" x14ac:dyDescent="0.25">
      <c r="A962" s="381">
        <v>20080009</v>
      </c>
      <c r="B962" s="381" t="s">
        <v>19</v>
      </c>
      <c r="C962" s="381" t="s">
        <v>11495</v>
      </c>
      <c r="D962" s="381" t="s">
        <v>11548</v>
      </c>
      <c r="E962" s="381" t="s">
        <v>7573</v>
      </c>
      <c r="F962" s="386">
        <v>61.300000000000011</v>
      </c>
      <c r="G962" s="386">
        <v>2528.8458000000001</v>
      </c>
      <c r="H962" s="386">
        <v>0</v>
      </c>
      <c r="I962" s="386">
        <v>2529</v>
      </c>
      <c r="J962"/>
      <c r="K962"/>
    </row>
    <row r="963" spans="1:11" ht="15" x14ac:dyDescent="0.25">
      <c r="A963" s="381">
        <v>20080009</v>
      </c>
      <c r="B963" s="381" t="s">
        <v>22</v>
      </c>
      <c r="C963" s="381" t="s">
        <v>12929</v>
      </c>
      <c r="D963" s="381" t="s">
        <v>12951</v>
      </c>
      <c r="E963" s="381" t="s">
        <v>7573</v>
      </c>
      <c r="F963" s="386">
        <v>424.08</v>
      </c>
      <c r="G963" s="386">
        <v>18128.031999999999</v>
      </c>
      <c r="H963" s="386">
        <v>0</v>
      </c>
      <c r="I963" s="386">
        <v>18128</v>
      </c>
      <c r="J963"/>
      <c r="K963"/>
    </row>
    <row r="964" spans="1:11" ht="15" x14ac:dyDescent="0.25">
      <c r="A964" s="381">
        <v>20080009</v>
      </c>
      <c r="B964" s="381" t="s">
        <v>28</v>
      </c>
      <c r="C964" s="381" t="s">
        <v>7553</v>
      </c>
      <c r="D964" s="381" t="s">
        <v>14253</v>
      </c>
      <c r="E964" s="381" t="s">
        <v>275</v>
      </c>
      <c r="F964" s="386">
        <v>48.720000000000006</v>
      </c>
      <c r="G964" s="386">
        <v>1982.4808999999998</v>
      </c>
      <c r="H964" s="386">
        <v>0</v>
      </c>
      <c r="I964" s="386">
        <v>1982</v>
      </c>
      <c r="J964"/>
      <c r="K964"/>
    </row>
    <row r="965" spans="1:11" ht="15" x14ac:dyDescent="0.25">
      <c r="A965" s="381" t="s">
        <v>16724</v>
      </c>
      <c r="B965" s="381"/>
      <c r="C965" s="381"/>
      <c r="D965" s="381"/>
      <c r="E965" s="381"/>
      <c r="F965" s="386">
        <v>534.1</v>
      </c>
      <c r="G965" s="386">
        <v>22639.358699999997</v>
      </c>
      <c r="H965" s="386">
        <v>0</v>
      </c>
      <c r="I965" s="386">
        <v>22639</v>
      </c>
      <c r="J965"/>
      <c r="K965"/>
    </row>
    <row r="966" spans="1:11" ht="15" x14ac:dyDescent="0.25">
      <c r="A966" s="381">
        <v>20080010</v>
      </c>
      <c r="B966" s="381" t="s">
        <v>17</v>
      </c>
      <c r="C966" s="381" t="s">
        <v>7511</v>
      </c>
      <c r="D966" s="381" t="s">
        <v>7512</v>
      </c>
      <c r="E966" s="381" t="s">
        <v>7417</v>
      </c>
      <c r="F966" s="386">
        <v>316.34000000000003</v>
      </c>
      <c r="G966" s="386">
        <v>16016.701300000001</v>
      </c>
      <c r="H966" s="386">
        <v>396.40000000000146</v>
      </c>
      <c r="I966" s="386">
        <v>15620</v>
      </c>
      <c r="J966"/>
      <c r="K966"/>
    </row>
    <row r="967" spans="1:11" ht="15" x14ac:dyDescent="0.25">
      <c r="A967" s="381">
        <v>20080010</v>
      </c>
      <c r="B967" s="381" t="s">
        <v>1</v>
      </c>
      <c r="C967" s="381" t="s">
        <v>1163</v>
      </c>
      <c r="D967" s="381" t="s">
        <v>7810</v>
      </c>
      <c r="E967" s="381" t="s">
        <v>5245</v>
      </c>
      <c r="F967" s="386">
        <v>25.04</v>
      </c>
      <c r="G967" s="386">
        <v>1136.7283</v>
      </c>
      <c r="H967" s="386">
        <v>0</v>
      </c>
      <c r="I967" s="386">
        <v>1137</v>
      </c>
      <c r="J967"/>
      <c r="K967"/>
    </row>
    <row r="968" spans="1:11" ht="15" x14ac:dyDescent="0.25">
      <c r="A968" s="381">
        <v>20080010</v>
      </c>
      <c r="B968" s="381" t="s">
        <v>20</v>
      </c>
      <c r="C968" s="381" t="s">
        <v>7922</v>
      </c>
      <c r="D968" s="381" t="s">
        <v>7955</v>
      </c>
      <c r="E968" s="381" t="s">
        <v>5245</v>
      </c>
      <c r="F968" s="386">
        <v>152.1</v>
      </c>
      <c r="G968" s="386">
        <v>7015.5821999999998</v>
      </c>
      <c r="H968" s="386">
        <v>0</v>
      </c>
      <c r="I968" s="386">
        <v>7016</v>
      </c>
      <c r="J968"/>
      <c r="K968"/>
    </row>
    <row r="969" spans="1:11" ht="15" x14ac:dyDescent="0.25">
      <c r="A969" s="381">
        <v>20080010</v>
      </c>
      <c r="B969" s="381" t="s">
        <v>26</v>
      </c>
      <c r="C969" s="381" t="s">
        <v>8067</v>
      </c>
      <c r="D969" s="381" t="s">
        <v>8114</v>
      </c>
      <c r="E969" s="381" t="s">
        <v>8122</v>
      </c>
      <c r="F969" s="386">
        <v>19.150000000000002</v>
      </c>
      <c r="G969" s="386">
        <v>820.70099999999991</v>
      </c>
      <c r="H969" s="386">
        <v>0</v>
      </c>
      <c r="I969" s="386">
        <v>821</v>
      </c>
      <c r="J969"/>
      <c r="K969"/>
    </row>
    <row r="970" spans="1:11" ht="15" x14ac:dyDescent="0.25">
      <c r="A970" s="381">
        <v>20080010</v>
      </c>
      <c r="B970" s="381" t="s">
        <v>28</v>
      </c>
      <c r="C970" s="381" t="s">
        <v>8397</v>
      </c>
      <c r="D970" s="381" t="s">
        <v>8430</v>
      </c>
      <c r="E970" s="381" t="s">
        <v>7819</v>
      </c>
      <c r="F970" s="386">
        <v>7.15</v>
      </c>
      <c r="G970" s="386">
        <v>262.77949999999998</v>
      </c>
      <c r="H970" s="386">
        <v>0</v>
      </c>
      <c r="I970" s="386">
        <v>263</v>
      </c>
      <c r="J970"/>
      <c r="K970"/>
    </row>
    <row r="971" spans="1:11" ht="15" x14ac:dyDescent="0.25">
      <c r="A971" s="381">
        <v>20080010</v>
      </c>
      <c r="B971" s="381" t="s">
        <v>37</v>
      </c>
      <c r="C971" s="381" t="s">
        <v>8398</v>
      </c>
      <c r="D971" s="381" t="s">
        <v>8431</v>
      </c>
      <c r="E971" s="381" t="s">
        <v>8025</v>
      </c>
      <c r="F971" s="386">
        <v>20.620000000000005</v>
      </c>
      <c r="G971" s="386">
        <v>1026.8496</v>
      </c>
      <c r="H971" s="386">
        <v>0</v>
      </c>
      <c r="I971" s="386">
        <v>1027</v>
      </c>
      <c r="J971"/>
      <c r="K971"/>
    </row>
    <row r="972" spans="1:11" ht="15" x14ac:dyDescent="0.25">
      <c r="A972" s="381">
        <v>20080010</v>
      </c>
      <c r="B972" s="381" t="s">
        <v>29</v>
      </c>
      <c r="C972" s="381" t="s">
        <v>9116</v>
      </c>
      <c r="D972" s="381" t="s">
        <v>9158</v>
      </c>
      <c r="E972" s="381" t="s">
        <v>7819</v>
      </c>
      <c r="F972" s="386">
        <v>26.340000000000003</v>
      </c>
      <c r="G972" s="386">
        <v>1117.3398</v>
      </c>
      <c r="H972" s="386">
        <v>0</v>
      </c>
      <c r="I972" s="386">
        <v>1117</v>
      </c>
      <c r="J972"/>
      <c r="K972"/>
    </row>
    <row r="973" spans="1:11" ht="15" x14ac:dyDescent="0.25">
      <c r="A973" s="381">
        <v>20080010</v>
      </c>
      <c r="B973" s="381" t="s">
        <v>422</v>
      </c>
      <c r="C973" s="381" t="s">
        <v>9418</v>
      </c>
      <c r="D973" s="381" t="s">
        <v>9482</v>
      </c>
      <c r="E973" s="381" t="s">
        <v>8439</v>
      </c>
      <c r="F973" s="386">
        <v>14.440000000000001</v>
      </c>
      <c r="G973" s="386">
        <v>530.34559999999999</v>
      </c>
      <c r="H973" s="386">
        <v>0</v>
      </c>
      <c r="I973" s="386">
        <v>530</v>
      </c>
      <c r="J973"/>
      <c r="K973"/>
    </row>
    <row r="974" spans="1:11" ht="15" x14ac:dyDescent="0.25">
      <c r="A974" s="381">
        <v>20080010</v>
      </c>
      <c r="B974" s="381" t="s">
        <v>9</v>
      </c>
      <c r="C974" s="381" t="s">
        <v>9720</v>
      </c>
      <c r="D974" s="381" t="s">
        <v>9770</v>
      </c>
      <c r="E974" s="381" t="s">
        <v>7819</v>
      </c>
      <c r="F974" s="386">
        <v>10.58</v>
      </c>
      <c r="G974" s="386">
        <v>449.93619999999999</v>
      </c>
      <c r="H974" s="386">
        <v>0</v>
      </c>
      <c r="I974" s="386">
        <v>450</v>
      </c>
      <c r="J974"/>
      <c r="K974"/>
    </row>
    <row r="975" spans="1:11" ht="15" x14ac:dyDescent="0.25">
      <c r="A975" s="381">
        <v>20080010</v>
      </c>
      <c r="B975" s="381" t="s">
        <v>34</v>
      </c>
      <c r="C975" s="381" t="s">
        <v>11790</v>
      </c>
      <c r="D975" s="381" t="s">
        <v>11833</v>
      </c>
      <c r="E975" s="381" t="s">
        <v>7819</v>
      </c>
      <c r="F975" s="386">
        <v>27.930000000000003</v>
      </c>
      <c r="G975" s="386">
        <v>1228.086</v>
      </c>
      <c r="H975" s="386">
        <v>0</v>
      </c>
      <c r="I975" s="386">
        <v>1228</v>
      </c>
      <c r="J975"/>
      <c r="K975"/>
    </row>
    <row r="976" spans="1:11" ht="15" x14ac:dyDescent="0.25">
      <c r="A976" s="381">
        <v>20080010</v>
      </c>
      <c r="B976" s="381" t="s">
        <v>762</v>
      </c>
      <c r="C976" s="381" t="s">
        <v>12753</v>
      </c>
      <c r="D976" s="381" t="s">
        <v>12807</v>
      </c>
      <c r="E976" s="381" t="s">
        <v>12824</v>
      </c>
      <c r="F976" s="386">
        <v>11.330000000000002</v>
      </c>
      <c r="G976" s="386">
        <v>478.78350000000006</v>
      </c>
      <c r="H976" s="386">
        <v>0</v>
      </c>
      <c r="I976" s="386">
        <v>479</v>
      </c>
      <c r="J976"/>
      <c r="K976"/>
    </row>
    <row r="977" spans="1:11" ht="15" x14ac:dyDescent="0.25">
      <c r="A977" s="381">
        <v>20080010</v>
      </c>
      <c r="B977" s="381" t="s">
        <v>763</v>
      </c>
      <c r="C977" s="381" t="s">
        <v>12754</v>
      </c>
      <c r="D977" s="381" t="s">
        <v>12808</v>
      </c>
      <c r="E977" s="381" t="s">
        <v>7819</v>
      </c>
      <c r="F977" s="386">
        <v>16.59</v>
      </c>
      <c r="G977" s="386">
        <v>1050.2750000000001</v>
      </c>
      <c r="H977" s="386">
        <v>0</v>
      </c>
      <c r="I977" s="386">
        <v>1050</v>
      </c>
      <c r="J977"/>
      <c r="K977"/>
    </row>
    <row r="978" spans="1:11" ht="15" x14ac:dyDescent="0.25">
      <c r="A978" s="381">
        <v>20080010</v>
      </c>
      <c r="B978" s="381" t="s">
        <v>952</v>
      </c>
      <c r="C978" s="381" t="s">
        <v>13954</v>
      </c>
      <c r="D978" s="381" t="s">
        <v>13974</v>
      </c>
      <c r="E978" s="381" t="s">
        <v>5245</v>
      </c>
      <c r="F978" s="386">
        <v>26.39</v>
      </c>
      <c r="G978" s="386">
        <v>1476.4241999999999</v>
      </c>
      <c r="H978" s="386">
        <v>0</v>
      </c>
      <c r="I978" s="386">
        <v>1476</v>
      </c>
      <c r="J978"/>
      <c r="K978"/>
    </row>
    <row r="979" spans="1:11" ht="15" x14ac:dyDescent="0.25">
      <c r="A979" s="381">
        <v>20080010</v>
      </c>
      <c r="B979" s="381" t="s">
        <v>1147</v>
      </c>
      <c r="C979" s="381" t="s">
        <v>6579</v>
      </c>
      <c r="D979" s="381" t="s">
        <v>13976</v>
      </c>
      <c r="E979" s="381" t="s">
        <v>7819</v>
      </c>
      <c r="F979" s="386">
        <v>21.250000000000004</v>
      </c>
      <c r="G979" s="386">
        <v>1277.4001000000001</v>
      </c>
      <c r="H979" s="386">
        <v>0</v>
      </c>
      <c r="I979" s="386">
        <v>1277</v>
      </c>
      <c r="J979"/>
      <c r="K979"/>
    </row>
    <row r="980" spans="1:11" ht="15" x14ac:dyDescent="0.25">
      <c r="A980" s="381">
        <v>20080010</v>
      </c>
      <c r="B980" s="381" t="s">
        <v>1489</v>
      </c>
      <c r="C980" s="381" t="s">
        <v>6348</v>
      </c>
      <c r="D980" s="381" t="s">
        <v>14655</v>
      </c>
      <c r="E980" s="381" t="s">
        <v>8505</v>
      </c>
      <c r="F980" s="386">
        <v>7.97</v>
      </c>
      <c r="G980" s="386">
        <v>362.85329999999993</v>
      </c>
      <c r="H980" s="386">
        <v>0</v>
      </c>
      <c r="I980" s="386">
        <v>363</v>
      </c>
      <c r="J980"/>
      <c r="K980"/>
    </row>
    <row r="981" spans="1:11" ht="15" x14ac:dyDescent="0.25">
      <c r="A981" s="381">
        <v>20080010</v>
      </c>
      <c r="B981" s="381" t="s">
        <v>1491</v>
      </c>
      <c r="C981" s="381" t="s">
        <v>14623</v>
      </c>
      <c r="D981" s="381" t="s">
        <v>14656</v>
      </c>
      <c r="E981" s="381" t="s">
        <v>7819</v>
      </c>
      <c r="F981" s="386">
        <v>5.1100000000000003</v>
      </c>
      <c r="G981" s="386">
        <v>215.6413</v>
      </c>
      <c r="H981" s="386">
        <v>0</v>
      </c>
      <c r="I981" s="386">
        <v>216</v>
      </c>
      <c r="J981"/>
      <c r="K981"/>
    </row>
    <row r="982" spans="1:11" ht="15" x14ac:dyDescent="0.25">
      <c r="A982" s="381">
        <v>20080010</v>
      </c>
      <c r="B982" s="381" t="s">
        <v>1850</v>
      </c>
      <c r="C982" s="381" t="s">
        <v>14729</v>
      </c>
      <c r="D982" s="381" t="s">
        <v>14756</v>
      </c>
      <c r="E982" s="381" t="s">
        <v>8439</v>
      </c>
      <c r="F982" s="386">
        <v>22.4</v>
      </c>
      <c r="G982" s="386">
        <v>1010.1462</v>
      </c>
      <c r="H982" s="386">
        <v>0</v>
      </c>
      <c r="I982" s="386">
        <v>1010</v>
      </c>
      <c r="J982"/>
      <c r="K982"/>
    </row>
    <row r="983" spans="1:11" ht="15" x14ac:dyDescent="0.25">
      <c r="A983" s="381">
        <v>20080010</v>
      </c>
      <c r="B983" s="381" t="s">
        <v>1750</v>
      </c>
      <c r="C983" s="381" t="s">
        <v>14730</v>
      </c>
      <c r="D983" s="381" t="s">
        <v>14757</v>
      </c>
      <c r="E983" s="381" t="s">
        <v>275</v>
      </c>
      <c r="F983" s="386">
        <v>23.48</v>
      </c>
      <c r="G983" s="386">
        <v>1120.9243999999999</v>
      </c>
      <c r="H983" s="386">
        <v>0</v>
      </c>
      <c r="I983" s="386">
        <v>1121</v>
      </c>
      <c r="J983"/>
      <c r="K983"/>
    </row>
    <row r="984" spans="1:11" ht="15" x14ac:dyDescent="0.25">
      <c r="A984" s="381">
        <v>20080010</v>
      </c>
      <c r="B984" s="381" t="s">
        <v>2067</v>
      </c>
      <c r="C984" s="381" t="s">
        <v>16089</v>
      </c>
      <c r="D984" s="381" t="s">
        <v>16104</v>
      </c>
      <c r="E984" s="381" t="s">
        <v>7417</v>
      </c>
      <c r="F984" s="386">
        <v>8.14</v>
      </c>
      <c r="G984" s="386">
        <v>584.80039999999997</v>
      </c>
      <c r="H984" s="386">
        <v>0</v>
      </c>
      <c r="I984" s="386">
        <v>585</v>
      </c>
      <c r="J984"/>
      <c r="K984"/>
    </row>
    <row r="985" spans="1:11" ht="15" x14ac:dyDescent="0.25">
      <c r="A985" s="381">
        <v>20080010</v>
      </c>
      <c r="B985" s="381" t="s">
        <v>2491</v>
      </c>
      <c r="C985" s="381" t="s">
        <v>906</v>
      </c>
      <c r="D985" s="381" t="s">
        <v>16105</v>
      </c>
      <c r="E985" s="381" t="s">
        <v>9041</v>
      </c>
      <c r="F985" s="386">
        <v>36.510000000000005</v>
      </c>
      <c r="G985" s="386">
        <v>1877.5311000000002</v>
      </c>
      <c r="H985" s="386">
        <v>0</v>
      </c>
      <c r="I985" s="386">
        <v>1878</v>
      </c>
      <c r="J985"/>
      <c r="K985"/>
    </row>
    <row r="986" spans="1:11" ht="15" x14ac:dyDescent="0.25">
      <c r="A986" s="381">
        <v>20080010</v>
      </c>
      <c r="B986" s="381" t="s">
        <v>2594</v>
      </c>
      <c r="C986" s="381" t="s">
        <v>16457</v>
      </c>
      <c r="D986" s="381" t="s">
        <v>16530</v>
      </c>
      <c r="E986" s="381" t="s">
        <v>5245</v>
      </c>
      <c r="F986" s="386">
        <v>21.22</v>
      </c>
      <c r="G986" s="386">
        <v>836.26499999999999</v>
      </c>
      <c r="H986" s="386">
        <v>0</v>
      </c>
      <c r="I986" s="386">
        <v>836</v>
      </c>
      <c r="J986"/>
      <c r="K986"/>
    </row>
    <row r="987" spans="1:11" ht="15" x14ac:dyDescent="0.25">
      <c r="A987" s="381">
        <v>20080010</v>
      </c>
      <c r="B987" s="381" t="s">
        <v>2801</v>
      </c>
      <c r="C987" s="381" t="s">
        <v>16458</v>
      </c>
      <c r="D987" s="381" t="s">
        <v>16531</v>
      </c>
      <c r="E987" s="381" t="s">
        <v>5245</v>
      </c>
      <c r="F987" s="386">
        <v>18.61</v>
      </c>
      <c r="G987" s="386">
        <v>933.39620000000002</v>
      </c>
      <c r="H987" s="386">
        <v>0</v>
      </c>
      <c r="I987" s="386">
        <v>933</v>
      </c>
      <c r="J987"/>
      <c r="K987"/>
    </row>
    <row r="988" spans="1:11" ht="15" x14ac:dyDescent="0.25">
      <c r="A988" s="381">
        <v>20080010</v>
      </c>
      <c r="B988" s="381" t="s">
        <v>2802</v>
      </c>
      <c r="C988" s="381" t="s">
        <v>16459</v>
      </c>
      <c r="D988" s="381" t="s">
        <v>16532</v>
      </c>
      <c r="E988" s="381" t="s">
        <v>7415</v>
      </c>
      <c r="F988" s="386">
        <v>19.12</v>
      </c>
      <c r="G988" s="386">
        <v>970.49220000000003</v>
      </c>
      <c r="H988" s="386">
        <v>0</v>
      </c>
      <c r="I988" s="386">
        <v>970</v>
      </c>
      <c r="J988"/>
      <c r="K988"/>
    </row>
    <row r="989" spans="1:11" ht="15" x14ac:dyDescent="0.25">
      <c r="A989" s="381">
        <v>20080010</v>
      </c>
      <c r="B989" s="381" t="s">
        <v>2490</v>
      </c>
      <c r="C989" s="381" t="s">
        <v>15921</v>
      </c>
      <c r="D989" s="381" t="s">
        <v>15935</v>
      </c>
      <c r="E989" s="381" t="s">
        <v>7819</v>
      </c>
      <c r="F989" s="386">
        <v>25.82</v>
      </c>
      <c r="G989" s="386">
        <v>966.36410000000001</v>
      </c>
      <c r="H989" s="386">
        <v>0</v>
      </c>
      <c r="I989" s="386">
        <v>966</v>
      </c>
      <c r="J989"/>
      <c r="K989"/>
    </row>
    <row r="990" spans="1:11" ht="15" x14ac:dyDescent="0.25">
      <c r="A990" s="381" t="s">
        <v>16725</v>
      </c>
      <c r="B990" s="381"/>
      <c r="C990" s="381"/>
      <c r="D990" s="381"/>
      <c r="E990" s="381"/>
      <c r="F990" s="386">
        <v>883.63000000000022</v>
      </c>
      <c r="G990" s="386">
        <v>42766.346500000014</v>
      </c>
      <c r="H990" s="386">
        <v>396.40000000000146</v>
      </c>
      <c r="I990" s="386">
        <v>42369</v>
      </c>
      <c r="J990"/>
      <c r="K990"/>
    </row>
    <row r="991" spans="1:11" ht="15" x14ac:dyDescent="0.25">
      <c r="A991" s="381">
        <v>20080026</v>
      </c>
      <c r="B991" s="381" t="s">
        <v>17</v>
      </c>
      <c r="C991" s="381" t="s">
        <v>8731</v>
      </c>
      <c r="D991" s="381" t="s">
        <v>8736</v>
      </c>
      <c r="E991" s="381" t="s">
        <v>275</v>
      </c>
      <c r="F991" s="386">
        <v>567.17999999999995</v>
      </c>
      <c r="G991" s="386">
        <v>24861.770600000003</v>
      </c>
      <c r="H991" s="386">
        <v>5455.9599999999991</v>
      </c>
      <c r="I991" s="386">
        <v>19406</v>
      </c>
      <c r="J991"/>
      <c r="K991"/>
    </row>
    <row r="992" spans="1:11" ht="15" x14ac:dyDescent="0.25">
      <c r="A992" s="381">
        <v>20080026</v>
      </c>
      <c r="B992" s="381" t="s">
        <v>19</v>
      </c>
      <c r="C992" s="381" t="s">
        <v>9014</v>
      </c>
      <c r="D992" s="381" t="s">
        <v>9038</v>
      </c>
      <c r="E992" s="381" t="s">
        <v>9041</v>
      </c>
      <c r="F992" s="386">
        <v>41.05</v>
      </c>
      <c r="G992" s="386">
        <v>1625.5149999999999</v>
      </c>
      <c r="H992" s="386">
        <v>0</v>
      </c>
      <c r="I992" s="386">
        <v>1626</v>
      </c>
      <c r="J992"/>
      <c r="K992"/>
    </row>
    <row r="993" spans="1:11" ht="15" x14ac:dyDescent="0.25">
      <c r="A993" s="381">
        <v>20080026</v>
      </c>
      <c r="B993" s="381" t="s">
        <v>41</v>
      </c>
      <c r="C993" s="381" t="s">
        <v>9723</v>
      </c>
      <c r="D993" s="381" t="s">
        <v>9773</v>
      </c>
      <c r="E993" s="381" t="s">
        <v>275</v>
      </c>
      <c r="F993" s="386">
        <v>50.610000000000007</v>
      </c>
      <c r="G993" s="386">
        <v>2138.0773000000004</v>
      </c>
      <c r="H993" s="386">
        <v>0</v>
      </c>
      <c r="I993" s="386">
        <v>2138</v>
      </c>
      <c r="J993"/>
      <c r="K993"/>
    </row>
    <row r="994" spans="1:11" ht="15" x14ac:dyDescent="0.25">
      <c r="A994" s="381">
        <v>20080026</v>
      </c>
      <c r="B994" s="381" t="s">
        <v>22</v>
      </c>
      <c r="C994" s="381" t="s">
        <v>9725</v>
      </c>
      <c r="D994" s="381" t="s">
        <v>9776</v>
      </c>
      <c r="E994" s="381" t="s">
        <v>9041</v>
      </c>
      <c r="F994" s="386">
        <v>11.77</v>
      </c>
      <c r="G994" s="386">
        <v>620.89359999999999</v>
      </c>
      <c r="H994" s="386">
        <v>0</v>
      </c>
      <c r="I994" s="386">
        <v>621</v>
      </c>
      <c r="J994"/>
      <c r="K994"/>
    </row>
    <row r="995" spans="1:11" ht="15" x14ac:dyDescent="0.25">
      <c r="A995" s="381">
        <v>20080026</v>
      </c>
      <c r="B995" s="381" t="s">
        <v>23</v>
      </c>
      <c r="C995" s="381" t="s">
        <v>9990</v>
      </c>
      <c r="D995" s="381" t="s">
        <v>10017</v>
      </c>
      <c r="E995" s="381" t="s">
        <v>275</v>
      </c>
      <c r="F995" s="386">
        <v>18.98</v>
      </c>
      <c r="G995" s="386">
        <v>854.71710000000007</v>
      </c>
      <c r="H995" s="386">
        <v>0</v>
      </c>
      <c r="I995" s="386">
        <v>855</v>
      </c>
      <c r="J995"/>
      <c r="K995"/>
    </row>
    <row r="996" spans="1:11" ht="15" x14ac:dyDescent="0.25">
      <c r="A996" s="381" t="s">
        <v>16726</v>
      </c>
      <c r="B996" s="381"/>
      <c r="C996" s="381"/>
      <c r="D996" s="381"/>
      <c r="E996" s="381"/>
      <c r="F996" s="386">
        <v>689.58999999999992</v>
      </c>
      <c r="G996" s="386">
        <v>30100.973600000005</v>
      </c>
      <c r="H996" s="386">
        <v>5455.9599999999991</v>
      </c>
      <c r="I996" s="386">
        <v>24646</v>
      </c>
      <c r="J996"/>
      <c r="K996"/>
    </row>
    <row r="997" spans="1:11" ht="15" x14ac:dyDescent="0.25">
      <c r="A997" s="381">
        <v>20070009</v>
      </c>
      <c r="B997" s="381" t="s">
        <v>17</v>
      </c>
      <c r="C997" s="381" t="s">
        <v>7130</v>
      </c>
      <c r="D997" s="381" t="s">
        <v>7166</v>
      </c>
      <c r="E997" s="381" t="s">
        <v>1048</v>
      </c>
      <c r="F997" s="386">
        <v>403.42</v>
      </c>
      <c r="G997" s="386">
        <v>17196.168399999999</v>
      </c>
      <c r="H997" s="386">
        <v>0</v>
      </c>
      <c r="I997" s="386">
        <v>17196</v>
      </c>
      <c r="J997"/>
      <c r="K997"/>
    </row>
    <row r="998" spans="1:11" ht="15" x14ac:dyDescent="0.25">
      <c r="A998" s="381" t="s">
        <v>16727</v>
      </c>
      <c r="B998" s="381"/>
      <c r="C998" s="381"/>
      <c r="D998" s="381"/>
      <c r="E998" s="381"/>
      <c r="F998" s="386">
        <v>403.42</v>
      </c>
      <c r="G998" s="386">
        <v>17196.168399999999</v>
      </c>
      <c r="H998" s="386">
        <v>0</v>
      </c>
      <c r="I998" s="386">
        <v>17196</v>
      </c>
      <c r="J998"/>
      <c r="K998"/>
    </row>
    <row r="999" spans="1:11" ht="15" x14ac:dyDescent="0.25">
      <c r="A999" s="381">
        <v>20010002</v>
      </c>
      <c r="B999" s="381" t="s">
        <v>0</v>
      </c>
      <c r="C999" s="381" t="s">
        <v>428</v>
      </c>
      <c r="D999" s="381" t="s">
        <v>493</v>
      </c>
      <c r="E999" s="381" t="s">
        <v>429</v>
      </c>
      <c r="F999" s="386">
        <v>12</v>
      </c>
      <c r="G999" s="386">
        <v>495</v>
      </c>
      <c r="H999" s="386">
        <v>0</v>
      </c>
      <c r="I999" s="386">
        <v>495</v>
      </c>
      <c r="J999"/>
      <c r="K999"/>
    </row>
    <row r="1000" spans="1:11" ht="15" x14ac:dyDescent="0.25">
      <c r="A1000" s="381" t="s">
        <v>16728</v>
      </c>
      <c r="B1000" s="381"/>
      <c r="C1000" s="381"/>
      <c r="D1000" s="381"/>
      <c r="E1000" s="381"/>
      <c r="F1000" s="386">
        <v>12</v>
      </c>
      <c r="G1000" s="386">
        <v>495</v>
      </c>
      <c r="H1000" s="386">
        <v>0</v>
      </c>
      <c r="I1000" s="386">
        <v>495</v>
      </c>
      <c r="J1000"/>
      <c r="K1000"/>
    </row>
    <row r="1001" spans="1:11" ht="15" x14ac:dyDescent="0.25">
      <c r="A1001" s="381">
        <v>20010052</v>
      </c>
      <c r="B1001" s="381" t="s">
        <v>17</v>
      </c>
      <c r="C1001" s="381" t="s">
        <v>9092</v>
      </c>
      <c r="D1001" s="381" t="s">
        <v>9126</v>
      </c>
      <c r="E1001" s="381" t="s">
        <v>271</v>
      </c>
      <c r="F1001" s="386">
        <v>321.21000000000004</v>
      </c>
      <c r="G1001" s="386">
        <v>13117.966100000001</v>
      </c>
      <c r="H1001" s="386">
        <v>167.96999999999389</v>
      </c>
      <c r="I1001" s="386">
        <v>6600</v>
      </c>
      <c r="J1001"/>
      <c r="K1001"/>
    </row>
    <row r="1002" spans="1:11" ht="15" x14ac:dyDescent="0.25">
      <c r="A1002" s="381">
        <v>20010052</v>
      </c>
      <c r="B1002" s="381" t="s">
        <v>1</v>
      </c>
      <c r="C1002" s="381" t="s">
        <v>9693</v>
      </c>
      <c r="D1002" s="381" t="s">
        <v>9733</v>
      </c>
      <c r="E1002" s="381" t="s">
        <v>272</v>
      </c>
      <c r="F1002" s="386">
        <v>112.26999999999998</v>
      </c>
      <c r="G1002" s="386">
        <v>4607.7871999999998</v>
      </c>
      <c r="H1002" s="386">
        <v>0</v>
      </c>
      <c r="I1002" s="386">
        <v>4608</v>
      </c>
      <c r="J1002"/>
      <c r="K1002"/>
    </row>
    <row r="1003" spans="1:11" ht="15" x14ac:dyDescent="0.25">
      <c r="A1003" s="381">
        <v>20010052</v>
      </c>
      <c r="B1003" s="381" t="s">
        <v>18</v>
      </c>
      <c r="C1003" s="381" t="s">
        <v>9694</v>
      </c>
      <c r="D1003" s="381" t="s">
        <v>9734</v>
      </c>
      <c r="E1003" s="381" t="s">
        <v>267</v>
      </c>
      <c r="F1003" s="386">
        <v>47.980000000000004</v>
      </c>
      <c r="G1003" s="386">
        <v>1716.8881999999999</v>
      </c>
      <c r="H1003" s="386">
        <v>0</v>
      </c>
      <c r="I1003" s="386">
        <v>1717</v>
      </c>
      <c r="J1003"/>
      <c r="K1003"/>
    </row>
    <row r="1004" spans="1:11" ht="15" x14ac:dyDescent="0.25">
      <c r="A1004" s="381">
        <v>20010052</v>
      </c>
      <c r="B1004" s="381" t="s">
        <v>19</v>
      </c>
      <c r="C1004" s="381" t="s">
        <v>9695</v>
      </c>
      <c r="D1004" s="381" t="s">
        <v>9735</v>
      </c>
      <c r="E1004" s="381" t="s">
        <v>275</v>
      </c>
      <c r="F1004" s="386">
        <v>60.070000000000007</v>
      </c>
      <c r="G1004" s="386">
        <v>2296.1005</v>
      </c>
      <c r="H1004" s="386">
        <v>0</v>
      </c>
      <c r="I1004" s="386">
        <v>2296</v>
      </c>
      <c r="J1004"/>
      <c r="K1004"/>
    </row>
    <row r="1005" spans="1:11" ht="15" x14ac:dyDescent="0.25">
      <c r="A1005" s="381">
        <v>20010052</v>
      </c>
      <c r="B1005" s="381" t="s">
        <v>20</v>
      </c>
      <c r="C1005" s="381" t="s">
        <v>7127</v>
      </c>
      <c r="D1005" s="381" t="s">
        <v>9736</v>
      </c>
      <c r="E1005" s="381" t="s">
        <v>267</v>
      </c>
      <c r="F1005" s="386">
        <v>42.039999999999992</v>
      </c>
      <c r="G1005" s="386">
        <v>1596.4299000000001</v>
      </c>
      <c r="H1005" s="386">
        <v>0</v>
      </c>
      <c r="I1005" s="386">
        <v>1596</v>
      </c>
      <c r="J1005"/>
      <c r="K1005"/>
    </row>
    <row r="1006" spans="1:11" ht="15" x14ac:dyDescent="0.25">
      <c r="A1006" s="381">
        <v>20010052</v>
      </c>
      <c r="B1006" s="381" t="s">
        <v>41</v>
      </c>
      <c r="C1006" s="381" t="s">
        <v>9696</v>
      </c>
      <c r="D1006" s="381" t="s">
        <v>9737</v>
      </c>
      <c r="E1006" s="381" t="s">
        <v>275</v>
      </c>
      <c r="F1006" s="386">
        <v>60.629999999999995</v>
      </c>
      <c r="G1006" s="386">
        <v>2534.2644999999998</v>
      </c>
      <c r="H1006" s="386">
        <v>0</v>
      </c>
      <c r="I1006" s="386">
        <v>2534</v>
      </c>
      <c r="J1006"/>
      <c r="K1006"/>
    </row>
    <row r="1007" spans="1:11" ht="15" x14ac:dyDescent="0.25">
      <c r="A1007" s="381">
        <v>20010052</v>
      </c>
      <c r="B1007" s="381" t="s">
        <v>36</v>
      </c>
      <c r="C1007" s="381" t="s">
        <v>8789</v>
      </c>
      <c r="D1007" s="381" t="s">
        <v>9738</v>
      </c>
      <c r="E1007" s="381" t="s">
        <v>275</v>
      </c>
      <c r="F1007" s="386">
        <v>14.49</v>
      </c>
      <c r="G1007" s="386">
        <v>559.24299999999994</v>
      </c>
      <c r="H1007" s="386">
        <v>0</v>
      </c>
      <c r="I1007" s="386">
        <v>559</v>
      </c>
      <c r="J1007"/>
      <c r="K1007"/>
    </row>
    <row r="1008" spans="1:11" ht="15" x14ac:dyDescent="0.25">
      <c r="A1008" s="381">
        <v>20010052</v>
      </c>
      <c r="B1008" s="381" t="s">
        <v>22</v>
      </c>
      <c r="C1008" s="381" t="s">
        <v>15156</v>
      </c>
      <c r="D1008" s="381" t="s">
        <v>15187</v>
      </c>
      <c r="E1008" s="381" t="s">
        <v>275</v>
      </c>
      <c r="F1008" s="386">
        <v>71.36</v>
      </c>
      <c r="G1008" s="386">
        <v>2891.6456999999996</v>
      </c>
      <c r="H1008" s="386">
        <v>0</v>
      </c>
      <c r="I1008" s="386">
        <v>2892</v>
      </c>
      <c r="J1008"/>
      <c r="K1008"/>
    </row>
    <row r="1009" spans="1:11" ht="15" x14ac:dyDescent="0.25">
      <c r="A1009" s="381">
        <v>20010052</v>
      </c>
      <c r="B1009" s="381" t="s">
        <v>24</v>
      </c>
      <c r="C1009" s="381" t="s">
        <v>9886</v>
      </c>
      <c r="D1009" s="381" t="s">
        <v>9905</v>
      </c>
      <c r="E1009" s="381" t="s">
        <v>265</v>
      </c>
      <c r="F1009" s="386">
        <v>143.09</v>
      </c>
      <c r="G1009" s="386">
        <v>5939.2616000000007</v>
      </c>
      <c r="H1009" s="386">
        <v>0</v>
      </c>
      <c r="I1009" s="386">
        <v>5939</v>
      </c>
      <c r="J1009"/>
      <c r="K1009"/>
    </row>
    <row r="1010" spans="1:11" ht="15" x14ac:dyDescent="0.25">
      <c r="A1010" s="381">
        <v>20010052</v>
      </c>
      <c r="B1010" s="381" t="s">
        <v>26</v>
      </c>
      <c r="C1010" s="381" t="s">
        <v>8156</v>
      </c>
      <c r="D1010" s="381" t="s">
        <v>10268</v>
      </c>
      <c r="E1010" s="381" t="s">
        <v>275</v>
      </c>
      <c r="F1010" s="386">
        <v>12.950000000000001</v>
      </c>
      <c r="G1010" s="386">
        <v>644.38980000000004</v>
      </c>
      <c r="H1010" s="386">
        <v>0</v>
      </c>
      <c r="I1010" s="386">
        <v>644</v>
      </c>
      <c r="J1010"/>
      <c r="K1010"/>
    </row>
    <row r="1011" spans="1:11" ht="15" x14ac:dyDescent="0.25">
      <c r="A1011" s="381">
        <v>20010052</v>
      </c>
      <c r="B1011" s="381" t="s">
        <v>4</v>
      </c>
      <c r="C1011" s="381" t="s">
        <v>11240</v>
      </c>
      <c r="D1011" s="381" t="s">
        <v>11255</v>
      </c>
      <c r="E1011" s="381" t="s">
        <v>275</v>
      </c>
      <c r="F1011" s="386">
        <v>7.81</v>
      </c>
      <c r="G1011" s="386">
        <v>459.07909999999998</v>
      </c>
      <c r="H1011" s="386">
        <v>0</v>
      </c>
      <c r="I1011" s="386">
        <v>459</v>
      </c>
      <c r="J1011"/>
      <c r="K1011"/>
    </row>
    <row r="1012" spans="1:11" ht="15" x14ac:dyDescent="0.25">
      <c r="A1012" s="381">
        <v>20010052</v>
      </c>
      <c r="B1012" s="381" t="s">
        <v>38</v>
      </c>
      <c r="C1012" s="381" t="s">
        <v>165</v>
      </c>
      <c r="D1012" s="381" t="s">
        <v>12222</v>
      </c>
      <c r="E1012" s="381" t="s">
        <v>275</v>
      </c>
      <c r="F1012" s="386">
        <v>17.54</v>
      </c>
      <c r="G1012" s="386">
        <v>680.50080000000014</v>
      </c>
      <c r="H1012" s="386">
        <v>0</v>
      </c>
      <c r="I1012" s="386">
        <v>681</v>
      </c>
      <c r="J1012"/>
      <c r="K1012"/>
    </row>
    <row r="1013" spans="1:11" ht="15" x14ac:dyDescent="0.25">
      <c r="A1013" s="381">
        <v>20010052</v>
      </c>
      <c r="B1013" s="381" t="s">
        <v>39</v>
      </c>
      <c r="C1013" s="381" t="s">
        <v>9786</v>
      </c>
      <c r="D1013" s="381" t="s">
        <v>13918</v>
      </c>
      <c r="E1013" s="381" t="s">
        <v>275</v>
      </c>
      <c r="F1013" s="386">
        <v>2.61</v>
      </c>
      <c r="G1013" s="386">
        <v>101.99879999999999</v>
      </c>
      <c r="H1013" s="386">
        <v>0</v>
      </c>
      <c r="I1013" s="386">
        <v>102</v>
      </c>
      <c r="J1013"/>
      <c r="K1013"/>
    </row>
    <row r="1014" spans="1:11" ht="15" x14ac:dyDescent="0.25">
      <c r="A1014" s="381">
        <v>20010052</v>
      </c>
      <c r="B1014" s="381" t="s">
        <v>6</v>
      </c>
      <c r="C1014" s="381" t="s">
        <v>10327</v>
      </c>
      <c r="D1014" s="381" t="s">
        <v>14737</v>
      </c>
      <c r="E1014" s="381" t="s">
        <v>275</v>
      </c>
      <c r="F1014" s="386">
        <v>61.749999999999993</v>
      </c>
      <c r="G1014" s="386">
        <v>2418.1692000000003</v>
      </c>
      <c r="H1014" s="386">
        <v>0</v>
      </c>
      <c r="I1014" s="386">
        <v>2418</v>
      </c>
      <c r="J1014"/>
      <c r="K1014"/>
    </row>
    <row r="1015" spans="1:11" ht="15" x14ac:dyDescent="0.25">
      <c r="A1015" s="381">
        <v>20010052</v>
      </c>
      <c r="B1015" s="381" t="s">
        <v>30</v>
      </c>
      <c r="C1015" s="381" t="s">
        <v>6621</v>
      </c>
      <c r="D1015" s="381" t="s">
        <v>15533</v>
      </c>
      <c r="E1015" s="381" t="s">
        <v>265</v>
      </c>
      <c r="F1015" s="386">
        <v>58.490000000000009</v>
      </c>
      <c r="G1015" s="386">
        <v>2452.5413999999996</v>
      </c>
      <c r="H1015" s="386">
        <v>0</v>
      </c>
      <c r="I1015" s="386">
        <v>2453</v>
      </c>
      <c r="J1015"/>
      <c r="K1015"/>
    </row>
    <row r="1016" spans="1:11" ht="15" x14ac:dyDescent="0.25">
      <c r="A1016" s="381">
        <v>20010052</v>
      </c>
      <c r="B1016" s="381" t="s">
        <v>31</v>
      </c>
      <c r="C1016" s="381" t="s">
        <v>15486</v>
      </c>
      <c r="D1016" s="381" t="s">
        <v>15534</v>
      </c>
      <c r="E1016" s="381" t="s">
        <v>275</v>
      </c>
      <c r="F1016" s="386">
        <v>69.25</v>
      </c>
      <c r="G1016" s="386">
        <v>2580.8001999999997</v>
      </c>
      <c r="H1016" s="386">
        <v>0</v>
      </c>
      <c r="I1016" s="386">
        <v>2581</v>
      </c>
      <c r="J1016"/>
      <c r="K1016"/>
    </row>
    <row r="1017" spans="1:11" ht="15" x14ac:dyDescent="0.25">
      <c r="A1017" s="381">
        <v>20010052</v>
      </c>
      <c r="B1017" s="381" t="s">
        <v>7</v>
      </c>
      <c r="C1017" s="381" t="s">
        <v>15487</v>
      </c>
      <c r="D1017" s="381" t="s">
        <v>15535</v>
      </c>
      <c r="E1017" s="381" t="s">
        <v>265</v>
      </c>
      <c r="F1017" s="386">
        <v>35.269999999999996</v>
      </c>
      <c r="G1017" s="386">
        <v>1362.1074999999998</v>
      </c>
      <c r="H1017" s="386">
        <v>0</v>
      </c>
      <c r="I1017" s="386">
        <v>1362</v>
      </c>
      <c r="J1017"/>
      <c r="K1017"/>
    </row>
    <row r="1018" spans="1:11" ht="15" x14ac:dyDescent="0.25">
      <c r="A1018" s="381">
        <v>20010052</v>
      </c>
      <c r="B1018" s="381" t="s">
        <v>422</v>
      </c>
      <c r="C1018" s="381" t="s">
        <v>16029</v>
      </c>
      <c r="D1018" s="381" t="s">
        <v>16040</v>
      </c>
      <c r="E1018" s="381" t="s">
        <v>265</v>
      </c>
      <c r="F1018" s="386">
        <v>11.16</v>
      </c>
      <c r="G1018" s="386">
        <v>485.41410000000008</v>
      </c>
      <c r="H1018" s="386">
        <v>0</v>
      </c>
      <c r="I1018" s="386">
        <v>485</v>
      </c>
      <c r="J1018"/>
      <c r="K1018"/>
    </row>
    <row r="1019" spans="1:11" ht="15" x14ac:dyDescent="0.25">
      <c r="A1019" s="381">
        <v>20010052</v>
      </c>
      <c r="B1019" s="381" t="s">
        <v>8</v>
      </c>
      <c r="C1019" s="381" t="s">
        <v>16428</v>
      </c>
      <c r="D1019" s="381" t="s">
        <v>16479</v>
      </c>
      <c r="E1019" s="381" t="s">
        <v>276</v>
      </c>
      <c r="F1019" s="386">
        <v>21.13</v>
      </c>
      <c r="G1019" s="386">
        <v>853.11559999999997</v>
      </c>
      <c r="H1019" s="386">
        <v>0</v>
      </c>
      <c r="I1019" s="386">
        <v>853</v>
      </c>
      <c r="J1019"/>
      <c r="K1019"/>
    </row>
    <row r="1020" spans="1:11" ht="15" x14ac:dyDescent="0.25">
      <c r="A1020" s="381">
        <v>20010052</v>
      </c>
      <c r="B1020" s="381" t="s">
        <v>32</v>
      </c>
      <c r="C1020" s="381" t="s">
        <v>5421</v>
      </c>
      <c r="D1020" s="381" t="s">
        <v>16480</v>
      </c>
      <c r="E1020" s="381" t="s">
        <v>265</v>
      </c>
      <c r="F1020" s="386">
        <v>46.52</v>
      </c>
      <c r="G1020" s="386">
        <v>1714.4494</v>
      </c>
      <c r="H1020" s="386">
        <v>0</v>
      </c>
      <c r="I1020" s="386">
        <v>1714</v>
      </c>
      <c r="J1020"/>
      <c r="K1020"/>
    </row>
    <row r="1021" spans="1:11" ht="15" x14ac:dyDescent="0.25">
      <c r="A1021" s="381" t="s">
        <v>16729</v>
      </c>
      <c r="B1021" s="381"/>
      <c r="C1021" s="381"/>
      <c r="D1021" s="381"/>
      <c r="E1021" s="381"/>
      <c r="F1021" s="386">
        <v>1217.6200000000001</v>
      </c>
      <c r="G1021" s="386">
        <v>49012.152600000001</v>
      </c>
      <c r="H1021" s="386">
        <v>167.96999999999389</v>
      </c>
      <c r="I1021" s="386">
        <v>42493</v>
      </c>
      <c r="J1021"/>
      <c r="K1021"/>
    </row>
    <row r="1022" spans="1:11" ht="15" x14ac:dyDescent="0.25">
      <c r="A1022" s="381">
        <v>20040006</v>
      </c>
      <c r="B1022" s="381" t="s">
        <v>17</v>
      </c>
      <c r="C1022" s="381" t="s">
        <v>9100</v>
      </c>
      <c r="D1022" s="381" t="s">
        <v>9136</v>
      </c>
      <c r="E1022" s="381" t="s">
        <v>278</v>
      </c>
      <c r="F1022" s="386">
        <v>27.659999999999997</v>
      </c>
      <c r="G1022" s="386">
        <v>1182.6097</v>
      </c>
      <c r="H1022" s="386">
        <v>0</v>
      </c>
      <c r="I1022" s="386">
        <v>0</v>
      </c>
      <c r="J1022"/>
      <c r="K1022"/>
    </row>
    <row r="1023" spans="1:11" ht="15" x14ac:dyDescent="0.25">
      <c r="A1023" s="381">
        <v>20040006</v>
      </c>
      <c r="B1023" s="381" t="s">
        <v>1</v>
      </c>
      <c r="C1023" s="381" t="s">
        <v>6881</v>
      </c>
      <c r="D1023" s="381" t="s">
        <v>9138</v>
      </c>
      <c r="E1023" s="381" t="s">
        <v>1370</v>
      </c>
      <c r="F1023" s="386">
        <v>47.35</v>
      </c>
      <c r="G1023" s="386">
        <v>1961.3272999999999</v>
      </c>
      <c r="H1023" s="386">
        <v>0</v>
      </c>
      <c r="I1023" s="386">
        <v>691</v>
      </c>
      <c r="J1023"/>
      <c r="K1023"/>
    </row>
    <row r="1024" spans="1:11" ht="15" x14ac:dyDescent="0.25">
      <c r="A1024" s="381">
        <v>20040006</v>
      </c>
      <c r="B1024" s="381" t="s">
        <v>19</v>
      </c>
      <c r="C1024" s="381" t="s">
        <v>6210</v>
      </c>
      <c r="D1024" s="381" t="s">
        <v>9139</v>
      </c>
      <c r="E1024" s="381" t="s">
        <v>268</v>
      </c>
      <c r="F1024" s="386">
        <v>34.160000000000004</v>
      </c>
      <c r="G1024" s="386">
        <v>1262.5823999999998</v>
      </c>
      <c r="H1024" s="386">
        <v>0</v>
      </c>
      <c r="I1024" s="386">
        <v>1263</v>
      </c>
      <c r="J1024"/>
      <c r="K1024"/>
    </row>
    <row r="1025" spans="1:11" ht="15" x14ac:dyDescent="0.25">
      <c r="A1025" s="381">
        <v>20040006</v>
      </c>
      <c r="B1025" s="381" t="s">
        <v>20</v>
      </c>
      <c r="C1025" s="381" t="s">
        <v>9102</v>
      </c>
      <c r="D1025" s="381" t="s">
        <v>9140</v>
      </c>
      <c r="E1025" s="381" t="s">
        <v>4690</v>
      </c>
      <c r="F1025" s="386">
        <v>55.179999999999993</v>
      </c>
      <c r="G1025" s="386">
        <v>2157.6387999999997</v>
      </c>
      <c r="H1025" s="386">
        <v>0</v>
      </c>
      <c r="I1025" s="386">
        <v>2158</v>
      </c>
      <c r="J1025"/>
      <c r="K1025"/>
    </row>
    <row r="1026" spans="1:11" ht="15" x14ac:dyDescent="0.25">
      <c r="A1026" s="381">
        <v>20040006</v>
      </c>
      <c r="B1026" s="381" t="s">
        <v>25</v>
      </c>
      <c r="C1026" s="381" t="s">
        <v>12213</v>
      </c>
      <c r="D1026" s="381" t="s">
        <v>12242</v>
      </c>
      <c r="E1026" s="381" t="s">
        <v>1370</v>
      </c>
      <c r="F1026" s="386">
        <v>59.13</v>
      </c>
      <c r="G1026" s="386">
        <v>3321.2272999999996</v>
      </c>
      <c r="H1026" s="386">
        <v>0</v>
      </c>
      <c r="I1026" s="386">
        <v>3321</v>
      </c>
      <c r="J1026"/>
      <c r="K1026"/>
    </row>
    <row r="1027" spans="1:11" ht="15" x14ac:dyDescent="0.25">
      <c r="A1027" s="381">
        <v>20040006</v>
      </c>
      <c r="B1027" s="381" t="s">
        <v>26</v>
      </c>
      <c r="C1027" s="381" t="s">
        <v>9384</v>
      </c>
      <c r="D1027" s="381" t="s">
        <v>9435</v>
      </c>
      <c r="E1027" s="381" t="s">
        <v>1370</v>
      </c>
      <c r="F1027" s="386">
        <v>28.119999999999997</v>
      </c>
      <c r="G1027" s="386">
        <v>1221.1960000000001</v>
      </c>
      <c r="H1027" s="386">
        <v>0</v>
      </c>
      <c r="I1027" s="386">
        <v>1221</v>
      </c>
      <c r="J1027"/>
      <c r="K1027"/>
    </row>
    <row r="1028" spans="1:11" ht="15" x14ac:dyDescent="0.25">
      <c r="A1028" s="381">
        <v>20040006</v>
      </c>
      <c r="B1028" s="381" t="s">
        <v>2</v>
      </c>
      <c r="C1028" s="381" t="s">
        <v>9700</v>
      </c>
      <c r="D1028" s="381" t="s">
        <v>10080</v>
      </c>
      <c r="E1028" s="381" t="s">
        <v>4690</v>
      </c>
      <c r="F1028" s="386">
        <v>7.0799999999999992</v>
      </c>
      <c r="G1028" s="386">
        <v>353.09609999999998</v>
      </c>
      <c r="H1028" s="386">
        <v>0</v>
      </c>
      <c r="I1028" s="386">
        <v>353</v>
      </c>
      <c r="J1028"/>
      <c r="K1028"/>
    </row>
    <row r="1029" spans="1:11" ht="15" x14ac:dyDescent="0.25">
      <c r="A1029" s="381">
        <v>20040006</v>
      </c>
      <c r="B1029" s="381" t="s">
        <v>37</v>
      </c>
      <c r="C1029" s="381" t="s">
        <v>10545</v>
      </c>
      <c r="D1029" s="381" t="s">
        <v>10578</v>
      </c>
      <c r="E1029" s="381" t="s">
        <v>275</v>
      </c>
      <c r="F1029" s="386">
        <v>57.36999999999999</v>
      </c>
      <c r="G1029" s="386">
        <v>2227.2755000000002</v>
      </c>
      <c r="H1029" s="386">
        <v>0</v>
      </c>
      <c r="I1029" s="386">
        <v>2227</v>
      </c>
      <c r="J1029"/>
      <c r="K1029"/>
    </row>
    <row r="1030" spans="1:11" ht="15" x14ac:dyDescent="0.25">
      <c r="A1030" s="381">
        <v>20040006</v>
      </c>
      <c r="B1030" s="381" t="s">
        <v>29</v>
      </c>
      <c r="C1030" s="381" t="s">
        <v>10245</v>
      </c>
      <c r="D1030" s="381" t="s">
        <v>10288</v>
      </c>
      <c r="E1030" s="381" t="s">
        <v>4690</v>
      </c>
      <c r="F1030" s="386">
        <v>10.97</v>
      </c>
      <c r="G1030" s="386">
        <v>437.18739999999997</v>
      </c>
      <c r="H1030" s="386">
        <v>0</v>
      </c>
      <c r="I1030" s="386">
        <v>437</v>
      </c>
      <c r="J1030"/>
      <c r="K1030"/>
    </row>
    <row r="1031" spans="1:11" ht="15" x14ac:dyDescent="0.25">
      <c r="A1031" s="381">
        <v>20040006</v>
      </c>
      <c r="B1031" s="381" t="s">
        <v>5</v>
      </c>
      <c r="C1031" s="381" t="s">
        <v>10246</v>
      </c>
      <c r="D1031" s="381" t="s">
        <v>10289</v>
      </c>
      <c r="E1031" s="381" t="s">
        <v>275</v>
      </c>
      <c r="F1031" s="386">
        <v>17.45</v>
      </c>
      <c r="G1031" s="386">
        <v>712.86849999999993</v>
      </c>
      <c r="H1031" s="386">
        <v>0</v>
      </c>
      <c r="I1031" s="386">
        <v>0</v>
      </c>
      <c r="J1031"/>
    </row>
    <row r="1032" spans="1:11" ht="15" x14ac:dyDescent="0.25">
      <c r="A1032" s="381">
        <v>20040006</v>
      </c>
      <c r="B1032" s="381" t="s">
        <v>39</v>
      </c>
      <c r="C1032" s="381" t="s">
        <v>10247</v>
      </c>
      <c r="D1032" s="381" t="s">
        <v>10290</v>
      </c>
      <c r="E1032" s="381" t="s">
        <v>1370</v>
      </c>
      <c r="F1032" s="386">
        <v>12.18</v>
      </c>
      <c r="G1032" s="386">
        <v>509.77400000000006</v>
      </c>
      <c r="H1032" s="386">
        <v>0</v>
      </c>
      <c r="I1032" s="386">
        <v>510</v>
      </c>
      <c r="J1032"/>
    </row>
    <row r="1033" spans="1:11" ht="15" x14ac:dyDescent="0.25">
      <c r="A1033" s="381">
        <v>20040006</v>
      </c>
      <c r="B1033" s="381" t="s">
        <v>6</v>
      </c>
      <c r="C1033" s="381" t="s">
        <v>9240</v>
      </c>
      <c r="D1033" s="381" t="s">
        <v>10996</v>
      </c>
      <c r="E1033" s="381" t="s">
        <v>275</v>
      </c>
      <c r="F1033" s="386">
        <v>33.120000000000005</v>
      </c>
      <c r="G1033" s="386">
        <v>1426.1565000000003</v>
      </c>
      <c r="H1033" s="386">
        <v>0</v>
      </c>
      <c r="I1033" s="386">
        <v>1426</v>
      </c>
      <c r="J1033"/>
    </row>
    <row r="1034" spans="1:11" ht="15" x14ac:dyDescent="0.25">
      <c r="A1034" s="381">
        <v>20040006</v>
      </c>
      <c r="B1034" s="381" t="s">
        <v>33</v>
      </c>
      <c r="C1034" s="381" t="s">
        <v>13956</v>
      </c>
      <c r="D1034" s="381" t="s">
        <v>13978</v>
      </c>
      <c r="E1034" s="381" t="s">
        <v>1370</v>
      </c>
      <c r="F1034" s="386">
        <v>37.03</v>
      </c>
      <c r="G1034" s="386">
        <v>1365.3274000000001</v>
      </c>
      <c r="H1034" s="386">
        <v>0</v>
      </c>
      <c r="I1034" s="386">
        <v>1365</v>
      </c>
      <c r="J1034"/>
    </row>
    <row r="1035" spans="1:11" ht="15" x14ac:dyDescent="0.25">
      <c r="A1035" s="381">
        <v>20040006</v>
      </c>
      <c r="B1035" s="381" t="s">
        <v>9</v>
      </c>
      <c r="C1035" s="381" t="s">
        <v>14301</v>
      </c>
      <c r="D1035" s="381" t="s">
        <v>14335</v>
      </c>
      <c r="E1035" s="381" t="s">
        <v>4690</v>
      </c>
      <c r="F1035" s="386">
        <v>27.09</v>
      </c>
      <c r="G1035" s="386">
        <v>1196.0938000000001</v>
      </c>
      <c r="H1035" s="386">
        <v>0</v>
      </c>
      <c r="I1035" s="386">
        <v>1196</v>
      </c>
      <c r="J1035"/>
    </row>
    <row r="1036" spans="1:11" ht="15" x14ac:dyDescent="0.25">
      <c r="A1036" s="381">
        <v>20040006</v>
      </c>
      <c r="B1036" s="381" t="s">
        <v>10</v>
      </c>
      <c r="C1036" s="381" t="s">
        <v>14974</v>
      </c>
      <c r="D1036" s="381" t="s">
        <v>14990</v>
      </c>
      <c r="E1036" s="381" t="s">
        <v>275</v>
      </c>
      <c r="F1036" s="386">
        <v>40.750000000000007</v>
      </c>
      <c r="G1036" s="386">
        <v>1674.1389999999999</v>
      </c>
      <c r="H1036" s="386">
        <v>0</v>
      </c>
      <c r="I1036" s="386">
        <v>1674</v>
      </c>
      <c r="J1036"/>
    </row>
    <row r="1037" spans="1:11" ht="15" x14ac:dyDescent="0.25">
      <c r="A1037" s="381">
        <v>20040006</v>
      </c>
      <c r="B1037" s="381" t="s">
        <v>34</v>
      </c>
      <c r="C1037" s="381" t="s">
        <v>16445</v>
      </c>
      <c r="D1037" s="381" t="s">
        <v>16506</v>
      </c>
      <c r="E1037" s="381" t="s">
        <v>1370</v>
      </c>
      <c r="F1037" s="386">
        <v>28.240000000000002</v>
      </c>
      <c r="G1037" s="386">
        <v>1308.6732</v>
      </c>
      <c r="H1037" s="386">
        <v>0</v>
      </c>
      <c r="I1037" s="386">
        <v>1309</v>
      </c>
      <c r="J1037"/>
    </row>
    <row r="1038" spans="1:11" ht="15" x14ac:dyDescent="0.25">
      <c r="A1038" s="381">
        <v>20040006</v>
      </c>
      <c r="B1038" s="381" t="s">
        <v>11</v>
      </c>
      <c r="C1038" s="381" t="s">
        <v>16446</v>
      </c>
      <c r="D1038" s="381" t="s">
        <v>4698</v>
      </c>
      <c r="E1038" s="381" t="s">
        <v>275</v>
      </c>
      <c r="F1038" s="386">
        <v>43.939999999999991</v>
      </c>
      <c r="G1038" s="386">
        <v>1820.6338999999998</v>
      </c>
      <c r="H1038" s="386">
        <v>0</v>
      </c>
      <c r="I1038" s="386">
        <v>1821</v>
      </c>
      <c r="J1038"/>
    </row>
    <row r="1039" spans="1:11" ht="15" x14ac:dyDescent="0.25">
      <c r="A1039" s="381" t="s">
        <v>16730</v>
      </c>
      <c r="B1039" s="381"/>
      <c r="C1039" s="381"/>
      <c r="D1039" s="381"/>
      <c r="E1039" s="381"/>
      <c r="F1039" s="386">
        <v>566.81999999999982</v>
      </c>
      <c r="G1039" s="386">
        <v>24137.806800000002</v>
      </c>
      <c r="H1039" s="386">
        <v>0</v>
      </c>
      <c r="I1039" s="386">
        <v>20972</v>
      </c>
      <c r="J1039"/>
    </row>
    <row r="1040" spans="1:11" ht="15" x14ac:dyDescent="0.25">
      <c r="A1040" s="381">
        <v>20060008</v>
      </c>
      <c r="B1040" s="381" t="s">
        <v>17</v>
      </c>
      <c r="C1040" s="381" t="s">
        <v>9080</v>
      </c>
      <c r="D1040" s="381" t="s">
        <v>9081</v>
      </c>
      <c r="E1040" s="381" t="s">
        <v>5809</v>
      </c>
      <c r="F1040" s="386">
        <v>1041.6599999999999</v>
      </c>
      <c r="G1040" s="386">
        <v>41790.617699999995</v>
      </c>
      <c r="H1040" s="386">
        <v>0</v>
      </c>
      <c r="I1040" s="386">
        <v>41791</v>
      </c>
      <c r="J1040"/>
    </row>
    <row r="1041" spans="1:10" ht="15" x14ac:dyDescent="0.25">
      <c r="A1041" s="381" t="s">
        <v>16731</v>
      </c>
      <c r="B1041" s="381"/>
      <c r="C1041" s="381"/>
      <c r="D1041" s="381"/>
      <c r="E1041" s="381"/>
      <c r="F1041" s="386">
        <v>1041.6599999999999</v>
      </c>
      <c r="G1041" s="386">
        <v>41790.617699999995</v>
      </c>
      <c r="H1041" s="386">
        <v>0</v>
      </c>
      <c r="I1041" s="386">
        <v>41791</v>
      </c>
      <c r="J1041"/>
    </row>
    <row r="1042" spans="1:10" ht="15" x14ac:dyDescent="0.25">
      <c r="A1042" s="381">
        <v>20080008</v>
      </c>
      <c r="B1042" s="381" t="s">
        <v>17</v>
      </c>
      <c r="C1042" s="381" t="s">
        <v>9613</v>
      </c>
      <c r="D1042" s="381" t="s">
        <v>9684</v>
      </c>
      <c r="E1042" s="381" t="s">
        <v>7595</v>
      </c>
      <c r="F1042" s="386">
        <v>469.5</v>
      </c>
      <c r="G1042" s="386">
        <v>18169.803</v>
      </c>
      <c r="H1042" s="386">
        <v>0</v>
      </c>
      <c r="I1042" s="386">
        <v>18170</v>
      </c>
      <c r="J1042"/>
    </row>
    <row r="1043" spans="1:10" ht="15" x14ac:dyDescent="0.25">
      <c r="A1043" s="381" t="s">
        <v>16732</v>
      </c>
      <c r="B1043" s="381"/>
      <c r="C1043" s="381"/>
      <c r="D1043" s="381"/>
      <c r="E1043" s="381"/>
      <c r="F1043" s="386">
        <v>469.5</v>
      </c>
      <c r="G1043" s="386">
        <v>18169.803</v>
      </c>
      <c r="H1043" s="386">
        <v>0</v>
      </c>
      <c r="I1043" s="386">
        <v>18170</v>
      </c>
      <c r="J1043"/>
    </row>
    <row r="1044" spans="1:10" ht="15" x14ac:dyDescent="0.25">
      <c r="A1044" s="381">
        <v>20080028</v>
      </c>
      <c r="B1044" s="381" t="s">
        <v>17</v>
      </c>
      <c r="C1044" s="381" t="s">
        <v>9616</v>
      </c>
      <c r="D1044" s="381" t="s">
        <v>9636</v>
      </c>
      <c r="E1044" s="381" t="s">
        <v>7412</v>
      </c>
      <c r="F1044" s="386">
        <v>13.840000000000002</v>
      </c>
      <c r="G1044" s="386">
        <v>580.71699999999998</v>
      </c>
      <c r="H1044" s="386">
        <v>0</v>
      </c>
      <c r="I1044" s="386">
        <v>581</v>
      </c>
      <c r="J1044"/>
    </row>
    <row r="1045" spans="1:10" ht="15" x14ac:dyDescent="0.25">
      <c r="A1045" s="381">
        <v>20080028</v>
      </c>
      <c r="B1045" s="381" t="s">
        <v>1</v>
      </c>
      <c r="C1045" s="381" t="s">
        <v>10184</v>
      </c>
      <c r="D1045" s="381" t="s">
        <v>10196</v>
      </c>
      <c r="E1045" s="381" t="s">
        <v>5245</v>
      </c>
      <c r="F1045" s="386">
        <v>6.1</v>
      </c>
      <c r="G1045" s="386">
        <v>269.30799999999999</v>
      </c>
      <c r="H1045" s="386">
        <v>0</v>
      </c>
      <c r="I1045" s="386">
        <v>269</v>
      </c>
      <c r="J1045"/>
    </row>
    <row r="1046" spans="1:10" ht="15" x14ac:dyDescent="0.25">
      <c r="A1046" s="381">
        <v>20080028</v>
      </c>
      <c r="B1046" s="381" t="s">
        <v>20</v>
      </c>
      <c r="C1046" s="381" t="s">
        <v>10558</v>
      </c>
      <c r="D1046" s="381" t="s">
        <v>10593</v>
      </c>
      <c r="E1046" s="381" t="s">
        <v>5245</v>
      </c>
      <c r="F1046" s="386">
        <v>16.330000000000002</v>
      </c>
      <c r="G1046" s="386">
        <v>634.09530000000007</v>
      </c>
      <c r="H1046" s="386">
        <v>0</v>
      </c>
      <c r="I1046" s="386">
        <v>634</v>
      </c>
      <c r="J1046"/>
    </row>
    <row r="1047" spans="1:10" ht="15" x14ac:dyDescent="0.25">
      <c r="A1047" s="381">
        <v>20080028</v>
      </c>
      <c r="B1047" s="381" t="s">
        <v>41</v>
      </c>
      <c r="C1047" s="381" t="s">
        <v>10680</v>
      </c>
      <c r="D1047" s="381" t="s">
        <v>10723</v>
      </c>
      <c r="E1047" s="381" t="s">
        <v>7415</v>
      </c>
      <c r="F1047" s="386">
        <v>84.509999999999991</v>
      </c>
      <c r="G1047" s="386">
        <v>3175.893</v>
      </c>
      <c r="H1047" s="386">
        <v>0</v>
      </c>
      <c r="I1047" s="386">
        <v>3176</v>
      </c>
      <c r="J1047"/>
    </row>
    <row r="1048" spans="1:10" ht="15" x14ac:dyDescent="0.25">
      <c r="A1048" s="381">
        <v>20080028</v>
      </c>
      <c r="B1048" s="381" t="s">
        <v>26</v>
      </c>
      <c r="C1048" s="381" t="s">
        <v>13517</v>
      </c>
      <c r="D1048" s="381" t="s">
        <v>13548</v>
      </c>
      <c r="E1048" s="381" t="s">
        <v>8121</v>
      </c>
      <c r="F1048" s="386">
        <v>18.589999999999996</v>
      </c>
      <c r="G1048" s="386">
        <v>703.86129999999991</v>
      </c>
      <c r="H1048" s="386">
        <v>0</v>
      </c>
      <c r="I1048" s="386">
        <v>704</v>
      </c>
      <c r="J1048"/>
    </row>
    <row r="1049" spans="1:10" ht="15" x14ac:dyDescent="0.25">
      <c r="A1049" s="381">
        <v>20080028</v>
      </c>
      <c r="B1049" s="381" t="s">
        <v>2</v>
      </c>
      <c r="C1049" s="381" t="s">
        <v>6530</v>
      </c>
      <c r="D1049" s="381" t="s">
        <v>13198</v>
      </c>
      <c r="E1049" s="381" t="s">
        <v>7412</v>
      </c>
      <c r="F1049" s="386">
        <v>8.3699999999999992</v>
      </c>
      <c r="G1049" s="386">
        <v>363.00319999999999</v>
      </c>
      <c r="H1049" s="386">
        <v>0</v>
      </c>
      <c r="I1049" s="386">
        <v>363</v>
      </c>
      <c r="J1049"/>
    </row>
    <row r="1050" spans="1:10" ht="15" x14ac:dyDescent="0.25">
      <c r="A1050" s="381">
        <v>20080028</v>
      </c>
      <c r="B1050" s="381" t="s">
        <v>3</v>
      </c>
      <c r="C1050" s="381" t="s">
        <v>13396</v>
      </c>
      <c r="D1050" s="381" t="s">
        <v>13422</v>
      </c>
      <c r="E1050" s="381" t="s">
        <v>7412</v>
      </c>
      <c r="F1050" s="386">
        <v>120.78</v>
      </c>
      <c r="G1050" s="386">
        <v>4384.4422000000004</v>
      </c>
      <c r="H1050" s="386">
        <v>0</v>
      </c>
      <c r="I1050" s="386">
        <v>4384</v>
      </c>
      <c r="J1050"/>
    </row>
    <row r="1051" spans="1:10" ht="15" x14ac:dyDescent="0.25">
      <c r="A1051" s="381">
        <v>20080028</v>
      </c>
      <c r="B1051" s="381" t="s">
        <v>4</v>
      </c>
      <c r="C1051" s="381" t="s">
        <v>13911</v>
      </c>
      <c r="D1051" s="381" t="s">
        <v>13924</v>
      </c>
      <c r="E1051" s="381" t="s">
        <v>5245</v>
      </c>
      <c r="F1051" s="386">
        <v>31.549999999999994</v>
      </c>
      <c r="G1051" s="386">
        <v>1138.8900000000001</v>
      </c>
      <c r="H1051" s="386">
        <v>0</v>
      </c>
      <c r="I1051" s="386">
        <v>1139</v>
      </c>
      <c r="J1051"/>
    </row>
    <row r="1052" spans="1:10" ht="15" x14ac:dyDescent="0.25">
      <c r="A1052" s="381">
        <v>20080028</v>
      </c>
      <c r="B1052" s="381" t="s">
        <v>28</v>
      </c>
      <c r="C1052" s="381" t="s">
        <v>16460</v>
      </c>
      <c r="D1052" s="381" t="s">
        <v>16533</v>
      </c>
      <c r="E1052" s="381" t="s">
        <v>7415</v>
      </c>
      <c r="F1052" s="386">
        <v>54.86</v>
      </c>
      <c r="G1052" s="386">
        <v>2164.4423000000002</v>
      </c>
      <c r="H1052" s="386">
        <v>0</v>
      </c>
      <c r="I1052" s="386">
        <v>2164</v>
      </c>
      <c r="J1052"/>
    </row>
    <row r="1053" spans="1:10" ht="15" x14ac:dyDescent="0.25">
      <c r="A1053" s="381">
        <v>20080028</v>
      </c>
      <c r="B1053" s="381" t="s">
        <v>37</v>
      </c>
      <c r="C1053" s="381" t="s">
        <v>15524</v>
      </c>
      <c r="D1053" s="381" t="s">
        <v>15585</v>
      </c>
      <c r="E1053" s="381" t="s">
        <v>5245</v>
      </c>
      <c r="F1053" s="386">
        <v>34.919999999999995</v>
      </c>
      <c r="G1053" s="386">
        <v>1467.4677000000001</v>
      </c>
      <c r="H1053" s="386">
        <v>0</v>
      </c>
      <c r="I1053" s="386">
        <v>1467</v>
      </c>
      <c r="J1053"/>
    </row>
    <row r="1054" spans="1:10" ht="15" x14ac:dyDescent="0.25">
      <c r="A1054" s="381" t="s">
        <v>16733</v>
      </c>
      <c r="B1054" s="381"/>
      <c r="C1054" s="381"/>
      <c r="D1054" s="381"/>
      <c r="E1054" s="381"/>
      <c r="F1054" s="386">
        <v>389.85</v>
      </c>
      <c r="G1054" s="386">
        <v>14882.119999999999</v>
      </c>
      <c r="H1054" s="386">
        <v>0</v>
      </c>
      <c r="I1054" s="386">
        <v>14881</v>
      </c>
      <c r="J1054"/>
    </row>
    <row r="1055" spans="1:10" ht="15" x14ac:dyDescent="0.25">
      <c r="A1055" s="381">
        <v>20060009</v>
      </c>
      <c r="B1055" s="381" t="s">
        <v>17</v>
      </c>
      <c r="C1055" s="381" t="s">
        <v>8028</v>
      </c>
      <c r="D1055" s="381" t="s">
        <v>8029</v>
      </c>
      <c r="E1055" s="381" t="s">
        <v>4452</v>
      </c>
      <c r="F1055" s="386">
        <v>19.2</v>
      </c>
      <c r="G1055" s="386">
        <v>579.64800000000002</v>
      </c>
      <c r="H1055" s="386">
        <v>0</v>
      </c>
      <c r="I1055" s="386">
        <v>580</v>
      </c>
      <c r="J1055"/>
    </row>
    <row r="1056" spans="1:10" ht="15" x14ac:dyDescent="0.25">
      <c r="A1056" s="381">
        <v>20060009</v>
      </c>
      <c r="B1056" s="381" t="s">
        <v>19</v>
      </c>
      <c r="C1056" s="381" t="s">
        <v>10108</v>
      </c>
      <c r="D1056" s="381" t="s">
        <v>10151</v>
      </c>
      <c r="E1056" s="381" t="s">
        <v>275</v>
      </c>
      <c r="F1056" s="386">
        <v>33.5</v>
      </c>
      <c r="G1056" s="386">
        <v>1178.3193999999999</v>
      </c>
      <c r="H1056" s="386">
        <v>0</v>
      </c>
      <c r="I1056" s="386">
        <v>1178</v>
      </c>
      <c r="J1056"/>
    </row>
    <row r="1057" spans="1:10" ht="15" x14ac:dyDescent="0.25">
      <c r="A1057" s="381">
        <v>20060009</v>
      </c>
      <c r="B1057" s="381" t="s">
        <v>21</v>
      </c>
      <c r="C1057" s="381" t="s">
        <v>10112</v>
      </c>
      <c r="D1057" s="381" t="s">
        <v>10155</v>
      </c>
      <c r="E1057" s="381" t="s">
        <v>1676</v>
      </c>
      <c r="F1057" s="386">
        <v>16.25</v>
      </c>
      <c r="G1057" s="386">
        <v>590.19900000000007</v>
      </c>
      <c r="H1057" s="386">
        <v>0</v>
      </c>
      <c r="I1057" s="386">
        <v>590</v>
      </c>
      <c r="J1057"/>
    </row>
    <row r="1058" spans="1:10" ht="15" x14ac:dyDescent="0.25">
      <c r="A1058" s="381">
        <v>20060009</v>
      </c>
      <c r="B1058" s="381" t="s">
        <v>24</v>
      </c>
      <c r="C1058" s="381" t="s">
        <v>10550</v>
      </c>
      <c r="D1058" s="381" t="s">
        <v>10583</v>
      </c>
      <c r="E1058" s="381" t="s">
        <v>1676</v>
      </c>
      <c r="F1058" s="386">
        <v>2.83</v>
      </c>
      <c r="G1058" s="386">
        <v>94.069199999999981</v>
      </c>
      <c r="H1058" s="386">
        <v>0</v>
      </c>
      <c r="I1058" s="386">
        <v>94</v>
      </c>
      <c r="J1058"/>
    </row>
    <row r="1059" spans="1:10" ht="15" x14ac:dyDescent="0.25">
      <c r="A1059" s="381">
        <v>20060009</v>
      </c>
      <c r="B1059" s="381" t="s">
        <v>2</v>
      </c>
      <c r="C1059" s="381" t="s">
        <v>11481</v>
      </c>
      <c r="D1059" s="381" t="s">
        <v>11529</v>
      </c>
      <c r="E1059" s="381" t="s">
        <v>4452</v>
      </c>
      <c r="F1059" s="386">
        <v>49.469999999999992</v>
      </c>
      <c r="G1059" s="386">
        <v>1812.0391</v>
      </c>
      <c r="H1059" s="386">
        <v>0</v>
      </c>
      <c r="I1059" s="386">
        <v>1812</v>
      </c>
      <c r="J1059"/>
    </row>
    <row r="1060" spans="1:10" ht="15" x14ac:dyDescent="0.25">
      <c r="A1060" s="381">
        <v>20060009</v>
      </c>
      <c r="B1060" s="381" t="s">
        <v>3</v>
      </c>
      <c r="C1060" s="381" t="s">
        <v>9709</v>
      </c>
      <c r="D1060" s="381" t="s">
        <v>11530</v>
      </c>
      <c r="E1060" s="381" t="s">
        <v>4452</v>
      </c>
      <c r="F1060" s="386">
        <v>140.57999999999998</v>
      </c>
      <c r="G1060" s="386">
        <v>5322.6395999999995</v>
      </c>
      <c r="H1060" s="386">
        <v>0</v>
      </c>
      <c r="I1060" s="386">
        <v>5323</v>
      </c>
      <c r="J1060"/>
    </row>
    <row r="1061" spans="1:10" ht="15" x14ac:dyDescent="0.25">
      <c r="A1061" s="381">
        <v>20060009</v>
      </c>
      <c r="B1061" s="381" t="s">
        <v>38</v>
      </c>
      <c r="C1061" s="381" t="s">
        <v>6777</v>
      </c>
      <c r="D1061" s="381" t="s">
        <v>11534</v>
      </c>
      <c r="E1061" s="381" t="s">
        <v>1676</v>
      </c>
      <c r="F1061" s="386">
        <v>16.809999999999999</v>
      </c>
      <c r="G1061" s="386">
        <v>728.7716999999999</v>
      </c>
      <c r="H1061" s="386">
        <v>0</v>
      </c>
      <c r="I1061" s="386">
        <v>729</v>
      </c>
      <c r="J1061"/>
    </row>
    <row r="1062" spans="1:10" ht="15" x14ac:dyDescent="0.25">
      <c r="A1062" s="381">
        <v>20060009</v>
      </c>
      <c r="B1062" s="381" t="s">
        <v>29</v>
      </c>
      <c r="C1062" s="381" t="s">
        <v>8446</v>
      </c>
      <c r="D1062" s="381" t="s">
        <v>12326</v>
      </c>
      <c r="E1062" s="381" t="s">
        <v>4452</v>
      </c>
      <c r="F1062" s="386">
        <v>3.15</v>
      </c>
      <c r="G1062" s="386">
        <v>206.32499999999999</v>
      </c>
      <c r="H1062" s="386">
        <v>0</v>
      </c>
      <c r="I1062" s="386">
        <v>206</v>
      </c>
      <c r="J1062"/>
    </row>
    <row r="1063" spans="1:10" ht="15" x14ac:dyDescent="0.25">
      <c r="A1063" s="381">
        <v>20060009</v>
      </c>
      <c r="B1063" s="381" t="s">
        <v>5</v>
      </c>
      <c r="C1063" s="381" t="s">
        <v>628</v>
      </c>
      <c r="D1063" s="381" t="s">
        <v>12327</v>
      </c>
      <c r="E1063" s="381" t="s">
        <v>1676</v>
      </c>
      <c r="F1063" s="386">
        <v>7.29</v>
      </c>
      <c r="G1063" s="386">
        <v>265.113</v>
      </c>
      <c r="H1063" s="386">
        <v>0</v>
      </c>
      <c r="I1063" s="386">
        <v>265</v>
      </c>
      <c r="J1063"/>
    </row>
    <row r="1064" spans="1:10" ht="15" x14ac:dyDescent="0.25">
      <c r="A1064" s="381">
        <v>20060009</v>
      </c>
      <c r="B1064" s="381" t="s">
        <v>422</v>
      </c>
      <c r="C1064" s="381" t="s">
        <v>5887</v>
      </c>
      <c r="D1064" s="381" t="s">
        <v>13866</v>
      </c>
      <c r="E1064" s="381" t="s">
        <v>4452</v>
      </c>
      <c r="F1064" s="386">
        <v>68.319999999999993</v>
      </c>
      <c r="G1064" s="386">
        <v>3173.8378000000002</v>
      </c>
      <c r="H1064" s="386">
        <v>0</v>
      </c>
      <c r="I1064" s="386">
        <v>3174</v>
      </c>
      <c r="J1064"/>
    </row>
    <row r="1065" spans="1:10" ht="15" x14ac:dyDescent="0.25">
      <c r="A1065" s="381">
        <v>20060009</v>
      </c>
      <c r="B1065" s="381" t="s">
        <v>9</v>
      </c>
      <c r="C1065" s="381" t="s">
        <v>8628</v>
      </c>
      <c r="D1065" s="381" t="s">
        <v>15211</v>
      </c>
      <c r="E1065" s="381" t="s">
        <v>5250</v>
      </c>
      <c r="F1065" s="386">
        <v>23.9</v>
      </c>
      <c r="G1065" s="386">
        <v>854.74429999999995</v>
      </c>
      <c r="H1065" s="386">
        <v>0</v>
      </c>
      <c r="I1065" s="386">
        <v>855</v>
      </c>
      <c r="J1065"/>
    </row>
    <row r="1066" spans="1:10" ht="15" x14ac:dyDescent="0.25">
      <c r="A1066" s="381">
        <v>20060009</v>
      </c>
      <c r="B1066" s="381" t="s">
        <v>10</v>
      </c>
      <c r="C1066" s="381" t="s">
        <v>15171</v>
      </c>
      <c r="D1066" s="381" t="s">
        <v>15212</v>
      </c>
      <c r="E1066" s="381" t="s">
        <v>5250</v>
      </c>
      <c r="F1066" s="386">
        <v>1.87</v>
      </c>
      <c r="G1066" s="386">
        <v>114.7993</v>
      </c>
      <c r="H1066" s="386">
        <v>0</v>
      </c>
      <c r="I1066" s="386">
        <v>115</v>
      </c>
      <c r="J1066"/>
    </row>
    <row r="1067" spans="1:10" ht="15" x14ac:dyDescent="0.25">
      <c r="A1067" s="381">
        <v>20060009</v>
      </c>
      <c r="B1067" s="381" t="s">
        <v>11</v>
      </c>
      <c r="C1067" s="381" t="s">
        <v>14189</v>
      </c>
      <c r="D1067" s="381" t="s">
        <v>15873</v>
      </c>
      <c r="E1067" s="381" t="s">
        <v>4452</v>
      </c>
      <c r="F1067" s="386">
        <v>52.67</v>
      </c>
      <c r="G1067" s="386">
        <v>2310.1486999999997</v>
      </c>
      <c r="H1067" s="386">
        <v>0</v>
      </c>
      <c r="I1067" s="386">
        <v>2310</v>
      </c>
      <c r="J1067"/>
    </row>
    <row r="1068" spans="1:10" ht="15" x14ac:dyDescent="0.25">
      <c r="A1068" s="381">
        <v>20060009</v>
      </c>
      <c r="B1068" s="381" t="s">
        <v>13</v>
      </c>
      <c r="C1068" s="381" t="s">
        <v>16448</v>
      </c>
      <c r="D1068" s="381" t="s">
        <v>16509</v>
      </c>
      <c r="E1068" s="381" t="s">
        <v>2837</v>
      </c>
      <c r="F1068" s="386">
        <v>20.84</v>
      </c>
      <c r="G1068" s="386">
        <v>751.92959999999994</v>
      </c>
      <c r="H1068" s="386">
        <v>0</v>
      </c>
      <c r="I1068" s="386">
        <v>752</v>
      </c>
      <c r="J1068"/>
    </row>
    <row r="1069" spans="1:10" ht="15" x14ac:dyDescent="0.25">
      <c r="A1069" s="381">
        <v>20060009</v>
      </c>
      <c r="B1069" s="381" t="s">
        <v>35</v>
      </c>
      <c r="C1069" s="381" t="s">
        <v>10672</v>
      </c>
      <c r="D1069" s="381" t="s">
        <v>16510</v>
      </c>
      <c r="E1069" s="381" t="s">
        <v>1676</v>
      </c>
      <c r="F1069" s="386">
        <v>15.629999999999999</v>
      </c>
      <c r="G1069" s="386">
        <v>1076.5707</v>
      </c>
      <c r="H1069" s="386">
        <v>0</v>
      </c>
      <c r="I1069" s="386">
        <v>1077</v>
      </c>
      <c r="J1069"/>
    </row>
    <row r="1070" spans="1:10" ht="15" x14ac:dyDescent="0.25">
      <c r="A1070" s="381">
        <v>20060009</v>
      </c>
      <c r="B1070" s="381" t="s">
        <v>1650</v>
      </c>
      <c r="C1070" s="381" t="s">
        <v>7916</v>
      </c>
      <c r="D1070" s="381" t="s">
        <v>16511</v>
      </c>
      <c r="E1070" s="381" t="s">
        <v>4452</v>
      </c>
      <c r="F1070" s="386">
        <v>19.059999999999999</v>
      </c>
      <c r="G1070" s="386">
        <v>647.29319999999996</v>
      </c>
      <c r="H1070" s="386">
        <v>0</v>
      </c>
      <c r="I1070" s="386">
        <v>647</v>
      </c>
      <c r="J1070"/>
    </row>
    <row r="1071" spans="1:10" ht="15" x14ac:dyDescent="0.25">
      <c r="A1071" s="381">
        <v>20060009</v>
      </c>
      <c r="B1071" s="381" t="s">
        <v>15</v>
      </c>
      <c r="C1071" s="381" t="s">
        <v>16449</v>
      </c>
      <c r="D1071" s="381" t="s">
        <v>16512</v>
      </c>
      <c r="E1071" s="381" t="s">
        <v>4452</v>
      </c>
      <c r="F1071" s="386">
        <v>20.29</v>
      </c>
      <c r="G1071" s="386">
        <v>706.22320000000002</v>
      </c>
      <c r="H1071" s="386">
        <v>0</v>
      </c>
      <c r="I1071" s="386">
        <v>706</v>
      </c>
      <c r="J1071"/>
    </row>
    <row r="1072" spans="1:10" ht="15" x14ac:dyDescent="0.25">
      <c r="A1072" s="381">
        <v>20060009</v>
      </c>
      <c r="B1072" s="381" t="s">
        <v>16</v>
      </c>
      <c r="C1072" s="381">
        <v>0</v>
      </c>
      <c r="D1072" s="381">
        <v>0</v>
      </c>
      <c r="E1072" s="381">
        <v>0</v>
      </c>
      <c r="F1072" s="386">
        <v>12.820000000000002</v>
      </c>
      <c r="G1072" s="386">
        <v>529.57920000000001</v>
      </c>
      <c r="H1072" s="386">
        <v>0</v>
      </c>
      <c r="I1072" s="386">
        <v>530</v>
      </c>
      <c r="J1072"/>
    </row>
    <row r="1073" spans="1:10" ht="15" x14ac:dyDescent="0.25">
      <c r="A1073" s="381" t="s">
        <v>16734</v>
      </c>
      <c r="B1073" s="381"/>
      <c r="C1073" s="381"/>
      <c r="D1073" s="381"/>
      <c r="E1073" s="381"/>
      <c r="F1073" s="386">
        <v>524.48</v>
      </c>
      <c r="G1073" s="386">
        <v>20942.25</v>
      </c>
      <c r="H1073" s="386">
        <v>0</v>
      </c>
      <c r="I1073" s="386">
        <v>20943</v>
      </c>
      <c r="J1073"/>
    </row>
    <row r="1074" spans="1:10" ht="15" x14ac:dyDescent="0.25">
      <c r="A1074" s="381">
        <v>20080027</v>
      </c>
      <c r="B1074" s="381" t="s">
        <v>1</v>
      </c>
      <c r="C1074" s="381" t="s">
        <v>11496</v>
      </c>
      <c r="D1074" s="381" t="s">
        <v>11549</v>
      </c>
      <c r="E1074" s="381" t="s">
        <v>7704</v>
      </c>
      <c r="F1074" s="386">
        <v>12.559999999999999</v>
      </c>
      <c r="G1074" s="386">
        <v>735.08760000000007</v>
      </c>
      <c r="H1074" s="386">
        <v>0</v>
      </c>
      <c r="I1074" s="386">
        <v>735</v>
      </c>
      <c r="J1074"/>
    </row>
    <row r="1075" spans="1:10" ht="15" x14ac:dyDescent="0.25">
      <c r="A1075" s="381">
        <v>20080027</v>
      </c>
      <c r="B1075" s="381" t="s">
        <v>20</v>
      </c>
      <c r="C1075" s="381" t="s">
        <v>10556</v>
      </c>
      <c r="D1075" s="381" t="s">
        <v>10591</v>
      </c>
      <c r="E1075" s="381" t="s">
        <v>7705</v>
      </c>
      <c r="F1075" s="386">
        <v>22.259999999999998</v>
      </c>
      <c r="G1075" s="386">
        <v>1140.2531999999999</v>
      </c>
      <c r="H1075" s="386">
        <v>0</v>
      </c>
      <c r="I1075" s="386">
        <v>1140</v>
      </c>
      <c r="J1075"/>
    </row>
    <row r="1076" spans="1:10" ht="15" x14ac:dyDescent="0.25">
      <c r="A1076" s="381">
        <v>20080027</v>
      </c>
      <c r="B1076" s="381" t="s">
        <v>21</v>
      </c>
      <c r="C1076" s="381" t="s">
        <v>10557</v>
      </c>
      <c r="D1076" s="381" t="s">
        <v>10592</v>
      </c>
      <c r="E1076" s="381" t="s">
        <v>7480</v>
      </c>
      <c r="F1076" s="386">
        <v>106.38</v>
      </c>
      <c r="G1076" s="386">
        <v>4118.0678000000007</v>
      </c>
      <c r="H1076" s="386">
        <v>0</v>
      </c>
      <c r="I1076" s="386">
        <v>4118</v>
      </c>
      <c r="J1076"/>
    </row>
    <row r="1077" spans="1:10" ht="15" x14ac:dyDescent="0.25">
      <c r="A1077" s="381">
        <v>20080027</v>
      </c>
      <c r="B1077" s="381" t="s">
        <v>22</v>
      </c>
      <c r="C1077" s="381" t="s">
        <v>10828</v>
      </c>
      <c r="D1077" s="381" t="s">
        <v>10863</v>
      </c>
      <c r="E1077" s="381" t="s">
        <v>7440</v>
      </c>
      <c r="F1077" s="386">
        <v>4.88</v>
      </c>
      <c r="G1077" s="386">
        <v>196.65559999999999</v>
      </c>
      <c r="H1077" s="386">
        <v>0</v>
      </c>
      <c r="I1077" s="386">
        <v>197</v>
      </c>
      <c r="J1077"/>
    </row>
    <row r="1078" spans="1:10" ht="15" x14ac:dyDescent="0.25">
      <c r="A1078" s="381">
        <v>20080027</v>
      </c>
      <c r="B1078" s="381" t="s">
        <v>40</v>
      </c>
      <c r="C1078" s="381" t="s">
        <v>7451</v>
      </c>
      <c r="D1078" s="381" t="s">
        <v>11162</v>
      </c>
      <c r="E1078" s="381" t="s">
        <v>5245</v>
      </c>
      <c r="F1078" s="386">
        <v>23.8</v>
      </c>
      <c r="G1078" s="386">
        <v>936.98799999999994</v>
      </c>
      <c r="H1078" s="386">
        <v>0</v>
      </c>
      <c r="I1078" s="386">
        <v>937</v>
      </c>
      <c r="J1078"/>
    </row>
    <row r="1079" spans="1:10" ht="15" x14ac:dyDescent="0.25">
      <c r="A1079" s="381">
        <v>20080027</v>
      </c>
      <c r="B1079" s="381" t="s">
        <v>23</v>
      </c>
      <c r="C1079" s="381" t="s">
        <v>11129</v>
      </c>
      <c r="D1079" s="381" t="s">
        <v>11163</v>
      </c>
      <c r="E1079" s="381" t="s">
        <v>7440</v>
      </c>
      <c r="F1079" s="386">
        <v>66.08</v>
      </c>
      <c r="G1079" s="386">
        <v>3003.5808000000002</v>
      </c>
      <c r="H1079" s="386">
        <v>0</v>
      </c>
      <c r="I1079" s="386">
        <v>3004</v>
      </c>
      <c r="J1079"/>
    </row>
    <row r="1080" spans="1:10" ht="15" x14ac:dyDescent="0.25">
      <c r="A1080" s="381">
        <v>20080027</v>
      </c>
      <c r="B1080" s="381" t="s">
        <v>25</v>
      </c>
      <c r="C1080" s="381" t="s">
        <v>5639</v>
      </c>
      <c r="D1080" s="381" t="s">
        <v>13330</v>
      </c>
      <c r="E1080" s="381" t="s">
        <v>7415</v>
      </c>
      <c r="F1080" s="386">
        <v>21.96</v>
      </c>
      <c r="G1080" s="386">
        <v>847.11900000000003</v>
      </c>
      <c r="H1080" s="386">
        <v>0</v>
      </c>
      <c r="I1080" s="386">
        <v>847</v>
      </c>
      <c r="J1080"/>
    </row>
    <row r="1081" spans="1:10" ht="15" x14ac:dyDescent="0.25">
      <c r="A1081" s="381">
        <v>20080027</v>
      </c>
      <c r="B1081" s="381" t="s">
        <v>4</v>
      </c>
      <c r="C1081" s="381" t="s">
        <v>13612</v>
      </c>
      <c r="D1081" s="381" t="s">
        <v>13639</v>
      </c>
      <c r="E1081" s="381" t="s">
        <v>5245</v>
      </c>
      <c r="F1081" s="386">
        <v>50.059999999999995</v>
      </c>
      <c r="G1081" s="386">
        <v>1891.4546000000003</v>
      </c>
      <c r="H1081" s="386">
        <v>0</v>
      </c>
      <c r="I1081" s="386">
        <v>1891</v>
      </c>
      <c r="J1081"/>
    </row>
    <row r="1082" spans="1:10" ht="15" x14ac:dyDescent="0.25">
      <c r="A1082" s="381">
        <v>20080027</v>
      </c>
      <c r="B1082" s="381" t="s">
        <v>37</v>
      </c>
      <c r="C1082" s="381" t="s">
        <v>14058</v>
      </c>
      <c r="D1082" s="381" t="s">
        <v>14098</v>
      </c>
      <c r="E1082" s="381" t="s">
        <v>7415</v>
      </c>
      <c r="F1082" s="386">
        <v>16.64</v>
      </c>
      <c r="G1082" s="386">
        <v>723.50079999999991</v>
      </c>
      <c r="H1082" s="386">
        <v>0</v>
      </c>
      <c r="I1082" s="386">
        <v>724</v>
      </c>
      <c r="J1082"/>
    </row>
    <row r="1083" spans="1:10" ht="15" x14ac:dyDescent="0.25">
      <c r="A1083" s="381">
        <v>20080027</v>
      </c>
      <c r="B1083" s="381" t="s">
        <v>29</v>
      </c>
      <c r="C1083" s="381" t="s">
        <v>15922</v>
      </c>
      <c r="D1083" s="381" t="s">
        <v>15936</v>
      </c>
      <c r="E1083" s="381" t="s">
        <v>5245</v>
      </c>
      <c r="F1083" s="386">
        <v>34.14</v>
      </c>
      <c r="G1083" s="386">
        <v>1451.0306</v>
      </c>
      <c r="H1083" s="386">
        <v>0</v>
      </c>
      <c r="I1083" s="386">
        <v>1451</v>
      </c>
      <c r="J1083"/>
    </row>
    <row r="1084" spans="1:10" ht="15" x14ac:dyDescent="0.25">
      <c r="A1084" s="381">
        <v>20080027</v>
      </c>
      <c r="B1084" s="381" t="s">
        <v>5</v>
      </c>
      <c r="C1084" s="381" t="s">
        <v>15523</v>
      </c>
      <c r="D1084" s="381" t="s">
        <v>15584</v>
      </c>
      <c r="E1084" s="381" t="s">
        <v>7440</v>
      </c>
      <c r="F1084" s="386">
        <v>67.94</v>
      </c>
      <c r="G1084" s="386">
        <v>3043.6964000000003</v>
      </c>
      <c r="H1084" s="386">
        <v>0</v>
      </c>
      <c r="I1084" s="386">
        <v>3044</v>
      </c>
      <c r="J1084"/>
    </row>
    <row r="1085" spans="1:10" ht="15" x14ac:dyDescent="0.25">
      <c r="A1085" s="381">
        <v>20080027</v>
      </c>
      <c r="B1085" s="381" t="s">
        <v>39</v>
      </c>
      <c r="C1085" s="381" t="s">
        <v>10680</v>
      </c>
      <c r="D1085" s="381" t="s">
        <v>15876</v>
      </c>
      <c r="E1085" s="381" t="s">
        <v>7416</v>
      </c>
      <c r="F1085" s="386">
        <v>45.480000000000004</v>
      </c>
      <c r="G1085" s="386">
        <v>1750.4628</v>
      </c>
      <c r="H1085" s="386">
        <v>0</v>
      </c>
      <c r="I1085" s="386">
        <v>1750</v>
      </c>
      <c r="J1085"/>
    </row>
    <row r="1086" spans="1:10" ht="15" x14ac:dyDescent="0.25">
      <c r="A1086" s="381" t="s">
        <v>16735</v>
      </c>
      <c r="B1086" s="381"/>
      <c r="C1086" s="381"/>
      <c r="D1086" s="381"/>
      <c r="E1086" s="381"/>
      <c r="F1086" s="386">
        <v>472.17999999999995</v>
      </c>
      <c r="G1086" s="386">
        <v>19837.897200000003</v>
      </c>
      <c r="H1086" s="386">
        <v>0</v>
      </c>
      <c r="I1086" s="386">
        <v>19838</v>
      </c>
      <c r="J1086"/>
    </row>
    <row r="1087" spans="1:10" ht="15" x14ac:dyDescent="0.25">
      <c r="A1087" s="381">
        <v>20090001</v>
      </c>
      <c r="B1087" s="381" t="s">
        <v>17</v>
      </c>
      <c r="C1087" s="381" t="s">
        <v>10076</v>
      </c>
      <c r="D1087" s="381" t="s">
        <v>10079</v>
      </c>
      <c r="E1087" s="381" t="s">
        <v>10077</v>
      </c>
      <c r="F1087" s="386">
        <v>678.08000000000015</v>
      </c>
      <c r="G1087" s="386">
        <v>27038.305600000003</v>
      </c>
      <c r="H1087" s="386">
        <v>0</v>
      </c>
      <c r="I1087" s="386">
        <v>27038</v>
      </c>
      <c r="J1087"/>
    </row>
    <row r="1088" spans="1:10" ht="15" x14ac:dyDescent="0.25">
      <c r="A1088" s="381">
        <v>20090001</v>
      </c>
      <c r="B1088" s="381" t="s">
        <v>0</v>
      </c>
      <c r="C1088" s="381" t="s">
        <v>10123</v>
      </c>
      <c r="D1088" s="381" t="s">
        <v>10169</v>
      </c>
      <c r="E1088" s="381" t="s">
        <v>4690</v>
      </c>
      <c r="F1088" s="386">
        <v>10.520000000000001</v>
      </c>
      <c r="G1088" s="386">
        <v>469.85159999999996</v>
      </c>
      <c r="H1088" s="386">
        <v>0</v>
      </c>
      <c r="I1088" s="386">
        <v>470</v>
      </c>
      <c r="J1088"/>
    </row>
    <row r="1089" spans="1:10" ht="15" x14ac:dyDescent="0.25">
      <c r="A1089" s="381">
        <v>20090001</v>
      </c>
      <c r="B1089" s="381" t="s">
        <v>1</v>
      </c>
      <c r="C1089" s="381" t="s">
        <v>8522</v>
      </c>
      <c r="D1089" s="381" t="s">
        <v>10197</v>
      </c>
      <c r="E1089" s="381" t="s">
        <v>4690</v>
      </c>
      <c r="F1089" s="386">
        <v>16.079999999999998</v>
      </c>
      <c r="G1089" s="386">
        <v>719.2958000000001</v>
      </c>
      <c r="H1089" s="386">
        <v>0</v>
      </c>
      <c r="I1089" s="386">
        <v>719</v>
      </c>
      <c r="J1089"/>
    </row>
    <row r="1090" spans="1:10" ht="15" x14ac:dyDescent="0.25">
      <c r="A1090" s="381">
        <v>20090001</v>
      </c>
      <c r="B1090" s="381" t="s">
        <v>19</v>
      </c>
      <c r="C1090" s="381" t="s">
        <v>11497</v>
      </c>
      <c r="D1090" s="381" t="s">
        <v>11551</v>
      </c>
      <c r="E1090" s="381" t="s">
        <v>4690</v>
      </c>
      <c r="F1090" s="386">
        <v>0.02</v>
      </c>
      <c r="G1090" s="386">
        <v>0.78300000000000003</v>
      </c>
      <c r="H1090" s="386">
        <v>0</v>
      </c>
      <c r="I1090" s="386">
        <v>1</v>
      </c>
      <c r="J1090"/>
    </row>
    <row r="1091" spans="1:10" ht="15" x14ac:dyDescent="0.25">
      <c r="A1091" s="381">
        <v>20090001</v>
      </c>
      <c r="B1091" s="381" t="s">
        <v>21</v>
      </c>
      <c r="C1091" s="381" t="s">
        <v>15525</v>
      </c>
      <c r="D1091" s="381" t="s">
        <v>15587</v>
      </c>
      <c r="E1091" s="381" t="s">
        <v>15600</v>
      </c>
      <c r="F1091" s="386">
        <v>25.299999999999997</v>
      </c>
      <c r="G1091" s="386">
        <v>1013.2736</v>
      </c>
      <c r="H1091" s="386">
        <v>0</v>
      </c>
      <c r="I1091" s="386">
        <v>1013</v>
      </c>
      <c r="J1091"/>
    </row>
    <row r="1092" spans="1:10" ht="15" x14ac:dyDescent="0.25">
      <c r="A1092" s="381" t="s">
        <v>16736</v>
      </c>
      <c r="B1092" s="381"/>
      <c r="C1092" s="381"/>
      <c r="D1092" s="381"/>
      <c r="E1092" s="381"/>
      <c r="F1092" s="386">
        <v>730.00000000000011</v>
      </c>
      <c r="G1092" s="386">
        <v>29241.509600000001</v>
      </c>
      <c r="H1092" s="386">
        <v>0</v>
      </c>
      <c r="I1092" s="386">
        <v>29241</v>
      </c>
      <c r="J1092"/>
    </row>
    <row r="1093" spans="1:10" ht="15" x14ac:dyDescent="0.25">
      <c r="A1093" s="381">
        <v>20090004</v>
      </c>
      <c r="B1093" s="381" t="s">
        <v>0</v>
      </c>
      <c r="C1093" s="381" t="s">
        <v>9996</v>
      </c>
      <c r="D1093" s="381" t="s">
        <v>10025</v>
      </c>
      <c r="E1093" s="381" t="s">
        <v>268</v>
      </c>
      <c r="F1093" s="386">
        <v>41.860000000000007</v>
      </c>
      <c r="G1093" s="386">
        <v>1490.4881</v>
      </c>
      <c r="H1093" s="386">
        <v>0</v>
      </c>
      <c r="I1093" s="386">
        <v>1490</v>
      </c>
      <c r="J1093"/>
    </row>
    <row r="1094" spans="1:10" ht="15" x14ac:dyDescent="0.25">
      <c r="A1094" s="381">
        <v>20090004</v>
      </c>
      <c r="B1094" s="381" t="s">
        <v>19</v>
      </c>
      <c r="C1094" s="381" t="s">
        <v>9904</v>
      </c>
      <c r="D1094" s="381" t="s">
        <v>9929</v>
      </c>
      <c r="E1094" s="381" t="s">
        <v>268</v>
      </c>
      <c r="F1094" s="386">
        <v>24.469999999999995</v>
      </c>
      <c r="G1094" s="386">
        <v>1145.4283</v>
      </c>
      <c r="H1094" s="386">
        <v>0</v>
      </c>
      <c r="I1094" s="386">
        <v>1145</v>
      </c>
      <c r="J1094"/>
    </row>
    <row r="1095" spans="1:10" ht="15" x14ac:dyDescent="0.25">
      <c r="A1095" s="381">
        <v>20090004</v>
      </c>
      <c r="B1095" s="381" t="s">
        <v>20</v>
      </c>
      <c r="C1095" s="381" t="s">
        <v>11947</v>
      </c>
      <c r="D1095" s="381" t="s">
        <v>11974</v>
      </c>
      <c r="E1095" s="381" t="s">
        <v>11176</v>
      </c>
      <c r="F1095" s="386">
        <v>86.38</v>
      </c>
      <c r="G1095" s="386">
        <v>3624.2409000000002</v>
      </c>
      <c r="H1095" s="386">
        <v>0</v>
      </c>
      <c r="I1095" s="386">
        <v>3624</v>
      </c>
      <c r="J1095"/>
    </row>
    <row r="1096" spans="1:10" ht="15" x14ac:dyDescent="0.25">
      <c r="A1096" s="381">
        <v>20090004</v>
      </c>
      <c r="B1096" s="381" t="s">
        <v>36</v>
      </c>
      <c r="C1096" s="381" t="s">
        <v>9997</v>
      </c>
      <c r="D1096" s="381" t="s">
        <v>10174</v>
      </c>
      <c r="E1096" s="381" t="s">
        <v>268</v>
      </c>
      <c r="F1096" s="386">
        <v>37.9</v>
      </c>
      <c r="G1096" s="386">
        <v>1407.3821</v>
      </c>
      <c r="H1096" s="386">
        <v>0</v>
      </c>
      <c r="I1096" s="386">
        <v>1407</v>
      </c>
      <c r="J1096"/>
    </row>
    <row r="1097" spans="1:10" ht="15" x14ac:dyDescent="0.25">
      <c r="A1097" s="381">
        <v>20090004</v>
      </c>
      <c r="B1097" s="381" t="s">
        <v>22</v>
      </c>
      <c r="C1097" s="381" t="s">
        <v>155</v>
      </c>
      <c r="D1097" s="381" t="s">
        <v>10026</v>
      </c>
      <c r="E1097" s="381" t="s">
        <v>1380</v>
      </c>
      <c r="F1097" s="386">
        <v>20.88</v>
      </c>
      <c r="G1097" s="386">
        <v>985.53399999999988</v>
      </c>
      <c r="H1097" s="386">
        <v>0</v>
      </c>
      <c r="I1097" s="386">
        <v>986</v>
      </c>
    </row>
    <row r="1098" spans="1:10" ht="15" x14ac:dyDescent="0.25">
      <c r="A1098" s="381">
        <v>20090004</v>
      </c>
      <c r="B1098" s="381" t="s">
        <v>40</v>
      </c>
      <c r="C1098" s="381" t="s">
        <v>10124</v>
      </c>
      <c r="D1098" s="381" t="s">
        <v>10170</v>
      </c>
      <c r="E1098" s="381" t="s">
        <v>268</v>
      </c>
      <c r="F1098" s="386">
        <v>29.049999999999997</v>
      </c>
      <c r="G1098" s="386">
        <v>1263.1233999999999</v>
      </c>
      <c r="H1098" s="386">
        <v>0</v>
      </c>
      <c r="I1098" s="386">
        <v>1263</v>
      </c>
    </row>
    <row r="1099" spans="1:10" ht="15" x14ac:dyDescent="0.25">
      <c r="A1099" s="381">
        <v>20090004</v>
      </c>
      <c r="B1099" s="381" t="s">
        <v>25</v>
      </c>
      <c r="C1099" s="381" t="s">
        <v>10831</v>
      </c>
      <c r="D1099" s="381" t="s">
        <v>10868</v>
      </c>
      <c r="E1099" s="381" t="s">
        <v>5502</v>
      </c>
      <c r="F1099" s="386">
        <v>5.04</v>
      </c>
      <c r="G1099" s="386">
        <v>284.90210000000002</v>
      </c>
      <c r="H1099" s="386">
        <v>0</v>
      </c>
      <c r="I1099" s="386">
        <v>285</v>
      </c>
    </row>
    <row r="1100" spans="1:10" ht="15" x14ac:dyDescent="0.25">
      <c r="A1100" s="381">
        <v>20090004</v>
      </c>
      <c r="B1100" s="381" t="s">
        <v>26</v>
      </c>
      <c r="C1100" s="381" t="s">
        <v>10832</v>
      </c>
      <c r="D1100" s="381" t="s">
        <v>10869</v>
      </c>
      <c r="E1100" s="381" t="s">
        <v>268</v>
      </c>
      <c r="F1100" s="386">
        <v>38.980000000000004</v>
      </c>
      <c r="G1100" s="386">
        <v>1542.1341</v>
      </c>
      <c r="H1100" s="386">
        <v>0</v>
      </c>
      <c r="I1100" s="386">
        <v>1542</v>
      </c>
    </row>
    <row r="1101" spans="1:10" ht="15" x14ac:dyDescent="0.25">
      <c r="A1101" s="381">
        <v>20090004</v>
      </c>
      <c r="B1101" s="381" t="s">
        <v>28</v>
      </c>
      <c r="C1101" s="381" t="s">
        <v>10658</v>
      </c>
      <c r="D1101" s="381" t="s">
        <v>11169</v>
      </c>
      <c r="E1101" s="381" t="s">
        <v>11176</v>
      </c>
      <c r="F1101" s="386">
        <v>71.8</v>
      </c>
      <c r="G1101" s="386">
        <v>3554.5256999999997</v>
      </c>
      <c r="H1101" s="386">
        <v>0</v>
      </c>
      <c r="I1101" s="386">
        <v>3555</v>
      </c>
    </row>
    <row r="1102" spans="1:10" ht="15" x14ac:dyDescent="0.25">
      <c r="A1102" s="381">
        <v>20090004</v>
      </c>
      <c r="B1102" s="381" t="s">
        <v>38</v>
      </c>
      <c r="C1102" s="381" t="s">
        <v>12537</v>
      </c>
      <c r="D1102" s="381" t="s">
        <v>12572</v>
      </c>
      <c r="E1102" s="381" t="s">
        <v>1380</v>
      </c>
      <c r="F1102" s="386">
        <v>67.250000000000014</v>
      </c>
      <c r="G1102" s="386">
        <v>2983.1677</v>
      </c>
      <c r="H1102" s="386">
        <v>0</v>
      </c>
      <c r="I1102" s="386">
        <v>2983</v>
      </c>
    </row>
    <row r="1103" spans="1:10" ht="15" x14ac:dyDescent="0.25">
      <c r="A1103" s="381">
        <v>20090004</v>
      </c>
      <c r="B1103" s="381" t="s">
        <v>6</v>
      </c>
      <c r="C1103" s="381" t="s">
        <v>13071</v>
      </c>
      <c r="D1103" s="381" t="s">
        <v>13092</v>
      </c>
      <c r="E1103" s="381" t="s">
        <v>5502</v>
      </c>
      <c r="F1103" s="386">
        <v>17.05</v>
      </c>
      <c r="G1103" s="386">
        <v>791.62619999999993</v>
      </c>
      <c r="H1103" s="386">
        <v>0</v>
      </c>
      <c r="I1103" s="386">
        <v>792</v>
      </c>
    </row>
    <row r="1104" spans="1:10" ht="15" x14ac:dyDescent="0.25">
      <c r="A1104" s="381">
        <v>20090004</v>
      </c>
      <c r="B1104" s="381" t="s">
        <v>32</v>
      </c>
      <c r="C1104" s="381" t="s">
        <v>12309</v>
      </c>
      <c r="D1104" s="381" t="s">
        <v>13645</v>
      </c>
      <c r="E1104" s="381" t="s">
        <v>5502</v>
      </c>
      <c r="F1104" s="386">
        <v>10.83</v>
      </c>
      <c r="G1104" s="386">
        <v>481.56290000000001</v>
      </c>
      <c r="H1104" s="386">
        <v>0</v>
      </c>
      <c r="I1104" s="386">
        <v>482</v>
      </c>
    </row>
    <row r="1105" spans="1:9" ht="15" x14ac:dyDescent="0.25">
      <c r="A1105" s="381">
        <v>20090004</v>
      </c>
      <c r="B1105" s="381" t="s">
        <v>33</v>
      </c>
      <c r="C1105" s="381" t="s">
        <v>10619</v>
      </c>
      <c r="D1105" s="381" t="s">
        <v>13741</v>
      </c>
      <c r="E1105" s="381" t="s">
        <v>268</v>
      </c>
      <c r="F1105" s="386">
        <v>25.78</v>
      </c>
      <c r="G1105" s="386">
        <v>1126.5995999999998</v>
      </c>
      <c r="H1105" s="386">
        <v>0</v>
      </c>
      <c r="I1105" s="386">
        <v>1127</v>
      </c>
    </row>
    <row r="1106" spans="1:9" ht="15" x14ac:dyDescent="0.25">
      <c r="A1106" s="381">
        <v>20090004</v>
      </c>
      <c r="B1106" s="381" t="s">
        <v>13</v>
      </c>
      <c r="C1106" s="381" t="s">
        <v>14452</v>
      </c>
      <c r="D1106" s="381" t="s">
        <v>14474</v>
      </c>
      <c r="E1106" s="381" t="s">
        <v>451</v>
      </c>
      <c r="F1106" s="386">
        <v>22.689999999999998</v>
      </c>
      <c r="G1106" s="386">
        <v>908.87720000000013</v>
      </c>
      <c r="H1106" s="386">
        <v>0</v>
      </c>
      <c r="I1106" s="386">
        <v>909</v>
      </c>
    </row>
    <row r="1107" spans="1:9" ht="15" x14ac:dyDescent="0.25">
      <c r="A1107" s="381">
        <v>20090004</v>
      </c>
      <c r="B1107" s="381" t="s">
        <v>35</v>
      </c>
      <c r="C1107" s="381" t="s">
        <v>14315</v>
      </c>
      <c r="D1107" s="381" t="s">
        <v>14358</v>
      </c>
      <c r="E1107" s="381" t="s">
        <v>275</v>
      </c>
      <c r="F1107" s="386">
        <v>23.089999999999996</v>
      </c>
      <c r="G1107" s="386">
        <v>830.65150000000006</v>
      </c>
      <c r="H1107" s="386">
        <v>0</v>
      </c>
      <c r="I1107" s="386">
        <v>831</v>
      </c>
    </row>
    <row r="1108" spans="1:9" ht="15" x14ac:dyDescent="0.25">
      <c r="A1108" s="381">
        <v>20090004</v>
      </c>
      <c r="B1108" s="381" t="s">
        <v>15</v>
      </c>
      <c r="C1108" s="381" t="s">
        <v>14731</v>
      </c>
      <c r="D1108" s="381" t="s">
        <v>14758</v>
      </c>
      <c r="E1108" s="381" t="s">
        <v>268</v>
      </c>
      <c r="F1108" s="386">
        <v>34.19</v>
      </c>
      <c r="G1108" s="386">
        <v>1549.1644000000001</v>
      </c>
      <c r="H1108" s="386">
        <v>0</v>
      </c>
      <c r="I1108" s="386">
        <v>1549</v>
      </c>
    </row>
    <row r="1109" spans="1:9" ht="15" x14ac:dyDescent="0.25">
      <c r="A1109" s="381">
        <v>20090004</v>
      </c>
      <c r="B1109" s="381" t="s">
        <v>130</v>
      </c>
      <c r="C1109" s="381" t="s">
        <v>7454</v>
      </c>
      <c r="D1109" s="381" t="s">
        <v>16536</v>
      </c>
      <c r="E1109" s="381" t="s">
        <v>5502</v>
      </c>
      <c r="F1109" s="386">
        <v>0.81</v>
      </c>
      <c r="G1109" s="386">
        <v>30.213000000000001</v>
      </c>
      <c r="H1109" s="386">
        <v>0</v>
      </c>
      <c r="I1109" s="386">
        <v>30</v>
      </c>
    </row>
    <row r="1110" spans="1:9" ht="15" x14ac:dyDescent="0.25">
      <c r="A1110" s="381" t="s">
        <v>16737</v>
      </c>
      <c r="B1110" s="381"/>
      <c r="C1110" s="381"/>
      <c r="D1110" s="381"/>
      <c r="E1110" s="381"/>
      <c r="F1110" s="386">
        <v>558.04999999999995</v>
      </c>
      <c r="G1110" s="386">
        <v>23999.621200000001</v>
      </c>
      <c r="H1110" s="386">
        <v>0</v>
      </c>
      <c r="I1110" s="386">
        <v>24000</v>
      </c>
    </row>
    <row r="1111" spans="1:9" ht="15" x14ac:dyDescent="0.25">
      <c r="A1111" s="381">
        <v>20070018</v>
      </c>
      <c r="B1111" s="381" t="s">
        <v>17</v>
      </c>
      <c r="C1111" s="381" t="s">
        <v>9989</v>
      </c>
      <c r="D1111" s="381" t="s">
        <v>10016</v>
      </c>
      <c r="E1111" s="381" t="s">
        <v>1048</v>
      </c>
      <c r="F1111" s="386">
        <v>31.74</v>
      </c>
      <c r="G1111" s="386">
        <v>1128.9918</v>
      </c>
      <c r="H1111" s="386">
        <v>688.93000000000393</v>
      </c>
      <c r="I1111" s="386">
        <v>440</v>
      </c>
    </row>
    <row r="1112" spans="1:9" ht="15" x14ac:dyDescent="0.25">
      <c r="A1112" s="381">
        <v>20070018</v>
      </c>
      <c r="B1112" s="381" t="s">
        <v>1</v>
      </c>
      <c r="C1112" s="381" t="s">
        <v>12051</v>
      </c>
      <c r="D1112" s="381" t="s">
        <v>12100</v>
      </c>
      <c r="E1112" s="381" t="s">
        <v>2021</v>
      </c>
      <c r="F1112" s="386">
        <v>603.80000000000007</v>
      </c>
      <c r="G1112" s="386">
        <v>24103.477599999998</v>
      </c>
      <c r="H1112" s="386">
        <v>0</v>
      </c>
      <c r="I1112" s="386">
        <v>24103</v>
      </c>
    </row>
    <row r="1113" spans="1:9" ht="15" x14ac:dyDescent="0.25">
      <c r="A1113" s="381" t="s">
        <v>16738</v>
      </c>
      <c r="B1113" s="381"/>
      <c r="C1113" s="381"/>
      <c r="D1113" s="381"/>
      <c r="E1113" s="381"/>
      <c r="F1113" s="386">
        <v>635.54000000000008</v>
      </c>
      <c r="G1113" s="386">
        <v>25232.469399999998</v>
      </c>
      <c r="H1113" s="386">
        <v>688.93000000000393</v>
      </c>
      <c r="I1113" s="386">
        <v>24543</v>
      </c>
    </row>
    <row r="1114" spans="1:9" ht="15" x14ac:dyDescent="0.25">
      <c r="A1114" s="381">
        <v>20080030</v>
      </c>
      <c r="B1114" s="381" t="s">
        <v>17</v>
      </c>
      <c r="C1114" s="381" t="s">
        <v>9991</v>
      </c>
      <c r="D1114" s="381" t="s">
        <v>10019</v>
      </c>
      <c r="E1114" s="381" t="s">
        <v>7417</v>
      </c>
      <c r="F1114" s="386">
        <v>399.36</v>
      </c>
      <c r="G1114" s="386">
        <v>15540.093800000001</v>
      </c>
      <c r="H1114" s="386">
        <v>0</v>
      </c>
      <c r="I1114" s="386">
        <v>15540</v>
      </c>
    </row>
    <row r="1115" spans="1:9" ht="15" x14ac:dyDescent="0.25">
      <c r="A1115" s="381">
        <v>20080030</v>
      </c>
      <c r="B1115" s="381" t="s">
        <v>0</v>
      </c>
      <c r="C1115" s="381">
        <v>0</v>
      </c>
      <c r="D1115" s="381">
        <v>0</v>
      </c>
      <c r="E1115" s="381">
        <v>0</v>
      </c>
      <c r="F1115" s="386">
        <v>4.03</v>
      </c>
      <c r="G1115" s="386">
        <v>155.45050000000001</v>
      </c>
      <c r="H1115" s="386">
        <v>0</v>
      </c>
      <c r="I1115" s="386">
        <v>155</v>
      </c>
    </row>
    <row r="1116" spans="1:9" ht="15" x14ac:dyDescent="0.25">
      <c r="A1116" s="381" t="s">
        <v>16739</v>
      </c>
      <c r="B1116" s="381"/>
      <c r="C1116" s="381"/>
      <c r="D1116" s="381"/>
      <c r="E1116" s="381"/>
      <c r="F1116" s="386">
        <v>403.39</v>
      </c>
      <c r="G1116" s="386">
        <v>15695.544300000001</v>
      </c>
      <c r="H1116" s="386">
        <v>0</v>
      </c>
      <c r="I1116" s="386">
        <v>15695</v>
      </c>
    </row>
    <row r="1117" spans="1:9" ht="15" x14ac:dyDescent="0.25">
      <c r="A1117" s="381">
        <v>20010054</v>
      </c>
      <c r="B1117" s="381" t="s">
        <v>41</v>
      </c>
      <c r="C1117" s="381" t="s">
        <v>10540</v>
      </c>
      <c r="D1117" s="381" t="s">
        <v>10572</v>
      </c>
      <c r="E1117" s="381" t="s">
        <v>7573</v>
      </c>
      <c r="F1117" s="386">
        <v>34.050000000000004</v>
      </c>
      <c r="G1117" s="386">
        <v>1641.8669</v>
      </c>
      <c r="H1117" s="386">
        <v>0</v>
      </c>
      <c r="I1117" s="386">
        <v>1642</v>
      </c>
    </row>
    <row r="1118" spans="1:9" ht="15" x14ac:dyDescent="0.25">
      <c r="A1118" s="381">
        <v>20010054</v>
      </c>
      <c r="B1118" s="381" t="s">
        <v>40</v>
      </c>
      <c r="C1118" s="381" t="s">
        <v>10947</v>
      </c>
      <c r="D1118" s="381" t="s">
        <v>12421</v>
      </c>
      <c r="E1118" s="381" t="s">
        <v>275</v>
      </c>
      <c r="F1118" s="386">
        <v>298.42000000000007</v>
      </c>
      <c r="G1118" s="386">
        <v>12337.011</v>
      </c>
      <c r="H1118" s="386">
        <v>0</v>
      </c>
      <c r="I1118" s="386">
        <v>12337</v>
      </c>
    </row>
    <row r="1119" spans="1:9" ht="15" x14ac:dyDescent="0.25">
      <c r="A1119" s="381">
        <v>20010054</v>
      </c>
      <c r="B1119" s="381" t="s">
        <v>24</v>
      </c>
      <c r="C1119" s="381" t="s">
        <v>7882</v>
      </c>
      <c r="D1119" s="381" t="s">
        <v>13319</v>
      </c>
      <c r="E1119" s="381" t="s">
        <v>268</v>
      </c>
      <c r="F1119" s="386">
        <v>16.639999999999997</v>
      </c>
      <c r="G1119" s="386">
        <v>850.24770000000001</v>
      </c>
      <c r="H1119" s="386">
        <v>0</v>
      </c>
      <c r="I1119" s="386">
        <v>850</v>
      </c>
    </row>
    <row r="1120" spans="1:9" ht="15" x14ac:dyDescent="0.25">
      <c r="A1120" s="381">
        <v>20010054</v>
      </c>
      <c r="B1120" s="381" t="s">
        <v>25</v>
      </c>
      <c r="C1120" s="381" t="s">
        <v>13397</v>
      </c>
      <c r="D1120" s="381" t="s">
        <v>13423</v>
      </c>
      <c r="E1120" s="381" t="s">
        <v>6239</v>
      </c>
      <c r="F1120" s="386">
        <v>11.239999999999998</v>
      </c>
      <c r="G1120" s="386">
        <v>462.94100000000003</v>
      </c>
      <c r="H1120" s="386">
        <v>0</v>
      </c>
      <c r="I1120" s="386">
        <v>463</v>
      </c>
    </row>
    <row r="1121" spans="1:9" ht="15" x14ac:dyDescent="0.25">
      <c r="A1121" s="381">
        <v>20010054</v>
      </c>
      <c r="B1121" s="381" t="s">
        <v>3</v>
      </c>
      <c r="C1121" s="381" t="s">
        <v>14040</v>
      </c>
      <c r="D1121" s="381" t="s">
        <v>14071</v>
      </c>
      <c r="E1121" s="381" t="s">
        <v>273</v>
      </c>
      <c r="F1121" s="386">
        <v>27.1</v>
      </c>
      <c r="G1121" s="386">
        <v>1258.4301000000003</v>
      </c>
      <c r="H1121" s="386">
        <v>0</v>
      </c>
      <c r="I1121" s="386">
        <v>1258</v>
      </c>
    </row>
    <row r="1122" spans="1:9" ht="15" x14ac:dyDescent="0.25">
      <c r="A1122" s="381">
        <v>20010054</v>
      </c>
      <c r="B1122" s="381" t="s">
        <v>28</v>
      </c>
      <c r="C1122" s="381" t="s">
        <v>14145</v>
      </c>
      <c r="D1122" s="381" t="s">
        <v>14159</v>
      </c>
      <c r="E1122" s="381" t="s">
        <v>275</v>
      </c>
      <c r="F1122" s="386">
        <v>64.97</v>
      </c>
      <c r="G1122" s="386">
        <v>2617.6228999999998</v>
      </c>
      <c r="H1122" s="386">
        <v>0</v>
      </c>
      <c r="I1122" s="386">
        <v>2618</v>
      </c>
    </row>
    <row r="1123" spans="1:9" ht="15" x14ac:dyDescent="0.25">
      <c r="A1123" s="381">
        <v>20010054</v>
      </c>
      <c r="B1123" s="381" t="s">
        <v>29</v>
      </c>
      <c r="C1123" s="381" t="s">
        <v>15837</v>
      </c>
      <c r="D1123" s="381" t="s">
        <v>15855</v>
      </c>
      <c r="E1123" s="381" t="s">
        <v>275</v>
      </c>
      <c r="F1123" s="386">
        <v>9.25</v>
      </c>
      <c r="G1123" s="386">
        <v>332.69909999999999</v>
      </c>
      <c r="H1123" s="386">
        <v>0</v>
      </c>
      <c r="I1123" s="386">
        <v>333</v>
      </c>
    </row>
    <row r="1124" spans="1:9" ht="15" x14ac:dyDescent="0.25">
      <c r="A1124" s="381">
        <v>20010054</v>
      </c>
      <c r="B1124" s="381" t="s">
        <v>5</v>
      </c>
      <c r="C1124" s="381" t="s">
        <v>15711</v>
      </c>
      <c r="D1124" s="381" t="s">
        <v>15722</v>
      </c>
      <c r="E1124" s="381" t="s">
        <v>429</v>
      </c>
      <c r="F1124" s="386">
        <v>53.720000000000006</v>
      </c>
      <c r="G1124" s="386">
        <v>2231.1515999999997</v>
      </c>
      <c r="H1124" s="386">
        <v>0</v>
      </c>
      <c r="I1124" s="386">
        <v>2231</v>
      </c>
    </row>
    <row r="1125" spans="1:9" ht="15" x14ac:dyDescent="0.25">
      <c r="A1125" s="381">
        <v>20010054</v>
      </c>
      <c r="B1125" s="381" t="s">
        <v>30</v>
      </c>
      <c r="C1125" s="381" t="s">
        <v>15712</v>
      </c>
      <c r="D1125" s="381" t="s">
        <v>15723</v>
      </c>
      <c r="E1125" s="381" t="s">
        <v>460</v>
      </c>
      <c r="F1125" s="386">
        <v>48.91</v>
      </c>
      <c r="G1125" s="386">
        <v>2068.5436000000004</v>
      </c>
      <c r="H1125" s="386">
        <v>0</v>
      </c>
      <c r="I1125" s="386">
        <v>2069</v>
      </c>
    </row>
    <row r="1126" spans="1:9" ht="15" x14ac:dyDescent="0.25">
      <c r="A1126" s="381">
        <v>20010054</v>
      </c>
      <c r="B1126" s="381" t="s">
        <v>31</v>
      </c>
      <c r="C1126" s="381" t="s">
        <v>14890</v>
      </c>
      <c r="D1126" s="381" t="s">
        <v>15724</v>
      </c>
      <c r="E1126" s="381" t="s">
        <v>275</v>
      </c>
      <c r="F1126" s="386">
        <v>25.54</v>
      </c>
      <c r="G1126" s="386">
        <v>1133.1054999999999</v>
      </c>
      <c r="H1126" s="386">
        <v>0</v>
      </c>
      <c r="I1126" s="386">
        <v>1133</v>
      </c>
    </row>
    <row r="1127" spans="1:9" ht="15" x14ac:dyDescent="0.25">
      <c r="A1127" s="381">
        <v>20010054</v>
      </c>
      <c r="B1127" s="381" t="s">
        <v>7</v>
      </c>
      <c r="C1127" s="381" t="s">
        <v>372</v>
      </c>
      <c r="D1127" s="381" t="s">
        <v>16481</v>
      </c>
      <c r="E1127" s="381" t="s">
        <v>275</v>
      </c>
      <c r="F1127" s="386">
        <v>28.129999999999995</v>
      </c>
      <c r="G1127" s="386">
        <v>1251.6279999999999</v>
      </c>
      <c r="H1127" s="386">
        <v>0</v>
      </c>
      <c r="I1127" s="386">
        <v>1252</v>
      </c>
    </row>
    <row r="1128" spans="1:9" ht="15" x14ac:dyDescent="0.25">
      <c r="A1128" s="381">
        <v>20010054</v>
      </c>
      <c r="B1128" s="381" t="s">
        <v>8</v>
      </c>
      <c r="C1128" s="381" t="s">
        <v>16030</v>
      </c>
      <c r="D1128" s="381" t="s">
        <v>16041</v>
      </c>
      <c r="E1128" s="381" t="s">
        <v>268</v>
      </c>
      <c r="F1128" s="386">
        <v>38.379999999999995</v>
      </c>
      <c r="G1128" s="386">
        <v>1481.4112999999998</v>
      </c>
      <c r="H1128" s="386">
        <v>0</v>
      </c>
      <c r="I1128" s="386">
        <v>1481</v>
      </c>
    </row>
    <row r="1129" spans="1:9" ht="15" x14ac:dyDescent="0.25">
      <c r="A1129" s="381">
        <v>20010054</v>
      </c>
      <c r="B1129" s="381" t="s">
        <v>32</v>
      </c>
      <c r="C1129" s="381" t="s">
        <v>16031</v>
      </c>
      <c r="D1129" s="381" t="s">
        <v>16042</v>
      </c>
      <c r="E1129" s="381" t="s">
        <v>275</v>
      </c>
      <c r="F1129" s="386">
        <v>22.78</v>
      </c>
      <c r="G1129" s="386">
        <v>875.41290000000004</v>
      </c>
      <c r="H1129" s="386">
        <v>0</v>
      </c>
      <c r="I1129" s="386">
        <v>875</v>
      </c>
    </row>
    <row r="1130" spans="1:9" ht="15" x14ac:dyDescent="0.25">
      <c r="A1130" s="381">
        <v>20010054</v>
      </c>
      <c r="B1130" s="381" t="s">
        <v>9</v>
      </c>
      <c r="C1130" s="381" t="s">
        <v>9690</v>
      </c>
      <c r="D1130" s="381" t="s">
        <v>16043</v>
      </c>
      <c r="E1130" s="381" t="s">
        <v>275</v>
      </c>
      <c r="F1130" s="386">
        <v>40.989999999999995</v>
      </c>
      <c r="G1130" s="386">
        <v>1738.6271000000004</v>
      </c>
      <c r="H1130" s="386">
        <v>0</v>
      </c>
      <c r="I1130" s="386">
        <v>1739</v>
      </c>
    </row>
    <row r="1131" spans="1:9" ht="15" x14ac:dyDescent="0.25">
      <c r="A1131" s="381">
        <v>20010054</v>
      </c>
      <c r="B1131" s="381" t="s">
        <v>10</v>
      </c>
      <c r="C1131" s="381" t="s">
        <v>7743</v>
      </c>
      <c r="D1131" s="381" t="s">
        <v>16482</v>
      </c>
      <c r="E1131" s="381" t="s">
        <v>275</v>
      </c>
      <c r="F1131" s="386">
        <v>10.74</v>
      </c>
      <c r="G1131" s="386">
        <v>488.97749999999996</v>
      </c>
      <c r="H1131" s="386">
        <v>0</v>
      </c>
      <c r="I1131" s="386">
        <v>489</v>
      </c>
    </row>
    <row r="1132" spans="1:9" ht="15" x14ac:dyDescent="0.25">
      <c r="A1132" s="381">
        <v>20010054</v>
      </c>
      <c r="B1132" s="381" t="s">
        <v>34</v>
      </c>
      <c r="C1132" s="381" t="s">
        <v>16429</v>
      </c>
      <c r="D1132" s="381" t="s">
        <v>16483</v>
      </c>
      <c r="E1132" s="381" t="s">
        <v>5502</v>
      </c>
      <c r="F1132" s="386">
        <v>23.24</v>
      </c>
      <c r="G1132" s="386">
        <v>1051.3038000000001</v>
      </c>
      <c r="H1132" s="386">
        <v>0</v>
      </c>
      <c r="I1132" s="386">
        <v>1051</v>
      </c>
    </row>
    <row r="1133" spans="1:9" ht="15" x14ac:dyDescent="0.25">
      <c r="A1133" s="381" t="s">
        <v>16740</v>
      </c>
      <c r="B1133" s="381"/>
      <c r="C1133" s="381"/>
      <c r="D1133" s="381"/>
      <c r="E1133" s="381"/>
      <c r="F1133" s="386">
        <v>754.1</v>
      </c>
      <c r="G1133" s="386">
        <v>31820.980000000007</v>
      </c>
      <c r="H1133" s="386">
        <v>0</v>
      </c>
      <c r="I1133" s="386">
        <v>31821</v>
      </c>
    </row>
    <row r="1134" spans="1:9" ht="15" x14ac:dyDescent="0.25">
      <c r="A1134" s="381">
        <v>20020020</v>
      </c>
      <c r="B1134" s="381" t="s">
        <v>1</v>
      </c>
      <c r="C1134" s="381" t="s">
        <v>182</v>
      </c>
      <c r="D1134" s="381" t="s">
        <v>10697</v>
      </c>
      <c r="E1134" s="381" t="s">
        <v>275</v>
      </c>
      <c r="F1134" s="386">
        <v>4.74</v>
      </c>
      <c r="G1134" s="386">
        <v>184.78280000000001</v>
      </c>
      <c r="H1134" s="386">
        <v>0</v>
      </c>
      <c r="I1134" s="386">
        <v>185</v>
      </c>
    </row>
    <row r="1135" spans="1:9" ht="15" x14ac:dyDescent="0.25">
      <c r="A1135" s="381">
        <v>20020020</v>
      </c>
      <c r="B1135" s="381" t="s">
        <v>41</v>
      </c>
      <c r="C1135" s="381" t="s">
        <v>10656</v>
      </c>
      <c r="D1135" s="381" t="s">
        <v>10699</v>
      </c>
      <c r="E1135" s="381" t="s">
        <v>1284</v>
      </c>
      <c r="F1135" s="386">
        <v>38.1</v>
      </c>
      <c r="G1135" s="386">
        <v>1721.6958000000002</v>
      </c>
      <c r="H1135" s="386">
        <v>0</v>
      </c>
      <c r="I1135" s="386">
        <v>1722</v>
      </c>
    </row>
    <row r="1136" spans="1:9" ht="15" x14ac:dyDescent="0.25">
      <c r="A1136" s="381">
        <v>20020020</v>
      </c>
      <c r="B1136" s="381" t="s">
        <v>21</v>
      </c>
      <c r="C1136" s="381" t="s">
        <v>8355</v>
      </c>
      <c r="D1136" s="381" t="s">
        <v>10701</v>
      </c>
      <c r="E1136" s="381" t="s">
        <v>275</v>
      </c>
      <c r="F1136" s="386">
        <v>23.36</v>
      </c>
      <c r="G1136" s="386">
        <v>1037.3455999999999</v>
      </c>
      <c r="H1136" s="386">
        <v>0</v>
      </c>
      <c r="I1136" s="386">
        <v>1037</v>
      </c>
    </row>
    <row r="1137" spans="1:9" ht="15" x14ac:dyDescent="0.25">
      <c r="A1137" s="381">
        <v>20020020</v>
      </c>
      <c r="B1137" s="381" t="s">
        <v>22</v>
      </c>
      <c r="C1137" s="381" t="s">
        <v>10663</v>
      </c>
      <c r="D1137" s="381" t="s">
        <v>10702</v>
      </c>
      <c r="E1137" s="381" t="s">
        <v>275</v>
      </c>
      <c r="F1137" s="386">
        <v>67.699999999999989</v>
      </c>
      <c r="G1137" s="386">
        <v>2480.1848</v>
      </c>
      <c r="H1137" s="386">
        <v>0</v>
      </c>
      <c r="I1137" s="386">
        <v>2480</v>
      </c>
    </row>
    <row r="1138" spans="1:9" ht="15" x14ac:dyDescent="0.25">
      <c r="A1138" s="381">
        <v>20020020</v>
      </c>
      <c r="B1138" s="381" t="s">
        <v>40</v>
      </c>
      <c r="C1138" s="381" t="s">
        <v>10951</v>
      </c>
      <c r="D1138" s="381" t="s">
        <v>10987</v>
      </c>
      <c r="E1138" s="381" t="s">
        <v>275</v>
      </c>
      <c r="F1138" s="386">
        <v>56.820000000000007</v>
      </c>
      <c r="G1138" s="386">
        <v>2376.4810000000002</v>
      </c>
      <c r="H1138" s="386">
        <v>0</v>
      </c>
      <c r="I1138" s="386">
        <v>2376</v>
      </c>
    </row>
    <row r="1139" spans="1:9" ht="15" x14ac:dyDescent="0.25">
      <c r="A1139" s="381">
        <v>20020020</v>
      </c>
      <c r="B1139" s="381" t="s">
        <v>25</v>
      </c>
      <c r="C1139" s="381" t="s">
        <v>1035</v>
      </c>
      <c r="D1139" s="381" t="s">
        <v>10704</v>
      </c>
      <c r="E1139" s="381" t="s">
        <v>275</v>
      </c>
      <c r="F1139" s="386">
        <v>57.74</v>
      </c>
      <c r="G1139" s="386">
        <v>2207.8236000000002</v>
      </c>
      <c r="H1139" s="386">
        <v>0</v>
      </c>
      <c r="I1139" s="386">
        <v>2208</v>
      </c>
    </row>
    <row r="1140" spans="1:9" ht="15" x14ac:dyDescent="0.25">
      <c r="A1140" s="381">
        <v>20020020</v>
      </c>
      <c r="B1140" s="381" t="s">
        <v>26</v>
      </c>
      <c r="C1140" s="381" t="s">
        <v>10665</v>
      </c>
      <c r="D1140" s="381" t="s">
        <v>10705</v>
      </c>
      <c r="E1140" s="381" t="s">
        <v>275</v>
      </c>
      <c r="F1140" s="386">
        <v>9.9400000000000013</v>
      </c>
      <c r="G1140" s="386">
        <v>410.66380000000004</v>
      </c>
      <c r="H1140" s="386">
        <v>0</v>
      </c>
      <c r="I1140" s="386">
        <v>411</v>
      </c>
    </row>
    <row r="1141" spans="1:9" ht="15" x14ac:dyDescent="0.25">
      <c r="A1141" s="381">
        <v>20020020</v>
      </c>
      <c r="B1141" s="381" t="s">
        <v>27</v>
      </c>
      <c r="C1141" s="381" t="s">
        <v>937</v>
      </c>
      <c r="D1141" s="381" t="s">
        <v>10706</v>
      </c>
      <c r="E1141" s="381" t="s">
        <v>274</v>
      </c>
      <c r="F1141" s="386">
        <v>19.419999999999998</v>
      </c>
      <c r="G1141" s="386">
        <v>800.59600000000012</v>
      </c>
      <c r="H1141" s="386">
        <v>0</v>
      </c>
      <c r="I1141" s="386">
        <v>801</v>
      </c>
    </row>
    <row r="1142" spans="1:9" ht="15" x14ac:dyDescent="0.25">
      <c r="A1142" s="381">
        <v>20020020</v>
      </c>
      <c r="B1142" s="381" t="s">
        <v>2</v>
      </c>
      <c r="C1142" s="381" t="s">
        <v>9725</v>
      </c>
      <c r="D1142" s="381" t="s">
        <v>10707</v>
      </c>
      <c r="E1142" s="381" t="s">
        <v>275</v>
      </c>
      <c r="F1142" s="386">
        <v>61.08</v>
      </c>
      <c r="G1142" s="386">
        <v>2451.3884000000003</v>
      </c>
      <c r="H1142" s="386">
        <v>0</v>
      </c>
      <c r="I1142" s="386">
        <v>2451</v>
      </c>
    </row>
    <row r="1143" spans="1:9" ht="15" x14ac:dyDescent="0.25">
      <c r="A1143" s="381">
        <v>20020020</v>
      </c>
      <c r="B1143" s="381" t="s">
        <v>3</v>
      </c>
      <c r="C1143" s="381" t="s">
        <v>10666</v>
      </c>
      <c r="D1143" s="381" t="s">
        <v>10708</v>
      </c>
      <c r="E1143" s="381" t="s">
        <v>275</v>
      </c>
      <c r="F1143" s="386">
        <v>22.060000000000002</v>
      </c>
      <c r="G1143" s="386">
        <v>967.38760000000025</v>
      </c>
      <c r="H1143" s="386">
        <v>0</v>
      </c>
      <c r="I1143" s="386">
        <v>967</v>
      </c>
    </row>
    <row r="1144" spans="1:9" ht="15" x14ac:dyDescent="0.25">
      <c r="A1144" s="381">
        <v>20020020</v>
      </c>
      <c r="B1144" s="381" t="s">
        <v>4</v>
      </c>
      <c r="C1144" s="381" t="s">
        <v>10667</v>
      </c>
      <c r="D1144" s="381" t="s">
        <v>10709</v>
      </c>
      <c r="E1144" s="381" t="s">
        <v>275</v>
      </c>
      <c r="F1144" s="386">
        <v>52.64</v>
      </c>
      <c r="G1144" s="386">
        <v>1903.1069999999997</v>
      </c>
      <c r="H1144" s="386">
        <v>0</v>
      </c>
      <c r="I1144" s="386">
        <v>1903</v>
      </c>
    </row>
    <row r="1145" spans="1:9" ht="15" x14ac:dyDescent="0.25">
      <c r="A1145" s="381">
        <v>20020020</v>
      </c>
      <c r="B1145" s="381" t="s">
        <v>28</v>
      </c>
      <c r="C1145" s="381" t="s">
        <v>10952</v>
      </c>
      <c r="D1145" s="381" t="s">
        <v>10988</v>
      </c>
      <c r="E1145" s="381" t="s">
        <v>275</v>
      </c>
      <c r="F1145" s="386">
        <v>46.48</v>
      </c>
      <c r="G1145" s="386">
        <v>1720.0152</v>
      </c>
      <c r="H1145" s="386">
        <v>0</v>
      </c>
      <c r="I1145" s="386">
        <v>1720</v>
      </c>
    </row>
    <row r="1146" spans="1:9" ht="15" x14ac:dyDescent="0.25">
      <c r="A1146" s="381">
        <v>20020020</v>
      </c>
      <c r="B1146" s="381" t="s">
        <v>37</v>
      </c>
      <c r="C1146" s="381" t="s">
        <v>5714</v>
      </c>
      <c r="D1146" s="381" t="s">
        <v>10847</v>
      </c>
      <c r="E1146" s="381" t="s">
        <v>275</v>
      </c>
      <c r="F1146" s="386">
        <v>68.739999999999995</v>
      </c>
      <c r="G1146" s="386">
        <v>3173.8113999999996</v>
      </c>
      <c r="H1146" s="386">
        <v>0</v>
      </c>
      <c r="I1146" s="386">
        <v>3174</v>
      </c>
    </row>
    <row r="1147" spans="1:9" ht="15" x14ac:dyDescent="0.25">
      <c r="A1147" s="381">
        <v>20020020</v>
      </c>
      <c r="B1147" s="381" t="s">
        <v>38</v>
      </c>
      <c r="C1147" s="381" t="s">
        <v>434</v>
      </c>
      <c r="D1147" s="381" t="s">
        <v>10848</v>
      </c>
      <c r="E1147" s="381" t="s">
        <v>275</v>
      </c>
      <c r="F1147" s="386">
        <v>213.22</v>
      </c>
      <c r="G1147" s="386">
        <v>8795.5822000000007</v>
      </c>
      <c r="H1147" s="386">
        <v>0</v>
      </c>
      <c r="I1147" s="386">
        <v>8796</v>
      </c>
    </row>
    <row r="1148" spans="1:9" ht="15" x14ac:dyDescent="0.25">
      <c r="A1148" s="381">
        <v>20020020</v>
      </c>
      <c r="B1148" s="381" t="s">
        <v>29</v>
      </c>
      <c r="C1148" s="381" t="s">
        <v>7211</v>
      </c>
      <c r="D1148" s="381" t="s">
        <v>10849</v>
      </c>
      <c r="E1148" s="381" t="s">
        <v>1032</v>
      </c>
      <c r="F1148" s="386">
        <v>44.58</v>
      </c>
      <c r="G1148" s="386">
        <v>1713.8353999999997</v>
      </c>
      <c r="H1148" s="386">
        <v>0</v>
      </c>
      <c r="I1148" s="386">
        <v>1714</v>
      </c>
    </row>
    <row r="1149" spans="1:9" ht="15" x14ac:dyDescent="0.25">
      <c r="A1149" s="381">
        <v>20020020</v>
      </c>
      <c r="B1149" s="381" t="s">
        <v>5</v>
      </c>
      <c r="C1149" s="381" t="s">
        <v>445</v>
      </c>
      <c r="D1149" s="381" t="s">
        <v>10850</v>
      </c>
      <c r="E1149" s="381" t="s">
        <v>275</v>
      </c>
      <c r="F1149" s="386">
        <v>48.039999999999992</v>
      </c>
      <c r="G1149" s="386">
        <v>1752.7264</v>
      </c>
      <c r="H1149" s="386">
        <v>0</v>
      </c>
      <c r="I1149" s="386">
        <v>1753</v>
      </c>
    </row>
    <row r="1150" spans="1:9" ht="15" x14ac:dyDescent="0.25">
      <c r="A1150" s="381">
        <v>20020020</v>
      </c>
      <c r="B1150" s="381" t="s">
        <v>39</v>
      </c>
      <c r="C1150" s="381" t="s">
        <v>7519</v>
      </c>
      <c r="D1150" s="381" t="s">
        <v>10851</v>
      </c>
      <c r="E1150" s="381" t="s">
        <v>6239</v>
      </c>
      <c r="F1150" s="386">
        <v>12.620000000000001</v>
      </c>
      <c r="G1150" s="386">
        <v>541.23180000000002</v>
      </c>
      <c r="H1150" s="386">
        <v>0</v>
      </c>
      <c r="I1150" s="386">
        <v>541</v>
      </c>
    </row>
    <row r="1151" spans="1:9" ht="15" x14ac:dyDescent="0.25">
      <c r="A1151" s="381">
        <v>20020020</v>
      </c>
      <c r="B1151" s="381" t="s">
        <v>6</v>
      </c>
      <c r="C1151" s="381" t="s">
        <v>10821</v>
      </c>
      <c r="D1151" s="381" t="s">
        <v>10852</v>
      </c>
      <c r="E1151" s="381" t="s">
        <v>275</v>
      </c>
      <c r="F1151" s="386">
        <v>20.56</v>
      </c>
      <c r="G1151" s="386">
        <v>880.44800000000009</v>
      </c>
      <c r="H1151" s="386">
        <v>0</v>
      </c>
      <c r="I1151" s="386">
        <v>880</v>
      </c>
    </row>
    <row r="1152" spans="1:9" ht="15" x14ac:dyDescent="0.25">
      <c r="A1152" s="381">
        <v>20020020</v>
      </c>
      <c r="B1152" s="381" t="s">
        <v>7</v>
      </c>
      <c r="C1152" s="381" t="s">
        <v>8044</v>
      </c>
      <c r="D1152" s="381" t="s">
        <v>10991</v>
      </c>
      <c r="E1152" s="381" t="s">
        <v>275</v>
      </c>
      <c r="F1152" s="386">
        <v>26.100000000000005</v>
      </c>
      <c r="G1152" s="386">
        <v>1251.5056</v>
      </c>
      <c r="H1152" s="386">
        <v>0</v>
      </c>
      <c r="I1152" s="386">
        <v>1252</v>
      </c>
    </row>
    <row r="1153" spans="1:9" ht="15" x14ac:dyDescent="0.25">
      <c r="A1153" s="381">
        <v>20020020</v>
      </c>
      <c r="B1153" s="381" t="s">
        <v>8</v>
      </c>
      <c r="C1153" s="381" t="s">
        <v>9607</v>
      </c>
      <c r="D1153" s="381" t="s">
        <v>12080</v>
      </c>
      <c r="E1153" s="381" t="s">
        <v>275</v>
      </c>
      <c r="F1153" s="386">
        <v>15.939999999999998</v>
      </c>
      <c r="G1153" s="386">
        <v>654.09059999999999</v>
      </c>
      <c r="H1153" s="386">
        <v>0</v>
      </c>
      <c r="I1153" s="386">
        <v>654</v>
      </c>
    </row>
    <row r="1154" spans="1:9" ht="15" x14ac:dyDescent="0.25">
      <c r="A1154" s="381">
        <v>20020020</v>
      </c>
      <c r="B1154" s="381" t="s">
        <v>32</v>
      </c>
      <c r="C1154" s="381" t="s">
        <v>12207</v>
      </c>
      <c r="D1154" s="381" t="s">
        <v>12232</v>
      </c>
      <c r="E1154" s="381" t="s">
        <v>1284</v>
      </c>
      <c r="F1154" s="386">
        <v>74.58</v>
      </c>
      <c r="G1154" s="386">
        <v>2940.7963999999997</v>
      </c>
      <c r="H1154" s="386">
        <v>0</v>
      </c>
      <c r="I1154" s="386">
        <v>2941</v>
      </c>
    </row>
    <row r="1155" spans="1:9" ht="15" x14ac:dyDescent="0.25">
      <c r="A1155" s="381">
        <v>20020020</v>
      </c>
      <c r="B1155" s="381" t="s">
        <v>11</v>
      </c>
      <c r="C1155" s="381" t="s">
        <v>559</v>
      </c>
      <c r="D1155" s="381" t="s">
        <v>12650</v>
      </c>
      <c r="E1155" s="381" t="s">
        <v>274</v>
      </c>
      <c r="F1155" s="386">
        <v>9.9</v>
      </c>
      <c r="G1155" s="386">
        <v>417.70939999999996</v>
      </c>
      <c r="H1155" s="386">
        <v>0</v>
      </c>
      <c r="I1155" s="386">
        <v>418</v>
      </c>
    </row>
    <row r="1156" spans="1:9" ht="15" x14ac:dyDescent="0.25">
      <c r="A1156" s="381">
        <v>20020020</v>
      </c>
      <c r="B1156" s="381" t="s">
        <v>12</v>
      </c>
      <c r="C1156" s="381" t="s">
        <v>13073</v>
      </c>
      <c r="D1156" s="381" t="s">
        <v>13094</v>
      </c>
      <c r="E1156" s="381" t="s">
        <v>275</v>
      </c>
      <c r="F1156" s="386">
        <v>34.94</v>
      </c>
      <c r="G1156" s="386">
        <v>1634.4184</v>
      </c>
      <c r="H1156" s="386">
        <v>0</v>
      </c>
      <c r="I1156" s="386">
        <v>1634</v>
      </c>
    </row>
    <row r="1157" spans="1:9" ht="15" x14ac:dyDescent="0.25">
      <c r="A1157" s="381">
        <v>20020020</v>
      </c>
      <c r="B1157" s="381" t="s">
        <v>13</v>
      </c>
      <c r="C1157" s="381" t="s">
        <v>13172</v>
      </c>
      <c r="D1157" s="381" t="s">
        <v>13863</v>
      </c>
      <c r="E1157" s="381" t="s">
        <v>1284</v>
      </c>
      <c r="F1157" s="386">
        <v>20.499999999999996</v>
      </c>
      <c r="G1157" s="386">
        <v>828.65279999999984</v>
      </c>
      <c r="H1157" s="386">
        <v>0</v>
      </c>
      <c r="I1157" s="386">
        <v>829</v>
      </c>
    </row>
    <row r="1158" spans="1:9" ht="15" x14ac:dyDescent="0.25">
      <c r="A1158" s="381">
        <v>20020020</v>
      </c>
      <c r="B1158" s="381" t="s">
        <v>35</v>
      </c>
      <c r="C1158" s="381" t="s">
        <v>14044</v>
      </c>
      <c r="D1158" s="381" t="s">
        <v>14078</v>
      </c>
      <c r="E1158" s="381" t="s">
        <v>275</v>
      </c>
      <c r="F1158" s="386">
        <v>33</v>
      </c>
      <c r="G1158" s="386">
        <v>1419.1701999999998</v>
      </c>
      <c r="H1158" s="386">
        <v>0</v>
      </c>
      <c r="I1158" s="386">
        <v>1419</v>
      </c>
    </row>
    <row r="1159" spans="1:9" ht="15" x14ac:dyDescent="0.25">
      <c r="A1159" s="381">
        <v>20020020</v>
      </c>
      <c r="B1159" s="381" t="s">
        <v>14</v>
      </c>
      <c r="C1159" s="381" t="s">
        <v>14045</v>
      </c>
      <c r="D1159" s="381" t="s">
        <v>14079</v>
      </c>
      <c r="E1159" s="381" t="s">
        <v>275</v>
      </c>
      <c r="F1159" s="386">
        <v>42.000000000000007</v>
      </c>
      <c r="G1159" s="386">
        <v>1723.8777999999998</v>
      </c>
      <c r="H1159" s="386">
        <v>0</v>
      </c>
      <c r="I1159" s="386">
        <v>1724</v>
      </c>
    </row>
    <row r="1160" spans="1:9" ht="15" x14ac:dyDescent="0.25">
      <c r="A1160" s="381">
        <v>20020020</v>
      </c>
      <c r="B1160" s="381" t="s">
        <v>1650</v>
      </c>
      <c r="C1160" s="381" t="s">
        <v>14299</v>
      </c>
      <c r="D1160" s="381" t="s">
        <v>14332</v>
      </c>
      <c r="E1160" s="381" t="s">
        <v>1691</v>
      </c>
      <c r="F1160" s="386">
        <v>14.9</v>
      </c>
      <c r="G1160" s="386">
        <v>669.31460000000015</v>
      </c>
      <c r="H1160" s="386">
        <v>0</v>
      </c>
      <c r="I1160" s="386">
        <v>669</v>
      </c>
    </row>
    <row r="1161" spans="1:9" ht="15" x14ac:dyDescent="0.25">
      <c r="A1161" s="381">
        <v>20020020</v>
      </c>
      <c r="B1161" s="381" t="s">
        <v>15</v>
      </c>
      <c r="C1161" s="381" t="s">
        <v>14514</v>
      </c>
      <c r="D1161" s="381" t="s">
        <v>14536</v>
      </c>
      <c r="E1161" s="381" t="s">
        <v>1284</v>
      </c>
      <c r="F1161" s="386">
        <v>54.220000000000006</v>
      </c>
      <c r="G1161" s="386">
        <v>2115.8902000000003</v>
      </c>
      <c r="H1161" s="386">
        <v>0</v>
      </c>
      <c r="I1161" s="386">
        <v>2116</v>
      </c>
    </row>
    <row r="1162" spans="1:9" ht="15" x14ac:dyDescent="0.25">
      <c r="A1162" s="381">
        <v>20020020</v>
      </c>
      <c r="B1162" s="381" t="s">
        <v>16</v>
      </c>
      <c r="C1162" s="381" t="s">
        <v>15157</v>
      </c>
      <c r="D1162" s="381" t="s">
        <v>15189</v>
      </c>
      <c r="E1162" s="381" t="s">
        <v>274</v>
      </c>
      <c r="F1162" s="386">
        <v>53.940000000000005</v>
      </c>
      <c r="G1162" s="386">
        <v>2215.7938000000004</v>
      </c>
      <c r="H1162" s="386">
        <v>0</v>
      </c>
      <c r="I1162" s="386">
        <v>2216</v>
      </c>
    </row>
    <row r="1163" spans="1:9" ht="15" x14ac:dyDescent="0.25">
      <c r="A1163" s="381">
        <v>20020020</v>
      </c>
      <c r="B1163" s="381" t="s">
        <v>129</v>
      </c>
      <c r="C1163" s="381" t="s">
        <v>15499</v>
      </c>
      <c r="D1163" s="381" t="s">
        <v>15548</v>
      </c>
      <c r="E1163" s="381" t="s">
        <v>5245</v>
      </c>
      <c r="F1163" s="386">
        <v>5.2</v>
      </c>
      <c r="G1163" s="386">
        <v>224.12560000000002</v>
      </c>
      <c r="H1163" s="386">
        <v>0</v>
      </c>
      <c r="I1163" s="386">
        <v>224</v>
      </c>
    </row>
    <row r="1164" spans="1:9" ht="15" x14ac:dyDescent="0.25">
      <c r="A1164" s="381">
        <v>20020020</v>
      </c>
      <c r="B1164" s="381" t="s">
        <v>423</v>
      </c>
      <c r="C1164" s="381" t="s">
        <v>13167</v>
      </c>
      <c r="D1164" s="381" t="s">
        <v>15549</v>
      </c>
      <c r="E1164" s="381" t="s">
        <v>275</v>
      </c>
      <c r="F1164" s="386">
        <v>43.339999999999996</v>
      </c>
      <c r="G1164" s="386">
        <v>1721.9787999999999</v>
      </c>
      <c r="H1164" s="386">
        <v>0</v>
      </c>
      <c r="I1164" s="386">
        <v>1722</v>
      </c>
    </row>
    <row r="1165" spans="1:9" ht="15" x14ac:dyDescent="0.25">
      <c r="A1165" s="381">
        <v>20020020</v>
      </c>
      <c r="B1165" s="381" t="s">
        <v>424</v>
      </c>
      <c r="C1165" s="381" t="s">
        <v>15305</v>
      </c>
      <c r="D1165" s="381" t="s">
        <v>15346</v>
      </c>
      <c r="E1165" s="381" t="s">
        <v>1284</v>
      </c>
      <c r="F1165" s="386">
        <v>15.499999999999998</v>
      </c>
      <c r="G1165" s="386">
        <v>678.83519999999999</v>
      </c>
      <c r="H1165" s="386">
        <v>0</v>
      </c>
      <c r="I1165" s="386">
        <v>679</v>
      </c>
    </row>
    <row r="1166" spans="1:9" ht="15" x14ac:dyDescent="0.25">
      <c r="A1166" s="381">
        <v>20020020</v>
      </c>
      <c r="B1166" s="381" t="s">
        <v>2068</v>
      </c>
      <c r="C1166" s="381" t="s">
        <v>15839</v>
      </c>
      <c r="D1166" s="381" t="s">
        <v>15859</v>
      </c>
      <c r="E1166" s="381" t="s">
        <v>5245</v>
      </c>
      <c r="F1166" s="386">
        <v>68.239999999999995</v>
      </c>
      <c r="G1166" s="386">
        <v>2683.7687999999998</v>
      </c>
      <c r="H1166" s="386">
        <v>0</v>
      </c>
      <c r="I1166" s="386">
        <v>2684</v>
      </c>
    </row>
    <row r="1167" spans="1:9" ht="15" x14ac:dyDescent="0.25">
      <c r="A1167" s="381">
        <v>20020020</v>
      </c>
      <c r="B1167" s="381" t="s">
        <v>425</v>
      </c>
      <c r="C1167" s="381" t="s">
        <v>15306</v>
      </c>
      <c r="D1167" s="381" t="s">
        <v>15347</v>
      </c>
      <c r="E1167" s="381" t="s">
        <v>1284</v>
      </c>
      <c r="F1167" s="386">
        <v>7.1800000000000015</v>
      </c>
      <c r="G1167" s="386">
        <v>349.56579999999997</v>
      </c>
      <c r="H1167" s="386">
        <v>0</v>
      </c>
      <c r="I1167" s="386">
        <v>350</v>
      </c>
    </row>
    <row r="1168" spans="1:9" ht="15" x14ac:dyDescent="0.25">
      <c r="A1168" s="381" t="s">
        <v>16741</v>
      </c>
      <c r="B1168" s="381"/>
      <c r="C1168" s="381"/>
      <c r="D1168" s="381"/>
      <c r="E1168" s="381"/>
      <c r="F1168" s="386">
        <v>1387.3200000000002</v>
      </c>
      <c r="G1168" s="386">
        <v>56648.600799999993</v>
      </c>
      <c r="H1168" s="386">
        <v>0</v>
      </c>
      <c r="I1168" s="386">
        <v>56650</v>
      </c>
    </row>
    <row r="1169" spans="1:9" ht="15" x14ac:dyDescent="0.25">
      <c r="A1169" s="381">
        <v>20090008</v>
      </c>
      <c r="B1169" s="381" t="s">
        <v>1</v>
      </c>
      <c r="C1169" s="381" t="s">
        <v>15526</v>
      </c>
      <c r="D1169" s="381" t="s">
        <v>15589</v>
      </c>
      <c r="E1169" s="381" t="s">
        <v>4690</v>
      </c>
      <c r="F1169" s="386">
        <v>35.56</v>
      </c>
      <c r="G1169" s="386">
        <v>1381.5914</v>
      </c>
      <c r="H1169" s="386">
        <v>0</v>
      </c>
      <c r="I1169" s="386">
        <v>1382</v>
      </c>
    </row>
    <row r="1170" spans="1:9" ht="15" x14ac:dyDescent="0.25">
      <c r="A1170" s="381">
        <v>20090008</v>
      </c>
      <c r="B1170" s="381" t="s">
        <v>18</v>
      </c>
      <c r="C1170" s="381" t="s">
        <v>5996</v>
      </c>
      <c r="D1170" s="381" t="s">
        <v>12664</v>
      </c>
      <c r="E1170" s="381" t="s">
        <v>1691</v>
      </c>
      <c r="F1170" s="386">
        <v>1180.3800000000001</v>
      </c>
      <c r="G1170" s="386">
        <v>53609.294599999987</v>
      </c>
      <c r="H1170" s="386">
        <v>0</v>
      </c>
      <c r="I1170" s="386">
        <v>52974</v>
      </c>
    </row>
    <row r="1171" spans="1:9" ht="15" x14ac:dyDescent="0.25">
      <c r="A1171" s="381">
        <v>20090008</v>
      </c>
      <c r="B1171" s="381" t="s">
        <v>26</v>
      </c>
      <c r="C1171" s="381" t="s">
        <v>11132</v>
      </c>
      <c r="D1171" s="381" t="s">
        <v>11170</v>
      </c>
      <c r="E1171" s="381" t="s">
        <v>4690</v>
      </c>
      <c r="F1171" s="386">
        <v>43.65</v>
      </c>
      <c r="G1171" s="386">
        <v>1694.9882</v>
      </c>
      <c r="H1171" s="386">
        <v>0</v>
      </c>
      <c r="I1171" s="386">
        <v>1695</v>
      </c>
    </row>
    <row r="1172" spans="1:9" ht="15" x14ac:dyDescent="0.25">
      <c r="A1172" s="381">
        <v>20090008</v>
      </c>
      <c r="B1172" s="381" t="s">
        <v>28</v>
      </c>
      <c r="C1172" s="381" t="s">
        <v>10972</v>
      </c>
      <c r="D1172" s="381" t="s">
        <v>11018</v>
      </c>
      <c r="E1172" s="381" t="s">
        <v>4690</v>
      </c>
      <c r="F1172" s="386">
        <v>45.349999999999994</v>
      </c>
      <c r="G1172" s="386">
        <v>2520.2570999999998</v>
      </c>
      <c r="H1172" s="386">
        <v>0</v>
      </c>
      <c r="I1172" s="386">
        <v>2520</v>
      </c>
    </row>
    <row r="1173" spans="1:9" ht="15" x14ac:dyDescent="0.25">
      <c r="A1173" s="381">
        <v>20090008</v>
      </c>
      <c r="B1173" s="381" t="s">
        <v>30</v>
      </c>
      <c r="C1173" s="381" t="s">
        <v>13401</v>
      </c>
      <c r="D1173" s="381" t="s">
        <v>13426</v>
      </c>
      <c r="E1173" s="381" t="s">
        <v>4690</v>
      </c>
      <c r="F1173" s="386">
        <v>20.86</v>
      </c>
      <c r="G1173" s="386">
        <v>925.68020000000001</v>
      </c>
      <c r="H1173" s="386">
        <v>0</v>
      </c>
      <c r="I1173" s="386">
        <v>926</v>
      </c>
    </row>
    <row r="1174" spans="1:9" ht="15" x14ac:dyDescent="0.25">
      <c r="A1174" s="381">
        <v>20090008</v>
      </c>
      <c r="B1174" s="381" t="s">
        <v>422</v>
      </c>
      <c r="C1174" s="381" t="s">
        <v>15773</v>
      </c>
      <c r="D1174" s="381" t="s">
        <v>15797</v>
      </c>
      <c r="E1174" s="381" t="s">
        <v>4690</v>
      </c>
      <c r="F1174" s="386">
        <v>32.35</v>
      </c>
      <c r="G1174" s="386">
        <v>1251.3508999999999</v>
      </c>
      <c r="H1174" s="386">
        <v>0</v>
      </c>
      <c r="I1174" s="386">
        <v>1251</v>
      </c>
    </row>
    <row r="1175" spans="1:9" ht="15" x14ac:dyDescent="0.25">
      <c r="A1175" s="381" t="s">
        <v>16742</v>
      </c>
      <c r="B1175" s="381"/>
      <c r="C1175" s="381"/>
      <c r="D1175" s="381"/>
      <c r="E1175" s="381"/>
      <c r="F1175" s="386">
        <v>1358.1499999999999</v>
      </c>
      <c r="G1175" s="386">
        <v>61383.162399999987</v>
      </c>
      <c r="H1175" s="386">
        <v>0</v>
      </c>
      <c r="I1175" s="386">
        <v>60748</v>
      </c>
    </row>
    <row r="1176" spans="1:9" ht="15" x14ac:dyDescent="0.25">
      <c r="A1176" s="381">
        <v>20040007</v>
      </c>
      <c r="B1176" s="381" t="s">
        <v>17</v>
      </c>
      <c r="C1176" s="381" t="s">
        <v>11244</v>
      </c>
      <c r="D1176" s="381" t="s">
        <v>11260</v>
      </c>
      <c r="E1176" s="381" t="s">
        <v>1691</v>
      </c>
      <c r="F1176" s="386">
        <v>6.8</v>
      </c>
      <c r="G1176" s="386">
        <v>331.024</v>
      </c>
      <c r="H1176" s="386">
        <v>0</v>
      </c>
      <c r="I1176" s="386">
        <v>331</v>
      </c>
    </row>
    <row r="1177" spans="1:9" ht="15" x14ac:dyDescent="0.25">
      <c r="A1177" s="381">
        <v>20040007</v>
      </c>
      <c r="B1177" s="381" t="s">
        <v>0</v>
      </c>
      <c r="C1177" s="381" t="s">
        <v>5397</v>
      </c>
      <c r="D1177" s="381" t="s">
        <v>13428</v>
      </c>
      <c r="E1177" s="381" t="s">
        <v>275</v>
      </c>
      <c r="F1177" s="386">
        <v>120.37999999999998</v>
      </c>
      <c r="G1177" s="386">
        <v>5207.3967999999995</v>
      </c>
      <c r="H1177" s="386">
        <v>0</v>
      </c>
      <c r="I1177" s="386">
        <v>5207</v>
      </c>
    </row>
    <row r="1178" spans="1:9" ht="15" x14ac:dyDescent="0.25">
      <c r="A1178" s="381">
        <v>20040007</v>
      </c>
      <c r="B1178" s="381" t="s">
        <v>1</v>
      </c>
      <c r="C1178" s="381" t="s">
        <v>11776</v>
      </c>
      <c r="D1178" s="381" t="s">
        <v>11815</v>
      </c>
      <c r="E1178" s="381" t="s">
        <v>275</v>
      </c>
      <c r="F1178" s="386">
        <v>61.71</v>
      </c>
      <c r="G1178" s="386">
        <v>2496.9281000000001</v>
      </c>
      <c r="H1178" s="386">
        <v>0</v>
      </c>
      <c r="I1178" s="386">
        <v>2497</v>
      </c>
    </row>
    <row r="1179" spans="1:9" ht="15" x14ac:dyDescent="0.25">
      <c r="A1179" s="381">
        <v>20040007</v>
      </c>
      <c r="B1179" s="381" t="s">
        <v>18</v>
      </c>
      <c r="C1179" s="381" t="s">
        <v>7132</v>
      </c>
      <c r="D1179" s="381" t="s">
        <v>11960</v>
      </c>
      <c r="E1179" s="381" t="s">
        <v>1370</v>
      </c>
      <c r="F1179" s="386">
        <v>70.89</v>
      </c>
      <c r="G1179" s="386">
        <v>2550.9037000000003</v>
      </c>
      <c r="H1179" s="386">
        <v>0</v>
      </c>
      <c r="I1179" s="386">
        <v>2551</v>
      </c>
    </row>
    <row r="1180" spans="1:9" ht="15" x14ac:dyDescent="0.25">
      <c r="A1180" s="381">
        <v>20040007</v>
      </c>
      <c r="B1180" s="381" t="s">
        <v>41</v>
      </c>
      <c r="C1180" s="381" t="s">
        <v>12407</v>
      </c>
      <c r="D1180" s="381" t="s">
        <v>12720</v>
      </c>
      <c r="E1180" s="381" t="s">
        <v>275</v>
      </c>
      <c r="F1180" s="386">
        <v>46.569999999999993</v>
      </c>
      <c r="G1180" s="386">
        <v>1784.0101</v>
      </c>
      <c r="H1180" s="386">
        <v>0</v>
      </c>
      <c r="I1180" s="386">
        <v>1784</v>
      </c>
    </row>
    <row r="1181" spans="1:9" ht="15" x14ac:dyDescent="0.25">
      <c r="A1181" s="381">
        <v>20040007</v>
      </c>
      <c r="B1181" s="381" t="s">
        <v>40</v>
      </c>
      <c r="C1181" s="381" t="s">
        <v>12408</v>
      </c>
      <c r="D1181" s="381" t="s">
        <v>12721</v>
      </c>
      <c r="E1181" s="381" t="s">
        <v>275</v>
      </c>
      <c r="F1181" s="386">
        <v>5.99</v>
      </c>
      <c r="G1181" s="386">
        <v>352.9846</v>
      </c>
      <c r="H1181" s="386">
        <v>0</v>
      </c>
      <c r="I1181" s="386">
        <v>353</v>
      </c>
    </row>
    <row r="1182" spans="1:9" ht="15" x14ac:dyDescent="0.25">
      <c r="A1182" s="381">
        <v>20040007</v>
      </c>
      <c r="B1182" s="381" t="s">
        <v>23</v>
      </c>
      <c r="C1182" s="381" t="s">
        <v>13402</v>
      </c>
      <c r="D1182" s="381" t="s">
        <v>13429</v>
      </c>
      <c r="E1182" s="381" t="s">
        <v>275</v>
      </c>
      <c r="F1182" s="386">
        <v>21.529999999999998</v>
      </c>
      <c r="G1182" s="386">
        <v>1122.5645</v>
      </c>
      <c r="H1182" s="386">
        <v>0</v>
      </c>
      <c r="I1182" s="386">
        <v>1123</v>
      </c>
    </row>
    <row r="1183" spans="1:9" ht="15" x14ac:dyDescent="0.25">
      <c r="A1183" s="381">
        <v>20040007</v>
      </c>
      <c r="B1183" s="381" t="s">
        <v>24</v>
      </c>
      <c r="C1183" s="381" t="s">
        <v>10959</v>
      </c>
      <c r="D1183" s="381" t="s">
        <v>13549</v>
      </c>
      <c r="E1183" s="381" t="s">
        <v>1691</v>
      </c>
      <c r="F1183" s="386">
        <v>14.39</v>
      </c>
      <c r="G1183" s="386">
        <v>683.73439999999994</v>
      </c>
      <c r="H1183" s="386">
        <v>0</v>
      </c>
      <c r="I1183" s="386">
        <v>684</v>
      </c>
    </row>
    <row r="1184" spans="1:9" ht="15" x14ac:dyDescent="0.25">
      <c r="A1184" s="381">
        <v>20040007</v>
      </c>
      <c r="B1184" s="381" t="s">
        <v>26</v>
      </c>
      <c r="C1184" s="381" t="s">
        <v>13519</v>
      </c>
      <c r="D1184" s="381" t="s">
        <v>13551</v>
      </c>
      <c r="E1184" s="381" t="s">
        <v>275</v>
      </c>
      <c r="F1184" s="386">
        <v>136.64000000000004</v>
      </c>
      <c r="G1184" s="386">
        <v>5265.5941000000003</v>
      </c>
      <c r="H1184" s="386">
        <v>0</v>
      </c>
      <c r="I1184" s="386">
        <v>5266</v>
      </c>
    </row>
    <row r="1185" spans="1:9" ht="15" x14ac:dyDescent="0.25">
      <c r="A1185" s="381">
        <v>20040007</v>
      </c>
      <c r="B1185" s="381" t="s">
        <v>27</v>
      </c>
      <c r="C1185" s="381" t="s">
        <v>9989</v>
      </c>
      <c r="D1185" s="381" t="s">
        <v>14746</v>
      </c>
      <c r="E1185" s="381" t="s">
        <v>275</v>
      </c>
      <c r="F1185" s="386">
        <v>24.279999999999998</v>
      </c>
      <c r="G1185" s="386">
        <v>899.8193</v>
      </c>
      <c r="H1185" s="386">
        <v>0</v>
      </c>
      <c r="I1185" s="386">
        <v>900</v>
      </c>
    </row>
    <row r="1186" spans="1:9" ht="15" x14ac:dyDescent="0.25">
      <c r="A1186" s="381">
        <v>20040007</v>
      </c>
      <c r="B1186" s="381" t="s">
        <v>2</v>
      </c>
      <c r="C1186" s="381" t="s">
        <v>14975</v>
      </c>
      <c r="D1186" s="381" t="s">
        <v>14991</v>
      </c>
      <c r="E1186" s="381" t="s">
        <v>275</v>
      </c>
      <c r="F1186" s="386">
        <v>26.93</v>
      </c>
      <c r="G1186" s="386">
        <v>1143.5538000000001</v>
      </c>
      <c r="H1186" s="386">
        <v>0</v>
      </c>
      <c r="I1186" s="386">
        <v>1144</v>
      </c>
    </row>
    <row r="1187" spans="1:9" ht="15" x14ac:dyDescent="0.25">
      <c r="A1187" s="381">
        <v>20040007</v>
      </c>
      <c r="B1187" s="381" t="s">
        <v>3</v>
      </c>
      <c r="C1187" s="381" t="s">
        <v>15165</v>
      </c>
      <c r="D1187" s="381" t="s">
        <v>15203</v>
      </c>
      <c r="E1187" s="381" t="s">
        <v>275</v>
      </c>
      <c r="F1187" s="386">
        <v>46.24</v>
      </c>
      <c r="G1187" s="386">
        <v>1625.5763000000002</v>
      </c>
      <c r="H1187" s="386">
        <v>0</v>
      </c>
      <c r="I1187" s="386">
        <v>1626</v>
      </c>
    </row>
    <row r="1188" spans="1:9" ht="15" x14ac:dyDescent="0.25">
      <c r="A1188" s="381">
        <v>20040007</v>
      </c>
      <c r="B1188" s="381" t="s">
        <v>4</v>
      </c>
      <c r="C1188" s="381" t="s">
        <v>15166</v>
      </c>
      <c r="D1188" s="381" t="s">
        <v>15204</v>
      </c>
      <c r="E1188" s="381" t="s">
        <v>1370</v>
      </c>
      <c r="F1188" s="386">
        <v>16.420000000000002</v>
      </c>
      <c r="G1188" s="386">
        <v>774.96809999999994</v>
      </c>
      <c r="H1188" s="386">
        <v>0</v>
      </c>
      <c r="I1188" s="386">
        <v>775</v>
      </c>
    </row>
    <row r="1189" spans="1:9" ht="15" x14ac:dyDescent="0.25">
      <c r="A1189" s="381">
        <v>20040007</v>
      </c>
      <c r="B1189" s="381" t="s">
        <v>28</v>
      </c>
      <c r="C1189" s="381" t="s">
        <v>7133</v>
      </c>
      <c r="D1189" s="381" t="s">
        <v>15982</v>
      </c>
      <c r="E1189" s="381" t="s">
        <v>275</v>
      </c>
      <c r="F1189" s="386">
        <v>21.68</v>
      </c>
      <c r="G1189" s="386">
        <v>1217.0494000000003</v>
      </c>
      <c r="H1189" s="386">
        <v>0</v>
      </c>
      <c r="I1189" s="386">
        <v>1217</v>
      </c>
    </row>
    <row r="1190" spans="1:9" ht="15" x14ac:dyDescent="0.25">
      <c r="A1190" s="381">
        <v>20040007</v>
      </c>
      <c r="B1190" s="381" t="s">
        <v>37</v>
      </c>
      <c r="C1190" s="381" t="s">
        <v>8778</v>
      </c>
      <c r="D1190" s="381" t="s">
        <v>15983</v>
      </c>
      <c r="E1190" s="381" t="s">
        <v>275</v>
      </c>
      <c r="F1190" s="386">
        <v>22.939999999999998</v>
      </c>
      <c r="G1190" s="386">
        <v>1012.6744</v>
      </c>
      <c r="H1190" s="386">
        <v>0</v>
      </c>
      <c r="I1190" s="386">
        <v>1013</v>
      </c>
    </row>
    <row r="1191" spans="1:9" ht="15" x14ac:dyDescent="0.25">
      <c r="A1191" s="381">
        <v>20040007</v>
      </c>
      <c r="B1191" s="381" t="s">
        <v>29</v>
      </c>
      <c r="C1191" s="381" t="s">
        <v>15970</v>
      </c>
      <c r="D1191" s="381" t="s">
        <v>15985</v>
      </c>
      <c r="E1191" s="381" t="s">
        <v>4438</v>
      </c>
      <c r="F1191" s="386">
        <v>22.53</v>
      </c>
      <c r="G1191" s="386">
        <v>1009.3515</v>
      </c>
      <c r="H1191" s="386">
        <v>0</v>
      </c>
      <c r="I1191" s="386">
        <v>1009</v>
      </c>
    </row>
    <row r="1192" spans="1:9" ht="15" x14ac:dyDescent="0.25">
      <c r="A1192" s="381">
        <v>20040007</v>
      </c>
      <c r="B1192" s="381" t="s">
        <v>5</v>
      </c>
      <c r="C1192" s="381" t="s">
        <v>7287</v>
      </c>
      <c r="D1192" s="381" t="s">
        <v>16240</v>
      </c>
      <c r="E1192" s="381" t="s">
        <v>4438</v>
      </c>
      <c r="F1192" s="386">
        <v>28.400000000000002</v>
      </c>
      <c r="G1192" s="386">
        <v>1880.4805000000001</v>
      </c>
      <c r="H1192" s="386">
        <v>0</v>
      </c>
      <c r="I1192" s="386">
        <v>1880</v>
      </c>
    </row>
    <row r="1193" spans="1:9" ht="15" x14ac:dyDescent="0.25">
      <c r="A1193" s="381">
        <v>20040007</v>
      </c>
      <c r="B1193" s="381" t="s">
        <v>39</v>
      </c>
      <c r="C1193" s="381" t="s">
        <v>16216</v>
      </c>
      <c r="D1193" s="381" t="s">
        <v>16241</v>
      </c>
      <c r="E1193" s="381" t="s">
        <v>4438</v>
      </c>
      <c r="F1193" s="386">
        <v>61.120000000000005</v>
      </c>
      <c r="G1193" s="386">
        <v>2847.8449000000001</v>
      </c>
      <c r="H1193" s="386">
        <v>0</v>
      </c>
      <c r="I1193" s="386">
        <v>2848</v>
      </c>
    </row>
    <row r="1194" spans="1:9" ht="15" x14ac:dyDescent="0.25">
      <c r="A1194" s="381">
        <v>20040007</v>
      </c>
      <c r="B1194" s="381" t="s">
        <v>6</v>
      </c>
      <c r="C1194" s="381" t="s">
        <v>741</v>
      </c>
      <c r="D1194" s="381" t="s">
        <v>16242</v>
      </c>
      <c r="E1194" s="381" t="s">
        <v>1691</v>
      </c>
      <c r="F1194" s="386">
        <v>31.679999999999996</v>
      </c>
      <c r="G1194" s="386">
        <v>1373.4995999999999</v>
      </c>
      <c r="H1194" s="386">
        <v>0</v>
      </c>
      <c r="I1194" s="386">
        <v>1373</v>
      </c>
    </row>
    <row r="1195" spans="1:9" ht="15" x14ac:dyDescent="0.25">
      <c r="A1195" s="381" t="s">
        <v>16743</v>
      </c>
      <c r="B1195" s="381"/>
      <c r="C1195" s="381"/>
      <c r="D1195" s="381"/>
      <c r="E1195" s="381"/>
      <c r="F1195" s="386">
        <v>787.11999999999978</v>
      </c>
      <c r="G1195" s="386">
        <v>33579.958100000003</v>
      </c>
      <c r="H1195" s="386">
        <v>0</v>
      </c>
      <c r="I1195" s="386">
        <v>33581</v>
      </c>
    </row>
    <row r="1196" spans="1:9" ht="15" x14ac:dyDescent="0.25">
      <c r="A1196" s="381">
        <v>20070019</v>
      </c>
      <c r="B1196" s="381" t="s">
        <v>17</v>
      </c>
      <c r="C1196" s="381" t="s">
        <v>7424</v>
      </c>
      <c r="D1196" s="381" t="s">
        <v>11264</v>
      </c>
      <c r="E1196" s="381" t="s">
        <v>1370</v>
      </c>
      <c r="F1196" s="386">
        <v>17.810000000000002</v>
      </c>
      <c r="G1196" s="386">
        <v>729.40940000000001</v>
      </c>
      <c r="H1196" s="386">
        <v>0</v>
      </c>
      <c r="I1196" s="386">
        <v>729</v>
      </c>
    </row>
    <row r="1197" spans="1:9" ht="15" x14ac:dyDescent="0.25">
      <c r="A1197" s="381">
        <v>20070019</v>
      </c>
      <c r="B1197" s="381" t="s">
        <v>0</v>
      </c>
      <c r="C1197" s="381" t="s">
        <v>11247</v>
      </c>
      <c r="D1197" s="381" t="s">
        <v>11265</v>
      </c>
      <c r="E1197" s="381" t="s">
        <v>1370</v>
      </c>
      <c r="F1197" s="386">
        <v>87.939999999999984</v>
      </c>
      <c r="G1197" s="386">
        <v>3649.7289999999998</v>
      </c>
      <c r="H1197" s="386">
        <v>0</v>
      </c>
      <c r="I1197" s="386">
        <v>3650</v>
      </c>
    </row>
    <row r="1198" spans="1:9" ht="15" x14ac:dyDescent="0.25">
      <c r="A1198" s="381">
        <v>20070019</v>
      </c>
      <c r="B1198" s="381" t="s">
        <v>1</v>
      </c>
      <c r="C1198" s="381" t="s">
        <v>11248</v>
      </c>
      <c r="D1198" s="381" t="s">
        <v>11266</v>
      </c>
      <c r="E1198" s="381" t="s">
        <v>1370</v>
      </c>
      <c r="F1198" s="386">
        <v>6.48</v>
      </c>
      <c r="G1198" s="386">
        <v>318.05880000000002</v>
      </c>
      <c r="H1198" s="386">
        <v>0</v>
      </c>
      <c r="I1198" s="386">
        <v>318</v>
      </c>
    </row>
    <row r="1199" spans="1:9" ht="15" x14ac:dyDescent="0.25">
      <c r="A1199" s="381">
        <v>20070019</v>
      </c>
      <c r="B1199" s="381" t="s">
        <v>18</v>
      </c>
      <c r="C1199" s="381" t="s">
        <v>7574</v>
      </c>
      <c r="D1199" s="381" t="s">
        <v>11267</v>
      </c>
      <c r="E1199" s="381" t="s">
        <v>1370</v>
      </c>
      <c r="F1199" s="386">
        <v>30.839999999999996</v>
      </c>
      <c r="G1199" s="386">
        <v>1238.3220999999999</v>
      </c>
      <c r="H1199" s="386">
        <v>0</v>
      </c>
      <c r="I1199" s="386">
        <v>1238</v>
      </c>
    </row>
    <row r="1200" spans="1:9" ht="15" x14ac:dyDescent="0.25">
      <c r="A1200" s="381">
        <v>20070019</v>
      </c>
      <c r="B1200" s="381" t="s">
        <v>19</v>
      </c>
      <c r="C1200" s="381" t="s">
        <v>11332</v>
      </c>
      <c r="D1200" s="381" t="s">
        <v>11364</v>
      </c>
      <c r="E1200" s="381" t="s">
        <v>7573</v>
      </c>
      <c r="F1200" s="386">
        <v>48.78</v>
      </c>
      <c r="G1200" s="386">
        <v>1971.7819</v>
      </c>
      <c r="H1200" s="386">
        <v>0</v>
      </c>
      <c r="I1200" s="386">
        <v>1972</v>
      </c>
    </row>
    <row r="1201" spans="1:9" ht="15" x14ac:dyDescent="0.25">
      <c r="A1201" s="381">
        <v>20070019</v>
      </c>
      <c r="B1201" s="381" t="s">
        <v>36</v>
      </c>
      <c r="C1201" s="381" t="s">
        <v>10411</v>
      </c>
      <c r="D1201" s="381" t="s">
        <v>11366</v>
      </c>
      <c r="E1201" s="381" t="s">
        <v>11380</v>
      </c>
      <c r="F1201" s="386">
        <v>32.799999999999997</v>
      </c>
      <c r="G1201" s="386">
        <v>1611.9857</v>
      </c>
      <c r="H1201" s="386">
        <v>0</v>
      </c>
      <c r="I1201" s="386">
        <v>1612</v>
      </c>
    </row>
    <row r="1202" spans="1:9" ht="15" x14ac:dyDescent="0.25">
      <c r="A1202" s="381">
        <v>20070019</v>
      </c>
      <c r="B1202" s="381" t="s">
        <v>21</v>
      </c>
      <c r="C1202" s="381" t="s">
        <v>12052</v>
      </c>
      <c r="D1202" s="381" t="s">
        <v>12101</v>
      </c>
      <c r="E1202" s="381" t="s">
        <v>1691</v>
      </c>
      <c r="F1202" s="386">
        <v>24.799999999999997</v>
      </c>
      <c r="G1202" s="386">
        <v>1022.5806</v>
      </c>
      <c r="H1202" s="386">
        <v>0</v>
      </c>
      <c r="I1202" s="386">
        <v>1023</v>
      </c>
    </row>
    <row r="1203" spans="1:9" ht="15" x14ac:dyDescent="0.25">
      <c r="A1203" s="381">
        <v>20070019</v>
      </c>
      <c r="B1203" s="381" t="s">
        <v>2</v>
      </c>
      <c r="C1203" s="381" t="s">
        <v>14050</v>
      </c>
      <c r="D1203" s="381" t="s">
        <v>14089</v>
      </c>
      <c r="E1203" s="381" t="s">
        <v>1370</v>
      </c>
      <c r="F1203" s="386">
        <v>79.949999999999989</v>
      </c>
      <c r="G1203" s="386">
        <v>3057.8521999999998</v>
      </c>
      <c r="H1203" s="386">
        <v>0</v>
      </c>
      <c r="I1203" s="386">
        <v>3058</v>
      </c>
    </row>
    <row r="1204" spans="1:9" ht="15" x14ac:dyDescent="0.25">
      <c r="A1204" s="381">
        <v>20070019</v>
      </c>
      <c r="B1204" s="381" t="s">
        <v>4</v>
      </c>
      <c r="C1204" s="381" t="s">
        <v>8628</v>
      </c>
      <c r="D1204" s="381" t="s">
        <v>16523</v>
      </c>
      <c r="E1204" s="381" t="s">
        <v>1370</v>
      </c>
      <c r="F1204" s="386">
        <v>14.180000000000001</v>
      </c>
      <c r="G1204" s="386">
        <v>466.9194</v>
      </c>
      <c r="H1204" s="386">
        <v>0</v>
      </c>
      <c r="I1204" s="386">
        <v>467</v>
      </c>
    </row>
    <row r="1205" spans="1:9" ht="15" x14ac:dyDescent="0.25">
      <c r="A1205" s="381" t="s">
        <v>16744</v>
      </c>
      <c r="B1205" s="381"/>
      <c r="C1205" s="381"/>
      <c r="D1205" s="381"/>
      <c r="E1205" s="381"/>
      <c r="F1205" s="386">
        <v>343.58</v>
      </c>
      <c r="G1205" s="386">
        <v>14066.639099999999</v>
      </c>
      <c r="H1205" s="386">
        <v>0</v>
      </c>
      <c r="I1205" s="386">
        <v>14067</v>
      </c>
    </row>
    <row r="1206" spans="1:9" ht="15" x14ac:dyDescent="0.25">
      <c r="A1206" s="381">
        <v>20020021</v>
      </c>
      <c r="B1206" s="381" t="s">
        <v>0</v>
      </c>
      <c r="C1206" s="381" t="s">
        <v>11774</v>
      </c>
      <c r="D1206" s="381" t="s">
        <v>11813</v>
      </c>
      <c r="E1206" s="381" t="s">
        <v>1380</v>
      </c>
      <c r="F1206" s="386">
        <v>10.71</v>
      </c>
      <c r="G1206" s="386">
        <v>720.35019999999997</v>
      </c>
      <c r="H1206" s="386">
        <v>0</v>
      </c>
      <c r="I1206" s="386">
        <v>720</v>
      </c>
    </row>
    <row r="1207" spans="1:9" ht="15" x14ac:dyDescent="0.25">
      <c r="A1207" s="381">
        <v>20020021</v>
      </c>
      <c r="B1207" s="381" t="s">
        <v>1</v>
      </c>
      <c r="C1207" s="381" t="s">
        <v>5754</v>
      </c>
      <c r="D1207" s="381" t="s">
        <v>11683</v>
      </c>
      <c r="E1207" s="381" t="s">
        <v>1284</v>
      </c>
      <c r="F1207" s="386">
        <v>18.66</v>
      </c>
      <c r="G1207" s="386">
        <v>693.39239999999995</v>
      </c>
      <c r="H1207" s="386">
        <v>0</v>
      </c>
      <c r="I1207" s="386">
        <v>693</v>
      </c>
    </row>
    <row r="1208" spans="1:9" ht="15" x14ac:dyDescent="0.25">
      <c r="A1208" s="381">
        <v>20020021</v>
      </c>
      <c r="B1208" s="381" t="s">
        <v>18</v>
      </c>
      <c r="C1208" s="381" t="s">
        <v>11473</v>
      </c>
      <c r="D1208" s="381" t="s">
        <v>11519</v>
      </c>
      <c r="E1208" s="381" t="s">
        <v>1284</v>
      </c>
      <c r="F1208" s="386">
        <v>16.489999999999998</v>
      </c>
      <c r="G1208" s="386">
        <v>680.78179999999998</v>
      </c>
      <c r="H1208" s="386">
        <v>0</v>
      </c>
      <c r="I1208" s="386">
        <v>681</v>
      </c>
    </row>
    <row r="1209" spans="1:9" ht="15" x14ac:dyDescent="0.25">
      <c r="A1209" s="381">
        <v>20020021</v>
      </c>
      <c r="B1209" s="381" t="s">
        <v>19</v>
      </c>
      <c r="C1209" s="381" t="s">
        <v>11474</v>
      </c>
      <c r="D1209" s="381" t="s">
        <v>11520</v>
      </c>
      <c r="E1209" s="381" t="s">
        <v>1380</v>
      </c>
      <c r="F1209" s="386">
        <v>50.670000000000009</v>
      </c>
      <c r="G1209" s="386">
        <v>2080.8489999999997</v>
      </c>
      <c r="H1209" s="386">
        <v>0</v>
      </c>
      <c r="I1209" s="386">
        <v>2081</v>
      </c>
    </row>
    <row r="1210" spans="1:9" ht="15" x14ac:dyDescent="0.25">
      <c r="A1210" s="381">
        <v>20020021</v>
      </c>
      <c r="B1210" s="381" t="s">
        <v>41</v>
      </c>
      <c r="C1210" s="381" t="s">
        <v>864</v>
      </c>
      <c r="D1210" s="381" t="s">
        <v>11684</v>
      </c>
      <c r="E1210" s="381" t="s">
        <v>1380</v>
      </c>
      <c r="F1210" s="386">
        <v>14.91</v>
      </c>
      <c r="G1210" s="386">
        <v>1085.604</v>
      </c>
      <c r="H1210" s="386">
        <v>0</v>
      </c>
      <c r="I1210" s="386">
        <v>1086</v>
      </c>
    </row>
    <row r="1211" spans="1:9" ht="15" x14ac:dyDescent="0.25">
      <c r="A1211" s="381">
        <v>20020021</v>
      </c>
      <c r="B1211" s="381" t="s">
        <v>36</v>
      </c>
      <c r="C1211" s="381" t="s">
        <v>6353</v>
      </c>
      <c r="D1211" s="381" t="s">
        <v>11685</v>
      </c>
      <c r="E1211" s="381" t="s">
        <v>1380</v>
      </c>
      <c r="F1211" s="386">
        <v>21.05</v>
      </c>
      <c r="G1211" s="386">
        <v>677.33619999999996</v>
      </c>
      <c r="H1211" s="386">
        <v>0</v>
      </c>
      <c r="I1211" s="386">
        <v>677</v>
      </c>
    </row>
    <row r="1212" spans="1:9" ht="15" x14ac:dyDescent="0.25">
      <c r="A1212" s="381">
        <v>20020021</v>
      </c>
      <c r="B1212" s="381" t="s">
        <v>27</v>
      </c>
      <c r="C1212" s="381" t="s">
        <v>12396</v>
      </c>
      <c r="D1212" s="381" t="s">
        <v>12427</v>
      </c>
      <c r="E1212" s="381" t="s">
        <v>4438</v>
      </c>
      <c r="F1212" s="386">
        <v>20.509999999999998</v>
      </c>
      <c r="G1212" s="386">
        <v>824.04540000000009</v>
      </c>
      <c r="H1212" s="386">
        <v>0</v>
      </c>
      <c r="I1212" s="386">
        <v>824</v>
      </c>
    </row>
    <row r="1213" spans="1:9" ht="15" x14ac:dyDescent="0.25">
      <c r="A1213" s="381">
        <v>20020021</v>
      </c>
      <c r="B1213" s="381" t="s">
        <v>2</v>
      </c>
      <c r="C1213" s="381" t="s">
        <v>8580</v>
      </c>
      <c r="D1213" s="381" t="s">
        <v>12551</v>
      </c>
      <c r="E1213" s="381" t="s">
        <v>5502</v>
      </c>
      <c r="F1213" s="386">
        <v>29.82</v>
      </c>
      <c r="G1213" s="386">
        <v>2246.6264999999999</v>
      </c>
      <c r="H1213" s="386">
        <v>0</v>
      </c>
      <c r="I1213" s="386">
        <v>2247</v>
      </c>
    </row>
    <row r="1214" spans="1:9" ht="15" x14ac:dyDescent="0.25">
      <c r="A1214" s="381">
        <v>20020021</v>
      </c>
      <c r="B1214" s="381" t="s">
        <v>3</v>
      </c>
      <c r="C1214" s="381" t="s">
        <v>12526</v>
      </c>
      <c r="D1214" s="381" t="s">
        <v>12552</v>
      </c>
      <c r="E1214" s="381" t="s">
        <v>1380</v>
      </c>
      <c r="F1214" s="386">
        <v>10.92</v>
      </c>
      <c r="G1214" s="386">
        <v>479.9402</v>
      </c>
      <c r="H1214" s="386">
        <v>0</v>
      </c>
      <c r="I1214" s="386">
        <v>480</v>
      </c>
    </row>
    <row r="1215" spans="1:9" ht="15" x14ac:dyDescent="0.25">
      <c r="A1215" s="381">
        <v>20020021</v>
      </c>
      <c r="B1215" s="381" t="s">
        <v>28</v>
      </c>
      <c r="C1215" s="381" t="s">
        <v>13074</v>
      </c>
      <c r="D1215" s="381" t="s">
        <v>13095</v>
      </c>
      <c r="E1215" s="381" t="s">
        <v>1380</v>
      </c>
      <c r="F1215" s="386">
        <v>31.29</v>
      </c>
      <c r="G1215" s="386">
        <v>1004.9342</v>
      </c>
      <c r="H1215" s="386">
        <v>0</v>
      </c>
      <c r="I1215" s="386">
        <v>1005</v>
      </c>
    </row>
    <row r="1216" spans="1:9" ht="15" x14ac:dyDescent="0.25">
      <c r="A1216" s="381">
        <v>20020021</v>
      </c>
      <c r="B1216" s="381" t="s">
        <v>29</v>
      </c>
      <c r="C1216" s="381" t="s">
        <v>455</v>
      </c>
      <c r="D1216" s="381" t="s">
        <v>14080</v>
      </c>
      <c r="E1216" s="381" t="s">
        <v>14103</v>
      </c>
      <c r="F1216" s="386">
        <v>78.27000000000001</v>
      </c>
      <c r="G1216" s="386">
        <v>3301.0037000000002</v>
      </c>
      <c r="H1216" s="386">
        <v>0</v>
      </c>
      <c r="I1216" s="386">
        <v>3301</v>
      </c>
    </row>
    <row r="1217" spans="1:9" ht="15" x14ac:dyDescent="0.25">
      <c r="A1217" s="381">
        <v>20020021</v>
      </c>
      <c r="B1217" s="381" t="s">
        <v>5</v>
      </c>
      <c r="C1217" s="381" t="s">
        <v>7044</v>
      </c>
      <c r="D1217" s="381" t="s">
        <v>14333</v>
      </c>
      <c r="E1217" s="381" t="s">
        <v>1380</v>
      </c>
      <c r="F1217" s="386">
        <v>17.04</v>
      </c>
      <c r="G1217" s="386">
        <v>687.63319999999999</v>
      </c>
      <c r="H1217" s="386">
        <v>0</v>
      </c>
      <c r="I1217" s="386">
        <v>688</v>
      </c>
    </row>
    <row r="1218" spans="1:9" ht="15" x14ac:dyDescent="0.25">
      <c r="A1218" s="381">
        <v>20020021</v>
      </c>
      <c r="B1218" s="381" t="s">
        <v>6</v>
      </c>
      <c r="C1218" s="381" t="s">
        <v>14718</v>
      </c>
      <c r="D1218" s="381" t="s">
        <v>14739</v>
      </c>
      <c r="E1218" s="381" t="s">
        <v>14760</v>
      </c>
      <c r="F1218" s="386">
        <v>27.36</v>
      </c>
      <c r="G1218" s="386">
        <v>1014.6030999999999</v>
      </c>
      <c r="H1218" s="386">
        <v>0</v>
      </c>
      <c r="I1218" s="386">
        <v>1015</v>
      </c>
    </row>
    <row r="1219" spans="1:9" ht="15" x14ac:dyDescent="0.25">
      <c r="A1219" s="381">
        <v>20020021</v>
      </c>
      <c r="B1219" s="381" t="s">
        <v>31</v>
      </c>
      <c r="C1219" s="381" t="s">
        <v>15713</v>
      </c>
      <c r="D1219" s="381" t="s">
        <v>15728</v>
      </c>
      <c r="E1219" s="381" t="s">
        <v>1284</v>
      </c>
      <c r="F1219" s="386">
        <v>13.02</v>
      </c>
      <c r="G1219" s="386">
        <v>504.73779999999994</v>
      </c>
      <c r="H1219" s="386">
        <v>0</v>
      </c>
      <c r="I1219" s="386">
        <v>505</v>
      </c>
    </row>
    <row r="1220" spans="1:9" ht="15" x14ac:dyDescent="0.25">
      <c r="A1220" s="381">
        <v>20020021</v>
      </c>
      <c r="B1220" s="381" t="s">
        <v>7</v>
      </c>
      <c r="C1220" s="381" t="s">
        <v>6621</v>
      </c>
      <c r="D1220" s="381" t="s">
        <v>15784</v>
      </c>
      <c r="E1220" s="381" t="s">
        <v>5502</v>
      </c>
      <c r="F1220" s="386">
        <v>7.05</v>
      </c>
      <c r="G1220" s="386">
        <v>295.66550000000001</v>
      </c>
      <c r="H1220" s="386">
        <v>0</v>
      </c>
      <c r="I1220" s="386">
        <v>296</v>
      </c>
    </row>
    <row r="1221" spans="1:9" ht="15" x14ac:dyDescent="0.25">
      <c r="A1221" s="381">
        <v>20020021</v>
      </c>
      <c r="B1221" s="381" t="s">
        <v>422</v>
      </c>
      <c r="C1221" s="381" t="s">
        <v>15914</v>
      </c>
      <c r="D1221" s="381" t="s">
        <v>15926</v>
      </c>
      <c r="E1221" s="381" t="s">
        <v>1284</v>
      </c>
      <c r="F1221" s="386">
        <v>21.179999999999996</v>
      </c>
      <c r="G1221" s="386">
        <v>752.67640000000006</v>
      </c>
      <c r="H1221" s="386">
        <v>0</v>
      </c>
      <c r="I1221" s="386">
        <v>753</v>
      </c>
    </row>
    <row r="1222" spans="1:9" ht="15" x14ac:dyDescent="0.25">
      <c r="A1222" s="381">
        <v>20020021</v>
      </c>
      <c r="B1222" s="381" t="s">
        <v>8</v>
      </c>
      <c r="C1222" s="381" t="s">
        <v>15915</v>
      </c>
      <c r="D1222" s="381" t="s">
        <v>15927</v>
      </c>
      <c r="E1222" s="381" t="s">
        <v>4438</v>
      </c>
      <c r="F1222" s="386">
        <v>20.100000000000001</v>
      </c>
      <c r="G1222" s="386">
        <v>674.9502</v>
      </c>
      <c r="H1222" s="386">
        <v>0</v>
      </c>
      <c r="I1222" s="386">
        <v>675</v>
      </c>
    </row>
    <row r="1223" spans="1:9" ht="15" x14ac:dyDescent="0.25">
      <c r="A1223" s="381">
        <v>20020021</v>
      </c>
      <c r="B1223" s="381" t="s">
        <v>32</v>
      </c>
      <c r="C1223" s="381" t="s">
        <v>9046</v>
      </c>
      <c r="D1223" s="381" t="s">
        <v>16096</v>
      </c>
      <c r="E1223" s="381" t="s">
        <v>1380</v>
      </c>
      <c r="F1223" s="386">
        <v>29.169999999999995</v>
      </c>
      <c r="G1223" s="386">
        <v>1088.1249</v>
      </c>
      <c r="H1223" s="386">
        <v>0</v>
      </c>
      <c r="I1223" s="386">
        <v>1088</v>
      </c>
    </row>
    <row r="1224" spans="1:9" ht="15" x14ac:dyDescent="0.25">
      <c r="A1224" s="381">
        <v>20020021</v>
      </c>
      <c r="B1224" s="381" t="s">
        <v>33</v>
      </c>
      <c r="C1224" s="381" t="s">
        <v>16149</v>
      </c>
      <c r="D1224" s="381" t="s">
        <v>16166</v>
      </c>
      <c r="E1224" s="381" t="s">
        <v>1380</v>
      </c>
      <c r="F1224" s="386">
        <v>13.49</v>
      </c>
      <c r="G1224" s="386">
        <v>471.47220000000004</v>
      </c>
      <c r="H1224" s="386">
        <v>0</v>
      </c>
      <c r="I1224" s="386">
        <v>471</v>
      </c>
    </row>
    <row r="1225" spans="1:9" ht="15" x14ac:dyDescent="0.25">
      <c r="A1225" s="381">
        <v>20020021</v>
      </c>
      <c r="B1225" s="381" t="s">
        <v>9</v>
      </c>
      <c r="C1225" s="381" t="s">
        <v>5411</v>
      </c>
      <c r="D1225" s="381" t="s">
        <v>16491</v>
      </c>
      <c r="E1225" s="381" t="s">
        <v>1380</v>
      </c>
      <c r="F1225" s="386">
        <v>9.43</v>
      </c>
      <c r="G1225" s="386">
        <v>321.00749999999999</v>
      </c>
      <c r="H1225" s="386">
        <v>0</v>
      </c>
      <c r="I1225" s="386">
        <v>321</v>
      </c>
    </row>
    <row r="1226" spans="1:9" ht="15" x14ac:dyDescent="0.25">
      <c r="A1226" s="381" t="s">
        <v>16745</v>
      </c>
      <c r="B1226" s="381"/>
      <c r="C1226" s="381"/>
      <c r="D1226" s="381"/>
      <c r="E1226" s="381"/>
      <c r="F1226" s="386">
        <v>461.14000000000004</v>
      </c>
      <c r="G1226" s="386">
        <v>19605.734399999998</v>
      </c>
      <c r="H1226" s="386">
        <v>0</v>
      </c>
      <c r="I1226" s="386">
        <v>19607</v>
      </c>
    </row>
    <row r="1227" spans="1:9" ht="15" x14ac:dyDescent="0.25">
      <c r="A1227" s="381">
        <v>20070020</v>
      </c>
      <c r="B1227" s="381" t="s">
        <v>17</v>
      </c>
      <c r="C1227" s="381" t="s">
        <v>10673</v>
      </c>
      <c r="D1227" s="381" t="s">
        <v>11542</v>
      </c>
      <c r="E1227" s="381" t="s">
        <v>1048</v>
      </c>
      <c r="F1227" s="386">
        <v>164.26</v>
      </c>
      <c r="G1227" s="386">
        <v>8256.2962000000007</v>
      </c>
      <c r="H1227" s="386">
        <v>4377</v>
      </c>
      <c r="I1227" s="386">
        <v>3879</v>
      </c>
    </row>
    <row r="1228" spans="1:9" ht="15" x14ac:dyDescent="0.25">
      <c r="A1228" s="381">
        <v>20070020</v>
      </c>
      <c r="B1228" s="381" t="s">
        <v>18</v>
      </c>
      <c r="C1228" s="381" t="s">
        <v>14226</v>
      </c>
      <c r="D1228" s="381" t="s">
        <v>14243</v>
      </c>
      <c r="E1228" s="381" t="s">
        <v>7370</v>
      </c>
      <c r="F1228" s="386">
        <v>918.39</v>
      </c>
      <c r="G1228" s="386">
        <v>36085.327000000005</v>
      </c>
      <c r="H1228" s="386">
        <v>0</v>
      </c>
      <c r="I1228" s="386">
        <v>36085</v>
      </c>
    </row>
    <row r="1229" spans="1:9" ht="15" x14ac:dyDescent="0.25">
      <c r="A1229" s="381">
        <v>20070020</v>
      </c>
      <c r="B1229" s="381" t="s">
        <v>36</v>
      </c>
      <c r="C1229" s="381" t="s">
        <v>14378</v>
      </c>
      <c r="D1229" s="381" t="s">
        <v>15387</v>
      </c>
      <c r="E1229" s="381" t="s">
        <v>776</v>
      </c>
      <c r="F1229" s="386">
        <v>2.15</v>
      </c>
      <c r="G1229" s="386">
        <v>163.96600000000001</v>
      </c>
      <c r="H1229" s="386">
        <v>0</v>
      </c>
      <c r="I1229" s="386">
        <v>164</v>
      </c>
    </row>
    <row r="1230" spans="1:9" ht="15" x14ac:dyDescent="0.25">
      <c r="A1230" s="381">
        <v>20070020</v>
      </c>
      <c r="B1230" s="381" t="s">
        <v>21</v>
      </c>
      <c r="C1230" s="381" t="s">
        <v>15174</v>
      </c>
      <c r="D1230" s="381" t="s">
        <v>15216</v>
      </c>
      <c r="E1230" s="381" t="s">
        <v>15229</v>
      </c>
      <c r="F1230" s="386">
        <v>24.559999999999995</v>
      </c>
      <c r="G1230" s="386">
        <v>1080.5690000000002</v>
      </c>
      <c r="H1230" s="386">
        <v>0</v>
      </c>
      <c r="I1230" s="386">
        <v>1081</v>
      </c>
    </row>
    <row r="1231" spans="1:9" ht="15" x14ac:dyDescent="0.25">
      <c r="A1231" s="381" t="s">
        <v>16746</v>
      </c>
      <c r="B1231" s="381"/>
      <c r="C1231" s="381"/>
      <c r="D1231" s="381"/>
      <c r="E1231" s="381"/>
      <c r="F1231" s="386">
        <v>1109.3600000000001</v>
      </c>
      <c r="G1231" s="386">
        <v>45586.158200000005</v>
      </c>
      <c r="H1231" s="386">
        <v>4377</v>
      </c>
      <c r="I1231" s="386">
        <v>41209</v>
      </c>
    </row>
    <row r="1232" spans="1:9" ht="15" x14ac:dyDescent="0.25">
      <c r="A1232" s="381">
        <v>20090013</v>
      </c>
      <c r="B1232" s="381" t="s">
        <v>17</v>
      </c>
      <c r="C1232" s="381" t="s">
        <v>11503</v>
      </c>
      <c r="D1232" s="381" t="s">
        <v>11559</v>
      </c>
      <c r="E1232" s="381" t="s">
        <v>275</v>
      </c>
      <c r="F1232" s="386">
        <v>515.58000000000004</v>
      </c>
      <c r="G1232" s="386">
        <v>21690.702999999998</v>
      </c>
      <c r="H1232" s="386">
        <v>450.50000000000364</v>
      </c>
      <c r="I1232" s="386">
        <v>21240</v>
      </c>
    </row>
    <row r="1233" spans="1:9" ht="15" x14ac:dyDescent="0.25">
      <c r="A1233" s="381">
        <v>20090013</v>
      </c>
      <c r="B1233" s="381" t="s">
        <v>18</v>
      </c>
      <c r="C1233" s="381" t="s">
        <v>12761</v>
      </c>
      <c r="D1233" s="381" t="s">
        <v>12816</v>
      </c>
      <c r="E1233" s="381" t="s">
        <v>275</v>
      </c>
      <c r="F1233" s="386">
        <v>23.020000000000003</v>
      </c>
      <c r="G1233" s="386">
        <v>861.92239999999993</v>
      </c>
      <c r="H1233" s="386">
        <v>0</v>
      </c>
      <c r="I1233" s="386">
        <v>862</v>
      </c>
    </row>
    <row r="1234" spans="1:9" ht="15" x14ac:dyDescent="0.25">
      <c r="A1234" s="381">
        <v>20090013</v>
      </c>
      <c r="B1234" s="381" t="s">
        <v>19</v>
      </c>
      <c r="C1234" s="381" t="s">
        <v>13403</v>
      </c>
      <c r="D1234" s="381" t="s">
        <v>13430</v>
      </c>
      <c r="E1234" s="381" t="s">
        <v>275</v>
      </c>
      <c r="F1234" s="386">
        <v>19.62</v>
      </c>
      <c r="G1234" s="386">
        <v>818.70500000000015</v>
      </c>
      <c r="H1234" s="386">
        <v>0</v>
      </c>
      <c r="I1234" s="386">
        <v>819</v>
      </c>
    </row>
    <row r="1235" spans="1:9" ht="15" x14ac:dyDescent="0.25">
      <c r="A1235" s="381">
        <v>20090013</v>
      </c>
      <c r="B1235" s="381" t="s">
        <v>36</v>
      </c>
      <c r="C1235" s="381" t="s">
        <v>9826</v>
      </c>
      <c r="D1235" s="381" t="s">
        <v>13816</v>
      </c>
      <c r="E1235" s="381" t="s">
        <v>275</v>
      </c>
      <c r="F1235" s="386">
        <v>34.880000000000003</v>
      </c>
      <c r="G1235" s="386">
        <v>1476.8931999999998</v>
      </c>
      <c r="H1235" s="386">
        <v>0</v>
      </c>
      <c r="I1235" s="386">
        <v>1477</v>
      </c>
    </row>
    <row r="1236" spans="1:9" ht="15" x14ac:dyDescent="0.25">
      <c r="A1236" s="381">
        <v>20090013</v>
      </c>
      <c r="B1236" s="381" t="s">
        <v>21</v>
      </c>
      <c r="C1236" s="381" t="s">
        <v>13802</v>
      </c>
      <c r="D1236" s="381" t="s">
        <v>13817</v>
      </c>
      <c r="E1236" s="381" t="s">
        <v>275</v>
      </c>
      <c r="F1236" s="386">
        <v>19.04</v>
      </c>
      <c r="G1236" s="386">
        <v>767.01779999999997</v>
      </c>
      <c r="H1236" s="386">
        <v>0</v>
      </c>
      <c r="I1236" s="386">
        <v>767</v>
      </c>
    </row>
    <row r="1237" spans="1:9" ht="15" x14ac:dyDescent="0.25">
      <c r="A1237" s="381">
        <v>20090013</v>
      </c>
      <c r="B1237" s="381" t="s">
        <v>22</v>
      </c>
      <c r="C1237" s="381" t="s">
        <v>14059</v>
      </c>
      <c r="D1237" s="381" t="s">
        <v>14101</v>
      </c>
      <c r="E1237" s="381" t="s">
        <v>275</v>
      </c>
      <c r="F1237" s="386">
        <v>19.34</v>
      </c>
      <c r="G1237" s="386">
        <v>876.83760000000007</v>
      </c>
      <c r="H1237" s="386">
        <v>0</v>
      </c>
      <c r="I1237" s="386">
        <v>877</v>
      </c>
    </row>
    <row r="1238" spans="1:9" ht="15" x14ac:dyDescent="0.25">
      <c r="A1238" s="381">
        <v>20090013</v>
      </c>
      <c r="B1238" s="381" t="s">
        <v>40</v>
      </c>
      <c r="C1238" s="381" t="s">
        <v>14060</v>
      </c>
      <c r="D1238" s="381" t="s">
        <v>14102</v>
      </c>
      <c r="E1238" s="381" t="s">
        <v>275</v>
      </c>
      <c r="F1238" s="386">
        <v>27.92</v>
      </c>
      <c r="G1238" s="386">
        <v>1151.8371999999999</v>
      </c>
      <c r="H1238" s="386">
        <v>0</v>
      </c>
      <c r="I1238" s="386">
        <v>1152</v>
      </c>
    </row>
    <row r="1239" spans="1:9" ht="15" x14ac:dyDescent="0.25">
      <c r="A1239" s="381">
        <v>20090013</v>
      </c>
      <c r="B1239" s="381" t="s">
        <v>23</v>
      </c>
      <c r="C1239" s="381" t="s">
        <v>14317</v>
      </c>
      <c r="D1239" s="381" t="s">
        <v>14360</v>
      </c>
      <c r="E1239" s="381" t="s">
        <v>275</v>
      </c>
      <c r="F1239" s="386">
        <v>25.36</v>
      </c>
      <c r="G1239" s="386">
        <v>1015.9216</v>
      </c>
      <c r="H1239" s="386">
        <v>0</v>
      </c>
      <c r="I1239" s="386">
        <v>1016</v>
      </c>
    </row>
    <row r="1240" spans="1:9" ht="15" x14ac:dyDescent="0.25">
      <c r="A1240" s="381">
        <v>20090013</v>
      </c>
      <c r="B1240" s="381" t="s">
        <v>24</v>
      </c>
      <c r="C1240" s="381" t="s">
        <v>15065</v>
      </c>
      <c r="D1240" s="381" t="s">
        <v>15096</v>
      </c>
      <c r="E1240" s="381" t="s">
        <v>4690</v>
      </c>
      <c r="F1240" s="386">
        <v>14.120000000000001</v>
      </c>
      <c r="G1240" s="386">
        <v>581.82240000000002</v>
      </c>
      <c r="H1240" s="386">
        <v>0</v>
      </c>
      <c r="I1240" s="386">
        <v>582</v>
      </c>
    </row>
    <row r="1241" spans="1:9" ht="15" x14ac:dyDescent="0.25">
      <c r="A1241" s="381" t="s">
        <v>16747</v>
      </c>
      <c r="B1241" s="381"/>
      <c r="C1241" s="381"/>
      <c r="D1241" s="381"/>
      <c r="E1241" s="381"/>
      <c r="F1241" s="386">
        <v>698.88</v>
      </c>
      <c r="G1241" s="386">
        <v>29241.660200000002</v>
      </c>
      <c r="H1241" s="386">
        <v>450.50000000000364</v>
      </c>
      <c r="I1241" s="386">
        <v>28792</v>
      </c>
    </row>
    <row r="1242" spans="1:9" ht="15" x14ac:dyDescent="0.25">
      <c r="A1242" s="381">
        <v>20090014</v>
      </c>
      <c r="B1242" s="381" t="s">
        <v>0</v>
      </c>
      <c r="C1242" s="381" t="s">
        <v>12068</v>
      </c>
      <c r="D1242" s="381" t="s">
        <v>12119</v>
      </c>
      <c r="E1242" s="381" t="s">
        <v>275</v>
      </c>
      <c r="F1242" s="386">
        <v>74.350000000000009</v>
      </c>
      <c r="G1242" s="386">
        <v>3096.2908999999995</v>
      </c>
      <c r="H1242" s="386">
        <v>0</v>
      </c>
      <c r="I1242" s="386">
        <v>3096</v>
      </c>
    </row>
    <row r="1243" spans="1:9" ht="15" x14ac:dyDescent="0.25">
      <c r="A1243" s="381">
        <v>20090014</v>
      </c>
      <c r="B1243" s="381" t="s">
        <v>1</v>
      </c>
      <c r="C1243" s="381" t="s">
        <v>12069</v>
      </c>
      <c r="D1243" s="381" t="s">
        <v>12120</v>
      </c>
      <c r="E1243" s="381" t="s">
        <v>275</v>
      </c>
      <c r="F1243" s="386">
        <v>103.28</v>
      </c>
      <c r="G1243" s="386">
        <v>4061.8525</v>
      </c>
      <c r="H1243" s="386">
        <v>0</v>
      </c>
      <c r="I1243" s="386">
        <v>4062</v>
      </c>
    </row>
    <row r="1244" spans="1:9" ht="15" x14ac:dyDescent="0.25">
      <c r="A1244" s="381">
        <v>20090014</v>
      </c>
      <c r="B1244" s="381" t="s">
        <v>18</v>
      </c>
      <c r="C1244" s="381" t="s">
        <v>14823</v>
      </c>
      <c r="D1244" s="381" t="s">
        <v>14844</v>
      </c>
      <c r="E1244" s="381" t="s">
        <v>275</v>
      </c>
      <c r="F1244" s="386">
        <v>13.47</v>
      </c>
      <c r="G1244" s="386">
        <v>641.02019999999993</v>
      </c>
      <c r="H1244" s="386">
        <v>0</v>
      </c>
      <c r="I1244" s="386">
        <v>641</v>
      </c>
    </row>
    <row r="1245" spans="1:9" ht="15" x14ac:dyDescent="0.25">
      <c r="A1245" s="381">
        <v>20090014</v>
      </c>
      <c r="B1245" s="381" t="s">
        <v>22</v>
      </c>
      <c r="C1245" s="381" t="s">
        <v>11497</v>
      </c>
      <c r="D1245" s="381" t="s">
        <v>12818</v>
      </c>
      <c r="E1245" s="381" t="s">
        <v>275</v>
      </c>
      <c r="F1245" s="386">
        <v>287.56</v>
      </c>
      <c r="G1245" s="386">
        <v>11030.3073</v>
      </c>
      <c r="H1245" s="386">
        <v>0</v>
      </c>
      <c r="I1245" s="386">
        <v>11030</v>
      </c>
    </row>
    <row r="1246" spans="1:9" ht="15" x14ac:dyDescent="0.25">
      <c r="A1246" s="381">
        <v>20090014</v>
      </c>
      <c r="B1246" s="381" t="s">
        <v>40</v>
      </c>
      <c r="C1246" s="381" t="s">
        <v>12763</v>
      </c>
      <c r="D1246" s="381" t="s">
        <v>12819</v>
      </c>
      <c r="E1246" s="381" t="s">
        <v>275</v>
      </c>
      <c r="F1246" s="386">
        <v>36.410000000000004</v>
      </c>
      <c r="G1246" s="386">
        <v>1699.9128999999998</v>
      </c>
      <c r="H1246" s="386">
        <v>0</v>
      </c>
      <c r="I1246" s="386">
        <v>1700</v>
      </c>
    </row>
    <row r="1247" spans="1:9" ht="15" x14ac:dyDescent="0.25">
      <c r="A1247" s="381">
        <v>20090014</v>
      </c>
      <c r="B1247" s="381" t="s">
        <v>23</v>
      </c>
      <c r="C1247" s="381" t="s">
        <v>7723</v>
      </c>
      <c r="D1247" s="381" t="s">
        <v>12957</v>
      </c>
      <c r="E1247" s="381" t="s">
        <v>1370</v>
      </c>
      <c r="F1247" s="386">
        <v>55.059999999999995</v>
      </c>
      <c r="G1247" s="386">
        <v>2246.2242999999999</v>
      </c>
      <c r="H1247" s="386">
        <v>0</v>
      </c>
      <c r="I1247" s="386">
        <v>2246</v>
      </c>
    </row>
    <row r="1248" spans="1:9" ht="15" x14ac:dyDescent="0.25">
      <c r="A1248" s="381">
        <v>20090014</v>
      </c>
      <c r="B1248" s="381" t="s">
        <v>25</v>
      </c>
      <c r="C1248" s="381" t="s">
        <v>8804</v>
      </c>
      <c r="D1248" s="381" t="s">
        <v>13205</v>
      </c>
      <c r="E1248" s="381" t="s">
        <v>1370</v>
      </c>
      <c r="F1248" s="386">
        <v>346.78000000000003</v>
      </c>
      <c r="G1248" s="386">
        <v>14771.627799999998</v>
      </c>
      <c r="H1248" s="386">
        <v>0</v>
      </c>
      <c r="I1248" s="386">
        <v>8422</v>
      </c>
    </row>
    <row r="1249" spans="1:9" ht="15" x14ac:dyDescent="0.25">
      <c r="A1249" s="381">
        <v>20090014</v>
      </c>
      <c r="B1249" s="381" t="s">
        <v>26</v>
      </c>
      <c r="C1249" s="381" t="s">
        <v>13166</v>
      </c>
      <c r="D1249" s="381" t="s">
        <v>13206</v>
      </c>
      <c r="E1249" s="381" t="s">
        <v>275</v>
      </c>
      <c r="F1249" s="386">
        <v>14.959999999999999</v>
      </c>
      <c r="G1249" s="386">
        <v>704.47389999999996</v>
      </c>
      <c r="H1249" s="386">
        <v>0</v>
      </c>
      <c r="I1249" s="386">
        <v>704</v>
      </c>
    </row>
    <row r="1250" spans="1:9" ht="15" x14ac:dyDescent="0.25">
      <c r="A1250" s="381">
        <v>20090014</v>
      </c>
      <c r="B1250" s="381" t="s">
        <v>27</v>
      </c>
      <c r="C1250" s="381" t="s">
        <v>13167</v>
      </c>
      <c r="D1250" s="381" t="s">
        <v>13207</v>
      </c>
      <c r="E1250" s="381" t="s">
        <v>275</v>
      </c>
      <c r="F1250" s="386">
        <v>22.359999999999996</v>
      </c>
      <c r="G1250" s="386">
        <v>1209.6623000000002</v>
      </c>
      <c r="H1250" s="386">
        <v>0</v>
      </c>
      <c r="I1250" s="386">
        <v>1210</v>
      </c>
    </row>
    <row r="1251" spans="1:9" ht="15" x14ac:dyDescent="0.25">
      <c r="A1251" s="381">
        <v>20090014</v>
      </c>
      <c r="B1251" s="381" t="s">
        <v>2</v>
      </c>
      <c r="C1251" s="381" t="s">
        <v>10100</v>
      </c>
      <c r="D1251" s="381" t="s">
        <v>13746</v>
      </c>
      <c r="E1251" s="381" t="s">
        <v>275</v>
      </c>
      <c r="F1251" s="386">
        <v>21.279999999999998</v>
      </c>
      <c r="G1251" s="386">
        <v>949.43860000000006</v>
      </c>
      <c r="H1251" s="386">
        <v>0</v>
      </c>
      <c r="I1251" s="386">
        <v>949</v>
      </c>
    </row>
    <row r="1252" spans="1:9" ht="15" x14ac:dyDescent="0.25">
      <c r="A1252" s="381">
        <v>20090014</v>
      </c>
      <c r="B1252" s="381" t="s">
        <v>38</v>
      </c>
      <c r="C1252" s="381" t="s">
        <v>922</v>
      </c>
      <c r="D1252" s="381" t="s">
        <v>13558</v>
      </c>
      <c r="E1252" s="381" t="s">
        <v>275</v>
      </c>
      <c r="F1252" s="386">
        <v>59.39</v>
      </c>
      <c r="G1252" s="386">
        <v>2413.2109</v>
      </c>
      <c r="H1252" s="386">
        <v>0</v>
      </c>
      <c r="I1252" s="386">
        <v>2413</v>
      </c>
    </row>
    <row r="1253" spans="1:9" ht="15" x14ac:dyDescent="0.25">
      <c r="A1253" s="381">
        <v>20090014</v>
      </c>
      <c r="B1253" s="381" t="s">
        <v>29</v>
      </c>
      <c r="C1253" s="381" t="s">
        <v>13618</v>
      </c>
      <c r="D1253" s="381" t="s">
        <v>13648</v>
      </c>
      <c r="E1253" s="381" t="s">
        <v>275</v>
      </c>
      <c r="F1253" s="386">
        <v>46.37</v>
      </c>
      <c r="G1253" s="386">
        <v>1974.3966000000005</v>
      </c>
      <c r="H1253" s="386">
        <v>0</v>
      </c>
      <c r="I1253" s="386">
        <v>1974</v>
      </c>
    </row>
    <row r="1254" spans="1:9" ht="15" x14ac:dyDescent="0.25">
      <c r="A1254" s="381">
        <v>20090014</v>
      </c>
      <c r="B1254" s="381" t="s">
        <v>5</v>
      </c>
      <c r="C1254" s="381" t="s">
        <v>13619</v>
      </c>
      <c r="D1254" s="381" t="s">
        <v>13649</v>
      </c>
      <c r="E1254" s="381" t="s">
        <v>13651</v>
      </c>
      <c r="F1254" s="386">
        <v>20.490000000000002</v>
      </c>
      <c r="G1254" s="386">
        <v>842.49</v>
      </c>
      <c r="H1254" s="386">
        <v>0</v>
      </c>
      <c r="I1254" s="386">
        <v>842</v>
      </c>
    </row>
    <row r="1255" spans="1:9" ht="15" x14ac:dyDescent="0.25">
      <c r="A1255" s="381">
        <v>20090014</v>
      </c>
      <c r="B1255" s="381" t="s">
        <v>39</v>
      </c>
      <c r="C1255" s="381" t="s">
        <v>13620</v>
      </c>
      <c r="D1255" s="381" t="s">
        <v>13650</v>
      </c>
      <c r="E1255" s="381" t="s">
        <v>275</v>
      </c>
      <c r="F1255" s="386">
        <v>19.279999999999998</v>
      </c>
      <c r="G1255" s="386">
        <v>861.72029999999995</v>
      </c>
      <c r="H1255" s="386">
        <v>0</v>
      </c>
      <c r="I1255" s="386">
        <v>862</v>
      </c>
    </row>
    <row r="1256" spans="1:9" ht="15" x14ac:dyDescent="0.25">
      <c r="A1256" s="381">
        <v>20090014</v>
      </c>
      <c r="B1256" s="381" t="s">
        <v>6</v>
      </c>
      <c r="C1256" s="381" t="s">
        <v>13720</v>
      </c>
      <c r="D1256" s="381" t="s">
        <v>13747</v>
      </c>
      <c r="E1256" s="381" t="s">
        <v>275</v>
      </c>
      <c r="F1256" s="386">
        <v>96.77000000000001</v>
      </c>
      <c r="G1256" s="386">
        <v>4135.5607</v>
      </c>
      <c r="H1256" s="386">
        <v>0</v>
      </c>
      <c r="I1256" s="386">
        <v>4136</v>
      </c>
    </row>
    <row r="1257" spans="1:9" ht="15" x14ac:dyDescent="0.25">
      <c r="A1257" s="381">
        <v>20090014</v>
      </c>
      <c r="B1257" s="381" t="s">
        <v>30</v>
      </c>
      <c r="C1257" s="381" t="s">
        <v>13721</v>
      </c>
      <c r="D1257" s="381" t="s">
        <v>13748</v>
      </c>
      <c r="E1257" s="381" t="s">
        <v>275</v>
      </c>
      <c r="F1257" s="386">
        <v>47.099999999999994</v>
      </c>
      <c r="G1257" s="386">
        <v>1833.9805000000001</v>
      </c>
      <c r="H1257" s="386">
        <v>0</v>
      </c>
      <c r="I1257" s="386">
        <v>1834</v>
      </c>
    </row>
    <row r="1258" spans="1:9" ht="15" x14ac:dyDescent="0.25">
      <c r="A1258" s="381">
        <v>20090014</v>
      </c>
      <c r="B1258" s="381" t="s">
        <v>7</v>
      </c>
      <c r="C1258" s="381" t="s">
        <v>7299</v>
      </c>
      <c r="D1258" s="381" t="s">
        <v>14362</v>
      </c>
      <c r="E1258" s="381" t="s">
        <v>275</v>
      </c>
      <c r="F1258" s="386">
        <v>46.849999999999994</v>
      </c>
      <c r="G1258" s="386">
        <v>1892.0156999999999</v>
      </c>
      <c r="H1258" s="386">
        <v>0</v>
      </c>
      <c r="I1258" s="386">
        <v>1892</v>
      </c>
    </row>
    <row r="1259" spans="1:9" ht="15" x14ac:dyDescent="0.25">
      <c r="A1259" s="381">
        <v>20090014</v>
      </c>
      <c r="B1259" s="381" t="s">
        <v>422</v>
      </c>
      <c r="C1259" s="381" t="s">
        <v>14319</v>
      </c>
      <c r="D1259" s="381" t="s">
        <v>14363</v>
      </c>
      <c r="E1259" s="381" t="s">
        <v>275</v>
      </c>
      <c r="F1259" s="386">
        <v>45.92</v>
      </c>
      <c r="G1259" s="386">
        <v>1810.3296999999998</v>
      </c>
      <c r="H1259" s="386">
        <v>0</v>
      </c>
      <c r="I1259" s="386">
        <v>1810</v>
      </c>
    </row>
    <row r="1260" spans="1:9" ht="15" x14ac:dyDescent="0.25">
      <c r="A1260" s="381">
        <v>20090014</v>
      </c>
      <c r="B1260" s="381" t="s">
        <v>8</v>
      </c>
      <c r="C1260" s="381" t="s">
        <v>155</v>
      </c>
      <c r="D1260" s="381" t="s">
        <v>14915</v>
      </c>
      <c r="E1260" s="381" t="s">
        <v>275</v>
      </c>
      <c r="F1260" s="386">
        <v>12.48</v>
      </c>
      <c r="G1260" s="386">
        <v>531.86450000000002</v>
      </c>
      <c r="H1260" s="386">
        <v>0</v>
      </c>
      <c r="I1260" s="386">
        <v>532</v>
      </c>
    </row>
    <row r="1261" spans="1:9" ht="15" x14ac:dyDescent="0.25">
      <c r="A1261" s="381">
        <v>20090014</v>
      </c>
      <c r="B1261" s="381" t="s">
        <v>32</v>
      </c>
      <c r="C1261" s="381" t="s">
        <v>14897</v>
      </c>
      <c r="D1261" s="381" t="s">
        <v>14916</v>
      </c>
      <c r="E1261" s="381" t="s">
        <v>1370</v>
      </c>
      <c r="F1261" s="386">
        <v>18.899999999999999</v>
      </c>
      <c r="G1261" s="386">
        <v>786.64880000000005</v>
      </c>
      <c r="H1261" s="386">
        <v>0</v>
      </c>
      <c r="I1261" s="386">
        <v>787</v>
      </c>
    </row>
    <row r="1262" spans="1:9" ht="15" x14ac:dyDescent="0.25">
      <c r="A1262" s="381">
        <v>20090014</v>
      </c>
      <c r="B1262" s="381" t="s">
        <v>9</v>
      </c>
      <c r="C1262" s="381" t="s">
        <v>14899</v>
      </c>
      <c r="D1262" s="381" t="s">
        <v>14918</v>
      </c>
      <c r="E1262" s="381" t="s">
        <v>275</v>
      </c>
      <c r="F1262" s="386">
        <v>45.16</v>
      </c>
      <c r="G1262" s="386">
        <v>1758.1762000000001</v>
      </c>
      <c r="H1262" s="386">
        <v>0</v>
      </c>
      <c r="I1262" s="386">
        <v>1758</v>
      </c>
    </row>
    <row r="1263" spans="1:9" ht="15" x14ac:dyDescent="0.25">
      <c r="A1263" s="381">
        <v>20090014</v>
      </c>
      <c r="B1263" s="381" t="s">
        <v>34</v>
      </c>
      <c r="C1263" s="381" t="s">
        <v>14901</v>
      </c>
      <c r="D1263" s="381" t="s">
        <v>14920</v>
      </c>
      <c r="E1263" s="381" t="s">
        <v>275</v>
      </c>
      <c r="F1263" s="386">
        <v>12.89</v>
      </c>
      <c r="G1263" s="386">
        <v>502.04140000000001</v>
      </c>
      <c r="H1263" s="386">
        <v>0</v>
      </c>
      <c r="I1263" s="386">
        <v>502</v>
      </c>
    </row>
    <row r="1264" spans="1:9" ht="15" x14ac:dyDescent="0.25">
      <c r="A1264" s="381">
        <v>20090014</v>
      </c>
      <c r="B1264" s="381" t="s">
        <v>11</v>
      </c>
      <c r="C1264" s="381" t="s">
        <v>15180</v>
      </c>
      <c r="D1264" s="381" t="s">
        <v>12813</v>
      </c>
      <c r="E1264" s="381" t="s">
        <v>1370</v>
      </c>
      <c r="F1264" s="386">
        <v>73.929999999999993</v>
      </c>
      <c r="G1264" s="386">
        <v>3112.3856000000001</v>
      </c>
      <c r="H1264" s="386">
        <v>0</v>
      </c>
      <c r="I1264" s="386">
        <v>3112</v>
      </c>
    </row>
    <row r="1265" spans="1:9" ht="15" x14ac:dyDescent="0.25">
      <c r="A1265" s="381">
        <v>20090014</v>
      </c>
      <c r="B1265" s="381" t="s">
        <v>12</v>
      </c>
      <c r="C1265" s="381" t="s">
        <v>15181</v>
      </c>
      <c r="D1265" s="381" t="s">
        <v>15226</v>
      </c>
      <c r="E1265" s="381" t="s">
        <v>1370</v>
      </c>
      <c r="F1265" s="386">
        <v>41.96</v>
      </c>
      <c r="G1265" s="386">
        <v>1885.5477999999998</v>
      </c>
      <c r="H1265" s="386">
        <v>0</v>
      </c>
      <c r="I1265" s="386">
        <v>1886</v>
      </c>
    </row>
    <row r="1266" spans="1:9" ht="15" x14ac:dyDescent="0.25">
      <c r="A1266" s="381">
        <v>20090014</v>
      </c>
      <c r="B1266" s="381" t="s">
        <v>13</v>
      </c>
      <c r="C1266" s="381" t="s">
        <v>15182</v>
      </c>
      <c r="D1266" s="381" t="s">
        <v>15701</v>
      </c>
      <c r="E1266" s="381" t="s">
        <v>275</v>
      </c>
      <c r="F1266" s="386">
        <v>19.709999999999997</v>
      </c>
      <c r="G1266" s="386">
        <v>862.77379999999994</v>
      </c>
      <c r="H1266" s="386">
        <v>0</v>
      </c>
      <c r="I1266" s="386">
        <v>863</v>
      </c>
    </row>
    <row r="1267" spans="1:9" ht="15" x14ac:dyDescent="0.25">
      <c r="A1267" s="381">
        <v>20090014</v>
      </c>
      <c r="B1267" s="381" t="s">
        <v>35</v>
      </c>
      <c r="C1267" s="381" t="s">
        <v>10609</v>
      </c>
      <c r="D1267" s="381" t="s">
        <v>15227</v>
      </c>
      <c r="E1267" s="381" t="s">
        <v>1370</v>
      </c>
      <c r="F1267" s="386">
        <v>33.65</v>
      </c>
      <c r="G1267" s="386">
        <v>1252.6675000000002</v>
      </c>
      <c r="H1267" s="386">
        <v>0</v>
      </c>
      <c r="I1267" s="386">
        <v>1253</v>
      </c>
    </row>
    <row r="1268" spans="1:9" ht="15" x14ac:dyDescent="0.25">
      <c r="A1268" s="381">
        <v>20090014</v>
      </c>
      <c r="B1268" s="381" t="s">
        <v>14</v>
      </c>
      <c r="C1268" s="381" t="s">
        <v>8725</v>
      </c>
      <c r="D1268" s="381" t="s">
        <v>15228</v>
      </c>
      <c r="E1268" s="381" t="s">
        <v>275</v>
      </c>
      <c r="F1268" s="386">
        <v>27.9</v>
      </c>
      <c r="G1268" s="386">
        <v>1106.3959</v>
      </c>
      <c r="H1268" s="386">
        <v>0</v>
      </c>
      <c r="I1268" s="386">
        <v>1106</v>
      </c>
    </row>
    <row r="1269" spans="1:9" ht="15" x14ac:dyDescent="0.25">
      <c r="A1269" s="381">
        <v>20090014</v>
      </c>
      <c r="B1269" s="381" t="s">
        <v>1650</v>
      </c>
      <c r="C1269" s="381" t="s">
        <v>10598</v>
      </c>
      <c r="D1269" s="381" t="s">
        <v>15591</v>
      </c>
      <c r="E1269" s="381" t="s">
        <v>1370</v>
      </c>
      <c r="F1269" s="386">
        <v>124.99000000000001</v>
      </c>
      <c r="G1269" s="386">
        <v>5378.1261999999997</v>
      </c>
      <c r="H1269" s="386">
        <v>0</v>
      </c>
      <c r="I1269" s="386">
        <v>5378</v>
      </c>
    </row>
    <row r="1270" spans="1:9" ht="15" x14ac:dyDescent="0.25">
      <c r="A1270" s="381">
        <v>20090014</v>
      </c>
      <c r="B1270" s="381" t="s">
        <v>15</v>
      </c>
      <c r="C1270" s="381" t="s">
        <v>9992</v>
      </c>
      <c r="D1270" s="381" t="s">
        <v>15592</v>
      </c>
      <c r="E1270" s="381" t="s">
        <v>1370</v>
      </c>
      <c r="F1270" s="386">
        <v>31.6</v>
      </c>
      <c r="G1270" s="386">
        <v>1318.9631999999999</v>
      </c>
      <c r="H1270" s="386">
        <v>0</v>
      </c>
      <c r="I1270" s="386">
        <v>1319</v>
      </c>
    </row>
    <row r="1271" spans="1:9" ht="15" x14ac:dyDescent="0.25">
      <c r="A1271" s="381">
        <v>20090014</v>
      </c>
      <c r="B1271" s="381" t="s">
        <v>16</v>
      </c>
      <c r="C1271" s="381" t="s">
        <v>8402</v>
      </c>
      <c r="D1271" s="381" t="s">
        <v>15593</v>
      </c>
      <c r="E1271" s="381" t="s">
        <v>1691</v>
      </c>
      <c r="F1271" s="386">
        <v>43.210000000000008</v>
      </c>
      <c r="G1271" s="386">
        <v>1662.4196999999997</v>
      </c>
      <c r="H1271" s="386">
        <v>0</v>
      </c>
      <c r="I1271" s="386">
        <v>1662</v>
      </c>
    </row>
    <row r="1272" spans="1:9" ht="15" x14ac:dyDescent="0.25">
      <c r="A1272" s="381">
        <v>20090014</v>
      </c>
      <c r="B1272" s="381" t="s">
        <v>129</v>
      </c>
      <c r="C1272" s="381" t="s">
        <v>10895</v>
      </c>
      <c r="D1272" s="381" t="s">
        <v>15938</v>
      </c>
      <c r="E1272" s="381" t="s">
        <v>1370</v>
      </c>
      <c r="F1272" s="386">
        <v>66.510000000000005</v>
      </c>
      <c r="G1272" s="386">
        <v>2902.5793999999996</v>
      </c>
      <c r="H1272" s="386">
        <v>0</v>
      </c>
      <c r="I1272" s="386">
        <v>2903</v>
      </c>
    </row>
    <row r="1273" spans="1:9" ht="15" x14ac:dyDescent="0.25">
      <c r="A1273" s="381">
        <v>20090014</v>
      </c>
      <c r="B1273" s="381" t="s">
        <v>423</v>
      </c>
      <c r="C1273" s="381" t="s">
        <v>11944</v>
      </c>
      <c r="D1273" s="381" t="s">
        <v>15939</v>
      </c>
      <c r="E1273" s="381" t="s">
        <v>275</v>
      </c>
      <c r="F1273" s="386">
        <v>24.590000000000003</v>
      </c>
      <c r="G1273" s="386">
        <v>1155.9803999999999</v>
      </c>
      <c r="H1273" s="386">
        <v>0</v>
      </c>
      <c r="I1273" s="386">
        <v>1156</v>
      </c>
    </row>
    <row r="1274" spans="1:9" ht="15" x14ac:dyDescent="0.25">
      <c r="A1274" s="381">
        <v>20090014</v>
      </c>
      <c r="B1274" s="381" t="s">
        <v>424</v>
      </c>
      <c r="C1274" s="381" t="s">
        <v>16091</v>
      </c>
      <c r="D1274" s="381" t="s">
        <v>16108</v>
      </c>
      <c r="E1274" s="381" t="s">
        <v>275</v>
      </c>
      <c r="F1274" s="386">
        <v>29.490000000000002</v>
      </c>
      <c r="G1274" s="386">
        <v>1154.5237</v>
      </c>
      <c r="H1274" s="386">
        <v>0</v>
      </c>
      <c r="I1274" s="386">
        <v>1155</v>
      </c>
    </row>
    <row r="1275" spans="1:9" ht="15" x14ac:dyDescent="0.25">
      <c r="A1275" s="381">
        <v>20090014</v>
      </c>
      <c r="B1275" s="381" t="s">
        <v>425</v>
      </c>
      <c r="C1275" s="381" t="s">
        <v>8646</v>
      </c>
      <c r="D1275" s="381" t="s">
        <v>16179</v>
      </c>
      <c r="E1275" s="381" t="s">
        <v>275</v>
      </c>
      <c r="F1275" s="386">
        <v>14.47</v>
      </c>
      <c r="G1275" s="386">
        <v>530.06269999999995</v>
      </c>
      <c r="H1275" s="386">
        <v>0</v>
      </c>
      <c r="I1275" s="386">
        <v>530</v>
      </c>
    </row>
    <row r="1276" spans="1:9" ht="15" x14ac:dyDescent="0.25">
      <c r="A1276" s="381" t="s">
        <v>16748</v>
      </c>
      <c r="B1276" s="381"/>
      <c r="C1276" s="381"/>
      <c r="D1276" s="381"/>
      <c r="E1276" s="381"/>
      <c r="F1276" s="386">
        <v>1979.1200000000001</v>
      </c>
      <c r="G1276" s="386">
        <v>82075.671900000016</v>
      </c>
      <c r="H1276" s="386">
        <v>0</v>
      </c>
      <c r="I1276" s="386">
        <v>75725</v>
      </c>
    </row>
    <row r="1277" spans="1:9" ht="15" x14ac:dyDescent="0.25">
      <c r="A1277" s="381">
        <v>20080039</v>
      </c>
      <c r="B1277" s="381" t="s">
        <v>0</v>
      </c>
      <c r="C1277" s="381" t="s">
        <v>12053</v>
      </c>
      <c r="D1277" s="381" t="s">
        <v>12104</v>
      </c>
      <c r="E1277" s="381" t="s">
        <v>7819</v>
      </c>
      <c r="F1277" s="386">
        <v>18.89</v>
      </c>
      <c r="G1277" s="386">
        <v>1398.7683</v>
      </c>
      <c r="H1277" s="386">
        <v>0</v>
      </c>
      <c r="I1277" s="386">
        <v>1399</v>
      </c>
    </row>
    <row r="1278" spans="1:9" ht="15" x14ac:dyDescent="0.25">
      <c r="A1278" s="381">
        <v>20080039</v>
      </c>
      <c r="B1278" s="381" t="s">
        <v>20</v>
      </c>
      <c r="C1278" s="381" t="s">
        <v>8457</v>
      </c>
      <c r="D1278" s="381" t="s">
        <v>11968</v>
      </c>
      <c r="E1278" s="381" t="s">
        <v>8122</v>
      </c>
      <c r="F1278" s="386">
        <v>105.35000000000002</v>
      </c>
      <c r="G1278" s="386">
        <v>4735.6607999999997</v>
      </c>
      <c r="H1278" s="386">
        <v>0</v>
      </c>
      <c r="I1278" s="386">
        <v>4736</v>
      </c>
    </row>
    <row r="1279" spans="1:9" ht="15" x14ac:dyDescent="0.25">
      <c r="A1279" s="381">
        <v>20080039</v>
      </c>
      <c r="B1279" s="381" t="s">
        <v>21</v>
      </c>
      <c r="C1279" s="381" t="s">
        <v>12756</v>
      </c>
      <c r="D1279" s="381" t="s">
        <v>12809</v>
      </c>
      <c r="E1279" s="381" t="s">
        <v>6239</v>
      </c>
      <c r="F1279" s="386">
        <v>9.6199999999999992</v>
      </c>
      <c r="G1279" s="386">
        <v>630.5714999999999</v>
      </c>
      <c r="H1279" s="386">
        <v>0</v>
      </c>
      <c r="I1279" s="386">
        <v>631</v>
      </c>
    </row>
    <row r="1280" spans="1:9" ht="15" x14ac:dyDescent="0.25">
      <c r="A1280" s="381">
        <v>20080039</v>
      </c>
      <c r="B1280" s="381" t="s">
        <v>26</v>
      </c>
      <c r="C1280" s="381" t="s">
        <v>12061</v>
      </c>
      <c r="D1280" s="381" t="s">
        <v>12112</v>
      </c>
      <c r="E1280" s="381" t="s">
        <v>8439</v>
      </c>
      <c r="F1280" s="386">
        <v>19.689999999999998</v>
      </c>
      <c r="G1280" s="386">
        <v>1024.3462999999999</v>
      </c>
      <c r="H1280" s="386">
        <v>0</v>
      </c>
      <c r="I1280" s="386">
        <v>1024</v>
      </c>
    </row>
    <row r="1281" spans="1:9" ht="15" x14ac:dyDescent="0.25">
      <c r="A1281" s="381">
        <v>20080039</v>
      </c>
      <c r="B1281" s="381" t="s">
        <v>38</v>
      </c>
      <c r="C1281" s="381" t="s">
        <v>12064</v>
      </c>
      <c r="D1281" s="381" t="s">
        <v>12115</v>
      </c>
      <c r="E1281" s="381" t="s">
        <v>6239</v>
      </c>
      <c r="F1281" s="386">
        <v>309.12</v>
      </c>
      <c r="G1281" s="386">
        <v>12595.417699999998</v>
      </c>
      <c r="H1281" s="386">
        <v>0</v>
      </c>
      <c r="I1281" s="386">
        <v>12595</v>
      </c>
    </row>
    <row r="1282" spans="1:9" ht="15" x14ac:dyDescent="0.25">
      <c r="A1282" s="381" t="s">
        <v>16749</v>
      </c>
      <c r="B1282" s="381"/>
      <c r="C1282" s="381"/>
      <c r="D1282" s="381"/>
      <c r="E1282" s="381"/>
      <c r="F1282" s="386">
        <v>462.67</v>
      </c>
      <c r="G1282" s="386">
        <v>20384.764599999999</v>
      </c>
      <c r="H1282" s="386">
        <v>0</v>
      </c>
      <c r="I1282" s="386">
        <v>20385</v>
      </c>
    </row>
    <row r="1283" spans="1:9" ht="15" x14ac:dyDescent="0.25">
      <c r="A1283" s="381">
        <v>20090015</v>
      </c>
      <c r="B1283" s="381" t="s">
        <v>17</v>
      </c>
      <c r="C1283" s="381" t="s">
        <v>11793</v>
      </c>
      <c r="D1283" s="381" t="s">
        <v>11837</v>
      </c>
      <c r="E1283" s="381" t="s">
        <v>4690</v>
      </c>
      <c r="F1283" s="386">
        <v>12.21</v>
      </c>
      <c r="G1283" s="386">
        <v>479.65250000000003</v>
      </c>
      <c r="H1283" s="386">
        <v>0</v>
      </c>
      <c r="I1283" s="386">
        <v>480</v>
      </c>
    </row>
    <row r="1284" spans="1:9" ht="15" x14ac:dyDescent="0.25">
      <c r="A1284" s="381">
        <v>20090015</v>
      </c>
      <c r="B1284" s="381" t="s">
        <v>21</v>
      </c>
      <c r="C1284" s="381" t="s">
        <v>7119</v>
      </c>
      <c r="D1284" s="381" t="s">
        <v>11844</v>
      </c>
      <c r="E1284" s="381" t="s">
        <v>4690</v>
      </c>
      <c r="F1284" s="386">
        <v>70.34</v>
      </c>
      <c r="G1284" s="386">
        <v>2636.4954000000002</v>
      </c>
      <c r="H1284" s="386">
        <v>0</v>
      </c>
      <c r="I1284" s="386">
        <v>2636</v>
      </c>
    </row>
    <row r="1285" spans="1:9" ht="15" x14ac:dyDescent="0.25">
      <c r="A1285" s="381">
        <v>20090015</v>
      </c>
      <c r="B1285" s="381" t="s">
        <v>40</v>
      </c>
      <c r="C1285" s="381" t="s">
        <v>11798</v>
      </c>
      <c r="D1285" s="381" t="s">
        <v>11845</v>
      </c>
      <c r="E1285" s="381" t="s">
        <v>4690</v>
      </c>
      <c r="F1285" s="386">
        <v>69.540000000000006</v>
      </c>
      <c r="G1285" s="386">
        <v>2579.1996000000004</v>
      </c>
      <c r="H1285" s="386">
        <v>0</v>
      </c>
      <c r="I1285" s="386">
        <v>2579</v>
      </c>
    </row>
    <row r="1286" spans="1:9" ht="15" x14ac:dyDescent="0.25">
      <c r="A1286" s="381">
        <v>20090015</v>
      </c>
      <c r="B1286" s="381" t="s">
        <v>23</v>
      </c>
      <c r="C1286" s="381" t="s">
        <v>13698</v>
      </c>
      <c r="D1286" s="381" t="s">
        <v>13699</v>
      </c>
      <c r="E1286" s="381" t="s">
        <v>275</v>
      </c>
      <c r="F1286" s="386">
        <v>29.009999999999998</v>
      </c>
      <c r="G1286" s="386">
        <v>1076.4603999999999</v>
      </c>
      <c r="H1286" s="386">
        <v>0</v>
      </c>
      <c r="I1286" s="386">
        <v>1076</v>
      </c>
    </row>
    <row r="1287" spans="1:9" ht="15" x14ac:dyDescent="0.25">
      <c r="A1287" s="381">
        <v>20090015</v>
      </c>
      <c r="B1287" s="381" t="s">
        <v>24</v>
      </c>
      <c r="C1287" s="381" t="s">
        <v>8790</v>
      </c>
      <c r="D1287" s="381" t="s">
        <v>11846</v>
      </c>
      <c r="E1287" s="381" t="s">
        <v>1370</v>
      </c>
      <c r="F1287" s="386">
        <v>106.30999999999999</v>
      </c>
      <c r="G1287" s="386">
        <v>3992.7496000000001</v>
      </c>
      <c r="H1287" s="386">
        <v>0</v>
      </c>
      <c r="I1287" s="386">
        <v>3993</v>
      </c>
    </row>
    <row r="1288" spans="1:9" ht="15" x14ac:dyDescent="0.25">
      <c r="A1288" s="381">
        <v>20090015</v>
      </c>
      <c r="B1288" s="381" t="s">
        <v>26</v>
      </c>
      <c r="C1288" s="381" t="s">
        <v>11799</v>
      </c>
      <c r="D1288" s="381" t="s">
        <v>11847</v>
      </c>
      <c r="E1288" s="381" t="s">
        <v>4690</v>
      </c>
      <c r="F1288" s="386">
        <v>45.519999999999996</v>
      </c>
      <c r="G1288" s="386">
        <v>1824.1546000000001</v>
      </c>
      <c r="H1288" s="386">
        <v>0</v>
      </c>
      <c r="I1288" s="386">
        <v>1824</v>
      </c>
    </row>
    <row r="1289" spans="1:9" ht="15" x14ac:dyDescent="0.25">
      <c r="A1289" s="381">
        <v>20090015</v>
      </c>
      <c r="B1289" s="381" t="s">
        <v>27</v>
      </c>
      <c r="C1289" s="381" t="s">
        <v>12003</v>
      </c>
      <c r="D1289" s="381" t="s">
        <v>12820</v>
      </c>
      <c r="E1289" s="381" t="s">
        <v>4690</v>
      </c>
      <c r="F1289" s="386">
        <v>10.88</v>
      </c>
      <c r="G1289" s="386">
        <v>516.54149999999993</v>
      </c>
      <c r="H1289" s="386">
        <v>0</v>
      </c>
      <c r="I1289" s="386">
        <v>517</v>
      </c>
    </row>
    <row r="1290" spans="1:9" ht="15" x14ac:dyDescent="0.25">
      <c r="A1290" s="381">
        <v>20090015</v>
      </c>
      <c r="B1290" s="381" t="s">
        <v>2</v>
      </c>
      <c r="C1290" s="381" t="s">
        <v>12072</v>
      </c>
      <c r="D1290" s="381" t="s">
        <v>12123</v>
      </c>
      <c r="E1290" s="381" t="s">
        <v>4690</v>
      </c>
      <c r="F1290" s="386">
        <v>10.77</v>
      </c>
      <c r="G1290" s="386">
        <v>508.69060000000002</v>
      </c>
      <c r="H1290" s="386">
        <v>0</v>
      </c>
      <c r="I1290" s="386">
        <v>509</v>
      </c>
    </row>
    <row r="1291" spans="1:9" ht="15" x14ac:dyDescent="0.25">
      <c r="A1291" s="381">
        <v>20090015</v>
      </c>
      <c r="B1291" s="381" t="s">
        <v>28</v>
      </c>
      <c r="C1291" s="381" t="s">
        <v>10423</v>
      </c>
      <c r="D1291" s="381" t="s">
        <v>11849</v>
      </c>
      <c r="E1291" s="381" t="s">
        <v>4690</v>
      </c>
      <c r="F1291" s="386">
        <v>52.25</v>
      </c>
      <c r="G1291" s="386">
        <v>2203.3340000000003</v>
      </c>
      <c r="H1291" s="386">
        <v>0</v>
      </c>
      <c r="I1291" s="386">
        <v>2203</v>
      </c>
    </row>
    <row r="1292" spans="1:9" ht="15" x14ac:dyDescent="0.25">
      <c r="A1292" s="381">
        <v>20090015</v>
      </c>
      <c r="B1292" s="381" t="s">
        <v>37</v>
      </c>
      <c r="C1292" s="381" t="s">
        <v>11800</v>
      </c>
      <c r="D1292" s="381" t="s">
        <v>11850</v>
      </c>
      <c r="E1292" s="381" t="s">
        <v>4690</v>
      </c>
      <c r="F1292" s="386">
        <v>24.01</v>
      </c>
      <c r="G1292" s="386">
        <v>1093.1985</v>
      </c>
      <c r="H1292" s="386">
        <v>0</v>
      </c>
      <c r="I1292" s="386">
        <v>1093</v>
      </c>
    </row>
    <row r="1293" spans="1:9" ht="15" x14ac:dyDescent="0.25">
      <c r="A1293" s="381">
        <v>20090015</v>
      </c>
      <c r="B1293" s="381" t="s">
        <v>30</v>
      </c>
      <c r="C1293" s="381" t="s">
        <v>12767</v>
      </c>
      <c r="D1293" s="381" t="s">
        <v>12823</v>
      </c>
      <c r="E1293" s="381" t="s">
        <v>1370</v>
      </c>
      <c r="F1293" s="386">
        <v>44.419999999999995</v>
      </c>
      <c r="G1293" s="386">
        <v>1555.1456000000001</v>
      </c>
      <c r="H1293" s="386">
        <v>0</v>
      </c>
      <c r="I1293" s="386">
        <v>1555</v>
      </c>
    </row>
    <row r="1294" spans="1:9" ht="15" x14ac:dyDescent="0.25">
      <c r="A1294" s="381">
        <v>20090015</v>
      </c>
      <c r="B1294" s="381" t="s">
        <v>422</v>
      </c>
      <c r="C1294" s="381" t="s">
        <v>13310</v>
      </c>
      <c r="D1294" s="381" t="s">
        <v>13340</v>
      </c>
      <c r="E1294" s="381" t="s">
        <v>4690</v>
      </c>
      <c r="F1294" s="386">
        <v>28.459999999999997</v>
      </c>
      <c r="G1294" s="386">
        <v>1647.3887999999997</v>
      </c>
      <c r="H1294" s="386">
        <v>0</v>
      </c>
      <c r="I1294" s="386">
        <v>1647</v>
      </c>
    </row>
    <row r="1295" spans="1:9" ht="15" x14ac:dyDescent="0.25">
      <c r="A1295" s="381">
        <v>20090015</v>
      </c>
      <c r="B1295" s="381" t="s">
        <v>8</v>
      </c>
      <c r="C1295" s="381" t="s">
        <v>13311</v>
      </c>
      <c r="D1295" s="381" t="s">
        <v>13341</v>
      </c>
      <c r="E1295" s="381" t="s">
        <v>4690</v>
      </c>
      <c r="F1295" s="386">
        <v>64.14</v>
      </c>
      <c r="G1295" s="386">
        <v>2675.1311000000001</v>
      </c>
      <c r="H1295" s="386">
        <v>0</v>
      </c>
      <c r="I1295" s="386">
        <v>2675</v>
      </c>
    </row>
    <row r="1296" spans="1:9" ht="15" x14ac:dyDescent="0.25">
      <c r="A1296" s="381">
        <v>20090015</v>
      </c>
      <c r="B1296" s="381" t="s">
        <v>32</v>
      </c>
      <c r="C1296" s="381" t="s">
        <v>13312</v>
      </c>
      <c r="D1296" s="381" t="s">
        <v>13342</v>
      </c>
      <c r="E1296" s="381" t="s">
        <v>4690</v>
      </c>
      <c r="F1296" s="386">
        <v>15.770000000000001</v>
      </c>
      <c r="G1296" s="386">
        <v>633.33399999999995</v>
      </c>
      <c r="H1296" s="386">
        <v>0</v>
      </c>
      <c r="I1296" s="386">
        <v>633</v>
      </c>
    </row>
    <row r="1297" spans="1:9" ht="15" x14ac:dyDescent="0.25">
      <c r="A1297" s="381">
        <v>20090015</v>
      </c>
      <c r="B1297" s="381" t="s">
        <v>10</v>
      </c>
      <c r="C1297" s="381" t="s">
        <v>11323</v>
      </c>
      <c r="D1297" s="381" t="s">
        <v>13875</v>
      </c>
      <c r="E1297" s="381" t="s">
        <v>1691</v>
      </c>
      <c r="F1297" s="386">
        <v>75.16</v>
      </c>
      <c r="G1297" s="386">
        <v>2928.9279999999999</v>
      </c>
      <c r="H1297" s="386">
        <v>0</v>
      </c>
      <c r="I1297" s="386">
        <v>2929</v>
      </c>
    </row>
    <row r="1298" spans="1:9" ht="15" x14ac:dyDescent="0.25">
      <c r="A1298" s="381">
        <v>20090015</v>
      </c>
      <c r="B1298" s="381" t="s">
        <v>34</v>
      </c>
      <c r="C1298" s="381" t="s">
        <v>12405</v>
      </c>
      <c r="D1298" s="381" t="s">
        <v>15594</v>
      </c>
      <c r="E1298" s="381" t="s">
        <v>4690</v>
      </c>
      <c r="F1298" s="386">
        <v>71.110000000000014</v>
      </c>
      <c r="G1298" s="386">
        <v>2817.5234999999998</v>
      </c>
      <c r="H1298" s="386">
        <v>0</v>
      </c>
      <c r="I1298" s="386">
        <v>2818</v>
      </c>
    </row>
    <row r="1299" spans="1:9" ht="15" x14ac:dyDescent="0.25">
      <c r="A1299" s="381">
        <v>20090015</v>
      </c>
      <c r="B1299" s="381" t="s">
        <v>11</v>
      </c>
      <c r="C1299" s="381" t="s">
        <v>10263</v>
      </c>
      <c r="D1299" s="381" t="s">
        <v>10309</v>
      </c>
      <c r="E1299" s="381" t="s">
        <v>4690</v>
      </c>
      <c r="F1299" s="386">
        <v>103.49000000000002</v>
      </c>
      <c r="G1299" s="386">
        <v>4356.5744999999997</v>
      </c>
      <c r="H1299" s="386">
        <v>0</v>
      </c>
      <c r="I1299" s="386">
        <v>4357</v>
      </c>
    </row>
    <row r="1300" spans="1:9" ht="15" x14ac:dyDescent="0.25">
      <c r="A1300" s="381" t="s">
        <v>16750</v>
      </c>
      <c r="B1300" s="381"/>
      <c r="C1300" s="381"/>
      <c r="D1300" s="381"/>
      <c r="E1300" s="381"/>
      <c r="F1300" s="386">
        <v>833.39</v>
      </c>
      <c r="G1300" s="386">
        <v>33524.502199999995</v>
      </c>
      <c r="H1300" s="386">
        <v>0</v>
      </c>
      <c r="I1300" s="386">
        <v>33524</v>
      </c>
    </row>
    <row r="1301" spans="1:9" ht="15" x14ac:dyDescent="0.25">
      <c r="A1301" s="381">
        <v>20090017</v>
      </c>
      <c r="B1301" s="381" t="s">
        <v>17</v>
      </c>
      <c r="C1301" s="381" t="s">
        <v>12311</v>
      </c>
      <c r="D1301" s="381" t="s">
        <v>12337</v>
      </c>
      <c r="E1301" s="381" t="s">
        <v>12338</v>
      </c>
      <c r="F1301" s="386">
        <v>23.07</v>
      </c>
      <c r="G1301" s="386">
        <v>970.26329999999984</v>
      </c>
      <c r="H1301" s="386">
        <v>13.849999999998545</v>
      </c>
      <c r="I1301" s="386">
        <v>956</v>
      </c>
    </row>
    <row r="1302" spans="1:9" ht="15" x14ac:dyDescent="0.25">
      <c r="A1302" s="381">
        <v>20090017</v>
      </c>
      <c r="B1302" s="381" t="s">
        <v>0</v>
      </c>
      <c r="C1302" s="381" t="s">
        <v>12358</v>
      </c>
      <c r="D1302" s="381" t="s">
        <v>12573</v>
      </c>
      <c r="E1302" s="381" t="s">
        <v>11381</v>
      </c>
      <c r="F1302" s="386">
        <v>882.19</v>
      </c>
      <c r="G1302" s="386">
        <v>37304.354899999998</v>
      </c>
      <c r="H1302" s="386">
        <v>0</v>
      </c>
      <c r="I1302" s="386">
        <v>37304</v>
      </c>
    </row>
    <row r="1303" spans="1:9" ht="15" x14ac:dyDescent="0.25">
      <c r="A1303" s="381" t="s">
        <v>16751</v>
      </c>
      <c r="B1303" s="381"/>
      <c r="C1303" s="381"/>
      <c r="D1303" s="381"/>
      <c r="E1303" s="381"/>
      <c r="F1303" s="386">
        <v>905.2600000000001</v>
      </c>
      <c r="G1303" s="386">
        <v>38274.618199999997</v>
      </c>
      <c r="H1303" s="386">
        <v>13.849999999998545</v>
      </c>
      <c r="I1303" s="386">
        <v>38260</v>
      </c>
    </row>
    <row r="1304" spans="1:9" ht="15" x14ac:dyDescent="0.25">
      <c r="A1304" s="381">
        <v>20090020</v>
      </c>
      <c r="B1304" s="381" t="s">
        <v>17</v>
      </c>
      <c r="C1304" s="381" t="s">
        <v>12313</v>
      </c>
      <c r="D1304" s="381" t="s">
        <v>12340</v>
      </c>
      <c r="E1304" s="381" t="s">
        <v>278</v>
      </c>
      <c r="F1304" s="386">
        <v>899.88000000000011</v>
      </c>
      <c r="G1304" s="386">
        <v>35161.7448</v>
      </c>
      <c r="H1304" s="386">
        <v>0</v>
      </c>
      <c r="I1304" s="386">
        <v>34527</v>
      </c>
    </row>
    <row r="1305" spans="1:9" ht="15" x14ac:dyDescent="0.25">
      <c r="A1305" s="381">
        <v>20090020</v>
      </c>
      <c r="B1305" s="381" t="s">
        <v>18</v>
      </c>
      <c r="C1305" s="381" t="s">
        <v>14234</v>
      </c>
      <c r="D1305" s="381" t="s">
        <v>14255</v>
      </c>
      <c r="E1305" s="381" t="s">
        <v>275</v>
      </c>
      <c r="F1305" s="386">
        <v>150.03</v>
      </c>
      <c r="G1305" s="386">
        <v>5770.3890000000001</v>
      </c>
      <c r="H1305" s="386">
        <v>0</v>
      </c>
      <c r="I1305" s="386">
        <v>5770</v>
      </c>
    </row>
    <row r="1306" spans="1:9" ht="15" x14ac:dyDescent="0.25">
      <c r="A1306" s="381" t="s">
        <v>16752</v>
      </c>
      <c r="B1306" s="381"/>
      <c r="C1306" s="381"/>
      <c r="D1306" s="381"/>
      <c r="E1306" s="381"/>
      <c r="F1306" s="386">
        <v>1049.9100000000001</v>
      </c>
      <c r="G1306" s="386">
        <v>40932.133800000003</v>
      </c>
      <c r="H1306" s="386">
        <v>0</v>
      </c>
      <c r="I1306" s="386">
        <v>40297</v>
      </c>
    </row>
    <row r="1307" spans="1:9" ht="15" x14ac:dyDescent="0.25">
      <c r="A1307" s="381">
        <v>20010055</v>
      </c>
      <c r="B1307" s="381" t="s">
        <v>17</v>
      </c>
      <c r="C1307" s="381" t="s">
        <v>12042</v>
      </c>
      <c r="D1307" s="381" t="s">
        <v>12422</v>
      </c>
      <c r="E1307" s="381" t="s">
        <v>460</v>
      </c>
      <c r="F1307" s="386">
        <v>22.880000000000003</v>
      </c>
      <c r="G1307" s="386">
        <v>950.57599999999991</v>
      </c>
      <c r="H1307" s="386">
        <v>695.45999999999913</v>
      </c>
      <c r="I1307" s="386">
        <v>255</v>
      </c>
    </row>
    <row r="1308" spans="1:9" ht="15" x14ac:dyDescent="0.25">
      <c r="A1308" s="381">
        <v>20010055</v>
      </c>
      <c r="B1308" s="381" t="s">
        <v>1</v>
      </c>
      <c r="C1308" s="381" t="s">
        <v>12521</v>
      </c>
      <c r="D1308" s="381" t="s">
        <v>12542</v>
      </c>
      <c r="E1308" s="381" t="s">
        <v>460</v>
      </c>
      <c r="F1308" s="386">
        <v>20.139999999999997</v>
      </c>
      <c r="G1308" s="386">
        <v>970.2681</v>
      </c>
      <c r="H1308" s="386">
        <v>0</v>
      </c>
      <c r="I1308" s="386">
        <v>970</v>
      </c>
    </row>
    <row r="1309" spans="1:9" ht="15" x14ac:dyDescent="0.25">
      <c r="A1309" s="381">
        <v>20010055</v>
      </c>
      <c r="B1309" s="381" t="s">
        <v>18</v>
      </c>
      <c r="C1309" s="381" t="s">
        <v>12522</v>
      </c>
      <c r="D1309" s="381" t="s">
        <v>12543</v>
      </c>
      <c r="E1309" s="381" t="s">
        <v>456</v>
      </c>
      <c r="F1309" s="386">
        <v>10.259999999999998</v>
      </c>
      <c r="G1309" s="386">
        <v>752.83860000000004</v>
      </c>
      <c r="H1309" s="386">
        <v>0</v>
      </c>
      <c r="I1309" s="386">
        <v>753</v>
      </c>
    </row>
    <row r="1310" spans="1:9" ht="15" x14ac:dyDescent="0.25">
      <c r="A1310" s="381">
        <v>20010055</v>
      </c>
      <c r="B1310" s="381" t="s">
        <v>20</v>
      </c>
      <c r="C1310" s="381" t="s">
        <v>13001</v>
      </c>
      <c r="D1310" s="381" t="s">
        <v>13016</v>
      </c>
      <c r="E1310" s="381" t="s">
        <v>13030</v>
      </c>
      <c r="F1310" s="386">
        <v>40.18</v>
      </c>
      <c r="G1310" s="386">
        <v>1614.4937</v>
      </c>
      <c r="H1310" s="386">
        <v>0</v>
      </c>
      <c r="I1310" s="386">
        <v>1614</v>
      </c>
    </row>
    <row r="1311" spans="1:9" ht="15" x14ac:dyDescent="0.25">
      <c r="A1311" s="381">
        <v>20010055</v>
      </c>
      <c r="B1311" s="381" t="s">
        <v>36</v>
      </c>
      <c r="C1311" s="381" t="s">
        <v>13003</v>
      </c>
      <c r="D1311" s="381" t="s">
        <v>13018</v>
      </c>
      <c r="E1311" s="381" t="s">
        <v>275</v>
      </c>
      <c r="F1311" s="386">
        <v>184.60000000000002</v>
      </c>
      <c r="G1311" s="386">
        <v>6971.6106999999993</v>
      </c>
      <c r="H1311" s="386">
        <v>0</v>
      </c>
      <c r="I1311" s="386">
        <v>6972</v>
      </c>
    </row>
    <row r="1312" spans="1:9" ht="15" x14ac:dyDescent="0.25">
      <c r="A1312" s="381">
        <v>20010055</v>
      </c>
      <c r="B1312" s="381" t="s">
        <v>21</v>
      </c>
      <c r="C1312" s="381" t="s">
        <v>13004</v>
      </c>
      <c r="D1312" s="381" t="s">
        <v>13019</v>
      </c>
      <c r="E1312" s="381" t="s">
        <v>275</v>
      </c>
      <c r="F1312" s="386">
        <v>73.339999999999989</v>
      </c>
      <c r="G1312" s="386">
        <v>3162.9291000000003</v>
      </c>
      <c r="H1312" s="386">
        <v>0</v>
      </c>
      <c r="I1312" s="386">
        <v>3163</v>
      </c>
    </row>
    <row r="1313" spans="1:9" ht="15" x14ac:dyDescent="0.25">
      <c r="A1313" s="381">
        <v>20010055</v>
      </c>
      <c r="B1313" s="381" t="s">
        <v>40</v>
      </c>
      <c r="C1313" s="381" t="s">
        <v>13718</v>
      </c>
      <c r="D1313" s="381" t="s">
        <v>13744</v>
      </c>
      <c r="E1313" s="381" t="s">
        <v>275</v>
      </c>
      <c r="F1313" s="386">
        <v>81.290000000000006</v>
      </c>
      <c r="G1313" s="386">
        <v>3565.8691000000003</v>
      </c>
      <c r="H1313" s="386">
        <v>0</v>
      </c>
      <c r="I1313" s="386">
        <v>3566</v>
      </c>
    </row>
    <row r="1314" spans="1:9" ht="15" x14ac:dyDescent="0.25">
      <c r="A1314" s="381">
        <v>20010055</v>
      </c>
      <c r="B1314" s="381" t="s">
        <v>24</v>
      </c>
      <c r="C1314" s="381" t="s">
        <v>12921</v>
      </c>
      <c r="D1314" s="381" t="s">
        <v>12941</v>
      </c>
      <c r="E1314" s="381" t="s">
        <v>429</v>
      </c>
      <c r="F1314" s="386">
        <v>6.12</v>
      </c>
      <c r="G1314" s="386">
        <v>372.15189999999996</v>
      </c>
      <c r="H1314" s="386">
        <v>0</v>
      </c>
      <c r="I1314" s="386">
        <v>372</v>
      </c>
    </row>
    <row r="1315" spans="1:9" ht="15" x14ac:dyDescent="0.25">
      <c r="A1315" s="381">
        <v>20010055</v>
      </c>
      <c r="B1315" s="381" t="s">
        <v>3</v>
      </c>
      <c r="C1315" s="381" t="s">
        <v>13522</v>
      </c>
      <c r="D1315" s="381" t="s">
        <v>13554</v>
      </c>
      <c r="E1315" s="381" t="s">
        <v>275</v>
      </c>
      <c r="F1315" s="386">
        <v>22.47</v>
      </c>
      <c r="G1315" s="386">
        <v>971.45869999999991</v>
      </c>
      <c r="H1315" s="386">
        <v>0</v>
      </c>
      <c r="I1315" s="386">
        <v>971</v>
      </c>
    </row>
    <row r="1316" spans="1:9" ht="15" x14ac:dyDescent="0.25">
      <c r="A1316" s="381">
        <v>20010055</v>
      </c>
      <c r="B1316" s="381" t="s">
        <v>28</v>
      </c>
      <c r="C1316" s="381" t="s">
        <v>14146</v>
      </c>
      <c r="D1316" s="381" t="s">
        <v>14161</v>
      </c>
      <c r="E1316" s="381" t="s">
        <v>460</v>
      </c>
      <c r="F1316" s="386">
        <v>4.01</v>
      </c>
      <c r="G1316" s="386">
        <v>166.49520000000001</v>
      </c>
      <c r="H1316" s="386">
        <v>0</v>
      </c>
      <c r="I1316" s="386">
        <v>166</v>
      </c>
    </row>
    <row r="1317" spans="1:9" ht="15" x14ac:dyDescent="0.25">
      <c r="A1317" s="381">
        <v>20010055</v>
      </c>
      <c r="B1317" s="381" t="s">
        <v>37</v>
      </c>
      <c r="C1317" s="381" t="s">
        <v>8400</v>
      </c>
      <c r="D1317" s="381" t="s">
        <v>14460</v>
      </c>
      <c r="E1317" s="381" t="s">
        <v>460</v>
      </c>
      <c r="F1317" s="386">
        <v>32.739999999999995</v>
      </c>
      <c r="G1317" s="386">
        <v>1214.0139999999999</v>
      </c>
      <c r="H1317" s="386">
        <v>0</v>
      </c>
      <c r="I1317" s="386">
        <v>1214</v>
      </c>
    </row>
    <row r="1318" spans="1:9" ht="15" x14ac:dyDescent="0.25">
      <c r="A1318" s="381">
        <v>20010055</v>
      </c>
      <c r="B1318" s="381" t="s">
        <v>38</v>
      </c>
      <c r="C1318" s="381" t="s">
        <v>14607</v>
      </c>
      <c r="D1318" s="381" t="s">
        <v>14631</v>
      </c>
      <c r="E1318" s="381" t="s">
        <v>272</v>
      </c>
      <c r="F1318" s="386">
        <v>5.8900000000000006</v>
      </c>
      <c r="G1318" s="386">
        <v>266.7088</v>
      </c>
      <c r="H1318" s="386">
        <v>0</v>
      </c>
      <c r="I1318" s="386">
        <v>267</v>
      </c>
    </row>
    <row r="1319" spans="1:9" ht="15" x14ac:dyDescent="0.25">
      <c r="A1319" s="381">
        <v>20010055</v>
      </c>
      <c r="B1319" s="381" t="s">
        <v>29</v>
      </c>
      <c r="C1319" s="381" t="s">
        <v>14512</v>
      </c>
      <c r="D1319" s="381" t="s">
        <v>14531</v>
      </c>
      <c r="E1319" s="381" t="s">
        <v>460</v>
      </c>
      <c r="F1319" s="386">
        <v>8.49</v>
      </c>
      <c r="G1319" s="386">
        <v>405.7269</v>
      </c>
      <c r="H1319" s="386">
        <v>0</v>
      </c>
      <c r="I1319" s="386">
        <v>406</v>
      </c>
    </row>
    <row r="1320" spans="1:9" ht="15" x14ac:dyDescent="0.25">
      <c r="A1320" s="381">
        <v>20010055</v>
      </c>
      <c r="B1320" s="381" t="s">
        <v>5</v>
      </c>
      <c r="C1320" s="381" t="s">
        <v>14513</v>
      </c>
      <c r="D1320" s="381" t="s">
        <v>14532</v>
      </c>
      <c r="E1320" s="381" t="s">
        <v>273</v>
      </c>
      <c r="F1320" s="386">
        <v>24.15</v>
      </c>
      <c r="G1320" s="386">
        <v>1135.4996000000001</v>
      </c>
      <c r="H1320" s="386">
        <v>0</v>
      </c>
      <c r="I1320" s="386">
        <v>1135</v>
      </c>
    </row>
    <row r="1321" spans="1:9" ht="15" x14ac:dyDescent="0.25">
      <c r="A1321" s="381">
        <v>20010055</v>
      </c>
      <c r="B1321" s="381" t="s">
        <v>39</v>
      </c>
      <c r="C1321" s="381" t="s">
        <v>14608</v>
      </c>
      <c r="D1321" s="381" t="s">
        <v>14632</v>
      </c>
      <c r="E1321" s="381" t="s">
        <v>460</v>
      </c>
      <c r="F1321" s="386">
        <v>13.159999999999998</v>
      </c>
      <c r="G1321" s="386">
        <v>696.31189999999992</v>
      </c>
      <c r="H1321" s="386">
        <v>0</v>
      </c>
      <c r="I1321" s="386">
        <v>696</v>
      </c>
    </row>
    <row r="1322" spans="1:9" ht="15" x14ac:dyDescent="0.25">
      <c r="A1322" s="381">
        <v>20010055</v>
      </c>
      <c r="B1322" s="381" t="s">
        <v>6</v>
      </c>
      <c r="C1322" s="381" t="s">
        <v>14971</v>
      </c>
      <c r="D1322" s="381" t="s">
        <v>14983</v>
      </c>
      <c r="E1322" s="381" t="s">
        <v>429</v>
      </c>
      <c r="F1322" s="386">
        <v>9.2800000000000011</v>
      </c>
      <c r="G1322" s="386">
        <v>425.71600000000001</v>
      </c>
      <c r="H1322" s="386">
        <v>0</v>
      </c>
      <c r="I1322" s="386">
        <v>426</v>
      </c>
    </row>
    <row r="1323" spans="1:9" ht="15" x14ac:dyDescent="0.25">
      <c r="A1323" s="381">
        <v>20010055</v>
      </c>
      <c r="B1323" s="381" t="s">
        <v>30</v>
      </c>
      <c r="C1323" s="381" t="s">
        <v>16430</v>
      </c>
      <c r="D1323" s="381" t="s">
        <v>16484</v>
      </c>
      <c r="E1323" s="381" t="s">
        <v>273</v>
      </c>
      <c r="F1323" s="386">
        <v>11.989999999999998</v>
      </c>
      <c r="G1323" s="386">
        <v>461.59590000000003</v>
      </c>
      <c r="H1323" s="386">
        <v>0</v>
      </c>
      <c r="I1323" s="386">
        <v>462</v>
      </c>
    </row>
    <row r="1324" spans="1:9" ht="15" x14ac:dyDescent="0.25">
      <c r="A1324" s="381">
        <v>20010055</v>
      </c>
      <c r="B1324" s="381" t="s">
        <v>31</v>
      </c>
      <c r="C1324" s="381" t="s">
        <v>9605</v>
      </c>
      <c r="D1324" s="381" t="s">
        <v>16485</v>
      </c>
      <c r="E1324" s="381" t="s">
        <v>5245</v>
      </c>
      <c r="F1324" s="386">
        <v>19.809999999999999</v>
      </c>
      <c r="G1324" s="386">
        <v>881.62920000000008</v>
      </c>
      <c r="H1324" s="386">
        <v>0</v>
      </c>
      <c r="I1324" s="386">
        <v>882</v>
      </c>
    </row>
    <row r="1325" spans="1:9" ht="15" x14ac:dyDescent="0.25">
      <c r="A1325" s="381">
        <v>20010055</v>
      </c>
      <c r="B1325" s="381" t="s">
        <v>7</v>
      </c>
      <c r="C1325" s="381">
        <v>0</v>
      </c>
      <c r="D1325" s="381">
        <v>0</v>
      </c>
      <c r="E1325" s="381">
        <v>0</v>
      </c>
      <c r="F1325" s="386">
        <v>42.45</v>
      </c>
      <c r="G1325" s="386">
        <v>1740.5519999999999</v>
      </c>
      <c r="H1325" s="386">
        <v>0</v>
      </c>
      <c r="I1325" s="386">
        <v>471</v>
      </c>
    </row>
    <row r="1326" spans="1:9" ht="15" x14ac:dyDescent="0.25">
      <c r="A1326" s="381" t="s">
        <v>16753</v>
      </c>
      <c r="B1326" s="381"/>
      <c r="C1326" s="381"/>
      <c r="D1326" s="381"/>
      <c r="E1326" s="381"/>
      <c r="F1326" s="386">
        <v>633.24999999999989</v>
      </c>
      <c r="G1326" s="386">
        <v>26726.445400000001</v>
      </c>
      <c r="H1326" s="386">
        <v>695.45999999999913</v>
      </c>
      <c r="I1326" s="386">
        <v>24761</v>
      </c>
    </row>
    <row r="1327" spans="1:9" ht="15" x14ac:dyDescent="0.25">
      <c r="A1327" s="381">
        <v>20020023</v>
      </c>
      <c r="B1327" s="381" t="s">
        <v>18</v>
      </c>
      <c r="C1327" s="381" t="s">
        <v>10541</v>
      </c>
      <c r="D1327" s="381" t="s">
        <v>12430</v>
      </c>
      <c r="E1327" s="381" t="s">
        <v>1380</v>
      </c>
      <c r="F1327" s="386">
        <v>46.32</v>
      </c>
      <c r="G1327" s="386">
        <v>1822.4084000000003</v>
      </c>
      <c r="H1327" s="386">
        <v>0</v>
      </c>
      <c r="I1327" s="386">
        <v>1822</v>
      </c>
    </row>
    <row r="1328" spans="1:9" ht="15" x14ac:dyDescent="0.25">
      <c r="A1328" s="381">
        <v>20020023</v>
      </c>
      <c r="B1328" s="381" t="s">
        <v>21</v>
      </c>
      <c r="C1328" s="381" t="s">
        <v>12399</v>
      </c>
      <c r="D1328" s="381" t="s">
        <v>12431</v>
      </c>
      <c r="E1328" s="381" t="s">
        <v>11030</v>
      </c>
      <c r="F1328" s="386">
        <v>34.75</v>
      </c>
      <c r="G1328" s="386">
        <v>1392.8081999999999</v>
      </c>
      <c r="H1328" s="386">
        <v>0</v>
      </c>
      <c r="I1328" s="386">
        <v>1393</v>
      </c>
    </row>
    <row r="1329" spans="1:9" ht="15" x14ac:dyDescent="0.25">
      <c r="A1329" s="381">
        <v>20020023</v>
      </c>
      <c r="B1329" s="381" t="s">
        <v>25</v>
      </c>
      <c r="C1329" s="381" t="s">
        <v>13527</v>
      </c>
      <c r="D1329" s="381" t="s">
        <v>13560</v>
      </c>
      <c r="E1329" s="381" t="s">
        <v>5245</v>
      </c>
      <c r="F1329" s="386">
        <v>48.77000000000001</v>
      </c>
      <c r="G1329" s="386">
        <v>1935.3123000000001</v>
      </c>
      <c r="H1329" s="386">
        <v>0</v>
      </c>
      <c r="I1329" s="386">
        <v>1935</v>
      </c>
    </row>
    <row r="1330" spans="1:9" ht="15" x14ac:dyDescent="0.25">
      <c r="A1330" s="381">
        <v>20020023</v>
      </c>
      <c r="B1330" s="381" t="s">
        <v>26</v>
      </c>
      <c r="C1330" s="381" t="s">
        <v>12528</v>
      </c>
      <c r="D1330" s="381" t="s">
        <v>12557</v>
      </c>
      <c r="E1330" s="381" t="s">
        <v>281</v>
      </c>
      <c r="F1330" s="386">
        <v>1.8399999999999999</v>
      </c>
      <c r="G1330" s="386">
        <v>72.704399999999993</v>
      </c>
      <c r="H1330" s="386">
        <v>0</v>
      </c>
      <c r="I1330" s="386">
        <v>73</v>
      </c>
    </row>
    <row r="1331" spans="1:9" ht="15" x14ac:dyDescent="0.25">
      <c r="A1331" s="381">
        <v>20020023</v>
      </c>
      <c r="B1331" s="381" t="s">
        <v>37</v>
      </c>
      <c r="C1331" s="381" t="s">
        <v>12404</v>
      </c>
      <c r="D1331" s="381" t="s">
        <v>12437</v>
      </c>
      <c r="E1331" s="381" t="s">
        <v>5502</v>
      </c>
      <c r="F1331" s="386">
        <v>47.509999999999991</v>
      </c>
      <c r="G1331" s="386">
        <v>1930.0688</v>
      </c>
      <c r="H1331" s="386">
        <v>0</v>
      </c>
      <c r="I1331" s="386">
        <v>1930</v>
      </c>
    </row>
    <row r="1332" spans="1:9" ht="15" x14ac:dyDescent="0.25">
      <c r="A1332" s="381">
        <v>20020023</v>
      </c>
      <c r="B1332" s="381" t="s">
        <v>29</v>
      </c>
      <c r="C1332" s="381" t="s">
        <v>12405</v>
      </c>
      <c r="D1332" s="381" t="s">
        <v>12438</v>
      </c>
      <c r="E1332" s="381" t="s">
        <v>1284</v>
      </c>
      <c r="F1332" s="386">
        <v>152.84</v>
      </c>
      <c r="G1332" s="386">
        <v>6398.3552000000009</v>
      </c>
      <c r="H1332" s="386">
        <v>0</v>
      </c>
      <c r="I1332" s="386">
        <v>6398</v>
      </c>
    </row>
    <row r="1333" spans="1:9" ht="15" x14ac:dyDescent="0.25">
      <c r="A1333" s="381">
        <v>20020023</v>
      </c>
      <c r="B1333" s="381" t="s">
        <v>39</v>
      </c>
      <c r="C1333" s="381" t="s">
        <v>13301</v>
      </c>
      <c r="D1333" s="381" t="s">
        <v>13323</v>
      </c>
      <c r="E1333" s="381" t="s">
        <v>275</v>
      </c>
      <c r="F1333" s="386">
        <v>16.580000000000002</v>
      </c>
      <c r="G1333" s="386">
        <v>720.64780000000007</v>
      </c>
      <c r="H1333" s="386">
        <v>0</v>
      </c>
      <c r="I1333" s="386">
        <v>721</v>
      </c>
    </row>
    <row r="1334" spans="1:9" ht="15" x14ac:dyDescent="0.25">
      <c r="A1334" s="381">
        <v>20020023</v>
      </c>
      <c r="B1334" s="381" t="s">
        <v>6</v>
      </c>
      <c r="C1334" s="381" t="s">
        <v>618</v>
      </c>
      <c r="D1334" s="381" t="s">
        <v>12719</v>
      </c>
      <c r="E1334" s="381" t="s">
        <v>1284</v>
      </c>
      <c r="F1334" s="386">
        <v>66.05</v>
      </c>
      <c r="G1334" s="386">
        <v>2702.1224000000002</v>
      </c>
      <c r="H1334" s="386">
        <v>0</v>
      </c>
      <c r="I1334" s="386">
        <v>2702</v>
      </c>
    </row>
    <row r="1335" spans="1:9" ht="15" x14ac:dyDescent="0.25">
      <c r="A1335" s="381">
        <v>20020023</v>
      </c>
      <c r="B1335" s="381" t="s">
        <v>31</v>
      </c>
      <c r="C1335" s="381" t="s">
        <v>13076</v>
      </c>
      <c r="D1335" s="381" t="s">
        <v>13099</v>
      </c>
      <c r="E1335" s="381" t="s">
        <v>7961</v>
      </c>
      <c r="F1335" s="386">
        <v>5.28</v>
      </c>
      <c r="G1335" s="386">
        <v>223.9624</v>
      </c>
      <c r="H1335" s="386">
        <v>0</v>
      </c>
      <c r="I1335" s="386">
        <v>224</v>
      </c>
    </row>
    <row r="1336" spans="1:9" ht="15" x14ac:dyDescent="0.25">
      <c r="A1336" s="381">
        <v>20020023</v>
      </c>
      <c r="B1336" s="381" t="s">
        <v>422</v>
      </c>
      <c r="C1336" s="381" t="s">
        <v>16436</v>
      </c>
      <c r="D1336" s="381" t="s">
        <v>16492</v>
      </c>
      <c r="E1336" s="381" t="s">
        <v>1284</v>
      </c>
      <c r="F1336" s="386">
        <v>21.270000000000003</v>
      </c>
      <c r="G1336" s="386">
        <v>847.93560000000002</v>
      </c>
      <c r="H1336" s="386">
        <v>0</v>
      </c>
      <c r="I1336" s="386">
        <v>848</v>
      </c>
    </row>
    <row r="1337" spans="1:9" ht="15" x14ac:dyDescent="0.25">
      <c r="A1337" s="381">
        <v>20020023</v>
      </c>
      <c r="B1337" s="381" t="s">
        <v>9</v>
      </c>
      <c r="C1337" s="381" t="s">
        <v>7428</v>
      </c>
      <c r="D1337" s="381" t="s">
        <v>12653</v>
      </c>
      <c r="E1337" s="381" t="s">
        <v>1380</v>
      </c>
      <c r="F1337" s="386">
        <v>98</v>
      </c>
      <c r="G1337" s="386">
        <v>3913.1250000000005</v>
      </c>
      <c r="H1337" s="386">
        <v>0</v>
      </c>
      <c r="I1337" s="386">
        <v>3913</v>
      </c>
    </row>
    <row r="1338" spans="1:9" ht="15" x14ac:dyDescent="0.25">
      <c r="A1338" s="381">
        <v>20020023</v>
      </c>
      <c r="B1338" s="381" t="s">
        <v>10</v>
      </c>
      <c r="C1338" s="381" t="s">
        <v>11878</v>
      </c>
      <c r="D1338" s="381" t="s">
        <v>12560</v>
      </c>
      <c r="E1338" s="381" t="s">
        <v>1380</v>
      </c>
      <c r="F1338" s="386">
        <v>78.02000000000001</v>
      </c>
      <c r="G1338" s="386">
        <v>3121.5685999999996</v>
      </c>
      <c r="H1338" s="386">
        <v>0</v>
      </c>
      <c r="I1338" s="386">
        <v>3122</v>
      </c>
    </row>
    <row r="1339" spans="1:9" ht="15" x14ac:dyDescent="0.25">
      <c r="A1339" s="381">
        <v>20020023</v>
      </c>
      <c r="B1339" s="381" t="s">
        <v>34</v>
      </c>
      <c r="C1339" s="381" t="s">
        <v>11332</v>
      </c>
      <c r="D1339" s="381" t="s">
        <v>13100</v>
      </c>
      <c r="E1339" s="381" t="s">
        <v>1380</v>
      </c>
      <c r="F1339" s="386">
        <v>24.16</v>
      </c>
      <c r="G1339" s="386">
        <v>1055.8186000000001</v>
      </c>
      <c r="H1339" s="386">
        <v>0</v>
      </c>
      <c r="I1339" s="386">
        <v>1056</v>
      </c>
    </row>
    <row r="1340" spans="1:9" ht="15" x14ac:dyDescent="0.25">
      <c r="A1340" s="381">
        <v>20020023</v>
      </c>
      <c r="B1340" s="381" t="s">
        <v>12</v>
      </c>
      <c r="C1340" s="381" t="s">
        <v>12530</v>
      </c>
      <c r="D1340" s="381" t="s">
        <v>12561</v>
      </c>
      <c r="E1340" s="381" t="s">
        <v>5245</v>
      </c>
      <c r="F1340" s="386">
        <v>20.939999999999998</v>
      </c>
      <c r="G1340" s="386">
        <v>866.33199999999999</v>
      </c>
      <c r="H1340" s="386">
        <v>0</v>
      </c>
      <c r="I1340" s="386">
        <v>866</v>
      </c>
    </row>
    <row r="1341" spans="1:9" ht="15" x14ac:dyDescent="0.25">
      <c r="A1341" s="381">
        <v>20020023</v>
      </c>
      <c r="B1341" s="381" t="s">
        <v>15</v>
      </c>
      <c r="C1341" s="381" t="s">
        <v>15967</v>
      </c>
      <c r="D1341" s="381" t="s">
        <v>15979</v>
      </c>
      <c r="E1341" s="381" t="s">
        <v>1284</v>
      </c>
      <c r="F1341" s="386">
        <v>5.59</v>
      </c>
      <c r="G1341" s="386">
        <v>230.02430000000004</v>
      </c>
      <c r="H1341" s="386">
        <v>0</v>
      </c>
      <c r="I1341" s="386">
        <v>230</v>
      </c>
    </row>
    <row r="1342" spans="1:9" ht="15" x14ac:dyDescent="0.25">
      <c r="A1342" s="381">
        <v>20020023</v>
      </c>
      <c r="B1342" s="381" t="s">
        <v>16</v>
      </c>
      <c r="C1342" s="381" t="s">
        <v>7602</v>
      </c>
      <c r="D1342" s="381" t="s">
        <v>15348</v>
      </c>
      <c r="E1342" s="381" t="s">
        <v>1284</v>
      </c>
      <c r="F1342" s="386">
        <v>35.300000000000004</v>
      </c>
      <c r="G1342" s="386">
        <v>1389.0926000000002</v>
      </c>
      <c r="H1342" s="386">
        <v>0</v>
      </c>
      <c r="I1342" s="386">
        <v>1389</v>
      </c>
    </row>
    <row r="1343" spans="1:9" ht="15" x14ac:dyDescent="0.25">
      <c r="A1343" s="381">
        <v>20020023</v>
      </c>
      <c r="B1343" s="381" t="s">
        <v>423</v>
      </c>
      <c r="C1343" s="381" t="s">
        <v>15500</v>
      </c>
      <c r="D1343" s="381" t="s">
        <v>15550</v>
      </c>
      <c r="E1343" s="381" t="s">
        <v>1284</v>
      </c>
      <c r="F1343" s="386">
        <v>7.34</v>
      </c>
      <c r="G1343" s="386">
        <v>299.91300000000001</v>
      </c>
      <c r="H1343" s="386">
        <v>0</v>
      </c>
      <c r="I1343" s="386">
        <v>300</v>
      </c>
    </row>
    <row r="1344" spans="1:9" ht="15" x14ac:dyDescent="0.25">
      <c r="A1344" s="381">
        <v>20020023</v>
      </c>
      <c r="B1344" s="381" t="s">
        <v>424</v>
      </c>
      <c r="C1344" s="381" t="s">
        <v>13951</v>
      </c>
      <c r="D1344" s="381" t="s">
        <v>15785</v>
      </c>
      <c r="E1344" s="381" t="s">
        <v>14103</v>
      </c>
      <c r="F1344" s="386">
        <v>37.389999999999993</v>
      </c>
      <c r="G1344" s="386">
        <v>1514.9888000000001</v>
      </c>
      <c r="H1344" s="386">
        <v>0</v>
      </c>
      <c r="I1344" s="386">
        <v>1515</v>
      </c>
    </row>
    <row r="1345" spans="1:9" ht="15" x14ac:dyDescent="0.25">
      <c r="A1345" s="381" t="s">
        <v>16754</v>
      </c>
      <c r="B1345" s="381"/>
      <c r="C1345" s="381"/>
      <c r="D1345" s="381"/>
      <c r="E1345" s="381"/>
      <c r="F1345" s="386">
        <v>747.94999999999993</v>
      </c>
      <c r="G1345" s="386">
        <v>30437.188399999999</v>
      </c>
      <c r="H1345" s="386">
        <v>0</v>
      </c>
      <c r="I1345" s="386">
        <v>30437</v>
      </c>
    </row>
    <row r="1346" spans="1:9" ht="15" x14ac:dyDescent="0.25">
      <c r="A1346" s="381">
        <v>20080041</v>
      </c>
      <c r="B1346" s="381" t="s">
        <v>17</v>
      </c>
      <c r="C1346" s="381" t="s">
        <v>7914</v>
      </c>
      <c r="D1346" s="381" t="s">
        <v>12448</v>
      </c>
      <c r="E1346" s="381" t="s">
        <v>7962</v>
      </c>
      <c r="F1346" s="386">
        <v>404.87</v>
      </c>
      <c r="G1346" s="386">
        <v>16726.403200000001</v>
      </c>
      <c r="H1346" s="386">
        <v>10994.48</v>
      </c>
      <c r="I1346" s="386">
        <v>5732</v>
      </c>
    </row>
    <row r="1347" spans="1:9" ht="15" x14ac:dyDescent="0.25">
      <c r="A1347" s="381">
        <v>20080041</v>
      </c>
      <c r="B1347" s="381" t="s">
        <v>1</v>
      </c>
      <c r="C1347" s="381" t="s">
        <v>13168</v>
      </c>
      <c r="D1347" s="381" t="s">
        <v>13208</v>
      </c>
      <c r="E1347" s="381" t="s">
        <v>275</v>
      </c>
      <c r="F1347" s="386">
        <v>16.149999999999999</v>
      </c>
      <c r="G1347" s="386">
        <v>697.29419999999993</v>
      </c>
      <c r="H1347" s="386">
        <v>0</v>
      </c>
      <c r="I1347" s="386">
        <v>697</v>
      </c>
    </row>
    <row r="1348" spans="1:9" ht="15" x14ac:dyDescent="0.25">
      <c r="A1348" s="381">
        <v>20080041</v>
      </c>
      <c r="B1348" s="381" t="s">
        <v>20</v>
      </c>
      <c r="C1348" s="381" t="s">
        <v>13170</v>
      </c>
      <c r="D1348" s="381" t="s">
        <v>13210</v>
      </c>
      <c r="E1348" s="381" t="s">
        <v>7962</v>
      </c>
      <c r="F1348" s="386">
        <v>32.58</v>
      </c>
      <c r="G1348" s="386">
        <v>1309.0303999999999</v>
      </c>
      <c r="H1348" s="386">
        <v>0</v>
      </c>
      <c r="I1348" s="386">
        <v>1309</v>
      </c>
    </row>
    <row r="1349" spans="1:9" ht="15" x14ac:dyDescent="0.25">
      <c r="A1349" s="381">
        <v>20080041</v>
      </c>
      <c r="B1349" s="381" t="s">
        <v>36</v>
      </c>
      <c r="C1349" s="381" t="s">
        <v>16003</v>
      </c>
      <c r="D1349" s="381" t="s">
        <v>16106</v>
      </c>
      <c r="E1349" s="381" t="s">
        <v>7417</v>
      </c>
      <c r="F1349" s="386">
        <v>13.52</v>
      </c>
      <c r="G1349" s="386">
        <v>606.18589999999995</v>
      </c>
      <c r="H1349" s="386">
        <v>0</v>
      </c>
      <c r="I1349" s="386">
        <v>606</v>
      </c>
    </row>
    <row r="1350" spans="1:9" ht="15" x14ac:dyDescent="0.25">
      <c r="A1350" s="381">
        <v>20080041</v>
      </c>
      <c r="B1350" s="381" t="s">
        <v>22</v>
      </c>
      <c r="C1350" s="381" t="s">
        <v>7541</v>
      </c>
      <c r="D1350" s="381" t="s">
        <v>16262</v>
      </c>
      <c r="E1350" s="381" t="s">
        <v>7962</v>
      </c>
      <c r="F1350" s="386">
        <v>31.07</v>
      </c>
      <c r="G1350" s="386">
        <v>1268.7058</v>
      </c>
      <c r="H1350" s="386">
        <v>0</v>
      </c>
      <c r="I1350" s="386">
        <v>1269</v>
      </c>
    </row>
    <row r="1351" spans="1:9" ht="15" x14ac:dyDescent="0.25">
      <c r="A1351" s="381">
        <v>20080041</v>
      </c>
      <c r="B1351" s="381" t="s">
        <v>40</v>
      </c>
      <c r="C1351" s="381" t="s">
        <v>13171</v>
      </c>
      <c r="D1351" s="381" t="s">
        <v>13211</v>
      </c>
      <c r="E1351" s="381" t="s">
        <v>5245</v>
      </c>
      <c r="F1351" s="386">
        <v>6.57</v>
      </c>
      <c r="G1351" s="386">
        <v>255.8526</v>
      </c>
      <c r="H1351" s="386">
        <v>0</v>
      </c>
      <c r="I1351" s="386">
        <v>256</v>
      </c>
    </row>
    <row r="1352" spans="1:9" ht="15" x14ac:dyDescent="0.25">
      <c r="A1352" s="381">
        <v>20080041</v>
      </c>
      <c r="B1352" s="381" t="s">
        <v>23</v>
      </c>
      <c r="C1352" s="381" t="s">
        <v>16226</v>
      </c>
      <c r="D1352" s="381" t="s">
        <v>16263</v>
      </c>
      <c r="E1352" s="381" t="s">
        <v>7962</v>
      </c>
      <c r="F1352" s="386">
        <v>30.610000000000007</v>
      </c>
      <c r="G1352" s="386">
        <v>1229.3505</v>
      </c>
      <c r="H1352" s="386">
        <v>0</v>
      </c>
      <c r="I1352" s="386">
        <v>1229</v>
      </c>
    </row>
    <row r="1353" spans="1:9" ht="15" x14ac:dyDescent="0.25">
      <c r="A1353" s="381">
        <v>20080041</v>
      </c>
      <c r="B1353" s="381" t="s">
        <v>24</v>
      </c>
      <c r="C1353" s="381" t="s">
        <v>16227</v>
      </c>
      <c r="D1353" s="381" t="s">
        <v>16264</v>
      </c>
      <c r="E1353" s="381" t="s">
        <v>275</v>
      </c>
      <c r="F1353" s="386">
        <v>26.27</v>
      </c>
      <c r="G1353" s="386">
        <v>1092.2593000000002</v>
      </c>
      <c r="H1353" s="386">
        <v>0</v>
      </c>
      <c r="I1353" s="386">
        <v>1092</v>
      </c>
    </row>
    <row r="1354" spans="1:9" ht="15" x14ac:dyDescent="0.25">
      <c r="A1354" s="381">
        <v>20080041</v>
      </c>
      <c r="B1354" s="381" t="s">
        <v>25</v>
      </c>
      <c r="C1354" s="381" t="s">
        <v>16228</v>
      </c>
      <c r="D1354" s="381" t="s">
        <v>16265</v>
      </c>
      <c r="E1354" s="381" t="s">
        <v>275</v>
      </c>
      <c r="F1354" s="386">
        <v>31.039999999999996</v>
      </c>
      <c r="G1354" s="386">
        <v>1209.6264999999999</v>
      </c>
      <c r="H1354" s="386">
        <v>0</v>
      </c>
      <c r="I1354" s="386">
        <v>1210</v>
      </c>
    </row>
    <row r="1355" spans="1:9" ht="15" x14ac:dyDescent="0.25">
      <c r="A1355" s="381">
        <v>20080041</v>
      </c>
      <c r="B1355" s="381" t="s">
        <v>26</v>
      </c>
      <c r="C1355" s="381" t="s">
        <v>16229</v>
      </c>
      <c r="D1355" s="381" t="s">
        <v>16266</v>
      </c>
      <c r="E1355" s="381" t="s">
        <v>7962</v>
      </c>
      <c r="F1355" s="386">
        <v>39.20000000000001</v>
      </c>
      <c r="G1355" s="386">
        <v>1368.4082999999998</v>
      </c>
      <c r="H1355" s="386">
        <v>0</v>
      </c>
      <c r="I1355" s="386">
        <v>1368</v>
      </c>
    </row>
    <row r="1356" spans="1:9" ht="15" x14ac:dyDescent="0.25">
      <c r="A1356" s="381">
        <v>20080041</v>
      </c>
      <c r="B1356" s="381" t="s">
        <v>27</v>
      </c>
      <c r="C1356" s="381" t="s">
        <v>9500</v>
      </c>
      <c r="D1356" s="381" t="s">
        <v>16267</v>
      </c>
      <c r="E1356" s="381" t="s">
        <v>7962</v>
      </c>
      <c r="F1356" s="386">
        <v>15.489999999999998</v>
      </c>
      <c r="G1356" s="386">
        <v>589.88929999999993</v>
      </c>
      <c r="H1356" s="386">
        <v>0</v>
      </c>
      <c r="I1356" s="386">
        <v>590</v>
      </c>
    </row>
    <row r="1357" spans="1:9" ht="15" x14ac:dyDescent="0.25">
      <c r="A1357" s="381">
        <v>20080041</v>
      </c>
      <c r="B1357" s="381" t="s">
        <v>2</v>
      </c>
      <c r="C1357" s="381" t="s">
        <v>16461</v>
      </c>
      <c r="D1357" s="381" t="s">
        <v>16534</v>
      </c>
      <c r="E1357" s="381" t="s">
        <v>7962</v>
      </c>
      <c r="F1357" s="386">
        <v>15.15</v>
      </c>
      <c r="G1357" s="386">
        <v>583.36720000000003</v>
      </c>
      <c r="H1357" s="386">
        <v>0</v>
      </c>
      <c r="I1357" s="386">
        <v>583</v>
      </c>
    </row>
    <row r="1358" spans="1:9" ht="15" x14ac:dyDescent="0.25">
      <c r="A1358" s="381">
        <v>20080041</v>
      </c>
      <c r="B1358" s="381" t="s">
        <v>3</v>
      </c>
      <c r="C1358" s="381" t="s">
        <v>16462</v>
      </c>
      <c r="D1358" s="381" t="s">
        <v>16535</v>
      </c>
      <c r="E1358" s="381" t="s">
        <v>7962</v>
      </c>
      <c r="F1358" s="386">
        <v>6.6100000000000012</v>
      </c>
      <c r="G1358" s="386">
        <v>287.79340000000002</v>
      </c>
      <c r="H1358" s="386">
        <v>0</v>
      </c>
      <c r="I1358" s="386">
        <v>288</v>
      </c>
    </row>
    <row r="1359" spans="1:9" ht="15" x14ac:dyDescent="0.25">
      <c r="A1359" s="381" t="s">
        <v>16755</v>
      </c>
      <c r="B1359" s="381"/>
      <c r="C1359" s="381"/>
      <c r="D1359" s="381"/>
      <c r="E1359" s="381"/>
      <c r="F1359" s="386">
        <v>669.12999999999988</v>
      </c>
      <c r="G1359" s="386">
        <v>27224.166599999997</v>
      </c>
      <c r="H1359" s="386">
        <v>10994.48</v>
      </c>
      <c r="I1359" s="386">
        <v>16229</v>
      </c>
    </row>
    <row r="1360" spans="1:9" ht="15" x14ac:dyDescent="0.25">
      <c r="A1360" s="381">
        <v>20060017</v>
      </c>
      <c r="B1360" s="381" t="s">
        <v>17</v>
      </c>
      <c r="C1360" s="381" t="s">
        <v>12680</v>
      </c>
      <c r="D1360" s="381" t="s">
        <v>12785</v>
      </c>
      <c r="E1360" s="381" t="s">
        <v>6927</v>
      </c>
      <c r="F1360" s="386">
        <v>43.95</v>
      </c>
      <c r="G1360" s="386">
        <v>2159.1836999999996</v>
      </c>
      <c r="H1360" s="386">
        <v>605.13000000000466</v>
      </c>
      <c r="I1360" s="386">
        <v>1554</v>
      </c>
    </row>
    <row r="1361" spans="1:9" ht="15" x14ac:dyDescent="0.25">
      <c r="A1361" s="381">
        <v>20060017</v>
      </c>
      <c r="B1361" s="381" t="s">
        <v>1</v>
      </c>
      <c r="C1361" s="381" t="s">
        <v>5212</v>
      </c>
      <c r="D1361" s="381" t="s">
        <v>5259</v>
      </c>
      <c r="E1361" s="381" t="s">
        <v>1676</v>
      </c>
      <c r="F1361" s="386">
        <v>114.89999999999999</v>
      </c>
      <c r="G1361" s="386">
        <v>4380.6543000000001</v>
      </c>
      <c r="H1361" s="386">
        <v>0</v>
      </c>
      <c r="I1361" s="386">
        <v>4381</v>
      </c>
    </row>
    <row r="1362" spans="1:9" ht="15" x14ac:dyDescent="0.25">
      <c r="A1362" s="381">
        <v>20060017</v>
      </c>
      <c r="B1362" s="381" t="s">
        <v>18</v>
      </c>
      <c r="C1362" s="381" t="s">
        <v>9246</v>
      </c>
      <c r="D1362" s="381" t="s">
        <v>12658</v>
      </c>
      <c r="E1362" s="381" t="s">
        <v>1676</v>
      </c>
      <c r="F1362" s="386">
        <v>53.49</v>
      </c>
      <c r="G1362" s="386">
        <v>2029.4300000000003</v>
      </c>
      <c r="H1362" s="386">
        <v>0</v>
      </c>
      <c r="I1362" s="386">
        <v>2029</v>
      </c>
    </row>
    <row r="1363" spans="1:9" ht="15" x14ac:dyDescent="0.25">
      <c r="A1363" s="381">
        <v>20060017</v>
      </c>
      <c r="B1363" s="381" t="s">
        <v>19</v>
      </c>
      <c r="C1363" s="381" t="s">
        <v>12637</v>
      </c>
      <c r="D1363" s="381" t="s">
        <v>12659</v>
      </c>
      <c r="E1363" s="381" t="s">
        <v>5250</v>
      </c>
      <c r="F1363" s="386">
        <v>41.73</v>
      </c>
      <c r="G1363" s="386">
        <v>2094.2040000000002</v>
      </c>
      <c r="H1363" s="386">
        <v>0</v>
      </c>
      <c r="I1363" s="386">
        <v>2094</v>
      </c>
    </row>
    <row r="1364" spans="1:9" ht="15" x14ac:dyDescent="0.25">
      <c r="A1364" s="381">
        <v>20060017</v>
      </c>
      <c r="B1364" s="381" t="s">
        <v>20</v>
      </c>
      <c r="C1364" s="381" t="s">
        <v>13606</v>
      </c>
      <c r="D1364" s="381" t="s">
        <v>7673</v>
      </c>
      <c r="E1364" s="381" t="s">
        <v>1676</v>
      </c>
      <c r="F1364" s="386">
        <v>103.6</v>
      </c>
      <c r="G1364" s="386">
        <v>4271.4162999999999</v>
      </c>
      <c r="H1364" s="386">
        <v>0</v>
      </c>
      <c r="I1364" s="386">
        <v>4271</v>
      </c>
    </row>
    <row r="1365" spans="1:9" ht="15" x14ac:dyDescent="0.25">
      <c r="A1365" s="381">
        <v>20060017</v>
      </c>
      <c r="B1365" s="381" t="s">
        <v>21</v>
      </c>
      <c r="C1365" s="381" t="s">
        <v>1035</v>
      </c>
      <c r="D1365" s="381" t="s">
        <v>12661</v>
      </c>
      <c r="E1365" s="381" t="s">
        <v>4452</v>
      </c>
      <c r="F1365" s="386">
        <v>35.71</v>
      </c>
      <c r="G1365" s="386">
        <v>1648.3447000000001</v>
      </c>
      <c r="H1365" s="386">
        <v>0</v>
      </c>
      <c r="I1365" s="386">
        <v>1648</v>
      </c>
    </row>
    <row r="1366" spans="1:9" ht="15" x14ac:dyDescent="0.25">
      <c r="A1366" s="381">
        <v>20060017</v>
      </c>
      <c r="B1366" s="381" t="s">
        <v>40</v>
      </c>
      <c r="C1366" s="381" t="s">
        <v>12738</v>
      </c>
      <c r="D1366" s="381" t="s">
        <v>12787</v>
      </c>
      <c r="E1366" s="381" t="s">
        <v>4452</v>
      </c>
      <c r="F1366" s="386">
        <v>20.740000000000002</v>
      </c>
      <c r="G1366" s="386">
        <v>1346.6660999999999</v>
      </c>
      <c r="H1366" s="386">
        <v>0</v>
      </c>
      <c r="I1366" s="386">
        <v>1347</v>
      </c>
    </row>
    <row r="1367" spans="1:9" ht="15" x14ac:dyDescent="0.25">
      <c r="A1367" s="381">
        <v>20060017</v>
      </c>
      <c r="B1367" s="381" t="s">
        <v>23</v>
      </c>
      <c r="C1367" s="381" t="s">
        <v>13722</v>
      </c>
      <c r="D1367" s="381" t="s">
        <v>13749</v>
      </c>
      <c r="E1367" s="381" t="s">
        <v>1676</v>
      </c>
      <c r="F1367" s="386">
        <v>9.8000000000000007</v>
      </c>
      <c r="G1367" s="386">
        <v>662.56400000000008</v>
      </c>
      <c r="H1367" s="386">
        <v>0</v>
      </c>
      <c r="I1367" s="386">
        <v>663</v>
      </c>
    </row>
    <row r="1368" spans="1:9" ht="15" x14ac:dyDescent="0.25">
      <c r="A1368" s="381">
        <v>20060017</v>
      </c>
      <c r="B1368" s="381" t="s">
        <v>24</v>
      </c>
      <c r="C1368" s="381" t="s">
        <v>12927</v>
      </c>
      <c r="D1368" s="381" t="s">
        <v>12949</v>
      </c>
      <c r="E1368" s="381" t="s">
        <v>1676</v>
      </c>
      <c r="F1368" s="386">
        <v>6.8</v>
      </c>
      <c r="G1368" s="386">
        <v>284.83240000000001</v>
      </c>
      <c r="H1368" s="386">
        <v>0</v>
      </c>
      <c r="I1368" s="386">
        <v>285</v>
      </c>
    </row>
    <row r="1369" spans="1:9" ht="15" x14ac:dyDescent="0.25">
      <c r="A1369" s="381">
        <v>20060017</v>
      </c>
      <c r="B1369" s="381" t="s">
        <v>3</v>
      </c>
      <c r="C1369" s="381" t="s">
        <v>559</v>
      </c>
      <c r="D1369" s="381" t="s">
        <v>7675</v>
      </c>
      <c r="E1369" s="381" t="s">
        <v>275</v>
      </c>
      <c r="F1369" s="386">
        <v>31.510000000000005</v>
      </c>
      <c r="G1369" s="386">
        <v>1425.6446999999998</v>
      </c>
      <c r="H1369" s="386">
        <v>0</v>
      </c>
      <c r="I1369" s="386">
        <v>1426</v>
      </c>
    </row>
    <row r="1370" spans="1:9" ht="15" x14ac:dyDescent="0.25">
      <c r="A1370" s="381">
        <v>20060017</v>
      </c>
      <c r="B1370" s="381" t="s">
        <v>4</v>
      </c>
      <c r="C1370" s="381" t="s">
        <v>5723</v>
      </c>
      <c r="D1370" s="381" t="s">
        <v>8849</v>
      </c>
      <c r="E1370" s="381" t="s">
        <v>5252</v>
      </c>
      <c r="F1370" s="386">
        <v>60.850000000000009</v>
      </c>
      <c r="G1370" s="386">
        <v>2256.6574000000001</v>
      </c>
      <c r="H1370" s="386">
        <v>0</v>
      </c>
      <c r="I1370" s="386">
        <v>2257</v>
      </c>
    </row>
    <row r="1371" spans="1:9" ht="15" x14ac:dyDescent="0.25">
      <c r="A1371" s="381">
        <v>20060017</v>
      </c>
      <c r="B1371" s="381" t="s">
        <v>28</v>
      </c>
      <c r="C1371" s="381" t="s">
        <v>7127</v>
      </c>
      <c r="D1371" s="381" t="s">
        <v>13325</v>
      </c>
      <c r="E1371" s="381" t="s">
        <v>1676</v>
      </c>
      <c r="F1371" s="386">
        <v>14.329999999999998</v>
      </c>
      <c r="G1371" s="386">
        <v>632.37169999999992</v>
      </c>
      <c r="H1371" s="386">
        <v>0</v>
      </c>
      <c r="I1371" s="386">
        <v>632</v>
      </c>
    </row>
    <row r="1372" spans="1:9" ht="15" x14ac:dyDescent="0.25">
      <c r="A1372" s="381">
        <v>20060017</v>
      </c>
      <c r="B1372" s="381" t="s">
        <v>37</v>
      </c>
      <c r="C1372" s="381" t="s">
        <v>810</v>
      </c>
      <c r="D1372" s="381" t="s">
        <v>14169</v>
      </c>
      <c r="E1372" s="381" t="s">
        <v>1676</v>
      </c>
      <c r="F1372" s="386">
        <v>50.05</v>
      </c>
      <c r="G1372" s="386">
        <v>1909.2420000000002</v>
      </c>
      <c r="H1372" s="386">
        <v>0</v>
      </c>
      <c r="I1372" s="386">
        <v>1909</v>
      </c>
    </row>
    <row r="1373" spans="1:9" ht="15" x14ac:dyDescent="0.25">
      <c r="A1373" s="381">
        <v>20060017</v>
      </c>
      <c r="B1373" s="381" t="s">
        <v>38</v>
      </c>
      <c r="C1373" s="381" t="s">
        <v>12961</v>
      </c>
      <c r="D1373" s="381" t="s">
        <v>14170</v>
      </c>
      <c r="E1373" s="381" t="s">
        <v>5250</v>
      </c>
      <c r="F1373" s="386">
        <v>10.55</v>
      </c>
      <c r="G1373" s="386">
        <v>448.25700000000001</v>
      </c>
      <c r="H1373" s="386">
        <v>0</v>
      </c>
      <c r="I1373" s="386">
        <v>448</v>
      </c>
    </row>
    <row r="1374" spans="1:9" ht="15" x14ac:dyDescent="0.25">
      <c r="A1374" s="381">
        <v>20060017</v>
      </c>
      <c r="B1374" s="381" t="s">
        <v>39</v>
      </c>
      <c r="C1374" s="381" t="s">
        <v>7046</v>
      </c>
      <c r="D1374" s="381" t="s">
        <v>14465</v>
      </c>
      <c r="E1374" s="381" t="s">
        <v>1676</v>
      </c>
      <c r="F1374" s="386">
        <v>14.809999999999999</v>
      </c>
      <c r="G1374" s="386">
        <v>696.33079999999995</v>
      </c>
      <c r="H1374" s="386">
        <v>0</v>
      </c>
      <c r="I1374" s="386">
        <v>696</v>
      </c>
    </row>
    <row r="1375" spans="1:9" ht="15" x14ac:dyDescent="0.25">
      <c r="A1375" s="381">
        <v>20060017</v>
      </c>
      <c r="B1375" s="381" t="s">
        <v>6</v>
      </c>
      <c r="C1375" s="381" t="s">
        <v>15517</v>
      </c>
      <c r="D1375" s="381" t="s">
        <v>15577</v>
      </c>
      <c r="E1375" s="381" t="s">
        <v>1676</v>
      </c>
      <c r="F1375" s="386">
        <v>19.64</v>
      </c>
      <c r="G1375" s="386">
        <v>913.32180000000005</v>
      </c>
      <c r="H1375" s="386">
        <v>0</v>
      </c>
      <c r="I1375" s="386">
        <v>913</v>
      </c>
    </row>
    <row r="1376" spans="1:9" ht="15" x14ac:dyDescent="0.25">
      <c r="A1376" s="381">
        <v>20060017</v>
      </c>
      <c r="B1376" s="381" t="s">
        <v>30</v>
      </c>
      <c r="C1376" s="381" t="s">
        <v>15333</v>
      </c>
      <c r="D1376" s="381" t="s">
        <v>15874</v>
      </c>
      <c r="E1376" s="381" t="s">
        <v>5252</v>
      </c>
      <c r="F1376" s="386">
        <v>25.550000000000004</v>
      </c>
      <c r="G1376" s="386">
        <v>868.12179999999989</v>
      </c>
      <c r="H1376" s="386">
        <v>0</v>
      </c>
      <c r="I1376" s="386">
        <v>868</v>
      </c>
    </row>
    <row r="1377" spans="1:9" ht="15" x14ac:dyDescent="0.25">
      <c r="A1377" s="381">
        <v>20060017</v>
      </c>
      <c r="B1377" s="381" t="s">
        <v>31</v>
      </c>
      <c r="C1377" s="381" t="s">
        <v>6613</v>
      </c>
      <c r="D1377" s="381" t="s">
        <v>6643</v>
      </c>
      <c r="E1377" s="381" t="s">
        <v>1676</v>
      </c>
      <c r="F1377" s="386">
        <v>23.9</v>
      </c>
      <c r="G1377" s="386">
        <v>1195.7796000000001</v>
      </c>
      <c r="H1377" s="386">
        <v>0</v>
      </c>
      <c r="I1377" s="386">
        <v>1196</v>
      </c>
    </row>
    <row r="1378" spans="1:9" ht="15" x14ac:dyDescent="0.25">
      <c r="A1378" s="381">
        <v>20060017</v>
      </c>
      <c r="B1378" s="381" t="s">
        <v>7</v>
      </c>
      <c r="C1378" s="381" t="s">
        <v>16221</v>
      </c>
      <c r="D1378" s="381" t="s">
        <v>16250</v>
      </c>
      <c r="E1378" s="381" t="s">
        <v>1676</v>
      </c>
      <c r="F1378" s="386">
        <v>43.319999999999993</v>
      </c>
      <c r="G1378" s="386">
        <v>2447.5652</v>
      </c>
      <c r="H1378" s="386">
        <v>0</v>
      </c>
      <c r="I1378" s="386">
        <v>2448</v>
      </c>
    </row>
    <row r="1379" spans="1:9" ht="15" x14ac:dyDescent="0.25">
      <c r="A1379" s="381">
        <v>20060017</v>
      </c>
      <c r="B1379" s="381" t="s">
        <v>422</v>
      </c>
      <c r="C1379" s="381" t="s">
        <v>16222</v>
      </c>
      <c r="D1379" s="381" t="s">
        <v>16251</v>
      </c>
      <c r="E1379" s="381" t="s">
        <v>1676</v>
      </c>
      <c r="F1379" s="386">
        <v>22.83</v>
      </c>
      <c r="G1379" s="386">
        <v>1114.1442000000002</v>
      </c>
      <c r="H1379" s="386">
        <v>0</v>
      </c>
      <c r="I1379" s="386">
        <v>1114</v>
      </c>
    </row>
    <row r="1380" spans="1:9" ht="15" x14ac:dyDescent="0.25">
      <c r="A1380" s="381">
        <v>20060017</v>
      </c>
      <c r="B1380" s="381" t="s">
        <v>8</v>
      </c>
      <c r="C1380" s="381" t="s">
        <v>7723</v>
      </c>
      <c r="D1380" s="381" t="s">
        <v>16513</v>
      </c>
      <c r="E1380" s="381" t="s">
        <v>6016</v>
      </c>
      <c r="F1380" s="386">
        <v>12.79</v>
      </c>
      <c r="G1380" s="386">
        <v>461.31569999999999</v>
      </c>
      <c r="H1380" s="386">
        <v>0</v>
      </c>
      <c r="I1380" s="386">
        <v>461</v>
      </c>
    </row>
    <row r="1381" spans="1:9" ht="15" x14ac:dyDescent="0.25">
      <c r="A1381" s="381">
        <v>20060017</v>
      </c>
      <c r="B1381" s="381" t="s">
        <v>32</v>
      </c>
      <c r="C1381" s="381" t="s">
        <v>16450</v>
      </c>
      <c r="D1381" s="381" t="s">
        <v>16514</v>
      </c>
      <c r="E1381" s="381" t="s">
        <v>5252</v>
      </c>
      <c r="F1381" s="386">
        <v>17.830000000000002</v>
      </c>
      <c r="G1381" s="386">
        <v>840.37540000000013</v>
      </c>
      <c r="H1381" s="386">
        <v>0</v>
      </c>
      <c r="I1381" s="386">
        <v>840</v>
      </c>
    </row>
    <row r="1382" spans="1:9" ht="15" x14ac:dyDescent="0.25">
      <c r="A1382" s="381" t="s">
        <v>16756</v>
      </c>
      <c r="B1382" s="381"/>
      <c r="C1382" s="381"/>
      <c r="D1382" s="381"/>
      <c r="E1382" s="381"/>
      <c r="F1382" s="386">
        <v>778.67999999999984</v>
      </c>
      <c r="G1382" s="386">
        <v>34086.4228</v>
      </c>
      <c r="H1382" s="386">
        <v>605.13000000000466</v>
      </c>
      <c r="I1382" s="386">
        <v>33480</v>
      </c>
    </row>
    <row r="1383" spans="1:9" ht="15" x14ac:dyDescent="0.25">
      <c r="A1383" s="381">
        <v>20080043</v>
      </c>
      <c r="B1383" s="381" t="s">
        <v>17</v>
      </c>
      <c r="C1383" s="381" t="s">
        <v>12757</v>
      </c>
      <c r="D1383" s="381" t="s">
        <v>12810</v>
      </c>
      <c r="E1383" s="381" t="s">
        <v>8122</v>
      </c>
      <c r="F1383" s="386">
        <v>271.95</v>
      </c>
      <c r="G1383" s="386">
        <v>11051.156500000001</v>
      </c>
      <c r="H1383" s="386">
        <v>0</v>
      </c>
      <c r="I1383" s="386">
        <v>11051</v>
      </c>
    </row>
    <row r="1384" spans="1:9" ht="15" x14ac:dyDescent="0.25">
      <c r="A1384" s="381">
        <v>20080043</v>
      </c>
      <c r="B1384" s="381" t="s">
        <v>0</v>
      </c>
      <c r="C1384" s="381" t="s">
        <v>5459</v>
      </c>
      <c r="D1384" s="381" t="s">
        <v>13433</v>
      </c>
      <c r="E1384" s="381" t="s">
        <v>5245</v>
      </c>
      <c r="F1384" s="386">
        <v>25.549999999999997</v>
      </c>
      <c r="G1384" s="386">
        <v>1002.1660999999999</v>
      </c>
      <c r="H1384" s="386">
        <v>0</v>
      </c>
      <c r="I1384" s="386">
        <v>1002</v>
      </c>
    </row>
    <row r="1385" spans="1:9" ht="15" x14ac:dyDescent="0.25">
      <c r="A1385" s="381">
        <v>20080043</v>
      </c>
      <c r="B1385" s="381" t="s">
        <v>1</v>
      </c>
      <c r="C1385" s="381" t="s">
        <v>13405</v>
      </c>
      <c r="D1385" s="381" t="s">
        <v>13434</v>
      </c>
      <c r="E1385" s="381" t="s">
        <v>8439</v>
      </c>
      <c r="F1385" s="386">
        <v>112.85</v>
      </c>
      <c r="G1385" s="386">
        <v>4427.2352000000001</v>
      </c>
      <c r="H1385" s="386">
        <v>0</v>
      </c>
      <c r="I1385" s="386">
        <v>4427</v>
      </c>
    </row>
    <row r="1386" spans="1:9" ht="15" x14ac:dyDescent="0.25">
      <c r="A1386" s="381">
        <v>20080043</v>
      </c>
      <c r="B1386" s="381" t="s">
        <v>41</v>
      </c>
      <c r="C1386" s="381" t="s">
        <v>13407</v>
      </c>
      <c r="D1386" s="381" t="s">
        <v>13437</v>
      </c>
      <c r="E1386" s="381" t="s">
        <v>7819</v>
      </c>
      <c r="F1386" s="386">
        <v>22.4</v>
      </c>
      <c r="G1386" s="386">
        <v>796.73550000000012</v>
      </c>
      <c r="H1386" s="386">
        <v>0</v>
      </c>
      <c r="I1386" s="386">
        <v>797</v>
      </c>
    </row>
    <row r="1387" spans="1:9" ht="15" x14ac:dyDescent="0.25">
      <c r="A1387" s="381">
        <v>20080043</v>
      </c>
      <c r="B1387" s="381" t="s">
        <v>22</v>
      </c>
      <c r="C1387" s="381" t="s">
        <v>9393</v>
      </c>
      <c r="D1387" s="381" t="s">
        <v>15937</v>
      </c>
      <c r="E1387" s="381" t="s">
        <v>5245</v>
      </c>
      <c r="F1387" s="386">
        <v>7.2199999999999989</v>
      </c>
      <c r="G1387" s="386">
        <v>496.21920000000006</v>
      </c>
      <c r="H1387" s="386">
        <v>0</v>
      </c>
      <c r="I1387" s="386">
        <v>496</v>
      </c>
    </row>
    <row r="1388" spans="1:9" ht="15" x14ac:dyDescent="0.25">
      <c r="A1388" s="381">
        <v>20080043</v>
      </c>
      <c r="B1388" s="381" t="s">
        <v>40</v>
      </c>
      <c r="C1388" s="381" t="s">
        <v>16038</v>
      </c>
      <c r="D1388" s="381" t="s">
        <v>16057</v>
      </c>
      <c r="E1388" s="381" t="s">
        <v>7819</v>
      </c>
      <c r="F1388" s="386">
        <v>81.13</v>
      </c>
      <c r="G1388" s="386">
        <v>4373.5934999999999</v>
      </c>
      <c r="H1388" s="386">
        <v>0</v>
      </c>
      <c r="I1388" s="386">
        <v>4374</v>
      </c>
    </row>
    <row r="1389" spans="1:9" ht="15" x14ac:dyDescent="0.25">
      <c r="A1389" s="381" t="s">
        <v>16757</v>
      </c>
      <c r="B1389" s="381"/>
      <c r="C1389" s="381"/>
      <c r="D1389" s="381"/>
      <c r="E1389" s="381"/>
      <c r="F1389" s="386">
        <v>521.1</v>
      </c>
      <c r="G1389" s="386">
        <v>22147.106</v>
      </c>
      <c r="H1389" s="386">
        <v>0</v>
      </c>
      <c r="I1389" s="386">
        <v>22147</v>
      </c>
    </row>
    <row r="1390" spans="1:9" ht="15" x14ac:dyDescent="0.25">
      <c r="A1390" s="381">
        <v>20010059</v>
      </c>
      <c r="B1390" s="381" t="s">
        <v>17</v>
      </c>
      <c r="C1390" s="381" t="s">
        <v>13176</v>
      </c>
      <c r="D1390" s="381" t="s">
        <v>13219</v>
      </c>
      <c r="E1390" s="381" t="s">
        <v>429</v>
      </c>
      <c r="F1390" s="386">
        <v>109.68</v>
      </c>
      <c r="G1390" s="386">
        <v>4432.7944999999991</v>
      </c>
      <c r="H1390" s="386">
        <v>337.90000000000055</v>
      </c>
      <c r="I1390" s="386">
        <v>4095</v>
      </c>
    </row>
    <row r="1391" spans="1:9" ht="15" x14ac:dyDescent="0.25">
      <c r="A1391" s="381">
        <v>20010059</v>
      </c>
      <c r="B1391" s="381" t="s">
        <v>0</v>
      </c>
      <c r="C1391" s="381" t="s">
        <v>13298</v>
      </c>
      <c r="D1391" s="381" t="s">
        <v>13320</v>
      </c>
      <c r="E1391" s="381" t="s">
        <v>467</v>
      </c>
      <c r="F1391" s="386">
        <v>20.929999999999996</v>
      </c>
      <c r="G1391" s="386">
        <v>963.77099999999996</v>
      </c>
      <c r="H1391" s="386">
        <v>0</v>
      </c>
      <c r="I1391" s="386">
        <v>964</v>
      </c>
    </row>
    <row r="1392" spans="1:9" ht="15" x14ac:dyDescent="0.25">
      <c r="A1392" s="381" t="s">
        <v>16758</v>
      </c>
      <c r="B1392" s="381"/>
      <c r="C1392" s="381"/>
      <c r="D1392" s="381"/>
      <c r="E1392" s="381"/>
      <c r="F1392" s="386">
        <v>130.61000000000001</v>
      </c>
      <c r="G1392" s="386">
        <v>5396.5654999999988</v>
      </c>
      <c r="H1392" s="386">
        <v>337.90000000000055</v>
      </c>
      <c r="I1392" s="386">
        <v>5059</v>
      </c>
    </row>
    <row r="1393" spans="1:9" ht="15" x14ac:dyDescent="0.25">
      <c r="A1393" s="381">
        <v>20070023</v>
      </c>
      <c r="B1393" s="381" t="s">
        <v>18</v>
      </c>
      <c r="C1393" s="381" t="s">
        <v>12922</v>
      </c>
      <c r="D1393" s="381" t="s">
        <v>13562</v>
      </c>
      <c r="E1393" s="381" t="s">
        <v>1048</v>
      </c>
      <c r="F1393" s="386">
        <v>21.68</v>
      </c>
      <c r="G1393" s="386">
        <v>890.63439999999991</v>
      </c>
      <c r="H1393" s="386">
        <v>0</v>
      </c>
      <c r="I1393" s="386">
        <v>891</v>
      </c>
    </row>
    <row r="1394" spans="1:9" ht="15" x14ac:dyDescent="0.25">
      <c r="A1394" s="381">
        <v>20070023</v>
      </c>
      <c r="B1394" s="381" t="s">
        <v>19</v>
      </c>
      <c r="C1394" s="381" t="s">
        <v>670</v>
      </c>
      <c r="D1394" s="381" t="s">
        <v>14090</v>
      </c>
      <c r="E1394" s="381" t="s">
        <v>2021</v>
      </c>
      <c r="F1394" s="386">
        <v>227.82</v>
      </c>
      <c r="G1394" s="386">
        <v>9661.7215999999989</v>
      </c>
      <c r="H1394" s="386">
        <v>0</v>
      </c>
      <c r="I1394" s="386">
        <v>9662</v>
      </c>
    </row>
    <row r="1395" spans="1:9" ht="15" x14ac:dyDescent="0.25">
      <c r="A1395" s="381">
        <v>20070023</v>
      </c>
      <c r="B1395" s="381" t="s">
        <v>40</v>
      </c>
      <c r="C1395" s="381" t="s">
        <v>5754</v>
      </c>
      <c r="D1395" s="381" t="s">
        <v>14246</v>
      </c>
      <c r="E1395" s="381" t="s">
        <v>1048</v>
      </c>
      <c r="F1395" s="386">
        <v>40.879999999999995</v>
      </c>
      <c r="G1395" s="386">
        <v>1725.4780000000001</v>
      </c>
      <c r="H1395" s="386">
        <v>0</v>
      </c>
      <c r="I1395" s="386">
        <v>1725</v>
      </c>
    </row>
    <row r="1396" spans="1:9" ht="15" x14ac:dyDescent="0.25">
      <c r="A1396" s="381" t="s">
        <v>16759</v>
      </c>
      <c r="B1396" s="381"/>
      <c r="C1396" s="381"/>
      <c r="D1396" s="381"/>
      <c r="E1396" s="381"/>
      <c r="F1396" s="386">
        <v>290.38</v>
      </c>
      <c r="G1396" s="386">
        <v>12277.833999999999</v>
      </c>
      <c r="H1396" s="386">
        <v>0</v>
      </c>
      <c r="I1396" s="386">
        <v>12278</v>
      </c>
    </row>
    <row r="1397" spans="1:9" ht="15" x14ac:dyDescent="0.25">
      <c r="A1397" s="381">
        <v>20090023</v>
      </c>
      <c r="B1397" s="381" t="s">
        <v>17</v>
      </c>
      <c r="C1397" s="381" t="s">
        <v>13288</v>
      </c>
      <c r="D1397" s="381" t="s">
        <v>13289</v>
      </c>
      <c r="E1397" s="381" t="s">
        <v>11380</v>
      </c>
      <c r="F1397" s="386">
        <v>531.65</v>
      </c>
      <c r="G1397" s="386">
        <v>23544.096699999998</v>
      </c>
      <c r="H1397" s="386">
        <v>0</v>
      </c>
      <c r="I1397" s="386">
        <v>23544</v>
      </c>
    </row>
    <row r="1398" spans="1:9" ht="15" x14ac:dyDescent="0.25">
      <c r="A1398" s="381">
        <v>20090023</v>
      </c>
      <c r="B1398" s="381" t="s">
        <v>0</v>
      </c>
      <c r="C1398" s="381" t="s">
        <v>13724</v>
      </c>
      <c r="D1398" s="381" t="s">
        <v>13752</v>
      </c>
      <c r="E1398" s="381" t="s">
        <v>11381</v>
      </c>
      <c r="F1398" s="386">
        <v>7.17</v>
      </c>
      <c r="G1398" s="386">
        <v>342.71639999999996</v>
      </c>
      <c r="H1398" s="386">
        <v>0</v>
      </c>
      <c r="I1398" s="386">
        <v>343</v>
      </c>
    </row>
    <row r="1399" spans="1:9" ht="15" x14ac:dyDescent="0.25">
      <c r="A1399" s="381">
        <v>20090023</v>
      </c>
      <c r="B1399" s="381" t="s">
        <v>1</v>
      </c>
      <c r="C1399" s="381" t="s">
        <v>16463</v>
      </c>
      <c r="D1399" s="381" t="s">
        <v>16537</v>
      </c>
      <c r="E1399" s="381" t="s">
        <v>4690</v>
      </c>
      <c r="F1399" s="386">
        <v>4.38</v>
      </c>
      <c r="G1399" s="386">
        <v>195.76569999999998</v>
      </c>
      <c r="H1399" s="386">
        <v>0</v>
      </c>
      <c r="I1399" s="386">
        <v>196</v>
      </c>
    </row>
    <row r="1400" spans="1:9" ht="15" x14ac:dyDescent="0.25">
      <c r="A1400" s="381">
        <v>20090023</v>
      </c>
      <c r="B1400" s="381" t="s">
        <v>18</v>
      </c>
      <c r="C1400" s="381" t="s">
        <v>16464</v>
      </c>
      <c r="D1400" s="381" t="s">
        <v>16538</v>
      </c>
      <c r="E1400" s="381" t="s">
        <v>11030</v>
      </c>
      <c r="F1400" s="386">
        <v>19.95</v>
      </c>
      <c r="G1400" s="386">
        <v>807.03729999999996</v>
      </c>
      <c r="H1400" s="386">
        <v>0</v>
      </c>
      <c r="I1400" s="386">
        <v>807</v>
      </c>
    </row>
    <row r="1401" spans="1:9" ht="15" x14ac:dyDescent="0.25">
      <c r="A1401" s="381">
        <v>20090023</v>
      </c>
      <c r="B1401" s="381" t="s">
        <v>19</v>
      </c>
      <c r="C1401" s="381" t="s">
        <v>9242</v>
      </c>
      <c r="D1401" s="381" t="s">
        <v>16539</v>
      </c>
      <c r="E1401" s="381" t="s">
        <v>11030</v>
      </c>
      <c r="F1401" s="386">
        <v>12.04</v>
      </c>
      <c r="G1401" s="386">
        <v>561.49040000000002</v>
      </c>
      <c r="H1401" s="386">
        <v>0</v>
      </c>
      <c r="I1401" s="386">
        <v>561</v>
      </c>
    </row>
    <row r="1402" spans="1:9" ht="15" x14ac:dyDescent="0.25">
      <c r="A1402" s="381">
        <v>20090023</v>
      </c>
      <c r="B1402" s="381" t="s">
        <v>20</v>
      </c>
      <c r="C1402" s="381" t="s">
        <v>5213</v>
      </c>
      <c r="D1402" s="381" t="s">
        <v>16540</v>
      </c>
      <c r="E1402" s="381" t="s">
        <v>11030</v>
      </c>
      <c r="F1402" s="386">
        <v>6.2799999999999994</v>
      </c>
      <c r="G1402" s="386">
        <v>335.89369999999997</v>
      </c>
      <c r="H1402" s="386">
        <v>0</v>
      </c>
      <c r="I1402" s="386">
        <v>336</v>
      </c>
    </row>
    <row r="1403" spans="1:9" ht="15" x14ac:dyDescent="0.25">
      <c r="A1403" s="381">
        <v>20090023</v>
      </c>
      <c r="B1403" s="381" t="s">
        <v>41</v>
      </c>
      <c r="C1403" s="381" t="s">
        <v>16465</v>
      </c>
      <c r="D1403" s="381" t="s">
        <v>16541</v>
      </c>
      <c r="E1403" s="381" t="s">
        <v>16559</v>
      </c>
      <c r="F1403" s="386">
        <v>14.05</v>
      </c>
      <c r="G1403" s="386">
        <v>636.61860000000001</v>
      </c>
      <c r="H1403" s="386">
        <v>0</v>
      </c>
      <c r="I1403" s="386">
        <v>637</v>
      </c>
    </row>
    <row r="1404" spans="1:9" ht="15" x14ac:dyDescent="0.25">
      <c r="A1404" s="381">
        <v>20090023</v>
      </c>
      <c r="B1404" s="381" t="s">
        <v>36</v>
      </c>
      <c r="C1404" s="381" t="s">
        <v>680</v>
      </c>
      <c r="D1404" s="381" t="s">
        <v>16542</v>
      </c>
      <c r="E1404" s="381" t="s">
        <v>11380</v>
      </c>
      <c r="F1404" s="386">
        <v>18.37</v>
      </c>
      <c r="G1404" s="386">
        <v>803.55439999999999</v>
      </c>
      <c r="H1404" s="386">
        <v>0</v>
      </c>
      <c r="I1404" s="386">
        <v>804</v>
      </c>
    </row>
    <row r="1405" spans="1:9" ht="15" x14ac:dyDescent="0.25">
      <c r="A1405" s="381">
        <v>20090023</v>
      </c>
      <c r="B1405" s="381" t="s">
        <v>21</v>
      </c>
      <c r="C1405" s="381" t="s">
        <v>5211</v>
      </c>
      <c r="D1405" s="381" t="s">
        <v>16543</v>
      </c>
      <c r="E1405" s="381" t="s">
        <v>11030</v>
      </c>
      <c r="F1405" s="386">
        <v>5.5600000000000005</v>
      </c>
      <c r="G1405" s="386">
        <v>213.73820000000001</v>
      </c>
      <c r="H1405" s="386">
        <v>0</v>
      </c>
      <c r="I1405" s="386">
        <v>214</v>
      </c>
    </row>
    <row r="1406" spans="1:9" ht="15" x14ac:dyDescent="0.25">
      <c r="A1406" s="381">
        <v>20090023</v>
      </c>
      <c r="B1406" s="381" t="s">
        <v>22</v>
      </c>
      <c r="C1406" s="381" t="s">
        <v>16466</v>
      </c>
      <c r="D1406" s="381" t="s">
        <v>16544</v>
      </c>
      <c r="E1406" s="381" t="s">
        <v>12338</v>
      </c>
      <c r="F1406" s="386">
        <v>19.240000000000002</v>
      </c>
      <c r="G1406" s="386">
        <v>692.51220000000001</v>
      </c>
      <c r="H1406" s="386">
        <v>0</v>
      </c>
      <c r="I1406" s="386">
        <v>693</v>
      </c>
    </row>
    <row r="1407" spans="1:9" ht="15" x14ac:dyDescent="0.25">
      <c r="A1407" s="381">
        <v>20090023</v>
      </c>
      <c r="B1407" s="381" t="s">
        <v>40</v>
      </c>
      <c r="C1407" s="381" t="s">
        <v>16467</v>
      </c>
      <c r="D1407" s="381" t="s">
        <v>16545</v>
      </c>
      <c r="E1407" s="381" t="s">
        <v>12338</v>
      </c>
      <c r="F1407" s="386">
        <v>7.669999999999999</v>
      </c>
      <c r="G1407" s="386">
        <v>365.5043</v>
      </c>
      <c r="H1407" s="386">
        <v>0</v>
      </c>
      <c r="I1407" s="386">
        <v>366</v>
      </c>
    </row>
    <row r="1408" spans="1:9" ht="15" x14ac:dyDescent="0.25">
      <c r="A1408" s="381">
        <v>20090023</v>
      </c>
      <c r="B1408" s="381" t="s">
        <v>23</v>
      </c>
      <c r="C1408" s="381" t="s">
        <v>16468</v>
      </c>
      <c r="D1408" s="381" t="s">
        <v>16546</v>
      </c>
      <c r="E1408" s="381" t="s">
        <v>275</v>
      </c>
      <c r="F1408" s="386">
        <v>23.240000000000002</v>
      </c>
      <c r="G1408" s="386">
        <v>880.98490000000015</v>
      </c>
      <c r="H1408" s="386">
        <v>0</v>
      </c>
      <c r="I1408" s="386">
        <v>881</v>
      </c>
    </row>
    <row r="1409" spans="1:9" ht="15" x14ac:dyDescent="0.25">
      <c r="A1409" s="381">
        <v>20090023</v>
      </c>
      <c r="B1409" s="381" t="s">
        <v>24</v>
      </c>
      <c r="C1409" s="381" t="s">
        <v>5707</v>
      </c>
      <c r="D1409" s="381" t="s">
        <v>16547</v>
      </c>
      <c r="E1409" s="381" t="s">
        <v>11381</v>
      </c>
      <c r="F1409" s="386">
        <v>12.41</v>
      </c>
      <c r="G1409" s="386">
        <v>535.50450000000001</v>
      </c>
      <c r="H1409" s="386">
        <v>0</v>
      </c>
      <c r="I1409" s="386">
        <v>536</v>
      </c>
    </row>
    <row r="1410" spans="1:9" ht="15" x14ac:dyDescent="0.25">
      <c r="A1410" s="381">
        <v>20090023</v>
      </c>
      <c r="B1410" s="381" t="s">
        <v>26</v>
      </c>
      <c r="C1410" s="381" t="s">
        <v>610</v>
      </c>
      <c r="D1410" s="381" t="s">
        <v>16548</v>
      </c>
      <c r="E1410" s="381" t="s">
        <v>11030</v>
      </c>
      <c r="F1410" s="386">
        <v>16.46</v>
      </c>
      <c r="G1410" s="386">
        <v>706.78949999999998</v>
      </c>
      <c r="H1410" s="386">
        <v>0</v>
      </c>
      <c r="I1410" s="386">
        <v>707</v>
      </c>
    </row>
    <row r="1411" spans="1:9" ht="15" x14ac:dyDescent="0.25">
      <c r="A1411" s="381">
        <v>20090023</v>
      </c>
      <c r="B1411" s="381" t="s">
        <v>27</v>
      </c>
      <c r="C1411" s="381" t="s">
        <v>6881</v>
      </c>
      <c r="D1411" s="381" t="s">
        <v>16549</v>
      </c>
      <c r="E1411" s="381" t="s">
        <v>11030</v>
      </c>
      <c r="F1411" s="386">
        <v>15.83</v>
      </c>
      <c r="G1411" s="386">
        <v>729.25830000000008</v>
      </c>
      <c r="H1411" s="386">
        <v>0</v>
      </c>
      <c r="I1411" s="386">
        <v>729</v>
      </c>
    </row>
    <row r="1412" spans="1:9" ht="15" x14ac:dyDescent="0.25">
      <c r="A1412" s="381">
        <v>20090023</v>
      </c>
      <c r="B1412" s="381" t="s">
        <v>2</v>
      </c>
      <c r="C1412" s="381" t="s">
        <v>16469</v>
      </c>
      <c r="D1412" s="381" t="s">
        <v>16550</v>
      </c>
      <c r="E1412" s="381" t="s">
        <v>11030</v>
      </c>
      <c r="F1412" s="386">
        <v>12.629999999999999</v>
      </c>
      <c r="G1412" s="386">
        <v>721.9011999999999</v>
      </c>
      <c r="H1412" s="386">
        <v>0</v>
      </c>
      <c r="I1412" s="386">
        <v>722</v>
      </c>
    </row>
    <row r="1413" spans="1:9" ht="15" x14ac:dyDescent="0.25">
      <c r="A1413" s="381">
        <v>20090023</v>
      </c>
      <c r="B1413" s="381" t="s">
        <v>3</v>
      </c>
      <c r="C1413" s="381" t="s">
        <v>477</v>
      </c>
      <c r="D1413" s="381" t="s">
        <v>16551</v>
      </c>
      <c r="E1413" s="381" t="s">
        <v>11030</v>
      </c>
      <c r="F1413" s="386">
        <v>5.9600000000000009</v>
      </c>
      <c r="G1413" s="386">
        <v>306.17570000000001</v>
      </c>
      <c r="H1413" s="386">
        <v>0</v>
      </c>
      <c r="I1413" s="386">
        <v>306</v>
      </c>
    </row>
    <row r="1414" spans="1:9" ht="15" x14ac:dyDescent="0.25">
      <c r="A1414" s="381">
        <v>20090023</v>
      </c>
      <c r="B1414" s="381" t="s">
        <v>4</v>
      </c>
      <c r="C1414" s="381" t="s">
        <v>15843</v>
      </c>
      <c r="D1414" s="381" t="s">
        <v>16552</v>
      </c>
      <c r="E1414" s="381" t="s">
        <v>5245</v>
      </c>
      <c r="F1414" s="386">
        <v>8.98</v>
      </c>
      <c r="G1414" s="386">
        <v>506.14270000000005</v>
      </c>
      <c r="H1414" s="386">
        <v>0</v>
      </c>
      <c r="I1414" s="386">
        <v>506</v>
      </c>
    </row>
    <row r="1415" spans="1:9" ht="15" x14ac:dyDescent="0.25">
      <c r="A1415" s="381">
        <v>20090023</v>
      </c>
      <c r="B1415" s="381" t="s">
        <v>38</v>
      </c>
      <c r="C1415" s="381" t="s">
        <v>16470</v>
      </c>
      <c r="D1415" s="381" t="s">
        <v>16553</v>
      </c>
      <c r="E1415" s="381" t="s">
        <v>11380</v>
      </c>
      <c r="F1415" s="386">
        <v>5.75</v>
      </c>
      <c r="G1415" s="386">
        <v>281.72029999999995</v>
      </c>
      <c r="H1415" s="386">
        <v>0</v>
      </c>
      <c r="I1415" s="386">
        <v>282</v>
      </c>
    </row>
    <row r="1416" spans="1:9" ht="15" x14ac:dyDescent="0.25">
      <c r="A1416" s="381">
        <v>20090023</v>
      </c>
      <c r="B1416" s="381" t="s">
        <v>29</v>
      </c>
      <c r="C1416" s="381" t="s">
        <v>16471</v>
      </c>
      <c r="D1416" s="381" t="s">
        <v>16554</v>
      </c>
      <c r="E1416" s="381" t="s">
        <v>11030</v>
      </c>
      <c r="F1416" s="386">
        <v>9.86</v>
      </c>
      <c r="G1416" s="386">
        <v>459.09919999999994</v>
      </c>
      <c r="H1416" s="386">
        <v>0</v>
      </c>
      <c r="I1416" s="386">
        <v>459</v>
      </c>
    </row>
    <row r="1417" spans="1:9" ht="15" x14ac:dyDescent="0.25">
      <c r="A1417" s="381">
        <v>20090023</v>
      </c>
      <c r="B1417" s="381" t="s">
        <v>5</v>
      </c>
      <c r="C1417" s="381" t="s">
        <v>16469</v>
      </c>
      <c r="D1417" s="381" t="s">
        <v>16555</v>
      </c>
      <c r="E1417" s="381" t="s">
        <v>11030</v>
      </c>
      <c r="F1417" s="386">
        <v>7.29</v>
      </c>
      <c r="G1417" s="386">
        <v>311.1549</v>
      </c>
      <c r="H1417" s="386">
        <v>0</v>
      </c>
      <c r="I1417" s="386">
        <v>311</v>
      </c>
    </row>
    <row r="1418" spans="1:9" ht="15" x14ac:dyDescent="0.25">
      <c r="A1418" s="381">
        <v>20090023</v>
      </c>
      <c r="B1418" s="381" t="s">
        <v>39</v>
      </c>
      <c r="C1418" s="381" t="s">
        <v>7112</v>
      </c>
      <c r="D1418" s="381" t="s">
        <v>16556</v>
      </c>
      <c r="E1418" s="381" t="s">
        <v>11030</v>
      </c>
      <c r="F1418" s="386">
        <v>11.799999999999999</v>
      </c>
      <c r="G1418" s="386">
        <v>445.13980000000004</v>
      </c>
      <c r="H1418" s="386">
        <v>0</v>
      </c>
      <c r="I1418" s="386">
        <v>445</v>
      </c>
    </row>
    <row r="1419" spans="1:9" ht="15" x14ac:dyDescent="0.25">
      <c r="A1419" s="381" t="s">
        <v>16760</v>
      </c>
      <c r="B1419" s="381"/>
      <c r="C1419" s="381"/>
      <c r="D1419" s="381"/>
      <c r="E1419" s="381"/>
      <c r="F1419" s="386">
        <v>776.56999999999982</v>
      </c>
      <c r="G1419" s="386">
        <v>34382.798899999994</v>
      </c>
      <c r="H1419" s="386">
        <v>0</v>
      </c>
      <c r="I1419" s="386">
        <v>34385</v>
      </c>
    </row>
    <row r="1420" spans="1:9" ht="15" x14ac:dyDescent="0.25">
      <c r="A1420" s="381">
        <v>20060019</v>
      </c>
      <c r="B1420" s="381" t="s">
        <v>17</v>
      </c>
      <c r="C1420" s="381" t="s">
        <v>7721</v>
      </c>
      <c r="D1420" s="381" t="s">
        <v>8420</v>
      </c>
      <c r="E1420" s="381" t="s">
        <v>5807</v>
      </c>
      <c r="F1420" s="386">
        <v>680.58</v>
      </c>
      <c r="G1420" s="386">
        <v>25959.422400000003</v>
      </c>
      <c r="H1420" s="386">
        <v>0</v>
      </c>
      <c r="I1420" s="386">
        <v>25959</v>
      </c>
    </row>
    <row r="1421" spans="1:9" ht="15" x14ac:dyDescent="0.25">
      <c r="A1421" s="381">
        <v>20060019</v>
      </c>
      <c r="B1421" s="381" t="s">
        <v>1</v>
      </c>
      <c r="C1421" s="381" t="s">
        <v>7089</v>
      </c>
      <c r="D1421" s="381" t="s">
        <v>14545</v>
      </c>
      <c r="E1421" s="381" t="s">
        <v>5807</v>
      </c>
      <c r="F1421" s="386">
        <v>86.800000000000011</v>
      </c>
      <c r="G1421" s="386">
        <v>3832.0370999999996</v>
      </c>
      <c r="H1421" s="386">
        <v>0</v>
      </c>
      <c r="I1421" s="386">
        <v>3832</v>
      </c>
    </row>
    <row r="1422" spans="1:9" ht="15" x14ac:dyDescent="0.25">
      <c r="A1422" s="381">
        <v>20060019</v>
      </c>
      <c r="B1422" s="381" t="s">
        <v>18</v>
      </c>
      <c r="C1422" s="381" t="s">
        <v>15172</v>
      </c>
      <c r="D1422" s="381" t="s">
        <v>15213</v>
      </c>
      <c r="E1422" s="381" t="s">
        <v>5807</v>
      </c>
      <c r="F1422" s="386">
        <v>344.23</v>
      </c>
      <c r="G1422" s="386">
        <v>13853.2472</v>
      </c>
      <c r="H1422" s="386">
        <v>0</v>
      </c>
      <c r="I1422" s="386">
        <v>13853</v>
      </c>
    </row>
    <row r="1423" spans="1:9" ht="15" x14ac:dyDescent="0.25">
      <c r="A1423" s="381">
        <v>20060019</v>
      </c>
      <c r="B1423" s="381" t="s">
        <v>20</v>
      </c>
      <c r="C1423" s="381" t="s">
        <v>15518</v>
      </c>
      <c r="D1423" s="381" t="s">
        <v>15578</v>
      </c>
      <c r="E1423" s="381" t="s">
        <v>5807</v>
      </c>
      <c r="F1423" s="386">
        <v>187.37</v>
      </c>
      <c r="G1423" s="386">
        <v>8070.0809000000017</v>
      </c>
      <c r="H1423" s="386">
        <v>0</v>
      </c>
      <c r="I1423" s="386">
        <v>8070</v>
      </c>
    </row>
    <row r="1424" spans="1:9" ht="15" x14ac:dyDescent="0.25">
      <c r="A1424" s="381">
        <v>20060019</v>
      </c>
      <c r="B1424" s="381" t="s">
        <v>41</v>
      </c>
      <c r="C1424" s="381" t="s">
        <v>13717</v>
      </c>
      <c r="D1424" s="381" t="s">
        <v>16515</v>
      </c>
      <c r="E1424" s="381" t="s">
        <v>7030</v>
      </c>
      <c r="F1424" s="386">
        <v>64.42</v>
      </c>
      <c r="G1424" s="386">
        <v>2803.7121999999999</v>
      </c>
      <c r="H1424" s="386">
        <v>0</v>
      </c>
      <c r="I1424" s="386">
        <v>2804</v>
      </c>
    </row>
    <row r="1425" spans="1:9" ht="15" x14ac:dyDescent="0.25">
      <c r="A1425" s="381" t="s">
        <v>16761</v>
      </c>
      <c r="B1425" s="381"/>
      <c r="C1425" s="381"/>
      <c r="D1425" s="381"/>
      <c r="E1425" s="381"/>
      <c r="F1425" s="386">
        <v>1363.4</v>
      </c>
      <c r="G1425" s="386">
        <v>54518.499800000005</v>
      </c>
      <c r="H1425" s="386">
        <v>0</v>
      </c>
      <c r="I1425" s="386">
        <v>54518</v>
      </c>
    </row>
    <row r="1426" spans="1:9" ht="15" x14ac:dyDescent="0.25">
      <c r="A1426" s="381">
        <v>20060022</v>
      </c>
      <c r="B1426" s="381" t="s">
        <v>0</v>
      </c>
      <c r="C1426" s="381" t="s">
        <v>13910</v>
      </c>
      <c r="D1426" s="381" t="s">
        <v>13921</v>
      </c>
      <c r="E1426" s="381" t="s">
        <v>13593</v>
      </c>
      <c r="F1426" s="386">
        <v>663.74</v>
      </c>
      <c r="G1426" s="386">
        <v>24589.2287</v>
      </c>
      <c r="H1426" s="386">
        <v>0</v>
      </c>
      <c r="I1426" s="386">
        <v>24589</v>
      </c>
    </row>
    <row r="1427" spans="1:9" ht="15" x14ac:dyDescent="0.25">
      <c r="A1427" s="381">
        <v>20060022</v>
      </c>
      <c r="B1427" s="381" t="s">
        <v>18</v>
      </c>
      <c r="C1427" s="381" t="s">
        <v>13960</v>
      </c>
      <c r="D1427" s="381" t="s">
        <v>13982</v>
      </c>
      <c r="E1427" s="381" t="s">
        <v>13986</v>
      </c>
      <c r="F1427" s="386">
        <v>133.10000000000002</v>
      </c>
      <c r="G1427" s="386">
        <v>4931.3663000000006</v>
      </c>
      <c r="H1427" s="386">
        <v>0</v>
      </c>
      <c r="I1427" s="386">
        <v>4931</v>
      </c>
    </row>
    <row r="1428" spans="1:9" ht="15" x14ac:dyDescent="0.25">
      <c r="A1428" s="381" t="s">
        <v>16762</v>
      </c>
      <c r="B1428" s="381"/>
      <c r="C1428" s="381"/>
      <c r="D1428" s="381"/>
      <c r="E1428" s="381"/>
      <c r="F1428" s="386">
        <v>796.84</v>
      </c>
      <c r="G1428" s="386">
        <v>29520.595000000001</v>
      </c>
      <c r="H1428" s="386">
        <v>0</v>
      </c>
      <c r="I1428" s="386">
        <v>29520</v>
      </c>
    </row>
    <row r="1429" spans="1:9" ht="15" x14ac:dyDescent="0.25">
      <c r="A1429" s="381">
        <v>20060018</v>
      </c>
      <c r="B1429" s="381" t="s">
        <v>17</v>
      </c>
      <c r="C1429" s="381" t="s">
        <v>7739</v>
      </c>
      <c r="D1429" s="381" t="s">
        <v>7781</v>
      </c>
      <c r="E1429" s="381" t="s">
        <v>5266</v>
      </c>
      <c r="F1429" s="386">
        <v>100.61999999999999</v>
      </c>
      <c r="G1429" s="386">
        <v>4134.5658000000003</v>
      </c>
      <c r="H1429" s="386">
        <v>0</v>
      </c>
      <c r="I1429" s="386">
        <v>4135</v>
      </c>
    </row>
    <row r="1430" spans="1:9" ht="15" x14ac:dyDescent="0.25">
      <c r="A1430" s="381" t="s">
        <v>16763</v>
      </c>
      <c r="B1430" s="381"/>
      <c r="C1430" s="381"/>
      <c r="D1430" s="381"/>
      <c r="E1430" s="381"/>
      <c r="F1430" s="386">
        <v>100.61999999999999</v>
      </c>
      <c r="G1430" s="386">
        <v>4134.5658000000003</v>
      </c>
      <c r="H1430" s="386">
        <v>0</v>
      </c>
      <c r="I1430" s="386">
        <v>4135</v>
      </c>
    </row>
    <row r="1431" spans="1:9" ht="15" x14ac:dyDescent="0.25">
      <c r="A1431" s="381">
        <v>20010061</v>
      </c>
      <c r="B1431" s="381" t="s">
        <v>17</v>
      </c>
      <c r="C1431" s="381" t="s">
        <v>11934</v>
      </c>
      <c r="D1431" s="381" t="s">
        <v>11951</v>
      </c>
      <c r="E1431" s="381" t="s">
        <v>264</v>
      </c>
      <c r="F1431" s="386">
        <v>181.35999999999999</v>
      </c>
      <c r="G1431" s="386">
        <v>7352.4434000000001</v>
      </c>
      <c r="H1431" s="386">
        <v>138.47999999999956</v>
      </c>
      <c r="I1431" s="386">
        <v>7214</v>
      </c>
    </row>
    <row r="1432" spans="1:9" ht="15" x14ac:dyDescent="0.25">
      <c r="A1432" s="381">
        <v>20010061</v>
      </c>
      <c r="B1432" s="381" t="s">
        <v>0</v>
      </c>
      <c r="C1432" s="381" t="s">
        <v>12723</v>
      </c>
      <c r="D1432" s="381" t="s">
        <v>12769</v>
      </c>
      <c r="E1432" s="381" t="s">
        <v>275</v>
      </c>
      <c r="F1432" s="386">
        <v>67.08</v>
      </c>
      <c r="G1432" s="386">
        <v>2686.7922000000003</v>
      </c>
      <c r="H1432" s="386">
        <v>0</v>
      </c>
      <c r="I1432" s="386">
        <v>2687</v>
      </c>
    </row>
    <row r="1433" spans="1:9" ht="15" x14ac:dyDescent="0.25">
      <c r="A1433" s="381">
        <v>20010061</v>
      </c>
      <c r="B1433" s="381" t="s">
        <v>1</v>
      </c>
      <c r="C1433" s="381" t="s">
        <v>14716</v>
      </c>
      <c r="D1433" s="381" t="s">
        <v>12768</v>
      </c>
      <c r="E1433" s="381" t="s">
        <v>275</v>
      </c>
      <c r="F1433" s="386">
        <v>146.39000000000004</v>
      </c>
      <c r="G1433" s="386">
        <v>6242.4148000000014</v>
      </c>
      <c r="H1433" s="386">
        <v>0</v>
      </c>
      <c r="I1433" s="386">
        <v>6242</v>
      </c>
    </row>
    <row r="1434" spans="1:9" ht="15" x14ac:dyDescent="0.25">
      <c r="A1434" s="381">
        <v>20010061</v>
      </c>
      <c r="B1434" s="381" t="s">
        <v>19</v>
      </c>
      <c r="C1434" s="381" t="s">
        <v>14972</v>
      </c>
      <c r="D1434" s="381" t="s">
        <v>14984</v>
      </c>
      <c r="E1434" s="381" t="s">
        <v>265</v>
      </c>
      <c r="F1434" s="386">
        <v>43.809999999999988</v>
      </c>
      <c r="G1434" s="386">
        <v>1717.1722</v>
      </c>
      <c r="H1434" s="386">
        <v>0</v>
      </c>
      <c r="I1434" s="386">
        <v>1717</v>
      </c>
    </row>
    <row r="1435" spans="1:9" ht="15" x14ac:dyDescent="0.25">
      <c r="A1435" s="381">
        <v>20010061</v>
      </c>
      <c r="B1435" s="381" t="s">
        <v>36</v>
      </c>
      <c r="C1435" s="381" t="s">
        <v>15913</v>
      </c>
      <c r="D1435" s="381" t="s">
        <v>15924</v>
      </c>
      <c r="E1435" s="381" t="s">
        <v>265</v>
      </c>
      <c r="F1435" s="386">
        <v>83.570000000000007</v>
      </c>
      <c r="G1435" s="386">
        <v>3218.5834999999997</v>
      </c>
      <c r="H1435" s="386">
        <v>0</v>
      </c>
      <c r="I1435" s="386">
        <v>3219</v>
      </c>
    </row>
    <row r="1436" spans="1:9" ht="15" x14ac:dyDescent="0.25">
      <c r="A1436" s="381" t="s">
        <v>16764</v>
      </c>
      <c r="B1436" s="381"/>
      <c r="C1436" s="381"/>
      <c r="D1436" s="381"/>
      <c r="E1436" s="381"/>
      <c r="F1436" s="386">
        <v>522.21</v>
      </c>
      <c r="G1436" s="386">
        <v>21217.406100000004</v>
      </c>
      <c r="H1436" s="386">
        <v>138.47999999999956</v>
      </c>
      <c r="I1436" s="386">
        <v>21079</v>
      </c>
    </row>
    <row r="1437" spans="1:9" ht="15" x14ac:dyDescent="0.25">
      <c r="A1437" s="381">
        <v>20010062</v>
      </c>
      <c r="B1437" s="381" t="s">
        <v>0</v>
      </c>
      <c r="C1437" s="381" t="s">
        <v>14041</v>
      </c>
      <c r="D1437" s="381" t="s">
        <v>14072</v>
      </c>
      <c r="E1437" s="381" t="s">
        <v>272</v>
      </c>
      <c r="F1437" s="386">
        <v>6.2200000000000006</v>
      </c>
      <c r="G1437" s="386">
        <v>281.77350000000001</v>
      </c>
      <c r="H1437" s="386">
        <v>0</v>
      </c>
      <c r="I1437" s="386">
        <v>282</v>
      </c>
    </row>
    <row r="1438" spans="1:9" ht="15" x14ac:dyDescent="0.25">
      <c r="A1438" s="381">
        <v>20010062</v>
      </c>
      <c r="B1438" s="381" t="s">
        <v>1</v>
      </c>
      <c r="C1438" s="381" t="s">
        <v>14042</v>
      </c>
      <c r="D1438" s="381" t="s">
        <v>14073</v>
      </c>
      <c r="E1438" s="381" t="s">
        <v>3546</v>
      </c>
      <c r="F1438" s="386">
        <v>37.760000000000005</v>
      </c>
      <c r="G1438" s="386">
        <v>1570.1655000000001</v>
      </c>
      <c r="H1438" s="386">
        <v>0</v>
      </c>
      <c r="I1438" s="386">
        <v>1570</v>
      </c>
    </row>
    <row r="1439" spans="1:9" ht="15" x14ac:dyDescent="0.25">
      <c r="A1439" s="381">
        <v>20010062</v>
      </c>
      <c r="B1439" s="381" t="s">
        <v>40</v>
      </c>
      <c r="C1439" s="381" t="s">
        <v>14717</v>
      </c>
      <c r="D1439" s="381" t="s">
        <v>14738</v>
      </c>
      <c r="E1439" s="381" t="s">
        <v>272</v>
      </c>
      <c r="F1439" s="386">
        <v>59.260000000000005</v>
      </c>
      <c r="G1439" s="386">
        <v>2126.9153999999999</v>
      </c>
      <c r="H1439" s="386">
        <v>0</v>
      </c>
      <c r="I1439" s="386">
        <v>2127</v>
      </c>
    </row>
    <row r="1440" spans="1:9" ht="15" x14ac:dyDescent="0.25">
      <c r="A1440" s="381">
        <v>20010062</v>
      </c>
      <c r="B1440" s="381" t="s">
        <v>26</v>
      </c>
      <c r="C1440" s="381" t="s">
        <v>15301</v>
      </c>
      <c r="D1440" s="381" t="s">
        <v>15339</v>
      </c>
      <c r="E1440" s="381" t="s">
        <v>3834</v>
      </c>
      <c r="F1440" s="386">
        <v>22.119999999999997</v>
      </c>
      <c r="G1440" s="386">
        <v>836.01799999999992</v>
      </c>
      <c r="H1440" s="386">
        <v>0</v>
      </c>
      <c r="I1440" s="386">
        <v>836</v>
      </c>
    </row>
    <row r="1441" spans="1:9" ht="15" x14ac:dyDescent="0.25">
      <c r="A1441" s="381">
        <v>20010062</v>
      </c>
      <c r="B1441" s="381" t="s">
        <v>4</v>
      </c>
      <c r="C1441" s="381" t="s">
        <v>16084</v>
      </c>
      <c r="D1441" s="381" t="s">
        <v>16093</v>
      </c>
      <c r="E1441" s="381" t="s">
        <v>271</v>
      </c>
      <c r="F1441" s="386">
        <v>28.8</v>
      </c>
      <c r="G1441" s="386">
        <v>1027.5652</v>
      </c>
      <c r="H1441" s="386">
        <v>0</v>
      </c>
      <c r="I1441" s="386">
        <v>1028</v>
      </c>
    </row>
    <row r="1442" spans="1:9" ht="15" x14ac:dyDescent="0.25">
      <c r="A1442" s="381">
        <v>20010062</v>
      </c>
      <c r="B1442" s="381" t="s">
        <v>28</v>
      </c>
      <c r="C1442" s="381" t="s">
        <v>16212</v>
      </c>
      <c r="D1442" s="381" t="s">
        <v>16231</v>
      </c>
      <c r="E1442" s="381" t="s">
        <v>15229</v>
      </c>
      <c r="F1442" s="386">
        <v>20.080000000000002</v>
      </c>
      <c r="G1442" s="386">
        <v>884.39929999999993</v>
      </c>
      <c r="H1442" s="386">
        <v>0</v>
      </c>
      <c r="I1442" s="386">
        <v>884</v>
      </c>
    </row>
    <row r="1443" spans="1:9" ht="15" x14ac:dyDescent="0.25">
      <c r="A1443" s="381" t="s">
        <v>16765</v>
      </c>
      <c r="B1443" s="381"/>
      <c r="C1443" s="381"/>
      <c r="D1443" s="381"/>
      <c r="E1443" s="381"/>
      <c r="F1443" s="386">
        <v>174.24000000000004</v>
      </c>
      <c r="G1443" s="386">
        <v>6726.8369000000002</v>
      </c>
      <c r="H1443" s="386">
        <v>0</v>
      </c>
      <c r="I1443" s="386">
        <v>6727</v>
      </c>
    </row>
    <row r="1444" spans="1:9" ht="15" x14ac:dyDescent="0.25">
      <c r="A1444" s="381">
        <v>20070024</v>
      </c>
      <c r="B1444" s="381" t="s">
        <v>17</v>
      </c>
      <c r="C1444" s="381" t="s">
        <v>14053</v>
      </c>
      <c r="D1444" s="381" t="s">
        <v>14093</v>
      </c>
      <c r="E1444" s="381" t="s">
        <v>5545</v>
      </c>
      <c r="F1444" s="386">
        <v>139.24999999999997</v>
      </c>
      <c r="G1444" s="386">
        <v>6004.5812000000005</v>
      </c>
      <c r="H1444" s="386">
        <v>428.77000000000407</v>
      </c>
      <c r="I1444" s="386">
        <v>5576</v>
      </c>
    </row>
    <row r="1445" spans="1:9" ht="15" x14ac:dyDescent="0.25">
      <c r="A1445" s="381">
        <v>20070024</v>
      </c>
      <c r="B1445" s="381" t="s">
        <v>0</v>
      </c>
      <c r="C1445" s="381" t="s">
        <v>14229</v>
      </c>
      <c r="D1445" s="381" t="s">
        <v>14247</v>
      </c>
      <c r="E1445" s="381" t="s">
        <v>14257</v>
      </c>
      <c r="F1445" s="386">
        <v>1.33</v>
      </c>
      <c r="G1445" s="386">
        <v>82.460000000000008</v>
      </c>
      <c r="H1445" s="386">
        <v>0</v>
      </c>
      <c r="I1445" s="386">
        <v>82</v>
      </c>
    </row>
    <row r="1446" spans="1:9" ht="15" x14ac:dyDescent="0.25">
      <c r="A1446" s="381">
        <v>20070024</v>
      </c>
      <c r="B1446" s="381" t="s">
        <v>1</v>
      </c>
      <c r="C1446" s="381" t="s">
        <v>610</v>
      </c>
      <c r="D1446" s="381" t="s">
        <v>14248</v>
      </c>
      <c r="E1446" s="381" t="s">
        <v>275</v>
      </c>
      <c r="F1446" s="386">
        <v>19.02</v>
      </c>
      <c r="G1446" s="386">
        <v>817.52629999999999</v>
      </c>
      <c r="H1446" s="386">
        <v>0</v>
      </c>
      <c r="I1446" s="386">
        <v>818</v>
      </c>
    </row>
    <row r="1447" spans="1:9" ht="15" x14ac:dyDescent="0.25">
      <c r="A1447" s="381">
        <v>20070024</v>
      </c>
      <c r="B1447" s="381" t="s">
        <v>20</v>
      </c>
      <c r="C1447" s="381" t="s">
        <v>14302</v>
      </c>
      <c r="D1447" s="381" t="s">
        <v>14337</v>
      </c>
      <c r="E1447" s="381" t="s">
        <v>5545</v>
      </c>
      <c r="F1447" s="386">
        <v>46.32</v>
      </c>
      <c r="G1447" s="386">
        <v>1837.0761000000002</v>
      </c>
      <c r="H1447" s="386">
        <v>0</v>
      </c>
      <c r="I1447" s="386">
        <v>1837</v>
      </c>
    </row>
    <row r="1448" spans="1:9" ht="15" x14ac:dyDescent="0.25">
      <c r="A1448" s="381">
        <v>20070024</v>
      </c>
      <c r="B1448" s="381" t="s">
        <v>41</v>
      </c>
      <c r="C1448" s="381" t="s">
        <v>14303</v>
      </c>
      <c r="D1448" s="381" t="s">
        <v>14338</v>
      </c>
      <c r="E1448" s="381" t="s">
        <v>14257</v>
      </c>
      <c r="F1448" s="386">
        <v>25.39</v>
      </c>
      <c r="G1448" s="386">
        <v>907.56400000000008</v>
      </c>
      <c r="H1448" s="386">
        <v>0</v>
      </c>
      <c r="I1448" s="386">
        <v>908</v>
      </c>
    </row>
    <row r="1449" spans="1:9" ht="15" x14ac:dyDescent="0.25">
      <c r="A1449" s="381">
        <v>20070024</v>
      </c>
      <c r="B1449" s="381" t="s">
        <v>21</v>
      </c>
      <c r="C1449" s="381" t="s">
        <v>14447</v>
      </c>
      <c r="D1449" s="381" t="s">
        <v>14466</v>
      </c>
      <c r="E1449" s="381" t="s">
        <v>14257</v>
      </c>
      <c r="F1449" s="386">
        <v>16.95</v>
      </c>
      <c r="G1449" s="386">
        <v>672.14139999999998</v>
      </c>
      <c r="H1449" s="386">
        <v>0</v>
      </c>
      <c r="I1449" s="386">
        <v>672</v>
      </c>
    </row>
    <row r="1450" spans="1:9" ht="15" x14ac:dyDescent="0.25">
      <c r="A1450" s="381">
        <v>20070024</v>
      </c>
      <c r="B1450" s="381" t="s">
        <v>23</v>
      </c>
      <c r="C1450" s="381" t="s">
        <v>445</v>
      </c>
      <c r="D1450" s="381" t="s">
        <v>14645</v>
      </c>
      <c r="E1450" s="381" t="s">
        <v>5545</v>
      </c>
      <c r="F1450" s="386">
        <v>10.51</v>
      </c>
      <c r="G1450" s="386">
        <v>451.38479999999998</v>
      </c>
      <c r="H1450" s="386">
        <v>0</v>
      </c>
      <c r="I1450" s="386">
        <v>451</v>
      </c>
    </row>
    <row r="1451" spans="1:9" ht="15" x14ac:dyDescent="0.25">
      <c r="A1451" s="381">
        <v>20070024</v>
      </c>
      <c r="B1451" s="381" t="s">
        <v>25</v>
      </c>
      <c r="C1451" s="381" t="s">
        <v>11496</v>
      </c>
      <c r="D1451" s="381" t="s">
        <v>14646</v>
      </c>
      <c r="E1451" s="381" t="s">
        <v>14258</v>
      </c>
      <c r="F1451" s="386">
        <v>35.6</v>
      </c>
      <c r="G1451" s="386">
        <v>1443.6383000000003</v>
      </c>
      <c r="H1451" s="386">
        <v>0</v>
      </c>
      <c r="I1451" s="386">
        <v>1444</v>
      </c>
    </row>
    <row r="1452" spans="1:9" ht="15" x14ac:dyDescent="0.25">
      <c r="A1452" s="381">
        <v>20070024</v>
      </c>
      <c r="B1452" s="381" t="s">
        <v>26</v>
      </c>
      <c r="C1452" s="381" t="s">
        <v>14618</v>
      </c>
      <c r="D1452" s="381" t="s">
        <v>14647</v>
      </c>
      <c r="E1452" s="381" t="s">
        <v>14257</v>
      </c>
      <c r="F1452" s="386">
        <v>61.269999999999989</v>
      </c>
      <c r="G1452" s="386">
        <v>2962.5443999999998</v>
      </c>
      <c r="H1452" s="386">
        <v>0</v>
      </c>
      <c r="I1452" s="386">
        <v>2963</v>
      </c>
    </row>
    <row r="1453" spans="1:9" ht="15" x14ac:dyDescent="0.25">
      <c r="A1453" s="381">
        <v>20070024</v>
      </c>
      <c r="B1453" s="381" t="s">
        <v>27</v>
      </c>
      <c r="C1453" s="381" t="s">
        <v>610</v>
      </c>
      <c r="D1453" s="381" t="s">
        <v>14750</v>
      </c>
      <c r="E1453" s="381" t="s">
        <v>275</v>
      </c>
      <c r="F1453" s="386">
        <v>9.5100000000000016</v>
      </c>
      <c r="G1453" s="386">
        <v>426.24800000000005</v>
      </c>
      <c r="H1453" s="386">
        <v>0</v>
      </c>
      <c r="I1453" s="386">
        <v>426</v>
      </c>
    </row>
    <row r="1454" spans="1:9" ht="15" x14ac:dyDescent="0.25">
      <c r="A1454" s="381">
        <v>20070024</v>
      </c>
      <c r="B1454" s="381" t="s">
        <v>28</v>
      </c>
      <c r="C1454" s="381" t="s">
        <v>5397</v>
      </c>
      <c r="D1454" s="381" t="s">
        <v>14752</v>
      </c>
      <c r="E1454" s="381" t="s">
        <v>5545</v>
      </c>
      <c r="F1454" s="386">
        <v>16.61</v>
      </c>
      <c r="G1454" s="386">
        <v>699.14940000000001</v>
      </c>
      <c r="H1454" s="386">
        <v>0</v>
      </c>
      <c r="I1454" s="386">
        <v>699</v>
      </c>
    </row>
    <row r="1455" spans="1:9" ht="15" x14ac:dyDescent="0.25">
      <c r="A1455" s="381">
        <v>20070024</v>
      </c>
      <c r="B1455" s="381" t="s">
        <v>37</v>
      </c>
      <c r="C1455" s="381" t="s">
        <v>6780</v>
      </c>
      <c r="D1455" s="381" t="s">
        <v>14835</v>
      </c>
      <c r="E1455" s="381" t="s">
        <v>5545</v>
      </c>
      <c r="F1455" s="386">
        <v>12.46</v>
      </c>
      <c r="G1455" s="386">
        <v>439.0127</v>
      </c>
      <c r="H1455" s="386">
        <v>0</v>
      </c>
      <c r="I1455" s="386">
        <v>439</v>
      </c>
    </row>
    <row r="1456" spans="1:9" ht="15" x14ac:dyDescent="0.25">
      <c r="A1456" s="381">
        <v>20070024</v>
      </c>
      <c r="B1456" s="381" t="s">
        <v>30</v>
      </c>
      <c r="C1456" s="381" t="s">
        <v>14817</v>
      </c>
      <c r="D1456" s="381" t="s">
        <v>14838</v>
      </c>
      <c r="E1456" s="381" t="s">
        <v>14846</v>
      </c>
      <c r="F1456" s="386">
        <v>37</v>
      </c>
      <c r="G1456" s="386">
        <v>1802.1347999999998</v>
      </c>
      <c r="H1456" s="386">
        <v>0</v>
      </c>
      <c r="I1456" s="386">
        <v>1802</v>
      </c>
    </row>
    <row r="1457" spans="1:9" ht="15" x14ac:dyDescent="0.25">
      <c r="A1457" s="381">
        <v>20070024</v>
      </c>
      <c r="B1457" s="381" t="s">
        <v>422</v>
      </c>
      <c r="C1457" s="381" t="s">
        <v>15519</v>
      </c>
      <c r="D1457" s="381" t="s">
        <v>15579</v>
      </c>
      <c r="E1457" s="381" t="s">
        <v>10390</v>
      </c>
      <c r="F1457" s="386">
        <v>36.79</v>
      </c>
      <c r="G1457" s="386">
        <v>1726.9152000000001</v>
      </c>
      <c r="H1457" s="386">
        <v>0</v>
      </c>
      <c r="I1457" s="386">
        <v>1727</v>
      </c>
    </row>
    <row r="1458" spans="1:9" ht="15" x14ac:dyDescent="0.25">
      <c r="A1458" s="381">
        <v>20070024</v>
      </c>
      <c r="B1458" s="381" t="s">
        <v>8</v>
      </c>
      <c r="C1458" s="381" t="s">
        <v>14892</v>
      </c>
      <c r="D1458" s="381" t="s">
        <v>14910</v>
      </c>
      <c r="E1458" s="381" t="s">
        <v>5545</v>
      </c>
      <c r="F1458" s="386">
        <v>9.94</v>
      </c>
      <c r="G1458" s="386">
        <v>420.31</v>
      </c>
      <c r="H1458" s="386">
        <v>0</v>
      </c>
      <c r="I1458" s="386">
        <v>420</v>
      </c>
    </row>
    <row r="1459" spans="1:9" ht="15" x14ac:dyDescent="0.25">
      <c r="A1459" s="381">
        <v>20070024</v>
      </c>
      <c r="B1459" s="381" t="s">
        <v>32</v>
      </c>
      <c r="C1459" s="381" t="s">
        <v>5413</v>
      </c>
      <c r="D1459" s="381" t="s">
        <v>15580</v>
      </c>
      <c r="E1459" s="381" t="s">
        <v>15598</v>
      </c>
      <c r="F1459" s="386">
        <v>21.490000000000002</v>
      </c>
      <c r="G1459" s="386">
        <v>897.38670000000002</v>
      </c>
      <c r="H1459" s="386">
        <v>0</v>
      </c>
      <c r="I1459" s="386">
        <v>897</v>
      </c>
    </row>
    <row r="1460" spans="1:9" ht="15" x14ac:dyDescent="0.25">
      <c r="A1460" s="381">
        <v>20070024</v>
      </c>
      <c r="B1460" s="381" t="s">
        <v>10</v>
      </c>
      <c r="C1460" s="381" t="s">
        <v>8044</v>
      </c>
      <c r="D1460" s="381" t="s">
        <v>14997</v>
      </c>
      <c r="E1460" s="381" t="s">
        <v>5545</v>
      </c>
      <c r="F1460" s="386">
        <v>31.849999999999998</v>
      </c>
      <c r="G1460" s="386">
        <v>2173.8260000000005</v>
      </c>
      <c r="H1460" s="386">
        <v>0</v>
      </c>
      <c r="I1460" s="386">
        <v>2174</v>
      </c>
    </row>
    <row r="1461" spans="1:9" ht="15" x14ac:dyDescent="0.25">
      <c r="A1461" s="381">
        <v>20070024</v>
      </c>
      <c r="B1461" s="381" t="s">
        <v>34</v>
      </c>
      <c r="C1461" s="381" t="s">
        <v>962</v>
      </c>
      <c r="D1461" s="381" t="s">
        <v>14998</v>
      </c>
      <c r="E1461" s="381" t="s">
        <v>5545</v>
      </c>
      <c r="F1461" s="386">
        <v>2.88</v>
      </c>
      <c r="G1461" s="386">
        <v>120.4725</v>
      </c>
      <c r="H1461" s="386">
        <v>0</v>
      </c>
      <c r="I1461" s="386">
        <v>120</v>
      </c>
    </row>
    <row r="1462" spans="1:9" ht="15" x14ac:dyDescent="0.25">
      <c r="A1462" s="381">
        <v>20070024</v>
      </c>
      <c r="B1462" s="381" t="s">
        <v>11</v>
      </c>
      <c r="C1462" s="381" t="s">
        <v>14977</v>
      </c>
      <c r="D1462" s="381" t="s">
        <v>14999</v>
      </c>
      <c r="E1462" s="381" t="s">
        <v>275</v>
      </c>
      <c r="F1462" s="386">
        <v>17.73</v>
      </c>
      <c r="G1462" s="386">
        <v>762.98</v>
      </c>
      <c r="H1462" s="386">
        <v>0</v>
      </c>
      <c r="I1462" s="386">
        <v>763</v>
      </c>
    </row>
    <row r="1463" spans="1:9" ht="15" x14ac:dyDescent="0.25">
      <c r="A1463" s="381">
        <v>20070024</v>
      </c>
      <c r="B1463" s="381" t="s">
        <v>13</v>
      </c>
      <c r="C1463" s="381" t="s">
        <v>14978</v>
      </c>
      <c r="D1463" s="381" t="s">
        <v>15000</v>
      </c>
      <c r="E1463" s="381" t="s">
        <v>275</v>
      </c>
      <c r="F1463" s="386">
        <v>8.92</v>
      </c>
      <c r="G1463" s="386">
        <v>411.36670000000004</v>
      </c>
      <c r="H1463" s="386">
        <v>0</v>
      </c>
      <c r="I1463" s="386">
        <v>411</v>
      </c>
    </row>
    <row r="1464" spans="1:9" ht="15" x14ac:dyDescent="0.25">
      <c r="A1464" s="381">
        <v>20070024</v>
      </c>
      <c r="B1464" s="381" t="s">
        <v>14</v>
      </c>
      <c r="C1464" s="381" t="s">
        <v>13613</v>
      </c>
      <c r="D1464" s="381" t="s">
        <v>15093</v>
      </c>
      <c r="E1464" s="381" t="s">
        <v>5545</v>
      </c>
      <c r="F1464" s="386">
        <v>22.31</v>
      </c>
      <c r="G1464" s="386">
        <v>974.56190000000015</v>
      </c>
      <c r="H1464" s="386">
        <v>0</v>
      </c>
      <c r="I1464" s="386">
        <v>975</v>
      </c>
    </row>
    <row r="1465" spans="1:9" ht="15" x14ac:dyDescent="0.25">
      <c r="A1465" s="381">
        <v>20070024</v>
      </c>
      <c r="B1465" s="381" t="s">
        <v>16</v>
      </c>
      <c r="C1465" s="381" t="s">
        <v>15772</v>
      </c>
      <c r="D1465" s="381" t="s">
        <v>15792</v>
      </c>
      <c r="E1465" s="381" t="s">
        <v>5545</v>
      </c>
      <c r="F1465" s="386">
        <v>21.189999999999998</v>
      </c>
      <c r="G1465" s="386">
        <v>1038.3219999999999</v>
      </c>
      <c r="H1465" s="386">
        <v>0</v>
      </c>
      <c r="I1465" s="386">
        <v>1038</v>
      </c>
    </row>
    <row r="1466" spans="1:9" ht="15" x14ac:dyDescent="0.25">
      <c r="A1466" s="381">
        <v>20070024</v>
      </c>
      <c r="B1466" s="381" t="s">
        <v>423</v>
      </c>
      <c r="C1466" s="381" t="s">
        <v>9246</v>
      </c>
      <c r="D1466" s="381" t="s">
        <v>15793</v>
      </c>
      <c r="E1466" s="381" t="s">
        <v>14257</v>
      </c>
      <c r="F1466" s="386">
        <v>9.9600000000000009</v>
      </c>
      <c r="G1466" s="386">
        <v>418.93099999999998</v>
      </c>
      <c r="H1466" s="386">
        <v>0</v>
      </c>
      <c r="I1466" s="386">
        <v>419</v>
      </c>
    </row>
    <row r="1467" spans="1:9" ht="15" x14ac:dyDescent="0.25">
      <c r="A1467" s="381">
        <v>20070024</v>
      </c>
      <c r="B1467" s="381" t="s">
        <v>424</v>
      </c>
      <c r="C1467" s="381" t="s">
        <v>8451</v>
      </c>
      <c r="D1467" s="381" t="s">
        <v>15794</v>
      </c>
      <c r="E1467" s="381" t="s">
        <v>12252</v>
      </c>
      <c r="F1467" s="386">
        <v>38.81</v>
      </c>
      <c r="G1467" s="386">
        <v>1633.2541000000003</v>
      </c>
      <c r="H1467" s="386">
        <v>0</v>
      </c>
      <c r="I1467" s="386">
        <v>1633</v>
      </c>
    </row>
    <row r="1468" spans="1:9" ht="15" x14ac:dyDescent="0.25">
      <c r="A1468" s="381">
        <v>20070024</v>
      </c>
      <c r="B1468" s="381" t="s">
        <v>131</v>
      </c>
      <c r="C1468" s="381" t="s">
        <v>16155</v>
      </c>
      <c r="D1468" s="381" t="s">
        <v>16173</v>
      </c>
      <c r="E1468" s="381" t="s">
        <v>14257</v>
      </c>
      <c r="F1468" s="386">
        <v>19.260000000000002</v>
      </c>
      <c r="G1468" s="386">
        <v>806.97140000000002</v>
      </c>
      <c r="H1468" s="386">
        <v>0</v>
      </c>
      <c r="I1468" s="386">
        <v>807</v>
      </c>
    </row>
    <row r="1469" spans="1:9" ht="15" x14ac:dyDescent="0.25">
      <c r="A1469" s="381">
        <v>20070024</v>
      </c>
      <c r="B1469" s="381" t="s">
        <v>760</v>
      </c>
      <c r="C1469" s="381" t="s">
        <v>16156</v>
      </c>
      <c r="D1469" s="381" t="s">
        <v>16174</v>
      </c>
      <c r="E1469" s="381" t="s">
        <v>14257</v>
      </c>
      <c r="F1469" s="386">
        <v>26.06</v>
      </c>
      <c r="G1469" s="386">
        <v>1071.6213</v>
      </c>
      <c r="H1469" s="386">
        <v>0</v>
      </c>
      <c r="I1469" s="386">
        <v>1072</v>
      </c>
    </row>
    <row r="1470" spans="1:9" ht="15" x14ac:dyDescent="0.25">
      <c r="A1470" s="381">
        <v>20070024</v>
      </c>
      <c r="B1470" s="381" t="s">
        <v>761</v>
      </c>
      <c r="C1470" s="381" t="s">
        <v>16453</v>
      </c>
      <c r="D1470" s="381" t="s">
        <v>16524</v>
      </c>
      <c r="E1470" s="381" t="s">
        <v>5545</v>
      </c>
      <c r="F1470" s="386">
        <v>1.96</v>
      </c>
      <c r="G1470" s="386">
        <v>98.352800000000002</v>
      </c>
      <c r="H1470" s="386">
        <v>0</v>
      </c>
      <c r="I1470" s="386">
        <v>98</v>
      </c>
    </row>
    <row r="1471" spans="1:9" ht="15" x14ac:dyDescent="0.25">
      <c r="A1471" s="381">
        <v>20070024</v>
      </c>
      <c r="B1471" s="381" t="s">
        <v>763</v>
      </c>
      <c r="C1471" s="381" t="s">
        <v>6495</v>
      </c>
      <c r="D1471" s="381" t="s">
        <v>16525</v>
      </c>
      <c r="E1471" s="381" t="s">
        <v>15599</v>
      </c>
      <c r="F1471" s="386">
        <v>6.35</v>
      </c>
      <c r="G1471" s="386">
        <v>228.36349999999999</v>
      </c>
      <c r="H1471" s="386">
        <v>0</v>
      </c>
      <c r="I1471" s="386">
        <v>228</v>
      </c>
    </row>
    <row r="1472" spans="1:9" ht="15" x14ac:dyDescent="0.25">
      <c r="A1472" s="381">
        <v>20070024</v>
      </c>
      <c r="B1472" s="381" t="s">
        <v>957</v>
      </c>
      <c r="C1472" s="381" t="s">
        <v>16454</v>
      </c>
      <c r="D1472" s="381" t="s">
        <v>16526</v>
      </c>
      <c r="E1472" s="381" t="s">
        <v>16558</v>
      </c>
      <c r="F1472" s="386">
        <v>8.7100000000000009</v>
      </c>
      <c r="G1472" s="386">
        <v>431.81369999999998</v>
      </c>
      <c r="H1472" s="386">
        <v>0</v>
      </c>
      <c r="I1472" s="386">
        <v>432</v>
      </c>
    </row>
    <row r="1473" spans="1:9" ht="15" x14ac:dyDescent="0.25">
      <c r="A1473" s="381">
        <v>20070024</v>
      </c>
      <c r="B1473" s="381" t="s">
        <v>426</v>
      </c>
      <c r="C1473" s="381" t="s">
        <v>16154</v>
      </c>
      <c r="D1473" s="381" t="s">
        <v>16172</v>
      </c>
      <c r="E1473" s="381" t="s">
        <v>5245</v>
      </c>
      <c r="F1473" s="386">
        <v>28.11</v>
      </c>
      <c r="G1473" s="386">
        <v>1484.6002000000001</v>
      </c>
      <c r="H1473" s="386">
        <v>0</v>
      </c>
      <c r="I1473" s="386">
        <v>1485</v>
      </c>
    </row>
    <row r="1474" spans="1:9" ht="15" x14ac:dyDescent="0.25">
      <c r="A1474" s="381">
        <v>20070024</v>
      </c>
      <c r="B1474" s="381" t="s">
        <v>425</v>
      </c>
      <c r="C1474" s="381" t="s">
        <v>15919</v>
      </c>
      <c r="D1474" s="381" t="s">
        <v>15933</v>
      </c>
      <c r="E1474" s="381" t="s">
        <v>14257</v>
      </c>
      <c r="F1474" s="386">
        <v>15.84</v>
      </c>
      <c r="G1474" s="386">
        <v>803.61410000000001</v>
      </c>
      <c r="H1474" s="386">
        <v>0</v>
      </c>
      <c r="I1474" s="386">
        <v>804</v>
      </c>
    </row>
    <row r="1475" spans="1:9" ht="15" x14ac:dyDescent="0.25">
      <c r="A1475" s="381">
        <v>20070024</v>
      </c>
      <c r="B1475" s="381" t="s">
        <v>427</v>
      </c>
      <c r="C1475" s="381" t="s">
        <v>559</v>
      </c>
      <c r="D1475" s="381" t="s">
        <v>16100</v>
      </c>
      <c r="E1475" s="381" t="s">
        <v>15230</v>
      </c>
      <c r="F1475" s="386">
        <v>3.83</v>
      </c>
      <c r="G1475" s="386">
        <v>147.85640000000001</v>
      </c>
      <c r="H1475" s="386">
        <v>0</v>
      </c>
      <c r="I1475" s="386">
        <v>148</v>
      </c>
    </row>
    <row r="1476" spans="1:9" ht="15" x14ac:dyDescent="0.25">
      <c r="A1476" s="381">
        <v>20070024</v>
      </c>
      <c r="B1476" s="381" t="s">
        <v>1061</v>
      </c>
      <c r="C1476" s="381" t="s">
        <v>16155</v>
      </c>
      <c r="D1476" s="381" t="s">
        <v>16173</v>
      </c>
      <c r="E1476" s="381" t="s">
        <v>14370</v>
      </c>
      <c r="F1476" s="386">
        <v>11.64</v>
      </c>
      <c r="G1476" s="386">
        <v>511.67369999999994</v>
      </c>
      <c r="H1476" s="386">
        <v>0</v>
      </c>
      <c r="I1476" s="386">
        <v>512</v>
      </c>
    </row>
    <row r="1477" spans="1:9" ht="15" x14ac:dyDescent="0.25">
      <c r="A1477" s="381" t="s">
        <v>16766</v>
      </c>
      <c r="B1477" s="381"/>
      <c r="C1477" s="381"/>
      <c r="D1477" s="381"/>
      <c r="E1477" s="381"/>
      <c r="F1477" s="386">
        <v>774.85</v>
      </c>
      <c r="G1477" s="386">
        <v>34708.654599999994</v>
      </c>
      <c r="H1477" s="386">
        <v>428.77000000000407</v>
      </c>
      <c r="I1477" s="386">
        <v>34280</v>
      </c>
    </row>
    <row r="1478" spans="1:9" ht="15" x14ac:dyDescent="0.25">
      <c r="A1478" s="381">
        <v>20070026</v>
      </c>
      <c r="B1478" s="381" t="s">
        <v>17</v>
      </c>
      <c r="C1478" s="381" t="s">
        <v>14230</v>
      </c>
      <c r="D1478" s="381" t="s">
        <v>14250</v>
      </c>
      <c r="E1478" s="381" t="s">
        <v>14258</v>
      </c>
      <c r="F1478" s="386">
        <v>67.990000000000009</v>
      </c>
      <c r="G1478" s="386">
        <v>3064.4632999999999</v>
      </c>
      <c r="H1478" s="386">
        <v>0</v>
      </c>
      <c r="I1478" s="386">
        <v>3064</v>
      </c>
    </row>
    <row r="1479" spans="1:9" ht="15" x14ac:dyDescent="0.25">
      <c r="A1479" s="381">
        <v>20070026</v>
      </c>
      <c r="B1479" s="381" t="s">
        <v>0</v>
      </c>
      <c r="C1479" s="381" t="s">
        <v>14306</v>
      </c>
      <c r="D1479" s="381" t="s">
        <v>14341</v>
      </c>
      <c r="E1479" s="381" t="s">
        <v>14370</v>
      </c>
      <c r="F1479" s="386">
        <v>31.81</v>
      </c>
      <c r="G1479" s="386">
        <v>1521.2260000000001</v>
      </c>
      <c r="H1479" s="386">
        <v>0</v>
      </c>
      <c r="I1479" s="386">
        <v>1521</v>
      </c>
    </row>
    <row r="1480" spans="1:9" ht="15" x14ac:dyDescent="0.25">
      <c r="A1480" s="381">
        <v>20070026</v>
      </c>
      <c r="B1480" s="381" t="s">
        <v>1</v>
      </c>
      <c r="C1480" s="381" t="s">
        <v>14307</v>
      </c>
      <c r="D1480" s="381" t="s">
        <v>14342</v>
      </c>
      <c r="E1480" s="381" t="s">
        <v>14370</v>
      </c>
      <c r="F1480" s="386">
        <v>23.72</v>
      </c>
      <c r="G1480" s="386">
        <v>1060.6763000000001</v>
      </c>
      <c r="H1480" s="386">
        <v>0</v>
      </c>
      <c r="I1480" s="386">
        <v>1061</v>
      </c>
    </row>
    <row r="1481" spans="1:9" ht="15" x14ac:dyDescent="0.25">
      <c r="A1481" s="381">
        <v>20070026</v>
      </c>
      <c r="B1481" s="381" t="s">
        <v>18</v>
      </c>
      <c r="C1481" s="381" t="s">
        <v>14448</v>
      </c>
      <c r="D1481" s="381" t="s">
        <v>14467</v>
      </c>
      <c r="E1481" s="381" t="s">
        <v>14370</v>
      </c>
      <c r="F1481" s="386">
        <v>64.089999999999989</v>
      </c>
      <c r="G1481" s="386">
        <v>2698.0983999999999</v>
      </c>
      <c r="H1481" s="386">
        <v>0</v>
      </c>
      <c r="I1481" s="386">
        <v>2698</v>
      </c>
    </row>
    <row r="1482" spans="1:9" ht="15" x14ac:dyDescent="0.25">
      <c r="A1482" s="381">
        <v>20070026</v>
      </c>
      <c r="B1482" s="381" t="s">
        <v>19</v>
      </c>
      <c r="C1482" s="381" t="s">
        <v>14308</v>
      </c>
      <c r="D1482" s="381" t="s">
        <v>14343</v>
      </c>
      <c r="E1482" s="381" t="s">
        <v>275</v>
      </c>
      <c r="F1482" s="386">
        <v>16.580000000000002</v>
      </c>
      <c r="G1482" s="386">
        <v>618.55880000000002</v>
      </c>
      <c r="H1482" s="386">
        <v>0</v>
      </c>
      <c r="I1482" s="386">
        <v>619</v>
      </c>
    </row>
    <row r="1483" spans="1:9" ht="15" x14ac:dyDescent="0.25">
      <c r="A1483" s="381">
        <v>20070026</v>
      </c>
      <c r="B1483" s="381" t="s">
        <v>20</v>
      </c>
      <c r="C1483" s="381" t="s">
        <v>7088</v>
      </c>
      <c r="D1483" s="381" t="s">
        <v>14344</v>
      </c>
      <c r="E1483" s="381" t="s">
        <v>14370</v>
      </c>
      <c r="F1483" s="386">
        <v>28.84</v>
      </c>
      <c r="G1483" s="386">
        <v>1210.8498999999999</v>
      </c>
      <c r="H1483" s="386">
        <v>0</v>
      </c>
      <c r="I1483" s="386">
        <v>1211</v>
      </c>
    </row>
    <row r="1484" spans="1:9" ht="15" x14ac:dyDescent="0.25">
      <c r="A1484" s="381">
        <v>20070026</v>
      </c>
      <c r="B1484" s="381" t="s">
        <v>41</v>
      </c>
      <c r="C1484" s="381" t="s">
        <v>6609</v>
      </c>
      <c r="D1484" s="381" t="s">
        <v>14345</v>
      </c>
      <c r="E1484" s="381" t="s">
        <v>14371</v>
      </c>
      <c r="F1484" s="386">
        <v>15.57</v>
      </c>
      <c r="G1484" s="386">
        <v>686.96899999999994</v>
      </c>
      <c r="H1484" s="386">
        <v>0</v>
      </c>
      <c r="I1484" s="386">
        <v>687</v>
      </c>
    </row>
    <row r="1485" spans="1:9" ht="15" x14ac:dyDescent="0.25">
      <c r="A1485" s="381">
        <v>20070026</v>
      </c>
      <c r="B1485" s="381" t="s">
        <v>36</v>
      </c>
      <c r="C1485" s="381" t="s">
        <v>14309</v>
      </c>
      <c r="D1485" s="381" t="s">
        <v>14346</v>
      </c>
      <c r="E1485" s="381" t="s">
        <v>275</v>
      </c>
      <c r="F1485" s="386">
        <v>11.079999999999998</v>
      </c>
      <c r="G1485" s="386">
        <v>519.75019999999995</v>
      </c>
      <c r="H1485" s="386">
        <v>0</v>
      </c>
      <c r="I1485" s="386">
        <v>520</v>
      </c>
    </row>
    <row r="1486" spans="1:9" ht="15" x14ac:dyDescent="0.25">
      <c r="A1486" s="381">
        <v>20070026</v>
      </c>
      <c r="B1486" s="381" t="s">
        <v>21</v>
      </c>
      <c r="C1486" s="381" t="s">
        <v>989</v>
      </c>
      <c r="D1486" s="381" t="s">
        <v>14347</v>
      </c>
      <c r="E1486" s="381" t="s">
        <v>14370</v>
      </c>
      <c r="F1486" s="386">
        <v>32.17</v>
      </c>
      <c r="G1486" s="386">
        <v>1544.3424000000002</v>
      </c>
      <c r="H1486" s="386">
        <v>0</v>
      </c>
      <c r="I1486" s="386">
        <v>1544</v>
      </c>
    </row>
    <row r="1487" spans="1:9" ht="15" x14ac:dyDescent="0.25">
      <c r="A1487" s="381">
        <v>20070026</v>
      </c>
      <c r="B1487" s="381" t="s">
        <v>22</v>
      </c>
      <c r="C1487" s="381" t="s">
        <v>13405</v>
      </c>
      <c r="D1487" s="381" t="s">
        <v>14348</v>
      </c>
      <c r="E1487" s="381" t="s">
        <v>5795</v>
      </c>
      <c r="F1487" s="386">
        <v>37.51</v>
      </c>
      <c r="G1487" s="386">
        <v>1522.0091000000002</v>
      </c>
      <c r="H1487" s="386">
        <v>0</v>
      </c>
      <c r="I1487" s="386">
        <v>1522</v>
      </c>
    </row>
    <row r="1488" spans="1:9" ht="15" x14ac:dyDescent="0.25">
      <c r="A1488" s="381">
        <v>20070026</v>
      </c>
      <c r="B1488" s="381" t="s">
        <v>40</v>
      </c>
      <c r="C1488" s="381" t="s">
        <v>14310</v>
      </c>
      <c r="D1488" s="381" t="s">
        <v>14349</v>
      </c>
      <c r="E1488" s="381" t="s">
        <v>14370</v>
      </c>
      <c r="F1488" s="386">
        <v>38.930000000000007</v>
      </c>
      <c r="G1488" s="386">
        <v>1747.1505999999999</v>
      </c>
      <c r="H1488" s="386">
        <v>0</v>
      </c>
      <c r="I1488" s="386">
        <v>1747</v>
      </c>
    </row>
    <row r="1489" spans="1:9" ht="15" x14ac:dyDescent="0.25">
      <c r="A1489" s="381">
        <v>20070026</v>
      </c>
      <c r="B1489" s="381" t="s">
        <v>23</v>
      </c>
      <c r="C1489" s="381" t="s">
        <v>14311</v>
      </c>
      <c r="D1489" s="381" t="s">
        <v>14350</v>
      </c>
      <c r="E1489" s="381" t="s">
        <v>14370</v>
      </c>
      <c r="F1489" s="386">
        <v>52.190000000000005</v>
      </c>
      <c r="G1489" s="386">
        <v>2265.4456</v>
      </c>
      <c r="H1489" s="386">
        <v>0</v>
      </c>
      <c r="I1489" s="386">
        <v>2265</v>
      </c>
    </row>
    <row r="1490" spans="1:9" ht="15" x14ac:dyDescent="0.25">
      <c r="A1490" s="381">
        <v>20070026</v>
      </c>
      <c r="B1490" s="381" t="s">
        <v>24</v>
      </c>
      <c r="C1490" s="381" t="s">
        <v>5399</v>
      </c>
      <c r="D1490" s="381" t="s">
        <v>14351</v>
      </c>
      <c r="E1490" s="381" t="s">
        <v>14371</v>
      </c>
      <c r="F1490" s="386">
        <v>30.369999999999997</v>
      </c>
      <c r="G1490" s="386">
        <v>1265.3946000000001</v>
      </c>
      <c r="H1490" s="386">
        <v>0</v>
      </c>
      <c r="I1490" s="386">
        <v>1265</v>
      </c>
    </row>
    <row r="1491" spans="1:9" ht="15" x14ac:dyDescent="0.25">
      <c r="A1491" s="381">
        <v>20070026</v>
      </c>
      <c r="B1491" s="381" t="s">
        <v>26</v>
      </c>
      <c r="C1491" s="381" t="s">
        <v>14313</v>
      </c>
      <c r="D1491" s="381" t="s">
        <v>14353</v>
      </c>
      <c r="E1491" s="381" t="s">
        <v>14372</v>
      </c>
      <c r="F1491" s="386">
        <v>65.31</v>
      </c>
      <c r="G1491" s="386">
        <v>2962.2333000000008</v>
      </c>
      <c r="H1491" s="386">
        <v>0</v>
      </c>
      <c r="I1491" s="386">
        <v>2962</v>
      </c>
    </row>
    <row r="1492" spans="1:9" ht="15" x14ac:dyDescent="0.25">
      <c r="A1492" s="381">
        <v>20070026</v>
      </c>
      <c r="B1492" s="381" t="s">
        <v>27</v>
      </c>
      <c r="C1492" s="381" t="s">
        <v>10959</v>
      </c>
      <c r="D1492" s="381" t="s">
        <v>14468</v>
      </c>
      <c r="E1492" s="381" t="s">
        <v>14370</v>
      </c>
      <c r="F1492" s="386">
        <v>15.31</v>
      </c>
      <c r="G1492" s="386">
        <v>601.25409999999999</v>
      </c>
      <c r="H1492" s="386">
        <v>0</v>
      </c>
      <c r="I1492" s="386">
        <v>601</v>
      </c>
    </row>
    <row r="1493" spans="1:9" ht="15" x14ac:dyDescent="0.25">
      <c r="A1493" s="381">
        <v>20070026</v>
      </c>
      <c r="B1493" s="381" t="s">
        <v>3</v>
      </c>
      <c r="C1493" s="381" t="s">
        <v>9412</v>
      </c>
      <c r="D1493" s="381" t="s">
        <v>14650</v>
      </c>
      <c r="E1493" s="381" t="s">
        <v>14371</v>
      </c>
      <c r="F1493" s="386">
        <v>16.11</v>
      </c>
      <c r="G1493" s="386">
        <v>752.8723</v>
      </c>
      <c r="H1493" s="386">
        <v>0</v>
      </c>
      <c r="I1493" s="386">
        <v>753</v>
      </c>
    </row>
    <row r="1494" spans="1:9" ht="15" x14ac:dyDescent="0.25">
      <c r="A1494" s="381">
        <v>20070026</v>
      </c>
      <c r="B1494" s="381" t="s">
        <v>4</v>
      </c>
      <c r="C1494" s="381" t="s">
        <v>5716</v>
      </c>
      <c r="D1494" s="381" t="s">
        <v>14651</v>
      </c>
      <c r="E1494" s="381" t="s">
        <v>275</v>
      </c>
      <c r="F1494" s="386">
        <v>26.779999999999994</v>
      </c>
      <c r="G1494" s="386">
        <v>1198.4085</v>
      </c>
      <c r="H1494" s="386">
        <v>0</v>
      </c>
      <c r="I1494" s="386">
        <v>1198</v>
      </c>
    </row>
    <row r="1495" spans="1:9" ht="15" x14ac:dyDescent="0.25">
      <c r="A1495" s="381">
        <v>20070026</v>
      </c>
      <c r="B1495" s="381" t="s">
        <v>28</v>
      </c>
      <c r="C1495" s="381" t="s">
        <v>14621</v>
      </c>
      <c r="D1495" s="381" t="s">
        <v>14652</v>
      </c>
      <c r="E1495" s="381" t="s">
        <v>14258</v>
      </c>
      <c r="F1495" s="386">
        <v>39.11999999999999</v>
      </c>
      <c r="G1495" s="386">
        <v>1739.3734999999999</v>
      </c>
      <c r="H1495" s="386">
        <v>0</v>
      </c>
      <c r="I1495" s="386">
        <v>1739</v>
      </c>
    </row>
    <row r="1496" spans="1:9" ht="15" x14ac:dyDescent="0.25">
      <c r="A1496" s="381">
        <v>20070026</v>
      </c>
      <c r="B1496" s="381" t="s">
        <v>37</v>
      </c>
      <c r="C1496" s="381" t="s">
        <v>14820</v>
      </c>
      <c r="D1496" s="381" t="s">
        <v>14841</v>
      </c>
      <c r="E1496" s="381" t="s">
        <v>14371</v>
      </c>
      <c r="F1496" s="386">
        <v>7.55</v>
      </c>
      <c r="G1496" s="386">
        <v>331.34039999999999</v>
      </c>
      <c r="H1496" s="386">
        <v>0</v>
      </c>
      <c r="I1496" s="386">
        <v>331</v>
      </c>
    </row>
    <row r="1497" spans="1:9" ht="15" x14ac:dyDescent="0.25">
      <c r="A1497" s="381">
        <v>20070026</v>
      </c>
      <c r="B1497" s="381" t="s">
        <v>38</v>
      </c>
      <c r="C1497" s="381" t="s">
        <v>14821</v>
      </c>
      <c r="D1497" s="381" t="s">
        <v>14842</v>
      </c>
      <c r="E1497" s="381" t="s">
        <v>275</v>
      </c>
      <c r="F1497" s="386">
        <v>11.579999999999998</v>
      </c>
      <c r="G1497" s="386">
        <v>501.87720000000002</v>
      </c>
      <c r="H1497" s="386">
        <v>0</v>
      </c>
      <c r="I1497" s="386">
        <v>502</v>
      </c>
    </row>
    <row r="1498" spans="1:9" ht="15" x14ac:dyDescent="0.25">
      <c r="A1498" s="381">
        <v>20070026</v>
      </c>
      <c r="B1498" s="381" t="s">
        <v>29</v>
      </c>
      <c r="C1498" s="381" t="s">
        <v>7519</v>
      </c>
      <c r="D1498" s="381" t="s">
        <v>15388</v>
      </c>
      <c r="E1498" s="381" t="s">
        <v>14258</v>
      </c>
      <c r="F1498" s="386">
        <v>27.689999999999998</v>
      </c>
      <c r="G1498" s="386">
        <v>1400.1355999999998</v>
      </c>
      <c r="H1498" s="386">
        <v>0</v>
      </c>
      <c r="I1498" s="386">
        <v>1400</v>
      </c>
    </row>
    <row r="1499" spans="1:9" ht="15" x14ac:dyDescent="0.25">
      <c r="A1499" s="381">
        <v>20070026</v>
      </c>
      <c r="B1499" s="381" t="s">
        <v>5</v>
      </c>
      <c r="C1499" s="381" t="s">
        <v>15332</v>
      </c>
      <c r="D1499" s="381" t="s">
        <v>15389</v>
      </c>
      <c r="E1499" s="381" t="s">
        <v>275</v>
      </c>
      <c r="F1499" s="386">
        <v>10.64</v>
      </c>
      <c r="G1499" s="386">
        <v>385.79640000000001</v>
      </c>
      <c r="H1499" s="386">
        <v>0</v>
      </c>
      <c r="I1499" s="386">
        <v>386</v>
      </c>
    </row>
    <row r="1500" spans="1:9" ht="15" x14ac:dyDescent="0.25">
      <c r="A1500" s="381">
        <v>20070026</v>
      </c>
      <c r="B1500" s="381" t="s">
        <v>39</v>
      </c>
      <c r="C1500" s="381" t="s">
        <v>13009</v>
      </c>
      <c r="D1500" s="381" t="s">
        <v>15390</v>
      </c>
      <c r="E1500" s="381" t="s">
        <v>14371</v>
      </c>
      <c r="F1500" s="386">
        <v>4.3100000000000005</v>
      </c>
      <c r="G1500" s="386">
        <v>196.15900000000002</v>
      </c>
      <c r="H1500" s="386">
        <v>0</v>
      </c>
      <c r="I1500" s="386">
        <v>196</v>
      </c>
    </row>
    <row r="1501" spans="1:9" ht="15" x14ac:dyDescent="0.25">
      <c r="A1501" s="381">
        <v>20070026</v>
      </c>
      <c r="B1501" s="381" t="s">
        <v>30</v>
      </c>
      <c r="C1501" s="381" t="s">
        <v>8800</v>
      </c>
      <c r="D1501" s="381" t="s">
        <v>15795</v>
      </c>
      <c r="E1501" s="381" t="s">
        <v>14371</v>
      </c>
      <c r="F1501" s="386">
        <v>14.79</v>
      </c>
      <c r="G1501" s="386">
        <v>655.13049999999998</v>
      </c>
      <c r="H1501" s="386">
        <v>0</v>
      </c>
      <c r="I1501" s="386">
        <v>655</v>
      </c>
    </row>
    <row r="1502" spans="1:9" ht="15" x14ac:dyDescent="0.25">
      <c r="A1502" s="381">
        <v>20070026</v>
      </c>
      <c r="B1502" s="381" t="s">
        <v>7</v>
      </c>
      <c r="C1502" s="381" t="s">
        <v>15973</v>
      </c>
      <c r="D1502" s="381" t="s">
        <v>15992</v>
      </c>
      <c r="E1502" s="381" t="s">
        <v>14258</v>
      </c>
      <c r="F1502" s="386">
        <v>33.49</v>
      </c>
      <c r="G1502" s="386">
        <v>1344.5810999999999</v>
      </c>
      <c r="H1502" s="386">
        <v>0</v>
      </c>
      <c r="I1502" s="386">
        <v>1345</v>
      </c>
    </row>
    <row r="1503" spans="1:9" ht="15" x14ac:dyDescent="0.25">
      <c r="A1503" s="381">
        <v>20070026</v>
      </c>
      <c r="B1503" s="381" t="s">
        <v>8</v>
      </c>
      <c r="C1503" s="381" t="s">
        <v>7769</v>
      </c>
      <c r="D1503" s="381" t="s">
        <v>16054</v>
      </c>
      <c r="E1503" s="381" t="s">
        <v>14370</v>
      </c>
      <c r="F1503" s="386">
        <v>13.490000000000002</v>
      </c>
      <c r="G1503" s="386">
        <v>579.63940000000002</v>
      </c>
      <c r="H1503" s="386">
        <v>0</v>
      </c>
      <c r="I1503" s="386">
        <v>580</v>
      </c>
    </row>
    <row r="1504" spans="1:9" ht="15" x14ac:dyDescent="0.25">
      <c r="A1504" s="381">
        <v>20070026</v>
      </c>
      <c r="B1504" s="381" t="s">
        <v>32</v>
      </c>
      <c r="C1504" s="381" t="s">
        <v>8799</v>
      </c>
      <c r="D1504" s="381" t="s">
        <v>15994</v>
      </c>
      <c r="E1504" s="381" t="s">
        <v>14372</v>
      </c>
      <c r="F1504" s="386">
        <v>14.069999999999999</v>
      </c>
      <c r="G1504" s="386">
        <v>612.49499999999989</v>
      </c>
      <c r="H1504" s="386">
        <v>0</v>
      </c>
      <c r="I1504" s="386">
        <v>612</v>
      </c>
    </row>
    <row r="1505" spans="1:9" ht="15" x14ac:dyDescent="0.25">
      <c r="A1505" s="381">
        <v>20070026</v>
      </c>
      <c r="B1505" s="381" t="s">
        <v>33</v>
      </c>
      <c r="C1505" s="381" t="s">
        <v>16157</v>
      </c>
      <c r="D1505" s="381" t="s">
        <v>16175</v>
      </c>
      <c r="E1505" s="381" t="s">
        <v>275</v>
      </c>
      <c r="F1505" s="386">
        <v>31.29</v>
      </c>
      <c r="G1505" s="386">
        <v>1624.8879999999999</v>
      </c>
      <c r="H1505" s="386">
        <v>0</v>
      </c>
      <c r="I1505" s="386">
        <v>1625</v>
      </c>
    </row>
    <row r="1506" spans="1:9" ht="15" x14ac:dyDescent="0.25">
      <c r="A1506" s="381">
        <v>20070026</v>
      </c>
      <c r="B1506" s="381" t="s">
        <v>9</v>
      </c>
      <c r="C1506" s="381" t="s">
        <v>16455</v>
      </c>
      <c r="D1506" s="381" t="s">
        <v>16527</v>
      </c>
      <c r="E1506" s="381" t="s">
        <v>14371</v>
      </c>
      <c r="F1506" s="386">
        <v>29.769999999999996</v>
      </c>
      <c r="G1506" s="386">
        <v>1206.5420000000001</v>
      </c>
      <c r="H1506" s="386">
        <v>0</v>
      </c>
      <c r="I1506" s="386">
        <v>1207</v>
      </c>
    </row>
    <row r="1507" spans="1:9" ht="15" x14ac:dyDescent="0.25">
      <c r="A1507" s="381">
        <v>20070026</v>
      </c>
      <c r="B1507" s="381" t="s">
        <v>10</v>
      </c>
      <c r="C1507" s="381" t="s">
        <v>5421</v>
      </c>
      <c r="D1507" s="381" t="s">
        <v>16528</v>
      </c>
      <c r="E1507" s="381" t="s">
        <v>14258</v>
      </c>
      <c r="F1507" s="386">
        <v>20.55</v>
      </c>
      <c r="G1507" s="386">
        <v>869.62340000000006</v>
      </c>
      <c r="H1507" s="386">
        <v>0</v>
      </c>
      <c r="I1507" s="386">
        <v>870</v>
      </c>
    </row>
    <row r="1508" spans="1:9" ht="15" x14ac:dyDescent="0.25">
      <c r="A1508" s="381" t="s">
        <v>16767</v>
      </c>
      <c r="B1508" s="381"/>
      <c r="C1508" s="381"/>
      <c r="D1508" s="381"/>
      <c r="E1508" s="381"/>
      <c r="F1508" s="386">
        <v>832.69999999999982</v>
      </c>
      <c r="G1508" s="386">
        <v>36687.283899999995</v>
      </c>
      <c r="H1508" s="386">
        <v>0</v>
      </c>
      <c r="I1508" s="386">
        <v>36686</v>
      </c>
    </row>
    <row r="1509" spans="1:9" ht="15" x14ac:dyDescent="0.25">
      <c r="A1509" s="381">
        <v>20070025</v>
      </c>
      <c r="B1509" s="381" t="s">
        <v>17</v>
      </c>
      <c r="C1509" s="381" t="s">
        <v>9259</v>
      </c>
      <c r="D1509" s="381" t="s">
        <v>9295</v>
      </c>
      <c r="E1509" s="381" t="s">
        <v>9308</v>
      </c>
      <c r="F1509" s="386">
        <v>148.95000000000002</v>
      </c>
      <c r="G1509" s="386">
        <v>6497.1303999999991</v>
      </c>
      <c r="H1509" s="386">
        <v>1182.7300000000032</v>
      </c>
      <c r="I1509" s="386">
        <v>5314</v>
      </c>
    </row>
    <row r="1510" spans="1:9" ht="15" x14ac:dyDescent="0.25">
      <c r="A1510" s="381">
        <v>20070025</v>
      </c>
      <c r="B1510" s="381" t="s">
        <v>0</v>
      </c>
      <c r="C1510" s="381" t="s">
        <v>739</v>
      </c>
      <c r="D1510" s="381" t="s">
        <v>16101</v>
      </c>
      <c r="E1510" s="381" t="s">
        <v>9308</v>
      </c>
      <c r="F1510" s="386">
        <v>166.89</v>
      </c>
      <c r="G1510" s="386">
        <v>6969.4602000000004</v>
      </c>
      <c r="H1510" s="386">
        <v>0</v>
      </c>
      <c r="I1510" s="386">
        <v>6969</v>
      </c>
    </row>
    <row r="1511" spans="1:9" ht="15" x14ac:dyDescent="0.25">
      <c r="A1511" s="381">
        <v>20070025</v>
      </c>
      <c r="B1511" s="381" t="s">
        <v>1</v>
      </c>
      <c r="C1511" s="381" t="s">
        <v>16087</v>
      </c>
      <c r="D1511" s="381" t="s">
        <v>16102</v>
      </c>
      <c r="E1511" s="381" t="s">
        <v>9308</v>
      </c>
      <c r="F1511" s="386">
        <v>150.01999999999998</v>
      </c>
      <c r="G1511" s="386">
        <v>5916.2694999999994</v>
      </c>
      <c r="H1511" s="386">
        <v>0</v>
      </c>
      <c r="I1511" s="386">
        <v>5916</v>
      </c>
    </row>
    <row r="1512" spans="1:9" ht="15" x14ac:dyDescent="0.25">
      <c r="A1512" s="381" t="s">
        <v>16768</v>
      </c>
      <c r="B1512" s="381"/>
      <c r="C1512" s="381"/>
      <c r="D1512" s="381"/>
      <c r="E1512" s="381"/>
      <c r="F1512" s="386">
        <v>465.86</v>
      </c>
      <c r="G1512" s="386">
        <v>19382.860099999998</v>
      </c>
      <c r="H1512" s="386">
        <v>1182.7300000000032</v>
      </c>
      <c r="I1512" s="386">
        <v>18199</v>
      </c>
    </row>
    <row r="1513" spans="1:9" ht="15" x14ac:dyDescent="0.25">
      <c r="A1513" s="381">
        <v>20080050</v>
      </c>
      <c r="B1513" s="381" t="s">
        <v>0</v>
      </c>
      <c r="C1513" s="381" t="s">
        <v>14527</v>
      </c>
      <c r="D1513" s="381" t="s">
        <v>14554</v>
      </c>
      <c r="E1513" s="381" t="s">
        <v>7439</v>
      </c>
      <c r="F1513" s="386">
        <v>91.45</v>
      </c>
      <c r="G1513" s="386">
        <v>3679.0388000000007</v>
      </c>
      <c r="H1513" s="386">
        <v>0</v>
      </c>
      <c r="I1513" s="386">
        <v>3679</v>
      </c>
    </row>
    <row r="1514" spans="1:9" ht="15" x14ac:dyDescent="0.25">
      <c r="A1514" s="381">
        <v>20080050</v>
      </c>
      <c r="B1514" s="381" t="s">
        <v>1</v>
      </c>
      <c r="C1514" s="381" t="s">
        <v>6711</v>
      </c>
      <c r="D1514" s="381" t="s">
        <v>14472</v>
      </c>
      <c r="E1514" s="381" t="s">
        <v>7439</v>
      </c>
      <c r="F1514" s="386">
        <v>29.39</v>
      </c>
      <c r="G1514" s="386">
        <v>1053.7436</v>
      </c>
      <c r="H1514" s="386">
        <v>0</v>
      </c>
      <c r="I1514" s="386">
        <v>1054</v>
      </c>
    </row>
    <row r="1515" spans="1:9" ht="15" x14ac:dyDescent="0.25">
      <c r="A1515" s="381">
        <v>20080050</v>
      </c>
      <c r="B1515" s="381" t="s">
        <v>20</v>
      </c>
      <c r="C1515" s="381" t="s">
        <v>14624</v>
      </c>
      <c r="D1515" s="381" t="s">
        <v>14657</v>
      </c>
      <c r="E1515" s="381" t="s">
        <v>7415</v>
      </c>
      <c r="F1515" s="386">
        <v>41.94</v>
      </c>
      <c r="G1515" s="386">
        <v>1572.2405000000001</v>
      </c>
      <c r="H1515" s="386">
        <v>0</v>
      </c>
      <c r="I1515" s="386">
        <v>1572</v>
      </c>
    </row>
    <row r="1516" spans="1:9" ht="15" x14ac:dyDescent="0.25">
      <c r="A1516" s="381">
        <v>20080050</v>
      </c>
      <c r="B1516" s="381" t="s">
        <v>41</v>
      </c>
      <c r="C1516" s="381" t="s">
        <v>16090</v>
      </c>
      <c r="D1516" s="381" t="s">
        <v>16107</v>
      </c>
      <c r="E1516" s="381" t="s">
        <v>7417</v>
      </c>
      <c r="F1516" s="386">
        <v>5.26</v>
      </c>
      <c r="G1516" s="386">
        <v>176.95260000000002</v>
      </c>
      <c r="H1516" s="386">
        <v>0</v>
      </c>
      <c r="I1516" s="386">
        <v>177</v>
      </c>
    </row>
    <row r="1517" spans="1:9" ht="15" x14ac:dyDescent="0.25">
      <c r="A1517" s="381">
        <v>20080050</v>
      </c>
      <c r="B1517" s="381" t="s">
        <v>36</v>
      </c>
      <c r="C1517" s="381" t="s">
        <v>6156</v>
      </c>
      <c r="D1517" s="381" t="s">
        <v>15586</v>
      </c>
      <c r="E1517" s="381" t="s">
        <v>7417</v>
      </c>
      <c r="F1517" s="386">
        <v>15.179999999999998</v>
      </c>
      <c r="G1517" s="386">
        <v>682.42740000000003</v>
      </c>
      <c r="H1517" s="386">
        <v>0</v>
      </c>
      <c r="I1517" s="386">
        <v>682</v>
      </c>
    </row>
    <row r="1518" spans="1:9" ht="15" x14ac:dyDescent="0.25">
      <c r="A1518" s="381">
        <v>20080050</v>
      </c>
      <c r="B1518" s="381" t="s">
        <v>21</v>
      </c>
      <c r="C1518" s="381" t="s">
        <v>16160</v>
      </c>
      <c r="D1518" s="381" t="s">
        <v>16178</v>
      </c>
      <c r="E1518" s="381" t="s">
        <v>7962</v>
      </c>
      <c r="F1518" s="386">
        <v>17.399999999999999</v>
      </c>
      <c r="G1518" s="386">
        <v>702.11950000000013</v>
      </c>
      <c r="H1518" s="386">
        <v>0</v>
      </c>
      <c r="I1518" s="386">
        <v>702</v>
      </c>
    </row>
    <row r="1519" spans="1:9" ht="15" x14ac:dyDescent="0.25">
      <c r="A1519" s="381" t="s">
        <v>16769</v>
      </c>
      <c r="B1519" s="381"/>
      <c r="C1519" s="381"/>
      <c r="D1519" s="381"/>
      <c r="E1519" s="381"/>
      <c r="F1519" s="386">
        <v>200.62</v>
      </c>
      <c r="G1519" s="386">
        <v>7866.5224000000007</v>
      </c>
      <c r="H1519" s="386">
        <v>0</v>
      </c>
      <c r="I1519" s="386">
        <v>7866</v>
      </c>
    </row>
    <row r="1520" spans="1:9" ht="15" x14ac:dyDescent="0.25">
      <c r="A1520" s="381">
        <v>20020025</v>
      </c>
      <c r="B1520" s="381" t="s">
        <v>17</v>
      </c>
      <c r="C1520" s="381" t="s">
        <v>14516</v>
      </c>
      <c r="D1520" s="381" t="s">
        <v>14538</v>
      </c>
      <c r="E1520" s="381" t="s">
        <v>276</v>
      </c>
      <c r="F1520" s="386">
        <v>1.39</v>
      </c>
      <c r="G1520" s="386">
        <v>51.958199999999998</v>
      </c>
      <c r="H1520" s="386">
        <v>0</v>
      </c>
      <c r="I1520" s="386">
        <v>52</v>
      </c>
    </row>
    <row r="1521" spans="1:9" ht="15" x14ac:dyDescent="0.25">
      <c r="A1521" s="381">
        <v>20020025</v>
      </c>
      <c r="B1521" s="381" t="s">
        <v>0</v>
      </c>
      <c r="C1521" s="381" t="s">
        <v>6892</v>
      </c>
      <c r="D1521" s="381" t="s">
        <v>14539</v>
      </c>
      <c r="E1521" s="381" t="s">
        <v>1187</v>
      </c>
      <c r="F1521" s="386">
        <v>162.18</v>
      </c>
      <c r="G1521" s="386">
        <v>6660.5590000000002</v>
      </c>
      <c r="H1521" s="386">
        <v>0</v>
      </c>
      <c r="I1521" s="386">
        <v>6661</v>
      </c>
    </row>
    <row r="1522" spans="1:9" ht="15" x14ac:dyDescent="0.25">
      <c r="A1522" s="381">
        <v>20020025</v>
      </c>
      <c r="B1522" s="381" t="s">
        <v>20</v>
      </c>
      <c r="C1522" s="381" t="s">
        <v>14610</v>
      </c>
      <c r="D1522" s="381" t="s">
        <v>14635</v>
      </c>
      <c r="E1522" s="381" t="s">
        <v>276</v>
      </c>
      <c r="F1522" s="386">
        <v>15.18</v>
      </c>
      <c r="G1522" s="386">
        <v>643.68050000000005</v>
      </c>
      <c r="H1522" s="386">
        <v>0</v>
      </c>
      <c r="I1522" s="386">
        <v>644</v>
      </c>
    </row>
    <row r="1523" spans="1:9" ht="15" x14ac:dyDescent="0.25">
      <c r="A1523" s="381">
        <v>20020025</v>
      </c>
      <c r="B1523" s="381" t="s">
        <v>36</v>
      </c>
      <c r="C1523" s="381" t="s">
        <v>6839</v>
      </c>
      <c r="D1523" s="381" t="s">
        <v>14740</v>
      </c>
      <c r="E1523" s="381" t="s">
        <v>1187</v>
      </c>
      <c r="F1523" s="386">
        <v>1.99</v>
      </c>
      <c r="G1523" s="386">
        <v>93.370800000000003</v>
      </c>
      <c r="H1523" s="386">
        <v>0</v>
      </c>
      <c r="I1523" s="386">
        <v>93</v>
      </c>
    </row>
    <row r="1524" spans="1:9" ht="15" x14ac:dyDescent="0.25">
      <c r="A1524" s="381">
        <v>20020025</v>
      </c>
      <c r="B1524" s="381" t="s">
        <v>25</v>
      </c>
      <c r="C1524" s="381" t="s">
        <v>14721</v>
      </c>
      <c r="D1524" s="381" t="s">
        <v>14744</v>
      </c>
      <c r="E1524" s="381" t="s">
        <v>276</v>
      </c>
      <c r="F1524" s="386">
        <v>56.830000000000013</v>
      </c>
      <c r="G1524" s="386">
        <v>2219.9922999999999</v>
      </c>
      <c r="H1524" s="386">
        <v>0</v>
      </c>
      <c r="I1524" s="386">
        <v>2220</v>
      </c>
    </row>
    <row r="1525" spans="1:9" ht="15" x14ac:dyDescent="0.25">
      <c r="A1525" s="381">
        <v>20020025</v>
      </c>
      <c r="B1525" s="381" t="s">
        <v>26</v>
      </c>
      <c r="C1525" s="381" t="s">
        <v>14811</v>
      </c>
      <c r="D1525" s="381" t="s">
        <v>14830</v>
      </c>
      <c r="E1525" s="381" t="s">
        <v>14845</v>
      </c>
      <c r="F1525" s="386">
        <v>62.400000000000006</v>
      </c>
      <c r="G1525" s="386">
        <v>2405.8351000000002</v>
      </c>
      <c r="H1525" s="386">
        <v>0</v>
      </c>
      <c r="I1525" s="386">
        <v>2406</v>
      </c>
    </row>
    <row r="1526" spans="1:9" ht="15" x14ac:dyDescent="0.25">
      <c r="A1526" s="381">
        <v>20020025</v>
      </c>
      <c r="B1526" s="381" t="s">
        <v>27</v>
      </c>
      <c r="C1526" s="381" t="s">
        <v>7454</v>
      </c>
      <c r="D1526" s="381" t="s">
        <v>14989</v>
      </c>
      <c r="E1526" s="381" t="s">
        <v>15003</v>
      </c>
      <c r="F1526" s="386">
        <v>61.940000000000005</v>
      </c>
      <c r="G1526" s="386">
        <v>2581.1035000000002</v>
      </c>
      <c r="H1526" s="386">
        <v>0</v>
      </c>
      <c r="I1526" s="386">
        <v>2581</v>
      </c>
    </row>
    <row r="1527" spans="1:9" ht="15" x14ac:dyDescent="0.25">
      <c r="A1527" s="381">
        <v>20020025</v>
      </c>
      <c r="B1527" s="381" t="s">
        <v>37</v>
      </c>
      <c r="C1527" s="381" t="s">
        <v>7769</v>
      </c>
      <c r="D1527" s="381" t="s">
        <v>14909</v>
      </c>
      <c r="E1527" s="381" t="s">
        <v>276</v>
      </c>
      <c r="F1527" s="386">
        <v>19.580000000000002</v>
      </c>
      <c r="G1527" s="386">
        <v>732.04920000000004</v>
      </c>
      <c r="H1527" s="386">
        <v>0</v>
      </c>
      <c r="I1527" s="386">
        <v>732</v>
      </c>
    </row>
    <row r="1528" spans="1:9" ht="15" x14ac:dyDescent="0.25">
      <c r="A1528" s="381">
        <v>20020025</v>
      </c>
      <c r="B1528" s="381" t="s">
        <v>38</v>
      </c>
      <c r="C1528" s="381" t="s">
        <v>15714</v>
      </c>
      <c r="D1528" s="381" t="s">
        <v>15729</v>
      </c>
      <c r="E1528" s="381" t="s">
        <v>1032</v>
      </c>
      <c r="F1528" s="386">
        <v>38.020000000000003</v>
      </c>
      <c r="G1528" s="386">
        <v>1757.8780999999999</v>
      </c>
      <c r="H1528" s="386">
        <v>0</v>
      </c>
      <c r="I1528" s="386">
        <v>1758</v>
      </c>
    </row>
    <row r="1529" spans="1:9" ht="15" x14ac:dyDescent="0.25">
      <c r="A1529" s="381" t="s">
        <v>16770</v>
      </c>
      <c r="B1529" s="381"/>
      <c r="C1529" s="381"/>
      <c r="D1529" s="381"/>
      <c r="E1529" s="381"/>
      <c r="F1529" s="386">
        <v>419.51</v>
      </c>
      <c r="G1529" s="386">
        <v>17146.4267</v>
      </c>
      <c r="H1529" s="386">
        <v>0</v>
      </c>
      <c r="I1529" s="386">
        <v>17147</v>
      </c>
    </row>
    <row r="1530" spans="1:9" ht="15" x14ac:dyDescent="0.25">
      <c r="A1530" s="381">
        <v>20020026</v>
      </c>
      <c r="B1530" s="381" t="s">
        <v>0</v>
      </c>
      <c r="C1530" s="381" t="s">
        <v>15052</v>
      </c>
      <c r="D1530" s="381" t="s">
        <v>15075</v>
      </c>
      <c r="E1530" s="381" t="s">
        <v>280</v>
      </c>
      <c r="F1530" s="386">
        <v>62.969999999999992</v>
      </c>
      <c r="G1530" s="386">
        <v>2528.3053999999997</v>
      </c>
      <c r="H1530" s="386">
        <v>0</v>
      </c>
      <c r="I1530" s="386">
        <v>2528</v>
      </c>
    </row>
    <row r="1531" spans="1:9" ht="15" x14ac:dyDescent="0.25">
      <c r="A1531" s="381">
        <v>20020026</v>
      </c>
      <c r="B1531" s="381" t="s">
        <v>1</v>
      </c>
      <c r="C1531" s="381" t="s">
        <v>15053</v>
      </c>
      <c r="D1531" s="381" t="s">
        <v>15076</v>
      </c>
      <c r="E1531" s="381" t="s">
        <v>276</v>
      </c>
      <c r="F1531" s="386">
        <v>167.76</v>
      </c>
      <c r="G1531" s="386">
        <v>7061.6880999999994</v>
      </c>
      <c r="H1531" s="386">
        <v>0</v>
      </c>
      <c r="I1531" s="386">
        <v>7062</v>
      </c>
    </row>
    <row r="1532" spans="1:9" ht="15" x14ac:dyDescent="0.25">
      <c r="A1532" s="381">
        <v>20020026</v>
      </c>
      <c r="B1532" s="381" t="s">
        <v>18</v>
      </c>
      <c r="C1532" s="381" t="s">
        <v>7582</v>
      </c>
      <c r="D1532" s="381" t="s">
        <v>15077</v>
      </c>
      <c r="E1532" s="381" t="s">
        <v>5155</v>
      </c>
      <c r="F1532" s="386">
        <v>1125.9099999999999</v>
      </c>
      <c r="G1532" s="386">
        <v>46149.350999999995</v>
      </c>
      <c r="H1532" s="386">
        <v>0</v>
      </c>
      <c r="I1532" s="386">
        <v>46149</v>
      </c>
    </row>
    <row r="1533" spans="1:9" ht="15" x14ac:dyDescent="0.25">
      <c r="A1533" s="381">
        <v>20020026</v>
      </c>
      <c r="B1533" s="381" t="s">
        <v>19</v>
      </c>
      <c r="C1533" s="381" t="s">
        <v>15054</v>
      </c>
      <c r="D1533" s="381" t="s">
        <v>15078</v>
      </c>
      <c r="E1533" s="381" t="s">
        <v>1187</v>
      </c>
      <c r="F1533" s="386">
        <v>45.11</v>
      </c>
      <c r="G1533" s="386">
        <v>1828.4141000000002</v>
      </c>
      <c r="H1533" s="386">
        <v>0</v>
      </c>
      <c r="I1533" s="386">
        <v>1828</v>
      </c>
    </row>
    <row r="1534" spans="1:9" ht="15" x14ac:dyDescent="0.25">
      <c r="A1534" s="381">
        <v>20020026</v>
      </c>
      <c r="B1534" s="381" t="s">
        <v>20</v>
      </c>
      <c r="C1534" s="381" t="s">
        <v>15055</v>
      </c>
      <c r="D1534" s="381" t="s">
        <v>15079</v>
      </c>
      <c r="E1534" s="381" t="s">
        <v>276</v>
      </c>
      <c r="F1534" s="386">
        <v>1.8000000000000003</v>
      </c>
      <c r="G1534" s="386">
        <v>83.998199999999997</v>
      </c>
      <c r="H1534" s="386">
        <v>0</v>
      </c>
      <c r="I1534" s="386">
        <v>84</v>
      </c>
    </row>
    <row r="1535" spans="1:9" ht="15" x14ac:dyDescent="0.25">
      <c r="A1535" s="381">
        <v>20020026</v>
      </c>
      <c r="B1535" s="381" t="s">
        <v>41</v>
      </c>
      <c r="C1535" s="381" t="s">
        <v>559</v>
      </c>
      <c r="D1535" s="381" t="s">
        <v>15080</v>
      </c>
      <c r="E1535" s="381" t="s">
        <v>276</v>
      </c>
      <c r="F1535" s="386">
        <v>53.88</v>
      </c>
      <c r="G1535" s="386">
        <v>2155.8944999999999</v>
      </c>
      <c r="H1535" s="386">
        <v>0</v>
      </c>
      <c r="I1535" s="386">
        <v>2156</v>
      </c>
    </row>
    <row r="1536" spans="1:9" ht="15" x14ac:dyDescent="0.25">
      <c r="A1536" s="381">
        <v>20020026</v>
      </c>
      <c r="B1536" s="381" t="s">
        <v>36</v>
      </c>
      <c r="C1536" s="381" t="s">
        <v>13520</v>
      </c>
      <c r="D1536" s="381" t="s">
        <v>15081</v>
      </c>
      <c r="E1536" s="381" t="s">
        <v>276</v>
      </c>
      <c r="F1536" s="386">
        <v>70.11</v>
      </c>
      <c r="G1536" s="386">
        <v>2848.9648000000002</v>
      </c>
      <c r="H1536" s="386">
        <v>0</v>
      </c>
      <c r="I1536" s="386">
        <v>2849</v>
      </c>
    </row>
    <row r="1537" spans="1:9" ht="15" x14ac:dyDescent="0.25">
      <c r="A1537" s="381">
        <v>20020026</v>
      </c>
      <c r="B1537" s="381" t="s">
        <v>21</v>
      </c>
      <c r="C1537" s="381" t="s">
        <v>6609</v>
      </c>
      <c r="D1537" s="381" t="s">
        <v>15082</v>
      </c>
      <c r="E1537" s="381" t="s">
        <v>1187</v>
      </c>
      <c r="F1537" s="386">
        <v>41.019999999999996</v>
      </c>
      <c r="G1537" s="386">
        <v>1815.2577000000001</v>
      </c>
      <c r="H1537" s="386">
        <v>0</v>
      </c>
      <c r="I1537" s="386">
        <v>1815</v>
      </c>
    </row>
    <row r="1538" spans="1:9" ht="15" x14ac:dyDescent="0.25">
      <c r="A1538" s="381">
        <v>20020026</v>
      </c>
      <c r="B1538" s="381" t="s">
        <v>22</v>
      </c>
      <c r="C1538" s="381" t="s">
        <v>9946</v>
      </c>
      <c r="D1538" s="381" t="s">
        <v>15083</v>
      </c>
      <c r="E1538" s="381" t="s">
        <v>276</v>
      </c>
      <c r="F1538" s="386">
        <v>38.550000000000004</v>
      </c>
      <c r="G1538" s="386">
        <v>1709.4227000000001</v>
      </c>
      <c r="H1538" s="386">
        <v>0</v>
      </c>
      <c r="I1538" s="386">
        <v>1709</v>
      </c>
    </row>
    <row r="1539" spans="1:9" ht="15" x14ac:dyDescent="0.25">
      <c r="A1539" s="381">
        <v>20020026</v>
      </c>
      <c r="B1539" s="381" t="s">
        <v>40</v>
      </c>
      <c r="C1539" s="381" t="s">
        <v>15056</v>
      </c>
      <c r="D1539" s="381" t="s">
        <v>15084</v>
      </c>
      <c r="E1539" s="381" t="s">
        <v>1187</v>
      </c>
      <c r="F1539" s="386">
        <v>149.29</v>
      </c>
      <c r="G1539" s="386">
        <v>6167.6098999999995</v>
      </c>
      <c r="H1539" s="386">
        <v>0</v>
      </c>
      <c r="I1539" s="386">
        <v>6168</v>
      </c>
    </row>
    <row r="1540" spans="1:9" ht="15" x14ac:dyDescent="0.25">
      <c r="A1540" s="381">
        <v>20020026</v>
      </c>
      <c r="B1540" s="381" t="s">
        <v>23</v>
      </c>
      <c r="C1540" s="381" t="s">
        <v>15057</v>
      </c>
      <c r="D1540" s="381" t="s">
        <v>15085</v>
      </c>
      <c r="E1540" s="381" t="s">
        <v>1187</v>
      </c>
      <c r="F1540" s="386">
        <v>31.33</v>
      </c>
      <c r="G1540" s="386">
        <v>1356.8369</v>
      </c>
      <c r="H1540" s="386">
        <v>0</v>
      </c>
      <c r="I1540" s="386">
        <v>1357</v>
      </c>
    </row>
    <row r="1541" spans="1:9" ht="15" x14ac:dyDescent="0.25">
      <c r="A1541" s="381">
        <v>20020026</v>
      </c>
      <c r="B1541" s="381" t="s">
        <v>24</v>
      </c>
      <c r="C1541" s="381" t="s">
        <v>15058</v>
      </c>
      <c r="D1541" s="381" t="s">
        <v>15086</v>
      </c>
      <c r="E1541" s="381" t="s">
        <v>276</v>
      </c>
      <c r="F1541" s="386">
        <v>32.89</v>
      </c>
      <c r="G1541" s="386">
        <v>1337.0099</v>
      </c>
      <c r="H1541" s="386">
        <v>0</v>
      </c>
      <c r="I1541" s="386">
        <v>1337</v>
      </c>
    </row>
    <row r="1542" spans="1:9" ht="15" x14ac:dyDescent="0.25">
      <c r="A1542" s="381">
        <v>20020026</v>
      </c>
      <c r="B1542" s="381" t="s">
        <v>25</v>
      </c>
      <c r="C1542" s="381" t="s">
        <v>15059</v>
      </c>
      <c r="D1542" s="381" t="s">
        <v>15087</v>
      </c>
      <c r="E1542" s="381" t="s">
        <v>276</v>
      </c>
      <c r="F1542" s="386">
        <v>28.57</v>
      </c>
      <c r="G1542" s="386">
        <v>1230.4713000000002</v>
      </c>
      <c r="H1542" s="386">
        <v>0</v>
      </c>
      <c r="I1542" s="386">
        <v>1230</v>
      </c>
    </row>
    <row r="1543" spans="1:9" ht="15" x14ac:dyDescent="0.25">
      <c r="A1543" s="381">
        <v>20020026</v>
      </c>
      <c r="B1543" s="381" t="s">
        <v>26</v>
      </c>
      <c r="C1543" s="381" t="s">
        <v>15060</v>
      </c>
      <c r="D1543" s="381" t="s">
        <v>15088</v>
      </c>
      <c r="E1543" s="381" t="s">
        <v>276</v>
      </c>
      <c r="F1543" s="386">
        <v>112.34</v>
      </c>
      <c r="G1543" s="386">
        <v>4527.4616000000005</v>
      </c>
      <c r="H1543" s="386">
        <v>0</v>
      </c>
      <c r="I1543" s="386">
        <v>4527</v>
      </c>
    </row>
    <row r="1544" spans="1:9" ht="15" x14ac:dyDescent="0.25">
      <c r="A1544" s="381">
        <v>20020026</v>
      </c>
      <c r="B1544" s="381" t="s">
        <v>27</v>
      </c>
      <c r="C1544" s="381" t="s">
        <v>15061</v>
      </c>
      <c r="D1544" s="381" t="s">
        <v>15089</v>
      </c>
      <c r="E1544" s="381" t="s">
        <v>276</v>
      </c>
      <c r="F1544" s="386">
        <v>24.189999999999998</v>
      </c>
      <c r="G1544" s="386">
        <v>1145.5857000000001</v>
      </c>
      <c r="H1544" s="386">
        <v>0</v>
      </c>
      <c r="I1544" s="386">
        <v>1146</v>
      </c>
    </row>
    <row r="1545" spans="1:9" ht="15" x14ac:dyDescent="0.25">
      <c r="A1545" s="381">
        <v>20020026</v>
      </c>
      <c r="B1545" s="381" t="s">
        <v>2</v>
      </c>
      <c r="C1545" s="381" t="s">
        <v>15062</v>
      </c>
      <c r="D1545" s="381" t="s">
        <v>15090</v>
      </c>
      <c r="E1545" s="381" t="s">
        <v>276</v>
      </c>
      <c r="F1545" s="386">
        <v>35.200000000000003</v>
      </c>
      <c r="G1545" s="386">
        <v>1379.0527000000002</v>
      </c>
      <c r="H1545" s="386">
        <v>0</v>
      </c>
      <c r="I1545" s="386">
        <v>1379</v>
      </c>
    </row>
    <row r="1546" spans="1:9" ht="15" x14ac:dyDescent="0.25">
      <c r="A1546" s="381">
        <v>20020026</v>
      </c>
      <c r="B1546" s="381" t="s">
        <v>3</v>
      </c>
      <c r="C1546" s="381" t="s">
        <v>6609</v>
      </c>
      <c r="D1546" s="381" t="s">
        <v>15191</v>
      </c>
      <c r="E1546" s="381" t="s">
        <v>276</v>
      </c>
      <c r="F1546" s="386">
        <v>120.56000000000003</v>
      </c>
      <c r="G1546" s="386">
        <v>5272.3474999999999</v>
      </c>
      <c r="H1546" s="386">
        <v>0</v>
      </c>
      <c r="I1546" s="386">
        <v>5272</v>
      </c>
    </row>
    <row r="1547" spans="1:9" ht="15" x14ac:dyDescent="0.25">
      <c r="A1547" s="381">
        <v>20020026</v>
      </c>
      <c r="B1547" s="381" t="s">
        <v>4</v>
      </c>
      <c r="C1547" s="381" t="s">
        <v>15159</v>
      </c>
      <c r="D1547" s="381" t="s">
        <v>15192</v>
      </c>
      <c r="E1547" s="381" t="s">
        <v>1187</v>
      </c>
      <c r="F1547" s="386">
        <v>31.529999999999998</v>
      </c>
      <c r="G1547" s="386">
        <v>1323.0921999999998</v>
      </c>
      <c r="H1547" s="386">
        <v>0</v>
      </c>
      <c r="I1547" s="386">
        <v>1323</v>
      </c>
    </row>
    <row r="1548" spans="1:9" ht="15" x14ac:dyDescent="0.25">
      <c r="A1548" s="381">
        <v>20020026</v>
      </c>
      <c r="B1548" s="381" t="s">
        <v>28</v>
      </c>
      <c r="C1548" s="381" t="s">
        <v>15160</v>
      </c>
      <c r="D1548" s="381" t="s">
        <v>15193</v>
      </c>
      <c r="E1548" s="381" t="s">
        <v>276</v>
      </c>
      <c r="F1548" s="386">
        <v>4.0600000000000005</v>
      </c>
      <c r="G1548" s="386">
        <v>163.96359999999999</v>
      </c>
      <c r="H1548" s="386">
        <v>0</v>
      </c>
      <c r="I1548" s="386">
        <v>164</v>
      </c>
    </row>
    <row r="1549" spans="1:9" ht="15" x14ac:dyDescent="0.25">
      <c r="A1549" s="381">
        <v>20020026</v>
      </c>
      <c r="B1549" s="381" t="s">
        <v>37</v>
      </c>
      <c r="C1549" s="381" t="s">
        <v>15063</v>
      </c>
      <c r="D1549" s="381" t="s">
        <v>15091</v>
      </c>
      <c r="E1549" s="381" t="s">
        <v>1032</v>
      </c>
      <c r="F1549" s="386">
        <v>79.820000000000007</v>
      </c>
      <c r="G1549" s="386">
        <v>3253.9857999999995</v>
      </c>
      <c r="H1549" s="386">
        <v>0</v>
      </c>
      <c r="I1549" s="386">
        <v>3254</v>
      </c>
    </row>
    <row r="1550" spans="1:9" ht="15" x14ac:dyDescent="0.25">
      <c r="A1550" s="381">
        <v>20020026</v>
      </c>
      <c r="B1550" s="381" t="s">
        <v>38</v>
      </c>
      <c r="C1550" s="381" t="s">
        <v>896</v>
      </c>
      <c r="D1550" s="381" t="s">
        <v>15194</v>
      </c>
      <c r="E1550" s="381" t="s">
        <v>276</v>
      </c>
      <c r="F1550" s="386">
        <v>77.430000000000007</v>
      </c>
      <c r="G1550" s="386">
        <v>3248.4246999999996</v>
      </c>
      <c r="H1550" s="386">
        <v>0</v>
      </c>
      <c r="I1550" s="386">
        <v>3248</v>
      </c>
    </row>
    <row r="1551" spans="1:9" ht="15" x14ac:dyDescent="0.25">
      <c r="A1551" s="381">
        <v>20020026</v>
      </c>
      <c r="B1551" s="381" t="s">
        <v>29</v>
      </c>
      <c r="C1551" s="381" t="s">
        <v>15161</v>
      </c>
      <c r="D1551" s="381" t="s">
        <v>15195</v>
      </c>
      <c r="E1551" s="381" t="s">
        <v>276</v>
      </c>
      <c r="F1551" s="386">
        <v>37.830000000000005</v>
      </c>
      <c r="G1551" s="386">
        <v>1573.7775999999999</v>
      </c>
      <c r="H1551" s="386">
        <v>0</v>
      </c>
      <c r="I1551" s="386">
        <v>1574</v>
      </c>
    </row>
    <row r="1552" spans="1:9" ht="15" x14ac:dyDescent="0.25">
      <c r="A1552" s="381">
        <v>20020026</v>
      </c>
      <c r="B1552" s="381" t="s">
        <v>39</v>
      </c>
      <c r="C1552" s="381" t="s">
        <v>15162</v>
      </c>
      <c r="D1552" s="381" t="s">
        <v>15197</v>
      </c>
      <c r="E1552" s="381" t="s">
        <v>278</v>
      </c>
      <c r="F1552" s="386">
        <v>46.08</v>
      </c>
      <c r="G1552" s="386">
        <v>2061.0358999999999</v>
      </c>
      <c r="H1552" s="386">
        <v>0</v>
      </c>
      <c r="I1552" s="386">
        <v>2061</v>
      </c>
    </row>
    <row r="1553" spans="1:9" ht="15" x14ac:dyDescent="0.25">
      <c r="A1553" s="381">
        <v>20020026</v>
      </c>
      <c r="B1553" s="381" t="s">
        <v>6</v>
      </c>
      <c r="C1553" s="381" t="s">
        <v>14816</v>
      </c>
      <c r="D1553" s="381" t="s">
        <v>15551</v>
      </c>
      <c r="E1553" s="381" t="s">
        <v>2020</v>
      </c>
      <c r="F1553" s="386">
        <v>48.57</v>
      </c>
      <c r="G1553" s="386">
        <v>2347.0614</v>
      </c>
      <c r="H1553" s="386">
        <v>0</v>
      </c>
      <c r="I1553" s="386">
        <v>2347</v>
      </c>
    </row>
    <row r="1554" spans="1:9" ht="15" x14ac:dyDescent="0.25">
      <c r="A1554" s="381">
        <v>20020026</v>
      </c>
      <c r="B1554" s="381" t="s">
        <v>30</v>
      </c>
      <c r="C1554" s="381" t="s">
        <v>15163</v>
      </c>
      <c r="D1554" s="381" t="s">
        <v>15198</v>
      </c>
      <c r="E1554" s="381" t="s">
        <v>2020</v>
      </c>
      <c r="F1554" s="386">
        <v>35.06</v>
      </c>
      <c r="G1554" s="386">
        <v>1627.2056</v>
      </c>
      <c r="H1554" s="386">
        <v>0</v>
      </c>
      <c r="I1554" s="386">
        <v>1627</v>
      </c>
    </row>
    <row r="1555" spans="1:9" ht="15" x14ac:dyDescent="0.25">
      <c r="A1555" s="381">
        <v>20020026</v>
      </c>
      <c r="B1555" s="381" t="s">
        <v>31</v>
      </c>
      <c r="C1555" s="381" t="s">
        <v>15164</v>
      </c>
      <c r="D1555" s="381" t="s">
        <v>15199</v>
      </c>
      <c r="E1555" s="381" t="s">
        <v>276</v>
      </c>
      <c r="F1555" s="386">
        <v>80.92</v>
      </c>
      <c r="G1555" s="386">
        <v>3312.2605999999996</v>
      </c>
      <c r="H1555" s="386">
        <v>0</v>
      </c>
      <c r="I1555" s="386">
        <v>3312</v>
      </c>
    </row>
    <row r="1556" spans="1:9" ht="15" x14ac:dyDescent="0.25">
      <c r="A1556" s="381">
        <v>20020026</v>
      </c>
      <c r="B1556" s="381" t="s">
        <v>7</v>
      </c>
      <c r="C1556" s="381" t="s">
        <v>8540</v>
      </c>
      <c r="D1556" s="381" t="s">
        <v>15200</v>
      </c>
      <c r="E1556" s="381" t="s">
        <v>278</v>
      </c>
      <c r="F1556" s="386">
        <v>22.550000000000004</v>
      </c>
      <c r="G1556" s="386">
        <v>1012.9669</v>
      </c>
      <c r="H1556" s="386">
        <v>0</v>
      </c>
      <c r="I1556" s="386">
        <v>1013</v>
      </c>
    </row>
    <row r="1557" spans="1:9" ht="15" x14ac:dyDescent="0.25">
      <c r="A1557" s="381">
        <v>20020026</v>
      </c>
      <c r="B1557" s="381" t="s">
        <v>422</v>
      </c>
      <c r="C1557" s="381" t="s">
        <v>6348</v>
      </c>
      <c r="D1557" s="381" t="s">
        <v>15201</v>
      </c>
      <c r="E1557" s="381" t="s">
        <v>12338</v>
      </c>
      <c r="F1557" s="386">
        <v>20.59</v>
      </c>
      <c r="G1557" s="386">
        <v>834.72519999999997</v>
      </c>
      <c r="H1557" s="386">
        <v>0</v>
      </c>
      <c r="I1557" s="386">
        <v>835</v>
      </c>
    </row>
    <row r="1558" spans="1:9" ht="15" x14ac:dyDescent="0.25">
      <c r="A1558" s="381">
        <v>20020026</v>
      </c>
      <c r="B1558" s="381" t="s">
        <v>8</v>
      </c>
      <c r="C1558" s="381" t="s">
        <v>944</v>
      </c>
      <c r="D1558" s="381" t="s">
        <v>15202</v>
      </c>
      <c r="E1558" s="381" t="s">
        <v>1187</v>
      </c>
      <c r="F1558" s="386">
        <v>50.070000000000007</v>
      </c>
      <c r="G1558" s="386">
        <v>2147.1617000000001</v>
      </c>
      <c r="H1558" s="386">
        <v>0</v>
      </c>
      <c r="I1558" s="386">
        <v>2147</v>
      </c>
    </row>
    <row r="1559" spans="1:9" ht="15" x14ac:dyDescent="0.25">
      <c r="A1559" s="381">
        <v>20020026</v>
      </c>
      <c r="B1559" s="381" t="s">
        <v>32</v>
      </c>
      <c r="C1559" s="381" t="s">
        <v>15307</v>
      </c>
      <c r="D1559" s="381" t="s">
        <v>15349</v>
      </c>
      <c r="E1559" s="381" t="s">
        <v>1187</v>
      </c>
      <c r="F1559" s="386">
        <v>37.03</v>
      </c>
      <c r="G1559" s="386">
        <v>1612.41</v>
      </c>
      <c r="H1559" s="386">
        <v>0</v>
      </c>
      <c r="I1559" s="386">
        <v>1612</v>
      </c>
    </row>
    <row r="1560" spans="1:9" ht="15" x14ac:dyDescent="0.25">
      <c r="A1560" s="381">
        <v>20020026</v>
      </c>
      <c r="B1560" s="381" t="s">
        <v>9</v>
      </c>
      <c r="C1560" s="381" t="s">
        <v>9261</v>
      </c>
      <c r="D1560" s="381" t="s">
        <v>15552</v>
      </c>
      <c r="E1560" s="381" t="s">
        <v>276</v>
      </c>
      <c r="F1560" s="386">
        <v>398.88999999999993</v>
      </c>
      <c r="G1560" s="386">
        <v>16325.099700000001</v>
      </c>
      <c r="H1560" s="386">
        <v>0</v>
      </c>
      <c r="I1560" s="386">
        <v>16325</v>
      </c>
    </row>
    <row r="1561" spans="1:9" ht="15" x14ac:dyDescent="0.25">
      <c r="A1561" s="381">
        <v>20020026</v>
      </c>
      <c r="B1561" s="381" t="s">
        <v>11</v>
      </c>
      <c r="C1561" s="381" t="s">
        <v>15503</v>
      </c>
      <c r="D1561" s="381" t="s">
        <v>15555</v>
      </c>
      <c r="E1561" s="381" t="s">
        <v>276</v>
      </c>
      <c r="F1561" s="386">
        <v>15.370000000000001</v>
      </c>
      <c r="G1561" s="386">
        <v>648.88369999999998</v>
      </c>
      <c r="H1561" s="386">
        <v>0</v>
      </c>
      <c r="I1561" s="386">
        <v>649</v>
      </c>
    </row>
    <row r="1562" spans="1:9" ht="15" x14ac:dyDescent="0.25">
      <c r="A1562" s="381">
        <v>20020026</v>
      </c>
      <c r="B1562" s="381" t="s">
        <v>12</v>
      </c>
      <c r="C1562" s="381" t="s">
        <v>15504</v>
      </c>
      <c r="D1562" s="381" t="s">
        <v>15556</v>
      </c>
      <c r="E1562" s="381" t="s">
        <v>276</v>
      </c>
      <c r="F1562" s="386">
        <v>26.28</v>
      </c>
      <c r="G1562" s="386">
        <v>1066.0871999999999</v>
      </c>
      <c r="H1562" s="386">
        <v>0</v>
      </c>
      <c r="I1562" s="386">
        <v>1066</v>
      </c>
    </row>
    <row r="1563" spans="1:9" ht="15" x14ac:dyDescent="0.25">
      <c r="A1563" s="381">
        <v>20020026</v>
      </c>
      <c r="B1563" s="381" t="s">
        <v>13</v>
      </c>
      <c r="C1563" s="381" t="s">
        <v>9598</v>
      </c>
      <c r="D1563" s="381" t="s">
        <v>15557</v>
      </c>
      <c r="E1563" s="381" t="s">
        <v>15595</v>
      </c>
      <c r="F1563" s="386">
        <v>105.44</v>
      </c>
      <c r="G1563" s="386">
        <v>4421.2974999999997</v>
      </c>
      <c r="H1563" s="386">
        <v>0</v>
      </c>
      <c r="I1563" s="386">
        <v>4421</v>
      </c>
    </row>
    <row r="1564" spans="1:9" ht="15" x14ac:dyDescent="0.25">
      <c r="A1564" s="381">
        <v>20020026</v>
      </c>
      <c r="B1564" s="381" t="s">
        <v>35</v>
      </c>
      <c r="C1564" s="381" t="s">
        <v>15715</v>
      </c>
      <c r="D1564" s="381" t="s">
        <v>15730</v>
      </c>
      <c r="E1564" s="381" t="s">
        <v>276</v>
      </c>
      <c r="F1564" s="386">
        <v>84.260000000000019</v>
      </c>
      <c r="G1564" s="386">
        <v>3379.7069999999994</v>
      </c>
      <c r="H1564" s="386">
        <v>0</v>
      </c>
      <c r="I1564" s="386">
        <v>3380</v>
      </c>
    </row>
    <row r="1565" spans="1:9" ht="15" x14ac:dyDescent="0.25">
      <c r="A1565" s="381">
        <v>20020026</v>
      </c>
      <c r="B1565" s="381" t="s">
        <v>14</v>
      </c>
      <c r="C1565" s="381" t="s">
        <v>5421</v>
      </c>
      <c r="D1565" s="381" t="s">
        <v>15786</v>
      </c>
      <c r="E1565" s="381" t="s">
        <v>276</v>
      </c>
      <c r="F1565" s="386">
        <v>96.38</v>
      </c>
      <c r="G1565" s="386">
        <v>3804.1008000000002</v>
      </c>
      <c r="H1565" s="386">
        <v>0</v>
      </c>
      <c r="I1565" s="386">
        <v>3804</v>
      </c>
    </row>
    <row r="1566" spans="1:9" ht="15" x14ac:dyDescent="0.25">
      <c r="A1566" s="381">
        <v>20020026</v>
      </c>
      <c r="B1566" s="381" t="s">
        <v>1650</v>
      </c>
      <c r="C1566" s="381" t="s">
        <v>15840</v>
      </c>
      <c r="D1566" s="381" t="s">
        <v>16045</v>
      </c>
      <c r="E1566" s="381" t="s">
        <v>276</v>
      </c>
      <c r="F1566" s="386">
        <v>63.129999999999995</v>
      </c>
      <c r="G1566" s="386">
        <v>2555.2425000000007</v>
      </c>
      <c r="H1566" s="386">
        <v>0</v>
      </c>
      <c r="I1566" s="386">
        <v>2555</v>
      </c>
    </row>
    <row r="1567" spans="1:9" ht="15" x14ac:dyDescent="0.25">
      <c r="A1567" s="381">
        <v>20020026</v>
      </c>
      <c r="B1567" s="381" t="s">
        <v>15</v>
      </c>
      <c r="C1567" s="381" t="s">
        <v>15968</v>
      </c>
      <c r="D1567" s="381" t="s">
        <v>15980</v>
      </c>
      <c r="E1567" s="381" t="s">
        <v>276</v>
      </c>
      <c r="F1567" s="386">
        <v>67.08</v>
      </c>
      <c r="G1567" s="386">
        <v>2680.2257</v>
      </c>
      <c r="H1567" s="386">
        <v>0</v>
      </c>
      <c r="I1567" s="386">
        <v>2680</v>
      </c>
    </row>
    <row r="1568" spans="1:9" ht="15" x14ac:dyDescent="0.25">
      <c r="A1568" s="381">
        <v>20020026</v>
      </c>
      <c r="B1568" s="381" t="s">
        <v>16</v>
      </c>
      <c r="C1568" s="381" t="s">
        <v>13241</v>
      </c>
      <c r="D1568" s="381" t="s">
        <v>16046</v>
      </c>
      <c r="E1568" s="381" t="s">
        <v>276</v>
      </c>
      <c r="F1568" s="386">
        <v>39.229999999999997</v>
      </c>
      <c r="G1568" s="386">
        <v>1510.9484999999997</v>
      </c>
      <c r="H1568" s="386">
        <v>0</v>
      </c>
      <c r="I1568" s="386">
        <v>1511</v>
      </c>
    </row>
    <row r="1569" spans="1:9" ht="15" x14ac:dyDescent="0.25">
      <c r="A1569" s="381">
        <v>20020026</v>
      </c>
      <c r="B1569" s="381" t="s">
        <v>129</v>
      </c>
      <c r="C1569" s="381" t="s">
        <v>9243</v>
      </c>
      <c r="D1569" s="381" t="s">
        <v>16097</v>
      </c>
      <c r="E1569" s="381" t="s">
        <v>456</v>
      </c>
      <c r="F1569" s="386">
        <v>40.17</v>
      </c>
      <c r="G1569" s="386">
        <v>1843.9162999999999</v>
      </c>
      <c r="H1569" s="386">
        <v>0</v>
      </c>
      <c r="I1569" s="386">
        <v>1844</v>
      </c>
    </row>
    <row r="1570" spans="1:9" ht="15" x14ac:dyDescent="0.25">
      <c r="A1570" s="381">
        <v>20020026</v>
      </c>
      <c r="B1570" s="381" t="s">
        <v>423</v>
      </c>
      <c r="C1570" s="381" t="s">
        <v>16437</v>
      </c>
      <c r="D1570" s="381" t="s">
        <v>16493</v>
      </c>
      <c r="E1570" s="381" t="s">
        <v>16557</v>
      </c>
      <c r="F1570" s="386">
        <v>67.63000000000001</v>
      </c>
      <c r="G1570" s="386">
        <v>2764.3904000000002</v>
      </c>
      <c r="H1570" s="386">
        <v>0</v>
      </c>
      <c r="I1570" s="386">
        <v>2764</v>
      </c>
    </row>
    <row r="1571" spans="1:9" ht="15" x14ac:dyDescent="0.25">
      <c r="A1571" s="381">
        <v>20020026</v>
      </c>
      <c r="B1571" s="381" t="s">
        <v>424</v>
      </c>
      <c r="C1571" s="381" t="s">
        <v>16438</v>
      </c>
      <c r="D1571" s="381" t="s">
        <v>16494</v>
      </c>
      <c r="E1571" s="381" t="s">
        <v>276</v>
      </c>
      <c r="F1571" s="386">
        <v>36.11</v>
      </c>
      <c r="G1571" s="386">
        <v>1504.8734000000002</v>
      </c>
      <c r="H1571" s="386">
        <v>0</v>
      </c>
      <c r="I1571" s="386">
        <v>1505</v>
      </c>
    </row>
    <row r="1572" spans="1:9" ht="15" x14ac:dyDescent="0.25">
      <c r="A1572" s="381" t="s">
        <v>16771</v>
      </c>
      <c r="B1572" s="381"/>
      <c r="C1572" s="381"/>
      <c r="D1572" s="381"/>
      <c r="E1572" s="381"/>
      <c r="F1572" s="386">
        <v>3752.9900000000011</v>
      </c>
      <c r="G1572" s="386">
        <v>155620.51590000003</v>
      </c>
      <c r="H1572" s="386">
        <v>0</v>
      </c>
      <c r="I1572" s="386">
        <v>155617</v>
      </c>
    </row>
    <row r="1573" spans="1:9" ht="15" x14ac:dyDescent="0.25">
      <c r="A1573" s="381">
        <v>20020027</v>
      </c>
      <c r="B1573" s="381" t="s">
        <v>0</v>
      </c>
      <c r="C1573" s="381" t="s">
        <v>15505</v>
      </c>
      <c r="D1573" s="381" t="s">
        <v>15558</v>
      </c>
      <c r="E1573" s="381" t="s">
        <v>276</v>
      </c>
      <c r="F1573" s="386">
        <v>17.21</v>
      </c>
      <c r="G1573" s="386">
        <v>833.60579999999993</v>
      </c>
      <c r="H1573" s="386">
        <v>0</v>
      </c>
      <c r="I1573" s="386">
        <v>834</v>
      </c>
    </row>
    <row r="1574" spans="1:9" ht="15" x14ac:dyDescent="0.25">
      <c r="A1574" s="381">
        <v>20020027</v>
      </c>
      <c r="B1574" s="381" t="s">
        <v>18</v>
      </c>
      <c r="C1574" s="381" t="s">
        <v>15506</v>
      </c>
      <c r="D1574" s="381" t="s">
        <v>15559</v>
      </c>
      <c r="E1574" s="381" t="s">
        <v>275</v>
      </c>
      <c r="F1574" s="386">
        <v>108.19</v>
      </c>
      <c r="G1574" s="386">
        <v>4894.7826999999997</v>
      </c>
      <c r="H1574" s="386">
        <v>0</v>
      </c>
      <c r="I1574" s="386">
        <v>3625</v>
      </c>
    </row>
    <row r="1575" spans="1:9" ht="15" x14ac:dyDescent="0.25">
      <c r="A1575" s="381">
        <v>20020027</v>
      </c>
      <c r="B1575" s="381" t="s">
        <v>19</v>
      </c>
      <c r="C1575" s="381" t="s">
        <v>15507</v>
      </c>
      <c r="D1575" s="381" t="s">
        <v>15560</v>
      </c>
      <c r="E1575" s="381" t="s">
        <v>277</v>
      </c>
      <c r="F1575" s="386">
        <v>29.870000000000005</v>
      </c>
      <c r="G1575" s="386">
        <v>1327.5194000000001</v>
      </c>
      <c r="H1575" s="386">
        <v>0</v>
      </c>
      <c r="I1575" s="386">
        <v>1328</v>
      </c>
    </row>
    <row r="1576" spans="1:9" ht="15" x14ac:dyDescent="0.25">
      <c r="A1576" s="381">
        <v>20020027</v>
      </c>
      <c r="B1576" s="381" t="s">
        <v>36</v>
      </c>
      <c r="C1576" s="381" t="s">
        <v>15508</v>
      </c>
      <c r="D1576" s="381" t="s">
        <v>15561</v>
      </c>
      <c r="E1576" s="381" t="s">
        <v>15596</v>
      </c>
      <c r="F1576" s="386">
        <v>73.16</v>
      </c>
      <c r="G1576" s="386">
        <v>2974.5974999999999</v>
      </c>
      <c r="H1576" s="386">
        <v>0</v>
      </c>
      <c r="I1576" s="386">
        <v>0</v>
      </c>
    </row>
    <row r="1577" spans="1:9" ht="15" x14ac:dyDescent="0.25">
      <c r="A1577" s="381">
        <v>20020027</v>
      </c>
      <c r="B1577" s="381" t="s">
        <v>21</v>
      </c>
      <c r="C1577" s="381" t="s">
        <v>8778</v>
      </c>
      <c r="D1577" s="381" t="s">
        <v>16495</v>
      </c>
      <c r="E1577" s="381" t="s">
        <v>1032</v>
      </c>
      <c r="F1577" s="386">
        <v>50.9</v>
      </c>
      <c r="G1577" s="386">
        <v>2162.8352999999997</v>
      </c>
      <c r="H1577" s="386">
        <v>0</v>
      </c>
      <c r="I1577" s="386">
        <v>2163</v>
      </c>
    </row>
    <row r="1578" spans="1:9" ht="15" x14ac:dyDescent="0.25">
      <c r="A1578" s="381">
        <v>20020027</v>
      </c>
      <c r="B1578" s="381" t="s">
        <v>22</v>
      </c>
      <c r="C1578" s="381" t="s">
        <v>15401</v>
      </c>
      <c r="D1578" s="381" t="s">
        <v>16496</v>
      </c>
      <c r="E1578" s="381" t="s">
        <v>7729</v>
      </c>
      <c r="F1578" s="386">
        <v>181.69000000000003</v>
      </c>
      <c r="G1578" s="386">
        <v>7990.0141999999996</v>
      </c>
      <c r="H1578" s="386">
        <v>0</v>
      </c>
      <c r="I1578" s="386">
        <v>6720</v>
      </c>
    </row>
    <row r="1579" spans="1:9" ht="15" x14ac:dyDescent="0.25">
      <c r="A1579" s="381" t="s">
        <v>16772</v>
      </c>
      <c r="B1579" s="381"/>
      <c r="C1579" s="381"/>
      <c r="D1579" s="381"/>
      <c r="E1579" s="381"/>
      <c r="F1579" s="386">
        <v>461.02</v>
      </c>
      <c r="G1579" s="386">
        <v>20183.354899999998</v>
      </c>
      <c r="H1579" s="386">
        <v>0</v>
      </c>
      <c r="I1579" s="386">
        <v>14670</v>
      </c>
    </row>
    <row r="1580" spans="1:9" ht="15" x14ac:dyDescent="0.25">
      <c r="A1580" s="381">
        <v>20020028</v>
      </c>
      <c r="B1580" s="381" t="s">
        <v>0</v>
      </c>
      <c r="C1580" s="381" t="s">
        <v>183</v>
      </c>
      <c r="D1580" s="381" t="s">
        <v>15353</v>
      </c>
      <c r="E1580" s="381" t="s">
        <v>2020</v>
      </c>
      <c r="F1580" s="386">
        <v>57.11</v>
      </c>
      <c r="G1580" s="386">
        <v>2434.3933999999995</v>
      </c>
      <c r="H1580" s="386">
        <v>0</v>
      </c>
      <c r="I1580" s="386">
        <v>2434</v>
      </c>
    </row>
    <row r="1581" spans="1:9" ht="15" x14ac:dyDescent="0.25">
      <c r="A1581" s="381">
        <v>20020028</v>
      </c>
      <c r="B1581" s="381" t="s">
        <v>1</v>
      </c>
      <c r="C1581" s="381" t="s">
        <v>7734</v>
      </c>
      <c r="D1581" s="381" t="s">
        <v>15354</v>
      </c>
      <c r="E1581" s="381" t="s">
        <v>276</v>
      </c>
      <c r="F1581" s="386">
        <v>49.089999999999996</v>
      </c>
      <c r="G1581" s="386">
        <v>2031.1158999999998</v>
      </c>
      <c r="H1581" s="386">
        <v>0</v>
      </c>
      <c r="I1581" s="386">
        <v>2031</v>
      </c>
    </row>
    <row r="1582" spans="1:9" ht="15" x14ac:dyDescent="0.25">
      <c r="A1582" s="381">
        <v>20020028</v>
      </c>
      <c r="B1582" s="381" t="s">
        <v>19</v>
      </c>
      <c r="C1582" s="381" t="s">
        <v>15309</v>
      </c>
      <c r="D1582" s="381" t="s">
        <v>15356</v>
      </c>
      <c r="E1582" s="381" t="s">
        <v>1032</v>
      </c>
      <c r="F1582" s="386">
        <v>47.43</v>
      </c>
      <c r="G1582" s="386">
        <v>1980.3451</v>
      </c>
      <c r="H1582" s="386">
        <v>0</v>
      </c>
      <c r="I1582" s="386">
        <v>1980</v>
      </c>
    </row>
    <row r="1583" spans="1:9" ht="15" x14ac:dyDescent="0.25">
      <c r="A1583" s="381">
        <v>20020028</v>
      </c>
      <c r="B1583" s="381" t="s">
        <v>20</v>
      </c>
      <c r="C1583" s="381" t="s">
        <v>15310</v>
      </c>
      <c r="D1583" s="381" t="s">
        <v>15357</v>
      </c>
      <c r="E1583" s="381" t="s">
        <v>276</v>
      </c>
      <c r="F1583" s="386">
        <v>28.87</v>
      </c>
      <c r="G1583" s="386">
        <v>1222.8803</v>
      </c>
      <c r="H1583" s="386">
        <v>0</v>
      </c>
      <c r="I1583" s="386">
        <v>1223</v>
      </c>
    </row>
    <row r="1584" spans="1:9" ht="15" x14ac:dyDescent="0.25">
      <c r="A1584" s="381">
        <v>20020028</v>
      </c>
      <c r="B1584" s="381" t="s">
        <v>41</v>
      </c>
      <c r="C1584" s="381" t="s">
        <v>15311</v>
      </c>
      <c r="D1584" s="381" t="s">
        <v>15358</v>
      </c>
      <c r="E1584" s="381" t="s">
        <v>1187</v>
      </c>
      <c r="F1584" s="386">
        <v>161.20999999999998</v>
      </c>
      <c r="G1584" s="386">
        <v>6548.2195999999994</v>
      </c>
      <c r="H1584" s="386">
        <v>0</v>
      </c>
      <c r="I1584" s="386">
        <v>6548</v>
      </c>
    </row>
    <row r="1585" spans="1:9" ht="15" x14ac:dyDescent="0.25">
      <c r="A1585" s="381">
        <v>20020028</v>
      </c>
      <c r="B1585" s="381" t="s">
        <v>36</v>
      </c>
      <c r="C1585" s="381" t="s">
        <v>15312</v>
      </c>
      <c r="D1585" s="381" t="s">
        <v>15359</v>
      </c>
      <c r="E1585" s="381" t="s">
        <v>276</v>
      </c>
      <c r="F1585" s="386">
        <v>124.68999999999998</v>
      </c>
      <c r="G1585" s="386">
        <v>5285.9771000000001</v>
      </c>
      <c r="H1585" s="386">
        <v>0</v>
      </c>
      <c r="I1585" s="386">
        <v>5286</v>
      </c>
    </row>
    <row r="1586" spans="1:9" ht="15" x14ac:dyDescent="0.25">
      <c r="A1586" s="381">
        <v>20020028</v>
      </c>
      <c r="B1586" s="381" t="s">
        <v>21</v>
      </c>
      <c r="C1586" s="381" t="s">
        <v>15313</v>
      </c>
      <c r="D1586" s="381" t="s">
        <v>15360</v>
      </c>
      <c r="E1586" s="381" t="s">
        <v>276</v>
      </c>
      <c r="F1586" s="386">
        <v>32.340000000000003</v>
      </c>
      <c r="G1586" s="386">
        <v>1306.2083</v>
      </c>
      <c r="H1586" s="386">
        <v>0</v>
      </c>
      <c r="I1586" s="386">
        <v>1306</v>
      </c>
    </row>
    <row r="1587" spans="1:9" ht="15" x14ac:dyDescent="0.25">
      <c r="A1587" s="381">
        <v>20020028</v>
      </c>
      <c r="B1587" s="381" t="s">
        <v>22</v>
      </c>
      <c r="C1587" s="381" t="s">
        <v>15314</v>
      </c>
      <c r="D1587" s="381" t="s">
        <v>15361</v>
      </c>
      <c r="E1587" s="381" t="s">
        <v>276</v>
      </c>
      <c r="F1587" s="386">
        <v>13.15</v>
      </c>
      <c r="G1587" s="386">
        <v>527.00400000000002</v>
      </c>
      <c r="H1587" s="386">
        <v>0</v>
      </c>
      <c r="I1587" s="386">
        <v>527</v>
      </c>
    </row>
    <row r="1588" spans="1:9" ht="15" x14ac:dyDescent="0.25">
      <c r="A1588" s="381">
        <v>20020028</v>
      </c>
      <c r="B1588" s="381" t="s">
        <v>23</v>
      </c>
      <c r="C1588" s="381" t="s">
        <v>15316</v>
      </c>
      <c r="D1588" s="381" t="s">
        <v>15363</v>
      </c>
      <c r="E1588" s="381" t="s">
        <v>1187</v>
      </c>
      <c r="F1588" s="386">
        <v>14.699999999999998</v>
      </c>
      <c r="G1588" s="386">
        <v>607.71769999999992</v>
      </c>
      <c r="H1588" s="386">
        <v>0</v>
      </c>
      <c r="I1588" s="386">
        <v>608</v>
      </c>
    </row>
    <row r="1589" spans="1:9" ht="15" x14ac:dyDescent="0.25">
      <c r="A1589" s="381">
        <v>20020028</v>
      </c>
      <c r="B1589" s="381" t="s">
        <v>24</v>
      </c>
      <c r="C1589" s="381" t="s">
        <v>15317</v>
      </c>
      <c r="D1589" s="381" t="s">
        <v>15364</v>
      </c>
      <c r="E1589" s="381" t="s">
        <v>276</v>
      </c>
      <c r="F1589" s="386">
        <v>15.299999999999999</v>
      </c>
      <c r="G1589" s="386">
        <v>661.19540000000006</v>
      </c>
      <c r="H1589" s="386">
        <v>0</v>
      </c>
      <c r="I1589" s="386">
        <v>661</v>
      </c>
    </row>
    <row r="1590" spans="1:9" ht="15" x14ac:dyDescent="0.25">
      <c r="A1590" s="381">
        <v>20020028</v>
      </c>
      <c r="B1590" s="381" t="s">
        <v>27</v>
      </c>
      <c r="C1590" s="381" t="s">
        <v>15318</v>
      </c>
      <c r="D1590" s="381" t="s">
        <v>15366</v>
      </c>
      <c r="E1590" s="381" t="s">
        <v>276</v>
      </c>
      <c r="F1590" s="386">
        <v>13.49</v>
      </c>
      <c r="G1590" s="386">
        <v>551.3501</v>
      </c>
      <c r="H1590" s="386">
        <v>0</v>
      </c>
      <c r="I1590" s="386">
        <v>551</v>
      </c>
    </row>
    <row r="1591" spans="1:9" ht="15" x14ac:dyDescent="0.25">
      <c r="A1591" s="381">
        <v>20020028</v>
      </c>
      <c r="B1591" s="381" t="s">
        <v>2</v>
      </c>
      <c r="C1591" s="381" t="s">
        <v>15011</v>
      </c>
      <c r="D1591" s="381" t="s">
        <v>15367</v>
      </c>
      <c r="E1591" s="381" t="s">
        <v>1032</v>
      </c>
      <c r="F1591" s="386">
        <v>29.769999999999996</v>
      </c>
      <c r="G1591" s="386">
        <v>1305.4757</v>
      </c>
      <c r="H1591" s="386">
        <v>0</v>
      </c>
      <c r="I1591" s="386">
        <v>1305</v>
      </c>
    </row>
    <row r="1592" spans="1:9" ht="15" x14ac:dyDescent="0.25">
      <c r="A1592" s="381">
        <v>20020028</v>
      </c>
      <c r="B1592" s="381" t="s">
        <v>4</v>
      </c>
      <c r="C1592" s="381" t="s">
        <v>15320</v>
      </c>
      <c r="D1592" s="381" t="s">
        <v>15369</v>
      </c>
      <c r="E1592" s="381" t="s">
        <v>276</v>
      </c>
      <c r="F1592" s="386">
        <v>91.19</v>
      </c>
      <c r="G1592" s="386">
        <v>3804.2433000000005</v>
      </c>
      <c r="H1592" s="386">
        <v>0</v>
      </c>
      <c r="I1592" s="386">
        <v>3804</v>
      </c>
    </row>
    <row r="1593" spans="1:9" ht="15" x14ac:dyDescent="0.25">
      <c r="A1593" s="381">
        <v>20020028</v>
      </c>
      <c r="B1593" s="381" t="s">
        <v>28</v>
      </c>
      <c r="C1593" s="381" t="s">
        <v>15321</v>
      </c>
      <c r="D1593" s="381" t="s">
        <v>15370</v>
      </c>
      <c r="E1593" s="381" t="s">
        <v>276</v>
      </c>
      <c r="F1593" s="386">
        <v>71.44</v>
      </c>
      <c r="G1593" s="386">
        <v>2924.9198999999999</v>
      </c>
      <c r="H1593" s="386">
        <v>0</v>
      </c>
      <c r="I1593" s="386">
        <v>2925</v>
      </c>
    </row>
    <row r="1594" spans="1:9" ht="15" x14ac:dyDescent="0.25">
      <c r="A1594" s="381">
        <v>20020028</v>
      </c>
      <c r="B1594" s="381" t="s">
        <v>37</v>
      </c>
      <c r="C1594" s="381" t="s">
        <v>15322</v>
      </c>
      <c r="D1594" s="381" t="s">
        <v>15371</v>
      </c>
      <c r="E1594" s="381" t="s">
        <v>276</v>
      </c>
      <c r="F1594" s="386">
        <v>26.21</v>
      </c>
      <c r="G1594" s="386">
        <v>1073.8</v>
      </c>
      <c r="H1594" s="386">
        <v>0</v>
      </c>
      <c r="I1594" s="386">
        <v>1074</v>
      </c>
    </row>
    <row r="1595" spans="1:9" ht="15" x14ac:dyDescent="0.25">
      <c r="A1595" s="381">
        <v>20020028</v>
      </c>
      <c r="B1595" s="381" t="s">
        <v>29</v>
      </c>
      <c r="C1595" s="381" t="s">
        <v>7299</v>
      </c>
      <c r="D1595" s="381" t="s">
        <v>15372</v>
      </c>
      <c r="E1595" s="381" t="s">
        <v>1187</v>
      </c>
      <c r="F1595" s="386">
        <v>46.55</v>
      </c>
      <c r="G1595" s="386">
        <v>1874.9450999999999</v>
      </c>
      <c r="H1595" s="386">
        <v>0</v>
      </c>
      <c r="I1595" s="386">
        <v>1875</v>
      </c>
    </row>
    <row r="1596" spans="1:9" ht="15" x14ac:dyDescent="0.25">
      <c r="A1596" s="381">
        <v>20020028</v>
      </c>
      <c r="B1596" s="381" t="s">
        <v>39</v>
      </c>
      <c r="C1596" s="381" t="s">
        <v>15323</v>
      </c>
      <c r="D1596" s="381" t="s">
        <v>15373</v>
      </c>
      <c r="E1596" s="381" t="s">
        <v>276</v>
      </c>
      <c r="F1596" s="386">
        <v>64.3</v>
      </c>
      <c r="G1596" s="386">
        <v>2638.0594999999998</v>
      </c>
      <c r="H1596" s="386">
        <v>0</v>
      </c>
      <c r="I1596" s="386">
        <v>2638</v>
      </c>
    </row>
    <row r="1597" spans="1:9" ht="15" x14ac:dyDescent="0.25">
      <c r="A1597" s="381">
        <v>20020028</v>
      </c>
      <c r="B1597" s="381" t="s">
        <v>6</v>
      </c>
      <c r="C1597" s="381" t="s">
        <v>15324</v>
      </c>
      <c r="D1597" s="381" t="s">
        <v>15374</v>
      </c>
      <c r="E1597" s="381" t="s">
        <v>280</v>
      </c>
      <c r="F1597" s="386">
        <v>17.309999999999999</v>
      </c>
      <c r="G1597" s="386">
        <v>713.51880000000006</v>
      </c>
      <c r="H1597" s="386">
        <v>0</v>
      </c>
      <c r="I1597" s="386">
        <v>714</v>
      </c>
    </row>
    <row r="1598" spans="1:9" ht="15" x14ac:dyDescent="0.25">
      <c r="A1598" s="381">
        <v>20020028</v>
      </c>
      <c r="B1598" s="381" t="s">
        <v>30</v>
      </c>
      <c r="C1598" s="381" t="s">
        <v>15325</v>
      </c>
      <c r="D1598" s="381" t="s">
        <v>15375</v>
      </c>
      <c r="E1598" s="381" t="s">
        <v>276</v>
      </c>
      <c r="F1598" s="386">
        <v>22.34</v>
      </c>
      <c r="G1598" s="386">
        <v>936.10160000000008</v>
      </c>
      <c r="H1598" s="386">
        <v>0</v>
      </c>
      <c r="I1598" s="386">
        <v>936</v>
      </c>
    </row>
    <row r="1599" spans="1:9" ht="15" x14ac:dyDescent="0.25">
      <c r="A1599" s="381">
        <v>20020028</v>
      </c>
      <c r="B1599" s="381" t="s">
        <v>31</v>
      </c>
      <c r="C1599" s="381" t="s">
        <v>5413</v>
      </c>
      <c r="D1599" s="381" t="s">
        <v>15376</v>
      </c>
      <c r="E1599" s="381" t="s">
        <v>276</v>
      </c>
      <c r="F1599" s="386">
        <v>12.84</v>
      </c>
      <c r="G1599" s="386">
        <v>561.86120000000005</v>
      </c>
      <c r="H1599" s="386">
        <v>0</v>
      </c>
      <c r="I1599" s="386">
        <v>562</v>
      </c>
    </row>
    <row r="1600" spans="1:9" ht="15" x14ac:dyDescent="0.25">
      <c r="A1600" s="381">
        <v>20020028</v>
      </c>
      <c r="B1600" s="381" t="s">
        <v>7</v>
      </c>
      <c r="C1600" s="381" t="s">
        <v>15326</v>
      </c>
      <c r="D1600" s="381" t="s">
        <v>15377</v>
      </c>
      <c r="E1600" s="381" t="s">
        <v>276</v>
      </c>
      <c r="F1600" s="386">
        <v>51.860000000000007</v>
      </c>
      <c r="G1600" s="386">
        <v>2164.0353</v>
      </c>
      <c r="H1600" s="386">
        <v>0</v>
      </c>
      <c r="I1600" s="386">
        <v>2164</v>
      </c>
    </row>
    <row r="1601" spans="1:9" ht="15" x14ac:dyDescent="0.25">
      <c r="A1601" s="381">
        <v>20020028</v>
      </c>
      <c r="B1601" s="381" t="s">
        <v>422</v>
      </c>
      <c r="C1601" s="381" t="s">
        <v>15327</v>
      </c>
      <c r="D1601" s="381" t="s">
        <v>15378</v>
      </c>
      <c r="E1601" s="381" t="s">
        <v>276</v>
      </c>
      <c r="F1601" s="386">
        <v>1.69</v>
      </c>
      <c r="G1601" s="386">
        <v>111.53999999999999</v>
      </c>
      <c r="H1601" s="386">
        <v>0</v>
      </c>
      <c r="I1601" s="386">
        <v>112</v>
      </c>
    </row>
    <row r="1602" spans="1:9" ht="15" x14ac:dyDescent="0.25">
      <c r="A1602" s="381">
        <v>20020028</v>
      </c>
      <c r="B1602" s="381" t="s">
        <v>32</v>
      </c>
      <c r="C1602" s="381" t="s">
        <v>15328</v>
      </c>
      <c r="D1602" s="381" t="s">
        <v>15380</v>
      </c>
      <c r="E1602" s="381" t="s">
        <v>279</v>
      </c>
      <c r="F1602" s="386">
        <v>26.850000000000005</v>
      </c>
      <c r="G1602" s="386">
        <v>1116.1316999999999</v>
      </c>
      <c r="H1602" s="386">
        <v>0</v>
      </c>
      <c r="I1602" s="386">
        <v>1116</v>
      </c>
    </row>
    <row r="1603" spans="1:9" ht="15" x14ac:dyDescent="0.25">
      <c r="A1603" s="381">
        <v>20020028</v>
      </c>
      <c r="B1603" s="381" t="s">
        <v>33</v>
      </c>
      <c r="C1603" s="381" t="s">
        <v>15329</v>
      </c>
      <c r="D1603" s="381" t="s">
        <v>15381</v>
      </c>
      <c r="E1603" s="381" t="s">
        <v>276</v>
      </c>
      <c r="F1603" s="386">
        <v>5.0199999999999996</v>
      </c>
      <c r="G1603" s="386">
        <v>215.12520000000001</v>
      </c>
      <c r="H1603" s="386">
        <v>0</v>
      </c>
      <c r="I1603" s="386">
        <v>215</v>
      </c>
    </row>
    <row r="1604" spans="1:9" ht="15" x14ac:dyDescent="0.25">
      <c r="A1604" s="381">
        <v>20020028</v>
      </c>
      <c r="B1604" s="381" t="s">
        <v>9</v>
      </c>
      <c r="C1604" s="381" t="s">
        <v>6332</v>
      </c>
      <c r="D1604" s="381" t="s">
        <v>15382</v>
      </c>
      <c r="E1604" s="381" t="s">
        <v>276</v>
      </c>
      <c r="F1604" s="386">
        <v>33.6</v>
      </c>
      <c r="G1604" s="386">
        <v>1421.9028999999998</v>
      </c>
      <c r="H1604" s="386">
        <v>0</v>
      </c>
      <c r="I1604" s="386">
        <v>1422</v>
      </c>
    </row>
    <row r="1605" spans="1:9" ht="15" x14ac:dyDescent="0.25">
      <c r="A1605" s="381">
        <v>20020028</v>
      </c>
      <c r="B1605" s="381" t="s">
        <v>10</v>
      </c>
      <c r="C1605" s="381" t="s">
        <v>15330</v>
      </c>
      <c r="D1605" s="381" t="s">
        <v>15383</v>
      </c>
      <c r="E1605" s="381" t="s">
        <v>276</v>
      </c>
      <c r="F1605" s="386">
        <v>22.37</v>
      </c>
      <c r="G1605" s="386">
        <v>926.05359999999996</v>
      </c>
      <c r="H1605" s="386">
        <v>0</v>
      </c>
      <c r="I1605" s="386">
        <v>926</v>
      </c>
    </row>
    <row r="1606" spans="1:9" ht="15" x14ac:dyDescent="0.25">
      <c r="A1606" s="381">
        <v>20020028</v>
      </c>
      <c r="B1606" s="381" t="s">
        <v>34</v>
      </c>
      <c r="C1606" s="381" t="s">
        <v>5418</v>
      </c>
      <c r="D1606" s="381" t="s">
        <v>15384</v>
      </c>
      <c r="E1606" s="381" t="s">
        <v>1187</v>
      </c>
      <c r="F1606" s="386">
        <v>8.14</v>
      </c>
      <c r="G1606" s="386">
        <v>331.70500000000004</v>
      </c>
      <c r="H1606" s="386">
        <v>0</v>
      </c>
      <c r="I1606" s="386">
        <v>332</v>
      </c>
    </row>
    <row r="1607" spans="1:9" ht="15" x14ac:dyDescent="0.25">
      <c r="A1607" s="381">
        <v>20020028</v>
      </c>
      <c r="B1607" s="381" t="s">
        <v>11</v>
      </c>
      <c r="C1607" s="381" t="s">
        <v>15509</v>
      </c>
      <c r="D1607" s="381" t="s">
        <v>15562</v>
      </c>
      <c r="E1607" s="381" t="s">
        <v>1187</v>
      </c>
      <c r="F1607" s="386">
        <v>67.88000000000001</v>
      </c>
      <c r="G1607" s="386">
        <v>2828.4940999999999</v>
      </c>
      <c r="H1607" s="386">
        <v>0</v>
      </c>
      <c r="I1607" s="386">
        <v>2828</v>
      </c>
    </row>
    <row r="1608" spans="1:9" ht="15" x14ac:dyDescent="0.25">
      <c r="A1608" s="381">
        <v>20020028</v>
      </c>
      <c r="B1608" s="381" t="s">
        <v>13</v>
      </c>
      <c r="C1608" s="381" t="s">
        <v>15716</v>
      </c>
      <c r="D1608" s="381" t="s">
        <v>15731</v>
      </c>
      <c r="E1608" s="381" t="s">
        <v>1032</v>
      </c>
      <c r="F1608" s="386">
        <v>86.51</v>
      </c>
      <c r="G1608" s="386">
        <v>3611.0904</v>
      </c>
      <c r="H1608" s="386">
        <v>0</v>
      </c>
      <c r="I1608" s="386">
        <v>3611</v>
      </c>
    </row>
    <row r="1609" spans="1:9" ht="15" x14ac:dyDescent="0.25">
      <c r="A1609" s="381">
        <v>20020028</v>
      </c>
      <c r="B1609" s="381" t="s">
        <v>14</v>
      </c>
      <c r="C1609" s="381" t="s">
        <v>9886</v>
      </c>
      <c r="D1609" s="381" t="s">
        <v>16167</v>
      </c>
      <c r="E1609" s="381" t="s">
        <v>281</v>
      </c>
      <c r="F1609" s="386">
        <v>17.989999999999998</v>
      </c>
      <c r="G1609" s="386">
        <v>758.51979999999992</v>
      </c>
      <c r="H1609" s="386">
        <v>0</v>
      </c>
      <c r="I1609" s="386">
        <v>759</v>
      </c>
    </row>
    <row r="1610" spans="1:9" ht="15" x14ac:dyDescent="0.25">
      <c r="A1610" s="381">
        <v>20020028</v>
      </c>
      <c r="B1610" s="381" t="s">
        <v>1650</v>
      </c>
      <c r="C1610" s="381" t="s">
        <v>13655</v>
      </c>
      <c r="D1610" s="381" t="s">
        <v>16047</v>
      </c>
      <c r="E1610" s="381" t="s">
        <v>1187</v>
      </c>
      <c r="F1610" s="386">
        <v>45.67</v>
      </c>
      <c r="G1610" s="386">
        <v>1897.8298000000002</v>
      </c>
      <c r="H1610" s="386">
        <v>0</v>
      </c>
      <c r="I1610" s="386">
        <v>1898</v>
      </c>
    </row>
    <row r="1611" spans="1:9" ht="15" x14ac:dyDescent="0.25">
      <c r="A1611" s="381">
        <v>20020028</v>
      </c>
      <c r="B1611" s="381" t="s">
        <v>15</v>
      </c>
      <c r="C1611" s="381" t="s">
        <v>16439</v>
      </c>
      <c r="D1611" s="381" t="s">
        <v>16497</v>
      </c>
      <c r="E1611" s="381" t="s">
        <v>1032</v>
      </c>
      <c r="F1611" s="386">
        <v>44.430000000000007</v>
      </c>
      <c r="G1611" s="386">
        <v>1802.1714999999999</v>
      </c>
      <c r="H1611" s="386">
        <v>0</v>
      </c>
      <c r="I1611" s="386">
        <v>1802</v>
      </c>
    </row>
    <row r="1612" spans="1:9" ht="15" x14ac:dyDescent="0.25">
      <c r="A1612" s="381" t="s">
        <v>16773</v>
      </c>
      <c r="B1612" s="381"/>
      <c r="C1612" s="381"/>
      <c r="D1612" s="381"/>
      <c r="E1612" s="381"/>
      <c r="F1612" s="386">
        <v>1351.3400000000001</v>
      </c>
      <c r="G1612" s="386">
        <v>56173.931300000011</v>
      </c>
      <c r="H1612" s="386">
        <v>0</v>
      </c>
      <c r="I1612" s="386">
        <v>56173</v>
      </c>
    </row>
    <row r="1613" spans="1:9" ht="15" x14ac:dyDescent="0.25">
      <c r="A1613" s="381">
        <v>20020029</v>
      </c>
      <c r="B1613" s="381" t="s">
        <v>0</v>
      </c>
      <c r="C1613" s="381" t="s">
        <v>15840</v>
      </c>
      <c r="D1613" s="381" t="s">
        <v>15860</v>
      </c>
      <c r="E1613" s="381" t="s">
        <v>275</v>
      </c>
      <c r="F1613" s="386">
        <v>68.259999999999991</v>
      </c>
      <c r="G1613" s="386">
        <v>3119.5401000000006</v>
      </c>
      <c r="H1613" s="386">
        <v>0</v>
      </c>
      <c r="I1613" s="386">
        <v>1850</v>
      </c>
    </row>
    <row r="1614" spans="1:9" ht="15" x14ac:dyDescent="0.25">
      <c r="A1614" s="381">
        <v>20020029</v>
      </c>
      <c r="B1614" s="381" t="s">
        <v>18</v>
      </c>
      <c r="C1614" s="381" t="s">
        <v>15842</v>
      </c>
      <c r="D1614" s="381" t="s">
        <v>15862</v>
      </c>
      <c r="E1614" s="381" t="s">
        <v>275</v>
      </c>
      <c r="F1614" s="386">
        <v>71.400000000000006</v>
      </c>
      <c r="G1614" s="386">
        <v>3061.7890000000002</v>
      </c>
      <c r="H1614" s="386">
        <v>0</v>
      </c>
      <c r="I1614" s="386">
        <v>1792</v>
      </c>
    </row>
    <row r="1615" spans="1:9" ht="15" x14ac:dyDescent="0.25">
      <c r="A1615" s="381">
        <v>20020029</v>
      </c>
      <c r="B1615" s="381" t="s">
        <v>20</v>
      </c>
      <c r="C1615" s="381" t="s">
        <v>15843</v>
      </c>
      <c r="D1615" s="381" t="s">
        <v>15863</v>
      </c>
      <c r="E1615" s="381" t="s">
        <v>274</v>
      </c>
      <c r="F1615" s="386">
        <v>5.7</v>
      </c>
      <c r="G1615" s="386">
        <v>209.85020000000003</v>
      </c>
      <c r="H1615" s="386">
        <v>0</v>
      </c>
      <c r="I1615" s="386">
        <v>210</v>
      </c>
    </row>
    <row r="1616" spans="1:9" ht="15" x14ac:dyDescent="0.25">
      <c r="A1616" s="381">
        <v>20020029</v>
      </c>
      <c r="B1616" s="381" t="s">
        <v>41</v>
      </c>
      <c r="C1616" s="381" t="s">
        <v>16440</v>
      </c>
      <c r="D1616" s="381" t="s">
        <v>16498</v>
      </c>
      <c r="E1616" s="381" t="s">
        <v>275</v>
      </c>
      <c r="F1616" s="386">
        <v>22.130000000000003</v>
      </c>
      <c r="G1616" s="386">
        <v>956.78920000000005</v>
      </c>
      <c r="H1616" s="386">
        <v>0</v>
      </c>
      <c r="I1616" s="386">
        <v>957</v>
      </c>
    </row>
    <row r="1617" spans="1:9" ht="15" x14ac:dyDescent="0.25">
      <c r="A1617" s="381">
        <v>20020029</v>
      </c>
      <c r="B1617" s="381" t="s">
        <v>21</v>
      </c>
      <c r="C1617" s="381" t="s">
        <v>15844</v>
      </c>
      <c r="D1617" s="381" t="s">
        <v>15864</v>
      </c>
      <c r="E1617" s="381" t="s">
        <v>275</v>
      </c>
      <c r="F1617" s="386">
        <v>50.97</v>
      </c>
      <c r="G1617" s="386">
        <v>2182.9607000000001</v>
      </c>
      <c r="H1617" s="386">
        <v>0</v>
      </c>
      <c r="I1617" s="386">
        <v>913</v>
      </c>
    </row>
    <row r="1618" spans="1:9" ht="15" x14ac:dyDescent="0.25">
      <c r="A1618" s="381">
        <v>20020029</v>
      </c>
      <c r="B1618" s="381" t="s">
        <v>40</v>
      </c>
      <c r="C1618" s="381" t="s">
        <v>15845</v>
      </c>
      <c r="D1618" s="381" t="s">
        <v>15865</v>
      </c>
      <c r="E1618" s="381" t="s">
        <v>274</v>
      </c>
      <c r="F1618" s="386">
        <v>48.140000000000008</v>
      </c>
      <c r="G1618" s="386">
        <v>1705.6092999999996</v>
      </c>
      <c r="H1618" s="386">
        <v>0</v>
      </c>
      <c r="I1618" s="386">
        <v>1706</v>
      </c>
    </row>
    <row r="1619" spans="1:9" ht="15" x14ac:dyDescent="0.25">
      <c r="A1619" s="381">
        <v>20020029</v>
      </c>
      <c r="B1619" s="381" t="s">
        <v>24</v>
      </c>
      <c r="C1619" s="381" t="s">
        <v>7576</v>
      </c>
      <c r="D1619" s="381" t="s">
        <v>15866</v>
      </c>
      <c r="E1619" s="381" t="s">
        <v>1691</v>
      </c>
      <c r="F1619" s="386">
        <v>42.48</v>
      </c>
      <c r="G1619" s="386">
        <v>1667.3171</v>
      </c>
      <c r="H1619" s="386">
        <v>0</v>
      </c>
      <c r="I1619" s="386">
        <v>1667</v>
      </c>
    </row>
    <row r="1620" spans="1:9" ht="15" x14ac:dyDescent="0.25">
      <c r="A1620" s="381">
        <v>20020029</v>
      </c>
      <c r="B1620" s="381" t="s">
        <v>26</v>
      </c>
      <c r="C1620" s="381" t="s">
        <v>15916</v>
      </c>
      <c r="D1620" s="381" t="s">
        <v>15928</v>
      </c>
      <c r="E1620" s="381" t="s">
        <v>275</v>
      </c>
      <c r="F1620" s="386">
        <v>40.29</v>
      </c>
      <c r="G1620" s="386">
        <v>1610.4044000000001</v>
      </c>
      <c r="H1620" s="386">
        <v>0</v>
      </c>
      <c r="I1620" s="386">
        <v>1610</v>
      </c>
    </row>
    <row r="1621" spans="1:9" ht="15" x14ac:dyDescent="0.25">
      <c r="A1621" s="381">
        <v>20020029</v>
      </c>
      <c r="B1621" s="381" t="s">
        <v>27</v>
      </c>
      <c r="C1621" s="381" t="s">
        <v>16033</v>
      </c>
      <c r="D1621" s="381" t="s">
        <v>16048</v>
      </c>
      <c r="E1621" s="381" t="s">
        <v>274</v>
      </c>
      <c r="F1621" s="386">
        <v>77.97</v>
      </c>
      <c r="G1621" s="386">
        <v>2952.6664999999998</v>
      </c>
      <c r="H1621" s="386">
        <v>0</v>
      </c>
      <c r="I1621" s="386">
        <v>2953</v>
      </c>
    </row>
    <row r="1622" spans="1:9" ht="15" x14ac:dyDescent="0.25">
      <c r="A1622" s="381">
        <v>20020029</v>
      </c>
      <c r="B1622" s="381" t="s">
        <v>2</v>
      </c>
      <c r="C1622" s="381" t="s">
        <v>15969</v>
      </c>
      <c r="D1622" s="381" t="s">
        <v>15981</v>
      </c>
      <c r="E1622" s="381" t="s">
        <v>1284</v>
      </c>
      <c r="F1622" s="386">
        <v>46.21</v>
      </c>
      <c r="G1622" s="386">
        <v>1875.2463999999998</v>
      </c>
      <c r="H1622" s="386">
        <v>0</v>
      </c>
      <c r="I1622" s="386">
        <v>605</v>
      </c>
    </row>
    <row r="1623" spans="1:9" ht="15" x14ac:dyDescent="0.25">
      <c r="A1623" s="381">
        <v>20020029</v>
      </c>
      <c r="B1623" s="381" t="s">
        <v>28</v>
      </c>
      <c r="C1623" s="381" t="s">
        <v>16150</v>
      </c>
      <c r="D1623" s="381" t="s">
        <v>16168</v>
      </c>
      <c r="E1623" s="381" t="s">
        <v>275</v>
      </c>
      <c r="F1623" s="386">
        <v>86.59</v>
      </c>
      <c r="G1623" s="386">
        <v>3572.0989999999997</v>
      </c>
      <c r="H1623" s="386">
        <v>0</v>
      </c>
      <c r="I1623" s="386">
        <v>2302</v>
      </c>
    </row>
    <row r="1624" spans="1:9" ht="15" x14ac:dyDescent="0.25">
      <c r="A1624" s="381">
        <v>20020029</v>
      </c>
      <c r="B1624" s="381" t="s">
        <v>37</v>
      </c>
      <c r="C1624" s="381" t="s">
        <v>16151</v>
      </c>
      <c r="D1624" s="381" t="s">
        <v>16169</v>
      </c>
      <c r="E1624" s="381" t="s">
        <v>275</v>
      </c>
      <c r="F1624" s="386">
        <v>44.07</v>
      </c>
      <c r="G1624" s="386">
        <v>1725.691</v>
      </c>
      <c r="H1624" s="386">
        <v>0</v>
      </c>
      <c r="I1624" s="386">
        <v>1726</v>
      </c>
    </row>
    <row r="1625" spans="1:9" ht="15" x14ac:dyDescent="0.25">
      <c r="A1625" s="381">
        <v>20020029</v>
      </c>
      <c r="B1625" s="381" t="s">
        <v>38</v>
      </c>
      <c r="C1625" s="381" t="s">
        <v>16152</v>
      </c>
      <c r="D1625" s="381" t="s">
        <v>16170</v>
      </c>
      <c r="E1625" s="381" t="s">
        <v>275</v>
      </c>
      <c r="F1625" s="386">
        <v>22.880000000000003</v>
      </c>
      <c r="G1625" s="386">
        <v>981.61959999999999</v>
      </c>
      <c r="H1625" s="386">
        <v>0</v>
      </c>
      <c r="I1625" s="386">
        <v>982</v>
      </c>
    </row>
    <row r="1626" spans="1:9" ht="15" x14ac:dyDescent="0.25">
      <c r="A1626" s="381">
        <v>20020029</v>
      </c>
      <c r="B1626" s="381" t="s">
        <v>29</v>
      </c>
      <c r="C1626" s="381" t="s">
        <v>16214</v>
      </c>
      <c r="D1626" s="381" t="s">
        <v>16237</v>
      </c>
      <c r="E1626" s="381" t="s">
        <v>16268</v>
      </c>
      <c r="F1626" s="386">
        <v>19.239999999999998</v>
      </c>
      <c r="G1626" s="386">
        <v>800.8442</v>
      </c>
      <c r="H1626" s="386">
        <v>0</v>
      </c>
      <c r="I1626" s="386">
        <v>801</v>
      </c>
    </row>
    <row r="1627" spans="1:9" ht="15" x14ac:dyDescent="0.25">
      <c r="A1627" s="381">
        <v>20020029</v>
      </c>
      <c r="B1627" s="381" t="s">
        <v>5</v>
      </c>
      <c r="C1627" s="381" t="s">
        <v>16215</v>
      </c>
      <c r="D1627" s="381" t="s">
        <v>16238</v>
      </c>
      <c r="E1627" s="381" t="s">
        <v>275</v>
      </c>
      <c r="F1627" s="386">
        <v>50.11999999999999</v>
      </c>
      <c r="G1627" s="386">
        <v>1759.5982000000001</v>
      </c>
      <c r="H1627" s="386">
        <v>0</v>
      </c>
      <c r="I1627" s="386">
        <v>1760</v>
      </c>
    </row>
    <row r="1628" spans="1:9" ht="15" x14ac:dyDescent="0.25">
      <c r="A1628" s="381">
        <v>20020029</v>
      </c>
      <c r="B1628" s="381" t="s">
        <v>39</v>
      </c>
      <c r="C1628" s="381" t="s">
        <v>16441</v>
      </c>
      <c r="D1628" s="381" t="s">
        <v>16499</v>
      </c>
      <c r="E1628" s="381" t="s">
        <v>1284</v>
      </c>
      <c r="F1628" s="386">
        <v>63.22</v>
      </c>
      <c r="G1628" s="386">
        <v>2432.3589000000002</v>
      </c>
      <c r="H1628" s="386">
        <v>0</v>
      </c>
      <c r="I1628" s="386">
        <v>2432</v>
      </c>
    </row>
    <row r="1629" spans="1:9" ht="15" x14ac:dyDescent="0.25">
      <c r="A1629" s="381">
        <v>20020029</v>
      </c>
      <c r="B1629" s="381" t="s">
        <v>6</v>
      </c>
      <c r="C1629" s="381" t="s">
        <v>16442</v>
      </c>
      <c r="D1629" s="381" t="s">
        <v>16500</v>
      </c>
      <c r="E1629" s="381" t="s">
        <v>281</v>
      </c>
      <c r="F1629" s="386">
        <v>17.149999999999999</v>
      </c>
      <c r="G1629" s="386">
        <v>698.10570000000007</v>
      </c>
      <c r="H1629" s="386">
        <v>0</v>
      </c>
      <c r="I1629" s="386">
        <v>698</v>
      </c>
    </row>
    <row r="1630" spans="1:9" ht="15" x14ac:dyDescent="0.25">
      <c r="A1630" s="381">
        <v>20020029</v>
      </c>
      <c r="B1630" s="381" t="s">
        <v>31</v>
      </c>
      <c r="C1630" s="381" t="s">
        <v>9946</v>
      </c>
      <c r="D1630" s="381" t="s">
        <v>16501</v>
      </c>
      <c r="E1630" s="381" t="s">
        <v>275</v>
      </c>
      <c r="F1630" s="386">
        <v>16.369999999999997</v>
      </c>
      <c r="G1630" s="386">
        <v>597.24950000000001</v>
      </c>
      <c r="H1630" s="386">
        <v>0</v>
      </c>
      <c r="I1630" s="386">
        <v>597</v>
      </c>
    </row>
    <row r="1631" spans="1:9" ht="15" x14ac:dyDescent="0.25">
      <c r="A1631" s="381" t="s">
        <v>16774</v>
      </c>
      <c r="B1631" s="381"/>
      <c r="C1631" s="381"/>
      <c r="D1631" s="381"/>
      <c r="E1631" s="381"/>
      <c r="F1631" s="386">
        <v>793.19</v>
      </c>
      <c r="G1631" s="386">
        <v>31909.738999999998</v>
      </c>
      <c r="H1631" s="386">
        <v>0</v>
      </c>
      <c r="I1631" s="386">
        <v>25561</v>
      </c>
    </row>
    <row r="1632" spans="1:9" ht="15" x14ac:dyDescent="0.25">
      <c r="A1632" s="381">
        <v>20060028</v>
      </c>
      <c r="B1632" s="381" t="s">
        <v>17</v>
      </c>
      <c r="C1632" s="381" t="s">
        <v>16133</v>
      </c>
      <c r="D1632" s="381" t="s">
        <v>16136</v>
      </c>
      <c r="E1632" s="381" t="s">
        <v>6927</v>
      </c>
      <c r="F1632" s="386">
        <v>92.259999999999991</v>
      </c>
      <c r="G1632" s="386">
        <v>3879.8702000000003</v>
      </c>
      <c r="H1632" s="386">
        <v>237.27000000000044</v>
      </c>
      <c r="I1632" s="386">
        <v>3643</v>
      </c>
    </row>
    <row r="1633" spans="1:9" ht="15" x14ac:dyDescent="0.25">
      <c r="A1633" s="381">
        <v>20060028</v>
      </c>
      <c r="B1633" s="381" t="s">
        <v>0</v>
      </c>
      <c r="C1633" s="381" t="s">
        <v>12526</v>
      </c>
      <c r="D1633" s="381" t="s">
        <v>16252</v>
      </c>
      <c r="E1633" s="381" t="s">
        <v>1676</v>
      </c>
      <c r="F1633" s="386">
        <v>23.939999999999998</v>
      </c>
      <c r="G1633" s="386">
        <v>957.53700000000015</v>
      </c>
      <c r="H1633" s="386">
        <v>0</v>
      </c>
      <c r="I1633" s="386">
        <v>958</v>
      </c>
    </row>
    <row r="1634" spans="1:9" ht="15" x14ac:dyDescent="0.25">
      <c r="A1634" s="381">
        <v>20060028</v>
      </c>
      <c r="B1634" s="381" t="s">
        <v>1</v>
      </c>
      <c r="C1634" s="381" t="s">
        <v>16223</v>
      </c>
      <c r="D1634" s="381" t="s">
        <v>16253</v>
      </c>
      <c r="E1634" s="381" t="s">
        <v>6116</v>
      </c>
      <c r="F1634" s="386">
        <v>13.499999999999998</v>
      </c>
      <c r="G1634" s="386">
        <v>493.64390000000003</v>
      </c>
      <c r="H1634" s="386">
        <v>0</v>
      </c>
      <c r="I1634" s="386">
        <v>494</v>
      </c>
    </row>
    <row r="1635" spans="1:9" ht="15" x14ac:dyDescent="0.25">
      <c r="A1635" s="381">
        <v>20060028</v>
      </c>
      <c r="B1635" s="381" t="s">
        <v>18</v>
      </c>
      <c r="C1635" s="381" t="s">
        <v>16224</v>
      </c>
      <c r="D1635" s="381" t="s">
        <v>16254</v>
      </c>
      <c r="E1635" s="381" t="s">
        <v>1676</v>
      </c>
      <c r="F1635" s="386">
        <v>18.100000000000001</v>
      </c>
      <c r="G1635" s="386">
        <v>755.94380000000001</v>
      </c>
      <c r="H1635" s="386">
        <v>0</v>
      </c>
      <c r="I1635" s="386">
        <v>756</v>
      </c>
    </row>
    <row r="1636" spans="1:9" ht="15" x14ac:dyDescent="0.25">
      <c r="A1636" s="381">
        <v>20060028</v>
      </c>
      <c r="B1636" s="381" t="s">
        <v>19</v>
      </c>
      <c r="C1636" s="381" t="s">
        <v>559</v>
      </c>
      <c r="D1636" s="381" t="s">
        <v>16255</v>
      </c>
      <c r="E1636" s="381" t="s">
        <v>6116</v>
      </c>
      <c r="F1636" s="386">
        <v>26.28</v>
      </c>
      <c r="G1636" s="386">
        <v>1122.3857</v>
      </c>
      <c r="H1636" s="386">
        <v>0</v>
      </c>
      <c r="I1636" s="386">
        <v>1122</v>
      </c>
    </row>
    <row r="1637" spans="1:9" ht="15" x14ac:dyDescent="0.25">
      <c r="A1637" s="381">
        <v>20060028</v>
      </c>
      <c r="B1637" s="381" t="s">
        <v>20</v>
      </c>
      <c r="C1637" s="381" t="s">
        <v>610</v>
      </c>
      <c r="D1637" s="381" t="s">
        <v>16256</v>
      </c>
      <c r="E1637" s="381" t="s">
        <v>4452</v>
      </c>
      <c r="F1637" s="386">
        <v>15.530000000000001</v>
      </c>
      <c r="G1637" s="386">
        <v>792.34929999999986</v>
      </c>
      <c r="H1637" s="386">
        <v>0</v>
      </c>
      <c r="I1637" s="386">
        <v>792</v>
      </c>
    </row>
    <row r="1638" spans="1:9" ht="15" x14ac:dyDescent="0.25">
      <c r="A1638" s="381">
        <v>20060028</v>
      </c>
      <c r="B1638" s="381" t="s">
        <v>41</v>
      </c>
      <c r="C1638" s="381" t="s">
        <v>8448</v>
      </c>
      <c r="D1638" s="381" t="s">
        <v>16257</v>
      </c>
      <c r="E1638" s="381" t="s">
        <v>6116</v>
      </c>
      <c r="F1638" s="386">
        <v>11.959999999999999</v>
      </c>
      <c r="G1638" s="386">
        <v>469.37860000000001</v>
      </c>
      <c r="H1638" s="386">
        <v>0</v>
      </c>
      <c r="I1638" s="386">
        <v>469</v>
      </c>
    </row>
    <row r="1639" spans="1:9" ht="15" x14ac:dyDescent="0.25">
      <c r="A1639" s="381">
        <v>20060028</v>
      </c>
      <c r="B1639" s="381" t="s">
        <v>36</v>
      </c>
      <c r="C1639" s="381">
        <v>0</v>
      </c>
      <c r="D1639" s="381">
        <v>0</v>
      </c>
      <c r="E1639" s="381">
        <v>0</v>
      </c>
      <c r="F1639" s="386">
        <v>16.420000000000002</v>
      </c>
      <c r="G1639" s="386">
        <v>741.12059999999997</v>
      </c>
      <c r="H1639" s="386">
        <v>0</v>
      </c>
      <c r="I1639" s="386">
        <v>741</v>
      </c>
    </row>
    <row r="1640" spans="1:9" ht="15" x14ac:dyDescent="0.25">
      <c r="A1640" s="381">
        <v>20060028</v>
      </c>
      <c r="B1640" s="381" t="s">
        <v>22</v>
      </c>
      <c r="C1640" s="381">
        <v>0</v>
      </c>
      <c r="D1640" s="381">
        <v>0</v>
      </c>
      <c r="E1640" s="381">
        <v>0</v>
      </c>
      <c r="F1640" s="386">
        <v>15.47</v>
      </c>
      <c r="G1640" s="386">
        <v>665.23350000000005</v>
      </c>
      <c r="H1640" s="386">
        <v>0</v>
      </c>
      <c r="I1640" s="386">
        <v>665</v>
      </c>
    </row>
    <row r="1641" spans="1:9" ht="15" x14ac:dyDescent="0.25">
      <c r="A1641" s="381">
        <v>20060028</v>
      </c>
      <c r="B1641" s="381" t="s">
        <v>40</v>
      </c>
      <c r="C1641" s="381" t="s">
        <v>8801</v>
      </c>
      <c r="D1641" s="381" t="s">
        <v>16258</v>
      </c>
      <c r="E1641" s="381" t="s">
        <v>275</v>
      </c>
      <c r="F1641" s="386">
        <v>13.979999999999999</v>
      </c>
      <c r="G1641" s="386">
        <v>584.30539999999996</v>
      </c>
      <c r="H1641" s="386">
        <v>0</v>
      </c>
      <c r="I1641" s="386">
        <v>584</v>
      </c>
    </row>
    <row r="1642" spans="1:9" ht="15" x14ac:dyDescent="0.25">
      <c r="A1642" s="381">
        <v>20060028</v>
      </c>
      <c r="B1642" s="381" t="s">
        <v>23</v>
      </c>
      <c r="C1642" s="381" t="s">
        <v>10888</v>
      </c>
      <c r="D1642" s="381" t="s">
        <v>16259</v>
      </c>
      <c r="E1642" s="381" t="s">
        <v>4452</v>
      </c>
      <c r="F1642" s="386">
        <v>23.83</v>
      </c>
      <c r="G1642" s="386">
        <v>1012.9227000000001</v>
      </c>
      <c r="H1642" s="386">
        <v>0</v>
      </c>
      <c r="I1642" s="386">
        <v>1013</v>
      </c>
    </row>
    <row r="1643" spans="1:9" ht="15" x14ac:dyDescent="0.25">
      <c r="A1643" s="381">
        <v>20060028</v>
      </c>
      <c r="B1643" s="381" t="s">
        <v>24</v>
      </c>
      <c r="C1643" s="381" t="s">
        <v>733</v>
      </c>
      <c r="D1643" s="381" t="s">
        <v>15575</v>
      </c>
      <c r="E1643" s="381" t="s">
        <v>1676</v>
      </c>
      <c r="F1643" s="386">
        <v>16.770000000000003</v>
      </c>
      <c r="G1643" s="386">
        <v>818.60870000000011</v>
      </c>
      <c r="H1643" s="386">
        <v>0</v>
      </c>
      <c r="I1643" s="386">
        <v>819</v>
      </c>
    </row>
    <row r="1644" spans="1:9" ht="15" x14ac:dyDescent="0.25">
      <c r="A1644" s="381">
        <v>20060028</v>
      </c>
      <c r="B1644" s="381" t="s">
        <v>25</v>
      </c>
      <c r="C1644" s="381" t="s">
        <v>16451</v>
      </c>
      <c r="D1644" s="381" t="s">
        <v>16516</v>
      </c>
      <c r="E1644" s="381" t="s">
        <v>6116</v>
      </c>
      <c r="F1644" s="386">
        <v>18.03</v>
      </c>
      <c r="G1644" s="386">
        <v>889.92149999999992</v>
      </c>
      <c r="H1644" s="386">
        <v>0</v>
      </c>
      <c r="I1644" s="386">
        <v>890</v>
      </c>
    </row>
    <row r="1645" spans="1:9" ht="15" x14ac:dyDescent="0.25">
      <c r="A1645" s="381">
        <v>20060028</v>
      </c>
      <c r="B1645" s="381" t="s">
        <v>26</v>
      </c>
      <c r="C1645" s="381" t="s">
        <v>8628</v>
      </c>
      <c r="D1645" s="381" t="s">
        <v>16517</v>
      </c>
      <c r="E1645" s="381" t="s">
        <v>5250</v>
      </c>
      <c r="F1645" s="386">
        <v>11.88</v>
      </c>
      <c r="G1645" s="386">
        <v>410.7937</v>
      </c>
      <c r="H1645" s="386">
        <v>0</v>
      </c>
      <c r="I1645" s="386">
        <v>411</v>
      </c>
    </row>
    <row r="1646" spans="1:9" ht="15" x14ac:dyDescent="0.25">
      <c r="A1646" s="381">
        <v>20060028</v>
      </c>
      <c r="B1646" s="381" t="s">
        <v>27</v>
      </c>
      <c r="C1646" s="381" t="s">
        <v>6298</v>
      </c>
      <c r="D1646" s="381" t="s">
        <v>16518</v>
      </c>
      <c r="E1646" s="381" t="s">
        <v>7030</v>
      </c>
      <c r="F1646" s="386">
        <v>21.069999999999997</v>
      </c>
      <c r="G1646" s="386">
        <v>1010.5189</v>
      </c>
      <c r="H1646" s="386">
        <v>0</v>
      </c>
      <c r="I1646" s="386">
        <v>1011</v>
      </c>
    </row>
    <row r="1647" spans="1:9" ht="15" x14ac:dyDescent="0.25">
      <c r="A1647" s="381">
        <v>20060028</v>
      </c>
      <c r="B1647" s="381" t="s">
        <v>2</v>
      </c>
      <c r="C1647" s="381" t="s">
        <v>15843</v>
      </c>
      <c r="D1647" s="381" t="s">
        <v>16519</v>
      </c>
      <c r="E1647" s="381" t="s">
        <v>6116</v>
      </c>
      <c r="F1647" s="386">
        <v>28.94</v>
      </c>
      <c r="G1647" s="386">
        <v>1179.2979</v>
      </c>
      <c r="H1647" s="386">
        <v>0</v>
      </c>
      <c r="I1647" s="386">
        <v>1179</v>
      </c>
    </row>
    <row r="1648" spans="1:9" ht="15" x14ac:dyDescent="0.25">
      <c r="A1648" s="381">
        <v>20060028</v>
      </c>
      <c r="B1648" s="381" t="s">
        <v>3</v>
      </c>
      <c r="C1648" s="381" t="s">
        <v>15840</v>
      </c>
      <c r="D1648" s="381" t="s">
        <v>16520</v>
      </c>
      <c r="E1648" s="381" t="s">
        <v>4452</v>
      </c>
      <c r="F1648" s="386">
        <v>3.48</v>
      </c>
      <c r="G1648" s="386">
        <v>151.83240000000001</v>
      </c>
      <c r="H1648" s="386">
        <v>0</v>
      </c>
      <c r="I1648" s="386">
        <v>152</v>
      </c>
    </row>
    <row r="1649" spans="1:9" ht="15" x14ac:dyDescent="0.25">
      <c r="A1649" s="381">
        <v>20060028</v>
      </c>
      <c r="B1649" s="381" t="s">
        <v>4</v>
      </c>
      <c r="C1649" s="381" t="s">
        <v>16452</v>
      </c>
      <c r="D1649" s="381" t="s">
        <v>16521</v>
      </c>
      <c r="E1649" s="381" t="s">
        <v>5250</v>
      </c>
      <c r="F1649" s="386">
        <v>8.1300000000000008</v>
      </c>
      <c r="G1649" s="386">
        <v>297.80190000000005</v>
      </c>
      <c r="H1649" s="386">
        <v>0</v>
      </c>
      <c r="I1649" s="386">
        <v>298</v>
      </c>
    </row>
    <row r="1650" spans="1:9" ht="15" x14ac:dyDescent="0.25">
      <c r="A1650" s="381">
        <v>20060028</v>
      </c>
      <c r="B1650" s="381" t="s">
        <v>28</v>
      </c>
      <c r="C1650" s="381" t="s">
        <v>5459</v>
      </c>
      <c r="D1650" s="381" t="s">
        <v>16522</v>
      </c>
      <c r="E1650" s="381" t="s">
        <v>4452</v>
      </c>
      <c r="F1650" s="386">
        <v>3.15</v>
      </c>
      <c r="G1650" s="386">
        <v>122.0625</v>
      </c>
      <c r="H1650" s="386">
        <v>0</v>
      </c>
      <c r="I1650" s="386">
        <v>122</v>
      </c>
    </row>
    <row r="1651" spans="1:9" ht="15" x14ac:dyDescent="0.25">
      <c r="A1651" s="381" t="s">
        <v>16775</v>
      </c>
      <c r="B1651" s="381"/>
      <c r="C1651" s="381"/>
      <c r="D1651" s="381"/>
      <c r="E1651" s="381"/>
      <c r="F1651" s="386">
        <v>382.71999999999991</v>
      </c>
      <c r="G1651" s="386">
        <v>16355.528200000001</v>
      </c>
      <c r="H1651" s="386">
        <v>237.27000000000044</v>
      </c>
      <c r="I1651" s="386">
        <v>16119</v>
      </c>
    </row>
    <row r="1652" spans="1:9" ht="15" x14ac:dyDescent="0.25">
      <c r="A1652" s="381">
        <v>20010057</v>
      </c>
      <c r="B1652" s="381" t="s">
        <v>17</v>
      </c>
      <c r="C1652" s="381" t="s">
        <v>12510</v>
      </c>
      <c r="D1652" s="381" t="s">
        <v>12511</v>
      </c>
      <c r="E1652" s="381" t="s">
        <v>273</v>
      </c>
      <c r="F1652" s="386">
        <v>222.42</v>
      </c>
      <c r="G1652" s="386">
        <v>8370.3685999999998</v>
      </c>
      <c r="H1652" s="386">
        <v>0</v>
      </c>
      <c r="I1652" s="386">
        <v>8370</v>
      </c>
    </row>
    <row r="1653" spans="1:9" ht="15" x14ac:dyDescent="0.25">
      <c r="A1653" s="381">
        <v>20010057</v>
      </c>
      <c r="B1653" s="381" t="s">
        <v>0</v>
      </c>
      <c r="C1653" s="381">
        <v>0</v>
      </c>
      <c r="D1653" s="381">
        <v>0</v>
      </c>
      <c r="E1653" s="381">
        <v>0</v>
      </c>
      <c r="F1653" s="386">
        <v>5.0600000000000005</v>
      </c>
      <c r="G1653" s="386">
        <v>313.52199999999999</v>
      </c>
      <c r="H1653" s="386">
        <v>0</v>
      </c>
      <c r="I1653" s="386">
        <v>314</v>
      </c>
    </row>
    <row r="1654" spans="1:9" ht="15" x14ac:dyDescent="0.25">
      <c r="A1654" s="381">
        <v>20010057</v>
      </c>
      <c r="B1654" s="381" t="s">
        <v>1</v>
      </c>
      <c r="C1654" s="381" t="s">
        <v>16431</v>
      </c>
      <c r="D1654" s="381" t="s">
        <v>16486</v>
      </c>
      <c r="E1654" s="381" t="s">
        <v>273</v>
      </c>
      <c r="F1654" s="386">
        <v>30.28</v>
      </c>
      <c r="G1654" s="386">
        <v>1352.2438</v>
      </c>
      <c r="H1654" s="386">
        <v>0</v>
      </c>
      <c r="I1654" s="386">
        <v>1352</v>
      </c>
    </row>
    <row r="1655" spans="1:9" ht="15" x14ac:dyDescent="0.25">
      <c r="A1655" s="381">
        <v>20010057</v>
      </c>
      <c r="B1655" s="381" t="s">
        <v>18</v>
      </c>
      <c r="C1655" s="381" t="s">
        <v>16432</v>
      </c>
      <c r="D1655" s="381" t="s">
        <v>16487</v>
      </c>
      <c r="E1655" s="381" t="s">
        <v>429</v>
      </c>
      <c r="F1655" s="386">
        <v>16.97</v>
      </c>
      <c r="G1655" s="386">
        <v>696.16449999999998</v>
      </c>
      <c r="H1655" s="386">
        <v>0</v>
      </c>
      <c r="I1655" s="386">
        <v>696</v>
      </c>
    </row>
    <row r="1656" spans="1:9" ht="15" x14ac:dyDescent="0.25">
      <c r="A1656" s="381">
        <v>20010057</v>
      </c>
      <c r="B1656" s="381" t="s">
        <v>19</v>
      </c>
      <c r="C1656" s="381" t="s">
        <v>16433</v>
      </c>
      <c r="D1656" s="381" t="s">
        <v>16488</v>
      </c>
      <c r="E1656" s="381" t="s">
        <v>273</v>
      </c>
      <c r="F1656" s="386">
        <v>7.33</v>
      </c>
      <c r="G1656" s="386">
        <v>287.91950000000003</v>
      </c>
      <c r="H1656" s="386">
        <v>0</v>
      </c>
      <c r="I1656" s="386">
        <v>288</v>
      </c>
    </row>
    <row r="1657" spans="1:9" ht="15" x14ac:dyDescent="0.25">
      <c r="A1657" s="381" t="s">
        <v>16776</v>
      </c>
      <c r="B1657" s="381"/>
      <c r="C1657" s="381"/>
      <c r="D1657" s="381"/>
      <c r="E1657" s="381"/>
      <c r="F1657" s="386">
        <v>282.06</v>
      </c>
      <c r="G1657" s="386">
        <v>11020.218400000002</v>
      </c>
      <c r="H1657" s="386">
        <v>0</v>
      </c>
      <c r="I1657" s="386">
        <v>11020</v>
      </c>
    </row>
    <row r="1658" spans="1:9" ht="15" x14ac:dyDescent="0.25">
      <c r="A1658" s="381" t="s">
        <v>92</v>
      </c>
      <c r="B1658" s="381"/>
      <c r="C1658" s="381"/>
      <c r="D1658" s="381"/>
      <c r="E1658" s="381"/>
      <c r="F1658" s="386">
        <v>110152.41000000008</v>
      </c>
      <c r="G1658" s="386">
        <v>4528643.6219000043</v>
      </c>
      <c r="H1658" s="386">
        <v>36338.81</v>
      </c>
      <c r="I1658" s="386">
        <v>4349491</v>
      </c>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66"/>
  <sheetViews>
    <sheetView tabSelected="1" zoomScale="80" zoomScaleNormal="80" workbookViewId="0">
      <pane xSplit="2" ySplit="3" topLeftCell="C118" activePane="bottomRight" state="frozen"/>
      <selection pane="topRight" activeCell="C1" sqref="C1"/>
      <selection pane="bottomLeft" activeCell="A4" sqref="A4"/>
      <selection pane="bottomRight" activeCell="R141" sqref="R141"/>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79" t="s">
        <v>71</v>
      </c>
      <c r="G2" s="379"/>
      <c r="H2" s="380" t="s">
        <v>72</v>
      </c>
      <c r="I2" s="380"/>
      <c r="J2" s="380" t="s">
        <v>73</v>
      </c>
      <c r="K2" s="380"/>
      <c r="L2" s="380" t="s">
        <v>74</v>
      </c>
      <c r="M2" s="380"/>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v>20010001</v>
      </c>
      <c r="C4" s="37" t="s">
        <v>3385</v>
      </c>
      <c r="D4" s="29" t="s">
        <v>990</v>
      </c>
      <c r="E4" s="30" t="str">
        <f>IFERROR(VLOOKUP(B4,Table2[[Code]:[Category]],13,0),"Indirect")</f>
        <v>Direct</v>
      </c>
      <c r="F4" s="97">
        <v>11527.96</v>
      </c>
      <c r="G4" s="97">
        <v>489972.13999999996</v>
      </c>
      <c r="H4" s="98">
        <f>SUMIFS(Table2[Vol_L],Table2[Code],'MPG Payment'!$B4,Table2[Account Details],"Available")</f>
        <v>11528.02</v>
      </c>
      <c r="I4" s="98">
        <f>SUMIFS(Table2[Amount],Table2[Code],'MPG Payment'!$B4,Table2[Account Details],"Available")</f>
        <v>489944.46919999999</v>
      </c>
      <c r="J4" s="98">
        <f>IF(E4="direct",SUMIFS(Table2[Vol_L],Table2[Code],'MPG Payment'!$B4,Table2[Account Details],"Not Available"),0)</f>
        <v>0</v>
      </c>
      <c r="K4" s="98">
        <f>IF(E4="direct",SUMIFS(Table2[Amount],Table2[Code],'MPG Payment'!$B4,Table2[Account Details],"Not Available"),0)</f>
        <v>0</v>
      </c>
      <c r="L4" s="98">
        <f t="shared" ref="L4" si="0">H4+J4</f>
        <v>11528.02</v>
      </c>
      <c r="M4" s="98">
        <f t="shared" ref="M4" si="1">I4+K4</f>
        <v>489944.46919999999</v>
      </c>
      <c r="N4" s="99">
        <f t="shared" ref="N4" si="2">IF(E4="indirect",G4,MIN(G4,M4))</f>
        <v>489944.46919999999</v>
      </c>
      <c r="O4" s="98">
        <f>SUMIFS(Table2[TS Loss],Table2[Code],'MPG Payment'!$B4)</f>
        <v>14964</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474980</v>
      </c>
      <c r="W4" s="98">
        <f>IF(E4="direct",SUMIFS(Table2[Net Amount],Table2[Code],'MPG Payment'!$B4,Table2[Account Details],"Not Available"),0)</f>
        <v>0</v>
      </c>
      <c r="X4" s="98">
        <f>IF(Z4="Yes",0,IF(E4="indirect",(G4-O4-P4-R4-T4-U4-S4),0))</f>
        <v>0</v>
      </c>
      <c r="Y4" s="28">
        <f>IF(E4="direct",(G4-O4-P4-V4-X4-R4-S4-T4-U4),0)-W4</f>
        <v>28.139999999955762</v>
      </c>
      <c r="Z4" s="100">
        <v>0</v>
      </c>
      <c r="AA4" s="101">
        <f>ROUND(+N4-O4-P4-R4-T4-V4-W4-X4-S4,0)-U4</f>
        <v>0</v>
      </c>
      <c r="AB4" s="102">
        <f>(M4-G4)/G4</f>
        <v>-5.6474231371529603E-5</v>
      </c>
      <c r="AC4" s="29">
        <f>COUNTIF(Table2[Code],'MPG Payment'!B4)</f>
        <v>21</v>
      </c>
      <c r="AD4" s="127" t="str" cm="1">
        <f t="array" aca="1" ref="AD4" ca="1">SUBSTITUTE(SUBSTITUTE(MID(CELL("filename"),FIND("[",CELL("filename"))+1,FIND("]",CELL("filename"))-FIND("[",CELL("filename"))-1),"JH Farmer Payment-",""),".xlsx","")</f>
        <v>Indent</v>
      </c>
      <c r="AE4" s="29"/>
      <c r="AF4" s="168">
        <v>0</v>
      </c>
      <c r="AG4" s="168">
        <v>0</v>
      </c>
      <c r="AH4" s="168">
        <f>AF4-AG4</f>
        <v>0</v>
      </c>
      <c r="AI4" s="169">
        <v>0</v>
      </c>
    </row>
    <row r="5" spans="1:35" x14ac:dyDescent="0.25">
      <c r="A5" s="42" t="s">
        <v>14026</v>
      </c>
      <c r="B5" s="50">
        <v>20010002</v>
      </c>
      <c r="C5" s="262" t="s">
        <v>3386</v>
      </c>
      <c r="D5" s="29" t="s">
        <v>991</v>
      </c>
      <c r="E5" s="30" t="str">
        <f>IFERROR(VLOOKUP(B5,Table2[[Code]:[Category]],13,0),"Indirect")</f>
        <v>Direct</v>
      </c>
      <c r="F5" s="24">
        <v>13.18</v>
      </c>
      <c r="G5" s="24">
        <v>498.36</v>
      </c>
      <c r="H5" s="98">
        <f>SUMIFS(Table2[Vol_L],Table2[Code],'MPG Payment'!$B5,Table2[Account Details],"Available")</f>
        <v>12</v>
      </c>
      <c r="I5" s="98">
        <f>SUMIFS(Table2[Amount],Table2[Code],'MPG Payment'!$B5,Table2[Account Details],"Available")</f>
        <v>495</v>
      </c>
      <c r="J5" s="98">
        <f>IF(E5="direct",SUMIFS(Table2[Vol_L],Table2[Code],'MPG Payment'!$B5,Table2[Account Details],"Not Available"),0)</f>
        <v>0</v>
      </c>
      <c r="K5" s="98">
        <f>IF(E5="direct",SUMIFS(Table2[Amount],Table2[Code],'MPG Payment'!$B5,Table2[Account Details],"Not Available"),0)</f>
        <v>0</v>
      </c>
      <c r="L5" s="98">
        <f t="shared" ref="L5:L68" si="4">H5+J5</f>
        <v>12</v>
      </c>
      <c r="M5" s="98">
        <f t="shared" ref="M5:M68" si="5">I5+K5</f>
        <v>495</v>
      </c>
      <c r="N5" s="99">
        <f t="shared" ref="N5:N68" si="6">IF(E5="indirect",G5,MIN(G5,M5))</f>
        <v>495</v>
      </c>
      <c r="O5" s="98">
        <f>SUMIFS(Table2[TS Loss],Table2[Code],'MPG Payment'!$B5)</f>
        <v>0</v>
      </c>
      <c r="P5" s="98">
        <f>SUMIFS(Table2[Deduction for excess payment],Table2[Code],'MPG Payment'!$B5)</f>
        <v>0</v>
      </c>
      <c r="Q5" s="98">
        <f t="shared" ref="Q5:Q68" si="7">IF(M5&gt;G5,(M5-G5),0)</f>
        <v>0</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495</v>
      </c>
      <c r="W5" s="98">
        <f>IF(E5="direct",SUMIFS(Table2[Net Amount],Table2[Code],'MPG Payment'!$B5,Table2[Account Details],"Not Available"),0)</f>
        <v>0</v>
      </c>
      <c r="X5" s="98">
        <f t="shared" ref="X5:X68" si="8">IF(Z5="Yes",0,IF(E5="indirect",(G5-O5-P5-R5-T5-U5-S5),0))</f>
        <v>0</v>
      </c>
      <c r="Y5" s="28">
        <f t="shared" ref="Y5:Y68" si="9">IF(E5="direct",(G5-O5-P5-V5-X5-R5-S5-T5-U5),0)-W5</f>
        <v>3.3600000000000136</v>
      </c>
      <c r="Z5" s="100">
        <v>0</v>
      </c>
      <c r="AA5" s="101">
        <f t="shared" ref="AA5:AA68" si="10">ROUND(+N5-O5-P5-R5-T5-V5-W5-X5-S5,0)-U5</f>
        <v>0</v>
      </c>
      <c r="AB5" s="102">
        <f t="shared" ref="AB5:AB68" si="11">(M5-G5)/G5</f>
        <v>-6.7421141343607304E-3</v>
      </c>
      <c r="AC5" s="29">
        <f>COUNTIF(Table2[Code],'MPG Payment'!B5)</f>
        <v>1</v>
      </c>
      <c r="AD5" s="127" t="str" cm="1">
        <f t="array" aca="1" ref="AD5" ca="1">SUBSTITUTE(SUBSTITUTE(MID(CELL("filename"),FIND("[",CELL("filename"))+1,FIND("]",CELL("filename"))-FIND("[",CELL("filename"))-1),"JH Farmer Payment-",""),".xlsx","")</f>
        <v>Indent</v>
      </c>
      <c r="AE5" s="287"/>
      <c r="AF5" s="168">
        <v>0</v>
      </c>
      <c r="AG5" s="168">
        <v>0</v>
      </c>
      <c r="AH5" s="168">
        <f t="shared" ref="AH5:AH68" si="12">AF5-AG5</f>
        <v>0</v>
      </c>
      <c r="AI5" s="169">
        <v>0</v>
      </c>
    </row>
    <row r="6" spans="1:35" x14ac:dyDescent="0.25">
      <c r="A6" s="42" t="s">
        <v>14026</v>
      </c>
      <c r="B6" s="50">
        <v>20010003</v>
      </c>
      <c r="C6" s="262" t="s">
        <v>16326</v>
      </c>
      <c r="D6" s="29" t="s">
        <v>991</v>
      </c>
      <c r="E6" s="30" t="str">
        <f>IFERROR(VLOOKUP(B6,Table2[[Code]:[Category]],13,0),"Indirect")</f>
        <v>Direct</v>
      </c>
      <c r="F6" s="24">
        <v>1387.17</v>
      </c>
      <c r="G6" s="24">
        <v>56177.979999999996</v>
      </c>
      <c r="H6" s="98">
        <f>SUMIFS(Table2[Vol_L],Table2[Code],'MPG Payment'!$B6,Table2[Account Details],"Available")</f>
        <v>1397.0400000000002</v>
      </c>
      <c r="I6" s="98">
        <f>SUMIFS(Table2[Amount],Table2[Code],'MPG Payment'!$B6,Table2[Account Details],"Available")</f>
        <v>57657.304700000015</v>
      </c>
      <c r="J6" s="98">
        <f>IF(E6="direct",SUMIFS(Table2[Vol_L],Table2[Code],'MPG Payment'!$B6,Table2[Account Details],"Not Available"),0)</f>
        <v>0</v>
      </c>
      <c r="K6" s="98">
        <f>IF(E6="direct",SUMIFS(Table2[Amount],Table2[Code],'MPG Payment'!$B6,Table2[Account Details],"Not Available"),0)</f>
        <v>0</v>
      </c>
      <c r="L6" s="98">
        <f t="shared" si="4"/>
        <v>1397.0400000000002</v>
      </c>
      <c r="M6" s="98">
        <f t="shared" si="5"/>
        <v>57657.304700000015</v>
      </c>
      <c r="N6" s="99">
        <f t="shared" si="6"/>
        <v>56177.979999999996</v>
      </c>
      <c r="O6" s="98">
        <f>SUMIFS(Table2[TS Loss],Table2[Code],'MPG Payment'!$B6)</f>
        <v>0</v>
      </c>
      <c r="P6" s="98">
        <f>SUMIFS(Table2[Deduction for excess payment],Table2[Code],'MPG Payment'!$B6)</f>
        <v>0</v>
      </c>
      <c r="Q6" s="98">
        <f t="shared" si="7"/>
        <v>1479.3247000000192</v>
      </c>
      <c r="R6" s="98">
        <f>SUMIF(Table2[Code],'MPG Payment'!$B6,Table2[CF Deduction])</f>
        <v>10160</v>
      </c>
      <c r="S6" s="98">
        <f>SUMIF('Farmer Payment Calc'!D:D,'MPG Payment'!B6,'Farmer Payment Calc'!M:M)</f>
        <v>0</v>
      </c>
      <c r="T6" s="98">
        <v>0</v>
      </c>
      <c r="U6" s="98">
        <v>0</v>
      </c>
      <c r="V6" s="98">
        <f>IF(E6="direct",SUMIFS(Table2[Net Amount],Table2[Code],'MPG Payment'!$B6,Table2[Account Details],"Available"),0)</f>
        <v>46018</v>
      </c>
      <c r="W6" s="98">
        <f>IF(E6="direct",SUMIFS(Table2[Net Amount],Table2[Code],'MPG Payment'!$B6,Table2[Account Details],"Not Available"),0)</f>
        <v>0</v>
      </c>
      <c r="X6" s="98">
        <f t="shared" si="8"/>
        <v>0</v>
      </c>
      <c r="Y6" s="28">
        <f t="shared" si="9"/>
        <v>-2.0000000004074536E-2</v>
      </c>
      <c r="Z6" s="100" t="s">
        <v>16778</v>
      </c>
      <c r="AA6" s="101">
        <f t="shared" si="10"/>
        <v>0</v>
      </c>
      <c r="AB6" s="102">
        <f t="shared" si="11"/>
        <v>2.6332821151633067E-2</v>
      </c>
      <c r="AC6" s="29">
        <f>COUNTIF(Table2[Code],'MPG Payment'!B6)</f>
        <v>10</v>
      </c>
      <c r="AD6" s="127" t="str" cm="1">
        <f t="array" aca="1" ref="AD6" ca="1">SUBSTITUTE(SUBSTITUTE(MID(CELL("filename"),FIND("[",CELL("filename"))+1,FIND("]",CELL("filename"))-FIND("[",CELL("filename"))-1),"JH Farmer Payment-",""),".xlsx","")</f>
        <v>Indent</v>
      </c>
      <c r="AE6" s="29" t="s">
        <v>16323</v>
      </c>
      <c r="AF6" s="168">
        <v>0</v>
      </c>
      <c r="AG6" s="168">
        <v>0</v>
      </c>
      <c r="AH6" s="168">
        <f t="shared" si="12"/>
        <v>0</v>
      </c>
      <c r="AI6" s="169">
        <v>0</v>
      </c>
    </row>
    <row r="7" spans="1:35" x14ac:dyDescent="0.25">
      <c r="A7" s="42" t="s">
        <v>14026</v>
      </c>
      <c r="B7" s="50">
        <v>20010005</v>
      </c>
      <c r="C7" s="262" t="s">
        <v>3388</v>
      </c>
      <c r="D7" s="29" t="s">
        <v>991</v>
      </c>
      <c r="E7" s="30" t="str">
        <f>IFERROR(VLOOKUP(B7,Table2[[Code]:[Category]],13,0),"Indirect")</f>
        <v>Direct</v>
      </c>
      <c r="F7" s="24">
        <v>1374.42</v>
      </c>
      <c r="G7" s="24">
        <v>54973.009999999995</v>
      </c>
      <c r="H7" s="98">
        <f>SUMIFS(Table2[Vol_L],Table2[Code],'MPG Payment'!$B7,Table2[Account Details],"Available")</f>
        <v>1352.05</v>
      </c>
      <c r="I7" s="98">
        <f>SUMIFS(Table2[Amount],Table2[Code],'MPG Payment'!$B7,Table2[Account Details],"Available")</f>
        <v>54956.824599999985</v>
      </c>
      <c r="J7" s="98">
        <f>IF(E7="direct",SUMIFS(Table2[Vol_L],Table2[Code],'MPG Payment'!$B7,Table2[Account Details],"Not Available"),0)</f>
        <v>0</v>
      </c>
      <c r="K7" s="98">
        <f>IF(E7="direct",SUMIFS(Table2[Amount],Table2[Code],'MPG Payment'!$B7,Table2[Account Details],"Not Available"),0)</f>
        <v>0</v>
      </c>
      <c r="L7" s="98">
        <f t="shared" si="4"/>
        <v>1352.05</v>
      </c>
      <c r="M7" s="98">
        <f t="shared" si="5"/>
        <v>54956.824599999985</v>
      </c>
      <c r="N7" s="99">
        <f t="shared" si="6"/>
        <v>54956.824599999985</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54958</v>
      </c>
      <c r="W7" s="98">
        <f>IF(E7="direct",SUMIFS(Table2[Net Amount],Table2[Code],'MPG Payment'!$B7,Table2[Account Details],"Not Available"),0)</f>
        <v>0</v>
      </c>
      <c r="X7" s="98">
        <f t="shared" si="8"/>
        <v>0</v>
      </c>
      <c r="Y7" s="28">
        <f t="shared" si="9"/>
        <v>15.009999999994761</v>
      </c>
      <c r="Z7" s="100">
        <v>0</v>
      </c>
      <c r="AA7" s="101">
        <f t="shared" si="10"/>
        <v>-1</v>
      </c>
      <c r="AB7" s="102">
        <f t="shared" si="11"/>
        <v>-2.9442448212330737E-4</v>
      </c>
      <c r="AC7" s="29">
        <f>COUNTIF(Table2[Code],'MPG Payment'!B7)</f>
        <v>23</v>
      </c>
      <c r="AD7" s="127" t="str" cm="1">
        <f t="array" aca="1" ref="AD7" ca="1">SUBSTITUTE(SUBSTITUTE(MID(CELL("filename"),FIND("[",CELL("filename"))+1,FIND("]",CELL("filename"))-FIND("[",CELL("filename"))-1),"JH Farmer Payment-",""),".xlsx","")</f>
        <v>Indent</v>
      </c>
      <c r="AE7" s="29"/>
      <c r="AF7" s="168">
        <v>0</v>
      </c>
      <c r="AG7" s="168">
        <v>0</v>
      </c>
      <c r="AH7" s="168">
        <f t="shared" si="12"/>
        <v>0</v>
      </c>
      <c r="AI7" s="169">
        <v>0</v>
      </c>
    </row>
    <row r="8" spans="1:35" x14ac:dyDescent="0.25">
      <c r="A8" s="42" t="s">
        <v>14026</v>
      </c>
      <c r="B8" s="50">
        <v>20010008</v>
      </c>
      <c r="C8" s="262" t="s">
        <v>3391</v>
      </c>
      <c r="D8" s="29" t="s">
        <v>991</v>
      </c>
      <c r="E8" s="30" t="str">
        <f>IFERROR(VLOOKUP(B8,Table2[[Code]:[Category]],13,0),"Indirect")</f>
        <v>Direct</v>
      </c>
      <c r="F8" s="24">
        <v>1215.9199999999998</v>
      </c>
      <c r="G8" s="24">
        <v>48622.239999999991</v>
      </c>
      <c r="H8" s="98">
        <f>SUMIFS(Table2[Vol_L],Table2[Code],'MPG Payment'!$B8,Table2[Account Details],"Available")</f>
        <v>1185.4299999999998</v>
      </c>
      <c r="I8" s="98">
        <f>SUMIFS(Table2[Amount],Table2[Code],'MPG Payment'!$B8,Table2[Account Details],"Available")</f>
        <v>48571.346900000004</v>
      </c>
      <c r="J8" s="98">
        <f>IF(E8="direct",SUMIFS(Table2[Vol_L],Table2[Code],'MPG Payment'!$B8,Table2[Account Details],"Not Available"),0)</f>
        <v>0</v>
      </c>
      <c r="K8" s="98">
        <f>IF(E8="direct",SUMIFS(Table2[Amount],Table2[Code],'MPG Payment'!$B8,Table2[Account Details],"Not Available"),0)</f>
        <v>0</v>
      </c>
      <c r="L8" s="98">
        <f t="shared" si="4"/>
        <v>1185.4299999999998</v>
      </c>
      <c r="M8" s="98">
        <f t="shared" si="5"/>
        <v>48571.346900000004</v>
      </c>
      <c r="N8" s="99">
        <f t="shared" si="6"/>
        <v>48571.346900000004</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48571</v>
      </c>
      <c r="W8" s="98">
        <f>IF(E8="direct",SUMIFS(Table2[Net Amount],Table2[Code],'MPG Payment'!$B8,Table2[Account Details],"Not Available"),0)</f>
        <v>0</v>
      </c>
      <c r="X8" s="98">
        <f t="shared" si="8"/>
        <v>0</v>
      </c>
      <c r="Y8" s="28">
        <f t="shared" si="9"/>
        <v>51.239999999990687</v>
      </c>
      <c r="Z8" s="100">
        <v>0</v>
      </c>
      <c r="AA8" s="101">
        <f t="shared" si="10"/>
        <v>0</v>
      </c>
      <c r="AB8" s="102">
        <f t="shared" si="11"/>
        <v>-1.0467041419726158E-3</v>
      </c>
      <c r="AC8" s="29">
        <f>COUNTIF(Table2[Code],'MPG Payment'!B8)</f>
        <v>14</v>
      </c>
      <c r="AD8" s="127" t="str" cm="1">
        <f t="array" aca="1" ref="AD8" ca="1">SUBSTITUTE(SUBSTITUTE(MID(CELL("filename"),FIND("[",CELL("filename"))+1,FIND("]",CELL("filename"))-FIND("[",CELL("filename"))-1),"JH Farmer Payment-",""),".xlsx","")</f>
        <v>Indent</v>
      </c>
      <c r="AE8" s="29"/>
      <c r="AF8" s="168">
        <v>0</v>
      </c>
      <c r="AG8" s="168">
        <v>0</v>
      </c>
      <c r="AH8" s="168">
        <f t="shared" si="12"/>
        <v>0</v>
      </c>
      <c r="AI8" s="169">
        <v>0</v>
      </c>
    </row>
    <row r="9" spans="1:35" x14ac:dyDescent="0.25">
      <c r="A9" s="42" t="s">
        <v>14026</v>
      </c>
      <c r="B9" s="50">
        <v>20010009</v>
      </c>
      <c r="C9" s="262" t="s">
        <v>3392</v>
      </c>
      <c r="D9" s="29" t="s">
        <v>991</v>
      </c>
      <c r="E9" s="30" t="str">
        <f>IFERROR(VLOOKUP(B9,Table2[[Code]:[Category]],13,0),"Indirect")</f>
        <v>Direct</v>
      </c>
      <c r="F9" s="24">
        <v>644.44000000000005</v>
      </c>
      <c r="G9" s="24">
        <v>27222.79</v>
      </c>
      <c r="H9" s="98">
        <f>SUMIFS(Table2[Vol_L],Table2[Code],'MPG Payment'!$B9,Table2[Account Details],"Available")</f>
        <v>651.48</v>
      </c>
      <c r="I9" s="98">
        <f>SUMIFS(Table2[Amount],Table2[Code],'MPG Payment'!$B9,Table2[Account Details],"Available")</f>
        <v>27178.3475</v>
      </c>
      <c r="J9" s="98">
        <f>IF(E9="direct",SUMIFS(Table2[Vol_L],Table2[Code],'MPG Payment'!$B9,Table2[Account Details],"Not Available"),0)</f>
        <v>0</v>
      </c>
      <c r="K9" s="98">
        <f>IF(E9="direct",SUMIFS(Table2[Amount],Table2[Code],'MPG Payment'!$B9,Table2[Account Details],"Not Available"),0)</f>
        <v>0</v>
      </c>
      <c r="L9" s="98">
        <f t="shared" si="4"/>
        <v>651.48</v>
      </c>
      <c r="M9" s="98">
        <f t="shared" si="5"/>
        <v>27178.3475</v>
      </c>
      <c r="N9" s="99">
        <f t="shared" si="6"/>
        <v>27178.3475</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27179</v>
      </c>
      <c r="W9" s="98">
        <f>IF(E9="direct",SUMIFS(Table2[Net Amount],Table2[Code],'MPG Payment'!$B9,Table2[Account Details],"Not Available"),0)</f>
        <v>0</v>
      </c>
      <c r="X9" s="98">
        <f t="shared" si="8"/>
        <v>0</v>
      </c>
      <c r="Y9" s="28">
        <f t="shared" si="9"/>
        <v>43.790000000000873</v>
      </c>
      <c r="Z9" s="100">
        <v>0</v>
      </c>
      <c r="AA9" s="101">
        <f t="shared" si="10"/>
        <v>-1</v>
      </c>
      <c r="AB9" s="102">
        <f t="shared" si="11"/>
        <v>-1.6325475823749519E-3</v>
      </c>
      <c r="AC9" s="29">
        <f>COUNTIF(Table2[Code],'MPG Payment'!B9)</f>
        <v>7</v>
      </c>
      <c r="AD9" s="127" t="str" cm="1">
        <f t="array" aca="1" ref="AD9" ca="1">SUBSTITUTE(SUBSTITUTE(MID(CELL("filename"),FIND("[",CELL("filename"))+1,FIND("]",CELL("filename"))-FIND("[",CELL("filename"))-1),"JH Farmer Payment-",""),".xlsx","")</f>
        <v>Indent</v>
      </c>
      <c r="AE9" s="29"/>
      <c r="AF9" s="168">
        <v>0</v>
      </c>
      <c r="AG9" s="168">
        <v>0</v>
      </c>
      <c r="AH9" s="168">
        <f t="shared" si="12"/>
        <v>0</v>
      </c>
      <c r="AI9" s="169">
        <v>0</v>
      </c>
    </row>
    <row r="10" spans="1:35" x14ac:dyDescent="0.25">
      <c r="A10" s="42" t="s">
        <v>14026</v>
      </c>
      <c r="B10" s="50">
        <v>20010012</v>
      </c>
      <c r="C10" s="262" t="s">
        <v>16327</v>
      </c>
      <c r="D10" s="29" t="s">
        <v>6600</v>
      </c>
      <c r="E10" s="30" t="str">
        <f>IFERROR(VLOOKUP(B10,Table2[[Code]:[Category]],13,0),"Indirect")</f>
        <v>Indirect</v>
      </c>
      <c r="F10" s="24">
        <v>276.5</v>
      </c>
      <c r="G10" s="24">
        <v>8623.76</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8623.76</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8623.76</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Indent</v>
      </c>
      <c r="AE10" s="29"/>
      <c r="AF10" s="168">
        <v>0</v>
      </c>
      <c r="AG10" s="168">
        <v>0</v>
      </c>
      <c r="AH10" s="168">
        <f t="shared" si="12"/>
        <v>0</v>
      </c>
      <c r="AI10" s="169">
        <v>0</v>
      </c>
    </row>
    <row r="11" spans="1:35" x14ac:dyDescent="0.25">
      <c r="A11" s="42" t="s">
        <v>14026</v>
      </c>
      <c r="B11" s="50">
        <v>20010015</v>
      </c>
      <c r="C11" s="262" t="s">
        <v>16328</v>
      </c>
      <c r="D11" s="29" t="s">
        <v>991</v>
      </c>
      <c r="E11" s="30" t="str">
        <f>IFERROR(VLOOKUP(B11,Table2[[Code]:[Category]],13,0),"Indirect")</f>
        <v>Direct</v>
      </c>
      <c r="F11" s="24">
        <v>2661.3</v>
      </c>
      <c r="G11" s="24">
        <v>108173.93999999999</v>
      </c>
      <c r="H11" s="98">
        <f>SUMIFS(Table2[Vol_L],Table2[Code],'MPG Payment'!$B11,Table2[Account Details],"Available")</f>
        <v>2579.3799999999997</v>
      </c>
      <c r="I11" s="98">
        <f>SUMIFS(Table2[Amount],Table2[Code],'MPG Payment'!$B11,Table2[Account Details],"Available")</f>
        <v>107851.96300000002</v>
      </c>
      <c r="J11" s="98">
        <f>IF(E11="direct",SUMIFS(Table2[Vol_L],Table2[Code],'MPG Payment'!$B11,Table2[Account Details],"Not Available"),0)</f>
        <v>0</v>
      </c>
      <c r="K11" s="98">
        <f>IF(E11="direct",SUMIFS(Table2[Amount],Table2[Code],'MPG Payment'!$B11,Table2[Account Details],"Not Available"),0)</f>
        <v>0</v>
      </c>
      <c r="L11" s="98">
        <f t="shared" si="4"/>
        <v>2579.3799999999997</v>
      </c>
      <c r="M11" s="98">
        <f t="shared" si="5"/>
        <v>107851.96300000002</v>
      </c>
      <c r="N11" s="99">
        <f t="shared" si="6"/>
        <v>107851.96300000002</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107853</v>
      </c>
      <c r="W11" s="98">
        <f>IF(E11="direct",SUMIFS(Table2[Net Amount],Table2[Code],'MPG Payment'!$B11,Table2[Account Details],"Not Available"),0)</f>
        <v>0</v>
      </c>
      <c r="X11" s="98">
        <f t="shared" si="8"/>
        <v>0</v>
      </c>
      <c r="Y11" s="28">
        <f>IF(E11="direct",(G11-O11-P11-V11-X11-R11-S11-T11-U11),0)-W11</f>
        <v>320.93999999998778</v>
      </c>
      <c r="Z11" s="100">
        <v>0</v>
      </c>
      <c r="AA11" s="101">
        <f t="shared" si="10"/>
        <v>-1</v>
      </c>
      <c r="AB11" s="102">
        <f t="shared" si="11"/>
        <v>-2.9764747405888136E-3</v>
      </c>
      <c r="AC11" s="29">
        <f>COUNTIF(Table2[Code],'MPG Payment'!B11)</f>
        <v>53</v>
      </c>
      <c r="AD11" s="127" t="str" cm="1">
        <f t="array" aca="1" ref="AD11" ca="1">SUBSTITUTE(SUBSTITUTE(MID(CELL("filename"),FIND("[",CELL("filename"))+1,FIND("]",CELL("filename"))-FIND("[",CELL("filename"))-1),"JH Farmer Payment-",""),".xlsx","")</f>
        <v>Indent</v>
      </c>
      <c r="AE11" s="29"/>
      <c r="AF11" s="168">
        <v>0</v>
      </c>
      <c r="AG11" s="168">
        <v>0</v>
      </c>
      <c r="AH11" s="168">
        <f t="shared" si="12"/>
        <v>0</v>
      </c>
      <c r="AI11" s="169">
        <v>0</v>
      </c>
    </row>
    <row r="12" spans="1:35" x14ac:dyDescent="0.25">
      <c r="A12" s="42" t="s">
        <v>14026</v>
      </c>
      <c r="B12" s="50">
        <v>20010017</v>
      </c>
      <c r="C12" s="262" t="s">
        <v>16329</v>
      </c>
      <c r="D12" s="29" t="s">
        <v>991</v>
      </c>
      <c r="E12" s="30" t="str">
        <f>IFERROR(VLOOKUP(B12,Table2[[Code]:[Category]],13,0),"Indirect")</f>
        <v>Direct</v>
      </c>
      <c r="F12" s="24">
        <v>323.26</v>
      </c>
      <c r="G12" s="24">
        <v>13720.720000000001</v>
      </c>
      <c r="H12" s="98">
        <f>SUMIFS(Table2[Vol_L],Table2[Code],'MPG Payment'!$B12,Table2[Account Details],"Available")</f>
        <v>314.53999999999996</v>
      </c>
      <c r="I12" s="98">
        <f>SUMIFS(Table2[Amount],Table2[Code],'MPG Payment'!$B12,Table2[Account Details],"Available")</f>
        <v>14115.3609</v>
      </c>
      <c r="J12" s="98">
        <f>IF(E12="direct",SUMIFS(Table2[Vol_L],Table2[Code],'MPG Payment'!$B12,Table2[Account Details],"Not Available"),0)</f>
        <v>0</v>
      </c>
      <c r="K12" s="98">
        <f>IF(E12="direct",SUMIFS(Table2[Amount],Table2[Code],'MPG Payment'!$B12,Table2[Account Details],"Not Available"),0)</f>
        <v>0</v>
      </c>
      <c r="L12" s="98">
        <f t="shared" si="4"/>
        <v>314.53999999999996</v>
      </c>
      <c r="M12" s="98">
        <f t="shared" si="5"/>
        <v>14115.3609</v>
      </c>
      <c r="N12" s="99">
        <f t="shared" si="6"/>
        <v>13720.720000000001</v>
      </c>
      <c r="O12" s="98">
        <f>SUMIFS(Table2[TS Loss],Table2[Code],'MPG Payment'!$B12)</f>
        <v>0</v>
      </c>
      <c r="P12" s="98">
        <f>SUMIFS(Table2[Deduction for excess payment],Table2[Code],'MPG Payment'!$B12)</f>
        <v>0</v>
      </c>
      <c r="Q12" s="98">
        <f t="shared" si="7"/>
        <v>394.64089999999851</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13721</v>
      </c>
      <c r="W12" s="98">
        <f>IF(E12="direct",SUMIFS(Table2[Net Amount],Table2[Code],'MPG Payment'!$B12,Table2[Account Details],"Not Available"),0)</f>
        <v>0</v>
      </c>
      <c r="X12" s="98">
        <f t="shared" si="8"/>
        <v>0</v>
      </c>
      <c r="Y12" s="28">
        <f t="shared" si="9"/>
        <v>-0.27999999999883585</v>
      </c>
      <c r="Z12" s="100">
        <v>0</v>
      </c>
      <c r="AA12" s="101">
        <f t="shared" si="10"/>
        <v>0</v>
      </c>
      <c r="AB12" s="102">
        <f t="shared" si="11"/>
        <v>2.8762404596843202E-2</v>
      </c>
      <c r="AC12" s="29">
        <f>COUNTIF(Table2[Code],'MPG Payment'!B12)</f>
        <v>9</v>
      </c>
      <c r="AD12" s="127" t="str" cm="1">
        <f t="array" aca="1" ref="AD12" ca="1">SUBSTITUTE(SUBSTITUTE(MID(CELL("filename"),FIND("[",CELL("filename"))+1,FIND("]",CELL("filename"))-FIND("[",CELL("filename"))-1),"JH Farmer Payment-",""),".xlsx","")</f>
        <v>Indent</v>
      </c>
      <c r="AE12" s="29"/>
      <c r="AF12" s="168">
        <v>0</v>
      </c>
      <c r="AG12" s="168">
        <v>0</v>
      </c>
      <c r="AH12" s="168">
        <f t="shared" si="12"/>
        <v>0</v>
      </c>
      <c r="AI12" s="169">
        <v>0</v>
      </c>
    </row>
    <row r="13" spans="1:35" x14ac:dyDescent="0.25">
      <c r="A13" s="42" t="s">
        <v>14026</v>
      </c>
      <c r="B13" s="50">
        <v>20010023</v>
      </c>
      <c r="C13" s="262" t="s">
        <v>16330</v>
      </c>
      <c r="D13" s="29" t="s">
        <v>991</v>
      </c>
      <c r="E13" s="30" t="str">
        <f>IFERROR(VLOOKUP(B13,Table2[[Code]:[Category]],13,0),"Indirect")</f>
        <v>Direct</v>
      </c>
      <c r="F13" s="24">
        <v>818.18</v>
      </c>
      <c r="G13" s="24">
        <v>36830.689999999995</v>
      </c>
      <c r="H13" s="98">
        <f>SUMIFS(Table2[Vol_L],Table2[Code],'MPG Payment'!$B13,Table2[Account Details],"Available")</f>
        <v>833.65</v>
      </c>
      <c r="I13" s="98">
        <f>SUMIFS(Table2[Amount],Table2[Code],'MPG Payment'!$B13,Table2[Account Details],"Available")</f>
        <v>36796.527799999996</v>
      </c>
      <c r="J13" s="98">
        <f>IF(E13="direct",SUMIFS(Table2[Vol_L],Table2[Code],'MPG Payment'!$B13,Table2[Account Details],"Not Available"),0)</f>
        <v>0</v>
      </c>
      <c r="K13" s="98">
        <f>IF(E13="direct",SUMIFS(Table2[Amount],Table2[Code],'MPG Payment'!$B13,Table2[Account Details],"Not Available"),0)</f>
        <v>0</v>
      </c>
      <c r="L13" s="98">
        <f t="shared" si="4"/>
        <v>833.65</v>
      </c>
      <c r="M13" s="98">
        <f t="shared" si="5"/>
        <v>36796.527799999996</v>
      </c>
      <c r="N13" s="99">
        <f t="shared" si="6"/>
        <v>36796.527799999996</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36797</v>
      </c>
      <c r="W13" s="98">
        <f>IF(E13="direct",SUMIFS(Table2[Net Amount],Table2[Code],'MPG Payment'!$B13,Table2[Account Details],"Not Available"),0)</f>
        <v>0</v>
      </c>
      <c r="X13" s="98">
        <f t="shared" si="8"/>
        <v>0</v>
      </c>
      <c r="Y13" s="28">
        <f t="shared" si="9"/>
        <v>33.689999999995052</v>
      </c>
      <c r="Z13" s="100">
        <v>0</v>
      </c>
      <c r="AA13" s="101">
        <f t="shared" si="10"/>
        <v>0</v>
      </c>
      <c r="AB13" s="102">
        <f t="shared" si="11"/>
        <v>-9.2754710813180128E-4</v>
      </c>
      <c r="AC13" s="29">
        <f>COUNTIF(Table2[Code],'MPG Payment'!B13)</f>
        <v>22</v>
      </c>
      <c r="AD13" s="127" t="str" cm="1">
        <f t="array" aca="1" ref="AD13" ca="1">SUBSTITUTE(SUBSTITUTE(MID(CELL("filename"),FIND("[",CELL("filename"))+1,FIND("]",CELL("filename"))-FIND("[",CELL("filename"))-1),"JH Farmer Payment-",""),".xlsx","")</f>
        <v>Indent</v>
      </c>
      <c r="AE13" s="29"/>
      <c r="AF13" s="168">
        <v>0</v>
      </c>
      <c r="AG13" s="168">
        <v>0</v>
      </c>
      <c r="AH13" s="168">
        <f t="shared" si="12"/>
        <v>0</v>
      </c>
      <c r="AI13" s="169">
        <v>0</v>
      </c>
    </row>
    <row r="14" spans="1:35" x14ac:dyDescent="0.25">
      <c r="A14" s="42" t="s">
        <v>14026</v>
      </c>
      <c r="B14" s="50">
        <v>20010027</v>
      </c>
      <c r="C14" s="262" t="s">
        <v>16331</v>
      </c>
      <c r="D14" s="29" t="s">
        <v>991</v>
      </c>
      <c r="E14" s="30" t="str">
        <f>IFERROR(VLOOKUP(B14,Table2[[Code]:[Category]],13,0),"Indirect")</f>
        <v>Direct</v>
      </c>
      <c r="F14" s="24">
        <v>303.5</v>
      </c>
      <c r="G14" s="24">
        <v>12944.570000000002</v>
      </c>
      <c r="H14" s="98">
        <f>SUMIFS(Table2[Vol_L],Table2[Code],'MPG Payment'!$B14,Table2[Account Details],"Available")</f>
        <v>309.38</v>
      </c>
      <c r="I14" s="98">
        <f>SUMIFS(Table2[Amount],Table2[Code],'MPG Payment'!$B14,Table2[Account Details],"Available")</f>
        <v>12909.006799999999</v>
      </c>
      <c r="J14" s="98">
        <f>IF(E14="direct",SUMIFS(Table2[Vol_L],Table2[Code],'MPG Payment'!$B14,Table2[Account Details],"Not Available"),0)</f>
        <v>0</v>
      </c>
      <c r="K14" s="98">
        <f>IF(E14="direct",SUMIFS(Table2[Amount],Table2[Code],'MPG Payment'!$B14,Table2[Account Details],"Not Available"),0)</f>
        <v>0</v>
      </c>
      <c r="L14" s="98">
        <f t="shared" si="4"/>
        <v>309.38</v>
      </c>
      <c r="M14" s="98">
        <f t="shared" si="5"/>
        <v>12909.006799999999</v>
      </c>
      <c r="N14" s="99">
        <f t="shared" si="6"/>
        <v>12909.006799999999</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12910</v>
      </c>
      <c r="W14" s="98">
        <f>IF(E14="direct",SUMIFS(Table2[Net Amount],Table2[Code],'MPG Payment'!$B14,Table2[Account Details],"Not Available"),0)</f>
        <v>0</v>
      </c>
      <c r="X14" s="98">
        <f t="shared" si="8"/>
        <v>0</v>
      </c>
      <c r="Y14" s="28">
        <f t="shared" si="9"/>
        <v>34.570000000001528</v>
      </c>
      <c r="Z14" s="100">
        <v>0</v>
      </c>
      <c r="AA14" s="101">
        <f t="shared" si="10"/>
        <v>-1</v>
      </c>
      <c r="AB14" s="102">
        <f t="shared" si="11"/>
        <v>-2.7473450257522901E-3</v>
      </c>
      <c r="AC14" s="29">
        <f>COUNTIF(Table2[Code],'MPG Payment'!B14)</f>
        <v>10</v>
      </c>
      <c r="AD14" s="127" t="str" cm="1">
        <f t="array" aca="1" ref="AD14" ca="1">SUBSTITUTE(SUBSTITUTE(MID(CELL("filename"),FIND("[",CELL("filename"))+1,FIND("]",CELL("filename"))-FIND("[",CELL("filename"))-1),"JH Farmer Payment-",""),".xlsx","")</f>
        <v>Indent</v>
      </c>
      <c r="AE14" s="29"/>
      <c r="AF14" s="168">
        <v>0</v>
      </c>
      <c r="AG14" s="168">
        <v>0</v>
      </c>
      <c r="AH14" s="168">
        <f t="shared" si="12"/>
        <v>0</v>
      </c>
      <c r="AI14" s="169">
        <v>0</v>
      </c>
    </row>
    <row r="15" spans="1:35" x14ac:dyDescent="0.25">
      <c r="A15" s="42" t="s">
        <v>14026</v>
      </c>
      <c r="B15" s="50">
        <v>20010033</v>
      </c>
      <c r="C15" s="262" t="s">
        <v>16332</v>
      </c>
      <c r="D15" s="29" t="s">
        <v>991</v>
      </c>
      <c r="E15" s="30" t="str">
        <f>IFERROR(VLOOKUP(B15,Table2[[Code]:[Category]],13,0),"Indirect")</f>
        <v>Direct</v>
      </c>
      <c r="F15" s="24">
        <v>369.44000000000005</v>
      </c>
      <c r="G15" s="24">
        <v>16065.109999999999</v>
      </c>
      <c r="H15" s="98">
        <f>SUMIFS(Table2[Vol_L],Table2[Code],'MPG Payment'!$B15,Table2[Account Details],"Available")</f>
        <v>371.89000000000004</v>
      </c>
      <c r="I15" s="98">
        <f>SUMIFS(Table2[Amount],Table2[Code],'MPG Payment'!$B15,Table2[Account Details],"Available")</f>
        <v>16411.299900000002</v>
      </c>
      <c r="J15" s="98">
        <f>IF(E15="direct",SUMIFS(Table2[Vol_L],Table2[Code],'MPG Payment'!$B15,Table2[Account Details],"Not Available"),0)</f>
        <v>0</v>
      </c>
      <c r="K15" s="98">
        <f>IF(E15="direct",SUMIFS(Table2[Amount],Table2[Code],'MPG Payment'!$B15,Table2[Account Details],"Not Available"),0)</f>
        <v>0</v>
      </c>
      <c r="L15" s="98">
        <f t="shared" si="4"/>
        <v>371.89000000000004</v>
      </c>
      <c r="M15" s="98">
        <f t="shared" si="5"/>
        <v>16411.299900000002</v>
      </c>
      <c r="N15" s="99">
        <f t="shared" si="6"/>
        <v>16065.109999999999</v>
      </c>
      <c r="O15" s="98">
        <f>SUMIFS(Table2[TS Loss],Table2[Code],'MPG Payment'!$B15)</f>
        <v>0</v>
      </c>
      <c r="P15" s="98">
        <f>SUMIFS(Table2[Deduction for excess payment],Table2[Code],'MPG Payment'!$B15)</f>
        <v>0</v>
      </c>
      <c r="Q15" s="98">
        <f t="shared" si="7"/>
        <v>346.18990000000304</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16065</v>
      </c>
      <c r="W15" s="98">
        <f>IF(E15="direct",SUMIFS(Table2[Net Amount],Table2[Code],'MPG Payment'!$B15,Table2[Account Details],"Not Available"),0)</f>
        <v>0</v>
      </c>
      <c r="X15" s="98">
        <f t="shared" si="8"/>
        <v>0</v>
      </c>
      <c r="Y15" s="28">
        <f t="shared" si="9"/>
        <v>0.10999999999876309</v>
      </c>
      <c r="Z15" s="100">
        <v>0</v>
      </c>
      <c r="AA15" s="101">
        <f t="shared" si="10"/>
        <v>0</v>
      </c>
      <c r="AB15" s="102">
        <f t="shared" si="11"/>
        <v>2.1549177067570844E-2</v>
      </c>
      <c r="AC15" s="29">
        <f>COUNTIF(Table2[Code],'MPG Payment'!B15)</f>
        <v>2</v>
      </c>
      <c r="AD15" s="127" t="str" cm="1">
        <f t="array" aca="1" ref="AD15" ca="1">SUBSTITUTE(SUBSTITUTE(MID(CELL("filename"),FIND("[",CELL("filename"))+1,FIND("]",CELL("filename"))-FIND("[",CELL("filename"))-1),"JH Farmer Payment-",""),".xlsx","")</f>
        <v>Indent</v>
      </c>
      <c r="AE15" s="29"/>
      <c r="AF15" s="168">
        <v>0</v>
      </c>
      <c r="AG15" s="168">
        <v>0</v>
      </c>
      <c r="AH15" s="168">
        <f t="shared" si="12"/>
        <v>0</v>
      </c>
      <c r="AI15" s="169">
        <v>0</v>
      </c>
    </row>
    <row r="16" spans="1:35" x14ac:dyDescent="0.25">
      <c r="A16" s="42" t="s">
        <v>14026</v>
      </c>
      <c r="B16" s="50">
        <v>20010034</v>
      </c>
      <c r="C16" s="262" t="s">
        <v>16333</v>
      </c>
      <c r="D16" s="29" t="s">
        <v>991</v>
      </c>
      <c r="E16" s="30" t="str">
        <f>IFERROR(VLOOKUP(B16,Table2[[Code]:[Category]],13,0),"Indirect")</f>
        <v>Indirect</v>
      </c>
      <c r="F16" s="24">
        <v>537.98</v>
      </c>
      <c r="G16" s="24">
        <v>20202.829999999998</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20202.829999999998</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20202.829999999998</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Indent</v>
      </c>
      <c r="AE16" s="29"/>
      <c r="AF16" s="168">
        <v>0</v>
      </c>
      <c r="AG16" s="168">
        <v>0</v>
      </c>
      <c r="AH16" s="168">
        <f t="shared" si="12"/>
        <v>0</v>
      </c>
      <c r="AI16" s="169">
        <v>0</v>
      </c>
    </row>
    <row r="17" spans="1:35" x14ac:dyDescent="0.25">
      <c r="A17" s="42" t="s">
        <v>14026</v>
      </c>
      <c r="B17" s="50">
        <v>20010036</v>
      </c>
      <c r="C17" s="262" t="s">
        <v>16334</v>
      </c>
      <c r="D17" s="29" t="s">
        <v>991</v>
      </c>
      <c r="E17" s="30" t="str">
        <f>IFERROR(VLOOKUP(B17,Table2[[Code]:[Category]],13,0),"Indirect")</f>
        <v>Direct</v>
      </c>
      <c r="F17" s="24">
        <v>164.98999999999998</v>
      </c>
      <c r="G17" s="24">
        <v>5973.4000000000005</v>
      </c>
      <c r="H17" s="98">
        <f>SUMIFS(Table2[Vol_L],Table2[Code],'MPG Payment'!$B17,Table2[Account Details],"Available")</f>
        <v>138.11000000000001</v>
      </c>
      <c r="I17" s="98">
        <f>SUMIFS(Table2[Amount],Table2[Code],'MPG Payment'!$B17,Table2[Account Details],"Available")</f>
        <v>5950.8842999999997</v>
      </c>
      <c r="J17" s="98">
        <f>IF(E17="direct",SUMIFS(Table2[Vol_L],Table2[Code],'MPG Payment'!$B17,Table2[Account Details],"Not Available"),0)</f>
        <v>0</v>
      </c>
      <c r="K17" s="98">
        <f>IF(E17="direct",SUMIFS(Table2[Amount],Table2[Code],'MPG Payment'!$B17,Table2[Account Details],"Not Available"),0)</f>
        <v>0</v>
      </c>
      <c r="L17" s="98">
        <f t="shared" si="4"/>
        <v>138.11000000000001</v>
      </c>
      <c r="M17" s="98">
        <f t="shared" si="5"/>
        <v>5950.8842999999997</v>
      </c>
      <c r="N17" s="99">
        <f t="shared" si="6"/>
        <v>5950.8842999999997</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5951</v>
      </c>
      <c r="W17" s="98">
        <f>IF(E17="direct",SUMIFS(Table2[Net Amount],Table2[Code],'MPG Payment'!$B17,Table2[Account Details],"Not Available"),0)</f>
        <v>0</v>
      </c>
      <c r="X17" s="98">
        <f t="shared" si="8"/>
        <v>0</v>
      </c>
      <c r="Y17" s="28">
        <f t="shared" si="9"/>
        <v>22.400000000000546</v>
      </c>
      <c r="Z17" s="100">
        <v>0</v>
      </c>
      <c r="AA17" s="101">
        <f t="shared" si="10"/>
        <v>0</v>
      </c>
      <c r="AB17" s="102">
        <f t="shared" si="11"/>
        <v>-3.7693273512573798E-3</v>
      </c>
      <c r="AC17" s="29">
        <f>COUNTIF(Table2[Code],'MPG Payment'!B17)</f>
        <v>3</v>
      </c>
      <c r="AD17" s="127" t="str" cm="1">
        <f t="array" aca="1" ref="AD17" ca="1">SUBSTITUTE(SUBSTITUTE(MID(CELL("filename"),FIND("[",CELL("filename"))+1,FIND("]",CELL("filename"))-FIND("[",CELL("filename"))-1),"JH Farmer Payment-",""),".xlsx","")</f>
        <v>Indent</v>
      </c>
      <c r="AE17" s="29"/>
      <c r="AF17" s="168">
        <v>0</v>
      </c>
      <c r="AG17" s="168">
        <v>0</v>
      </c>
      <c r="AH17" s="168">
        <f t="shared" si="12"/>
        <v>0</v>
      </c>
      <c r="AI17" s="169">
        <v>0</v>
      </c>
    </row>
    <row r="18" spans="1:35" x14ac:dyDescent="0.25">
      <c r="A18" s="42" t="s">
        <v>14026</v>
      </c>
      <c r="B18" s="50">
        <v>20010037</v>
      </c>
      <c r="C18" s="262" t="s">
        <v>16335</v>
      </c>
      <c r="D18" s="29" t="s">
        <v>991</v>
      </c>
      <c r="E18" s="30" t="str">
        <f>IFERROR(VLOOKUP(B18,Table2[[Code]:[Category]],13,0),"Indirect")</f>
        <v>Indirect</v>
      </c>
      <c r="F18" s="24">
        <v>333.12</v>
      </c>
      <c r="G18" s="24">
        <v>13031.099999999999</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13031.099999999999</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13031.099999999999</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Indent</v>
      </c>
      <c r="AE18" s="29"/>
      <c r="AF18" s="168">
        <v>0</v>
      </c>
      <c r="AG18" s="168">
        <v>0</v>
      </c>
      <c r="AH18" s="168">
        <f t="shared" si="12"/>
        <v>0</v>
      </c>
      <c r="AI18" s="169">
        <v>0</v>
      </c>
    </row>
    <row r="19" spans="1:35" x14ac:dyDescent="0.25">
      <c r="A19" s="42" t="s">
        <v>14026</v>
      </c>
      <c r="B19" s="50">
        <v>20010038</v>
      </c>
      <c r="C19" s="262" t="s">
        <v>16336</v>
      </c>
      <c r="D19" s="29" t="s">
        <v>991</v>
      </c>
      <c r="E19" s="30" t="str">
        <f>IFERROR(VLOOKUP(B19,Table2[[Code]:[Category]],13,0),"Indirect")</f>
        <v>Direct</v>
      </c>
      <c r="F19" s="24">
        <v>397.3</v>
      </c>
      <c r="G19" s="24">
        <v>15347.41</v>
      </c>
      <c r="H19" s="98">
        <f>SUMIFS(Table2[Vol_L],Table2[Code],'MPG Payment'!$B19,Table2[Account Details],"Available")</f>
        <v>404.09</v>
      </c>
      <c r="I19" s="98">
        <f>SUMIFS(Table2[Amount],Table2[Code],'MPG Payment'!$B19,Table2[Account Details],"Available")</f>
        <v>15682.5697</v>
      </c>
      <c r="J19" s="98">
        <f>IF(E19="direct",SUMIFS(Table2[Vol_L],Table2[Code],'MPG Payment'!$B19,Table2[Account Details],"Not Available"),0)</f>
        <v>0</v>
      </c>
      <c r="K19" s="98">
        <f>IF(E19="direct",SUMIFS(Table2[Amount],Table2[Code],'MPG Payment'!$B19,Table2[Account Details],"Not Available"),0)</f>
        <v>0</v>
      </c>
      <c r="L19" s="98">
        <f t="shared" si="4"/>
        <v>404.09</v>
      </c>
      <c r="M19" s="98">
        <f t="shared" si="5"/>
        <v>15682.5697</v>
      </c>
      <c r="N19" s="99">
        <f t="shared" si="6"/>
        <v>15347.41</v>
      </c>
      <c r="O19" s="98">
        <f>SUMIFS(Table2[TS Loss],Table2[Code],'MPG Payment'!$B19)</f>
        <v>0</v>
      </c>
      <c r="P19" s="98">
        <f>SUMIFS(Table2[Deduction for excess payment],Table2[Code],'MPG Payment'!$B19)</f>
        <v>0</v>
      </c>
      <c r="Q19" s="98">
        <f t="shared" si="7"/>
        <v>335.15970000000016</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15347</v>
      </c>
      <c r="W19" s="98">
        <f>IF(E19="direct",SUMIFS(Table2[Net Amount],Table2[Code],'MPG Payment'!$B19,Table2[Account Details],"Not Available"),0)</f>
        <v>0</v>
      </c>
      <c r="X19" s="98">
        <f t="shared" si="8"/>
        <v>0</v>
      </c>
      <c r="Y19" s="28">
        <f t="shared" si="9"/>
        <v>0.40999999999985448</v>
      </c>
      <c r="Z19" s="100">
        <v>0</v>
      </c>
      <c r="AA19" s="101">
        <f t="shared" si="10"/>
        <v>0</v>
      </c>
      <c r="AB19" s="102">
        <f t="shared" si="11"/>
        <v>2.1838192893784695E-2</v>
      </c>
      <c r="AC19" s="29">
        <f>COUNTIF(Table2[Code],'MPG Payment'!B19)</f>
        <v>3</v>
      </c>
      <c r="AD19" s="127" t="str" cm="1">
        <f t="array" aca="1" ref="AD19" ca="1">SUBSTITUTE(SUBSTITUTE(MID(CELL("filename"),FIND("[",CELL("filename"))+1,FIND("]",CELL("filename"))-FIND("[",CELL("filename"))-1),"JH Farmer Payment-",""),".xlsx","")</f>
        <v>Indent</v>
      </c>
      <c r="AE19" s="29"/>
      <c r="AF19" s="168">
        <v>0</v>
      </c>
      <c r="AG19" s="168">
        <v>0</v>
      </c>
      <c r="AH19" s="168">
        <f t="shared" si="12"/>
        <v>0</v>
      </c>
      <c r="AI19" s="169">
        <v>0</v>
      </c>
    </row>
    <row r="20" spans="1:35" x14ac:dyDescent="0.25">
      <c r="A20" s="42" t="s">
        <v>14026</v>
      </c>
      <c r="B20" s="50">
        <v>20010040</v>
      </c>
      <c r="C20" s="262" t="s">
        <v>16337</v>
      </c>
      <c r="D20" s="29" t="s">
        <v>991</v>
      </c>
      <c r="E20" s="30" t="str">
        <f>IFERROR(VLOOKUP(B20,Table2[[Code]:[Category]],13,0),"Indirect")</f>
        <v>Direct</v>
      </c>
      <c r="F20" s="24">
        <v>828.42</v>
      </c>
      <c r="G20" s="24">
        <v>34136.800000000003</v>
      </c>
      <c r="H20" s="98">
        <f>SUMIFS(Table2[Vol_L],Table2[Code],'MPG Payment'!$B20,Table2[Account Details],"Available")</f>
        <v>838.25</v>
      </c>
      <c r="I20" s="98">
        <f>SUMIFS(Table2[Amount],Table2[Code],'MPG Payment'!$B20,Table2[Account Details],"Available")</f>
        <v>34334.8655</v>
      </c>
      <c r="J20" s="98">
        <f>IF(E20="direct",SUMIFS(Table2[Vol_L],Table2[Code],'MPG Payment'!$B20,Table2[Account Details],"Not Available"),0)</f>
        <v>0</v>
      </c>
      <c r="K20" s="98">
        <f>IF(E20="direct",SUMIFS(Table2[Amount],Table2[Code],'MPG Payment'!$B20,Table2[Account Details],"Not Available"),0)</f>
        <v>0</v>
      </c>
      <c r="L20" s="98">
        <f t="shared" si="4"/>
        <v>838.25</v>
      </c>
      <c r="M20" s="98">
        <f t="shared" si="5"/>
        <v>34334.8655</v>
      </c>
      <c r="N20" s="99">
        <f t="shared" si="6"/>
        <v>34136.800000000003</v>
      </c>
      <c r="O20" s="98">
        <f>SUMIFS(Table2[TS Loss],Table2[Code],'MPG Payment'!$B20)</f>
        <v>0</v>
      </c>
      <c r="P20" s="98">
        <f>SUMIFS(Table2[Deduction for excess payment],Table2[Code],'MPG Payment'!$B20)</f>
        <v>0</v>
      </c>
      <c r="Q20" s="98">
        <f t="shared" si="7"/>
        <v>198.06549999999697</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34137</v>
      </c>
      <c r="W20" s="98">
        <f>IF(E20="direct",SUMIFS(Table2[Net Amount],Table2[Code],'MPG Payment'!$B20,Table2[Account Details],"Not Available"),0)</f>
        <v>0</v>
      </c>
      <c r="X20" s="98">
        <f t="shared" si="8"/>
        <v>0</v>
      </c>
      <c r="Y20" s="28">
        <f t="shared" si="9"/>
        <v>-0.19999999999708962</v>
      </c>
      <c r="Z20" s="100">
        <v>0</v>
      </c>
      <c r="AA20" s="101">
        <f t="shared" si="10"/>
        <v>0</v>
      </c>
      <c r="AB20" s="102">
        <f t="shared" si="11"/>
        <v>5.8021109184222585E-3</v>
      </c>
      <c r="AC20" s="29">
        <f>COUNTIF(Table2[Code],'MPG Payment'!B20)</f>
        <v>8</v>
      </c>
      <c r="AD20" s="127" t="str" cm="1">
        <f t="array" aca="1" ref="AD20" ca="1">SUBSTITUTE(SUBSTITUTE(MID(CELL("filename"),FIND("[",CELL("filename"))+1,FIND("]",CELL("filename"))-FIND("[",CELL("filename"))-1),"JH Farmer Payment-",""),".xlsx","")</f>
        <v>Indent</v>
      </c>
      <c r="AE20" s="29"/>
      <c r="AF20" s="168">
        <v>0</v>
      </c>
      <c r="AG20" s="168">
        <v>0</v>
      </c>
      <c r="AH20" s="168">
        <f t="shared" si="12"/>
        <v>0</v>
      </c>
      <c r="AI20" s="169">
        <v>0</v>
      </c>
    </row>
    <row r="21" spans="1:35" x14ac:dyDescent="0.25">
      <c r="A21" s="42" t="s">
        <v>14026</v>
      </c>
      <c r="B21" s="50">
        <v>20010041</v>
      </c>
      <c r="C21" s="262" t="s">
        <v>16338</v>
      </c>
      <c r="D21" s="29" t="s">
        <v>991</v>
      </c>
      <c r="E21" s="30" t="str">
        <f>IFERROR(VLOOKUP(B21,Table2[[Code]:[Category]],13,0),"Indirect")</f>
        <v>Direct</v>
      </c>
      <c r="F21" s="24">
        <v>325.38</v>
      </c>
      <c r="G21" s="24">
        <v>14183.280000000002</v>
      </c>
      <c r="H21" s="98">
        <f>SUMIFS(Table2[Vol_L],Table2[Code],'MPG Payment'!$B21,Table2[Account Details],"Available")</f>
        <v>303.38</v>
      </c>
      <c r="I21" s="98">
        <f>SUMIFS(Table2[Amount],Table2[Code],'MPG Payment'!$B21,Table2[Account Details],"Available")</f>
        <v>14112.048199999999</v>
      </c>
      <c r="J21" s="98">
        <f>IF(E21="direct",SUMIFS(Table2[Vol_L],Table2[Code],'MPG Payment'!$B21,Table2[Account Details],"Not Available"),0)</f>
        <v>0</v>
      </c>
      <c r="K21" s="98">
        <f>IF(E21="direct",SUMIFS(Table2[Amount],Table2[Code],'MPG Payment'!$B21,Table2[Account Details],"Not Available"),0)</f>
        <v>0</v>
      </c>
      <c r="L21" s="98">
        <f t="shared" si="4"/>
        <v>303.38</v>
      </c>
      <c r="M21" s="98">
        <f t="shared" si="5"/>
        <v>14112.048199999999</v>
      </c>
      <c r="N21" s="99">
        <f t="shared" si="6"/>
        <v>14112.048199999999</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14113</v>
      </c>
      <c r="W21" s="98">
        <f>IF(E21="direct",SUMIFS(Table2[Net Amount],Table2[Code],'MPG Payment'!$B21,Table2[Account Details],"Not Available"),0)</f>
        <v>0</v>
      </c>
      <c r="X21" s="98">
        <f t="shared" si="8"/>
        <v>0</v>
      </c>
      <c r="Y21" s="28">
        <f t="shared" si="9"/>
        <v>70.280000000002474</v>
      </c>
      <c r="Z21" s="100">
        <v>0</v>
      </c>
      <c r="AA21" s="101">
        <f t="shared" si="10"/>
        <v>-1</v>
      </c>
      <c r="AB21" s="102">
        <f t="shared" si="11"/>
        <v>-5.0222374514218987E-3</v>
      </c>
      <c r="AC21" s="29">
        <f>COUNTIF(Table2[Code],'MPG Payment'!B21)</f>
        <v>10</v>
      </c>
      <c r="AD21" s="127" t="str" cm="1">
        <f t="array" aca="1" ref="AD21" ca="1">SUBSTITUTE(SUBSTITUTE(MID(CELL("filename"),FIND("[",CELL("filename"))+1,FIND("]",CELL("filename"))-FIND("[",CELL("filename"))-1),"JH Farmer Payment-",""),".xlsx","")</f>
        <v>Indent</v>
      </c>
      <c r="AE21" s="29"/>
      <c r="AF21" s="168">
        <v>0</v>
      </c>
      <c r="AG21" s="168">
        <v>0</v>
      </c>
      <c r="AH21" s="168">
        <f t="shared" si="12"/>
        <v>0</v>
      </c>
      <c r="AI21" s="169">
        <v>0</v>
      </c>
    </row>
    <row r="22" spans="1:35" x14ac:dyDescent="0.25">
      <c r="A22" s="42" t="s">
        <v>14026</v>
      </c>
      <c r="B22" s="50">
        <v>20010042</v>
      </c>
      <c r="C22" s="262" t="s">
        <v>16339</v>
      </c>
      <c r="D22" s="29" t="s">
        <v>991</v>
      </c>
      <c r="E22" s="30" t="str">
        <f>IFERROR(VLOOKUP(B22,Table2[[Code]:[Category]],13,0),"Indirect")</f>
        <v>Direct</v>
      </c>
      <c r="F22" s="24">
        <v>887.94</v>
      </c>
      <c r="G22" s="24">
        <v>38571.58</v>
      </c>
      <c r="H22" s="98">
        <f>SUMIFS(Table2[Vol_L],Table2[Code],'MPG Payment'!$B22,Table2[Account Details],"Available")</f>
        <v>867.93999999999994</v>
      </c>
      <c r="I22" s="98">
        <f>SUMIFS(Table2[Amount],Table2[Code],'MPG Payment'!$B22,Table2[Account Details],"Available")</f>
        <v>38556.260899999994</v>
      </c>
      <c r="J22" s="98">
        <f>IF(E22="direct",SUMIFS(Table2[Vol_L],Table2[Code],'MPG Payment'!$B22,Table2[Account Details],"Not Available"),0)</f>
        <v>0</v>
      </c>
      <c r="K22" s="98">
        <f>IF(E22="direct",SUMIFS(Table2[Amount],Table2[Code],'MPG Payment'!$B22,Table2[Account Details],"Not Available"),0)</f>
        <v>0</v>
      </c>
      <c r="L22" s="98">
        <f t="shared" si="4"/>
        <v>867.93999999999994</v>
      </c>
      <c r="M22" s="98">
        <f t="shared" si="5"/>
        <v>38556.260899999994</v>
      </c>
      <c r="N22" s="99">
        <f t="shared" si="6"/>
        <v>38556.260899999994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38557</v>
      </c>
      <c r="W22" s="98">
        <f>IF(E22="direct",SUMIFS(Table2[Net Amount],Table2[Code],'MPG Payment'!$B22,Table2[Account Details],"Not Available"),0)</f>
        <v>0</v>
      </c>
      <c r="X22" s="98">
        <f t="shared" si="8"/>
        <v>0</v>
      </c>
      <c r="Y22" s="28">
        <f t="shared" si="9"/>
        <v>14.580000000001746</v>
      </c>
      <c r="Z22" s="100">
        <v>0</v>
      </c>
      <c r="AA22" s="101">
        <f t="shared" si="10"/>
        <v>-1</v>
      </c>
      <c r="AB22" s="102">
        <f t="shared" si="11"/>
        <v>-3.9716029263016687E-4</v>
      </c>
      <c r="AC22" s="29">
        <f>COUNTIF(Table2[Code],'MPG Payment'!B22)</f>
        <v>26</v>
      </c>
      <c r="AD22" s="127" t="str" cm="1">
        <f t="array" aca="1" ref="AD22" ca="1">SUBSTITUTE(SUBSTITUTE(MID(CELL("filename"),FIND("[",CELL("filename"))+1,FIND("]",CELL("filename"))-FIND("[",CELL("filename"))-1),"JH Farmer Payment-",""),".xlsx","")</f>
        <v>Indent</v>
      </c>
      <c r="AE22" s="29"/>
      <c r="AF22" s="168">
        <v>0</v>
      </c>
      <c r="AG22" s="168">
        <v>0</v>
      </c>
      <c r="AH22" s="168">
        <f t="shared" si="12"/>
        <v>0</v>
      </c>
      <c r="AI22" s="169">
        <v>0</v>
      </c>
    </row>
    <row r="23" spans="1:35" x14ac:dyDescent="0.25">
      <c r="A23" s="42" t="s">
        <v>14026</v>
      </c>
      <c r="B23" s="50">
        <v>20010043</v>
      </c>
      <c r="C23" s="262" t="s">
        <v>16340</v>
      </c>
      <c r="D23" s="29" t="s">
        <v>991</v>
      </c>
      <c r="E23" s="30" t="str">
        <f>IFERROR(VLOOKUP(B23,Table2[[Code]:[Category]],13,0),"Indirect")</f>
        <v>Direct</v>
      </c>
      <c r="F23" s="24">
        <v>827.96</v>
      </c>
      <c r="G23" s="24">
        <v>35245.390000000007</v>
      </c>
      <c r="H23" s="98">
        <f>SUMIFS(Table2[Vol_L],Table2[Code],'MPG Payment'!$B23,Table2[Account Details],"Available")</f>
        <v>826.54</v>
      </c>
      <c r="I23" s="98">
        <f>SUMIFS(Table2[Amount],Table2[Code],'MPG Payment'!$B23,Table2[Account Details],"Available")</f>
        <v>36474.346599999997</v>
      </c>
      <c r="J23" s="98">
        <f>IF(E23="direct",SUMIFS(Table2[Vol_L],Table2[Code],'MPG Payment'!$B23,Table2[Account Details],"Not Available"),0)</f>
        <v>0</v>
      </c>
      <c r="K23" s="98">
        <f>IF(E23="direct",SUMIFS(Table2[Amount],Table2[Code],'MPG Payment'!$B23,Table2[Account Details],"Not Available"),0)</f>
        <v>0</v>
      </c>
      <c r="L23" s="98">
        <f t="shared" si="4"/>
        <v>826.54</v>
      </c>
      <c r="M23" s="98">
        <f t="shared" si="5"/>
        <v>36474.346599999997</v>
      </c>
      <c r="N23" s="99">
        <f t="shared" si="6"/>
        <v>35245.390000000007</v>
      </c>
      <c r="O23" s="98">
        <f>SUMIFS(Table2[TS Loss],Table2[Code],'MPG Payment'!$B23)</f>
        <v>0</v>
      </c>
      <c r="P23" s="98">
        <f>SUMIFS(Table2[Deduction for excess payment],Table2[Code],'MPG Payment'!$B23)</f>
        <v>0</v>
      </c>
      <c r="Q23" s="98">
        <f t="shared" si="7"/>
        <v>1228.9565999999904</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35245</v>
      </c>
      <c r="W23" s="98">
        <f>IF(E23="direct",SUMIFS(Table2[Net Amount],Table2[Code],'MPG Payment'!$B23,Table2[Account Details],"Not Available"),0)</f>
        <v>0</v>
      </c>
      <c r="X23" s="98">
        <f t="shared" si="8"/>
        <v>0</v>
      </c>
      <c r="Y23" s="28">
        <f t="shared" si="9"/>
        <v>0.39000000000669388</v>
      </c>
      <c r="Z23" s="100" t="s">
        <v>16778</v>
      </c>
      <c r="AA23" s="101">
        <f t="shared" si="10"/>
        <v>0</v>
      </c>
      <c r="AB23" s="102">
        <f t="shared" si="11"/>
        <v>3.486857713874042E-2</v>
      </c>
      <c r="AC23" s="29">
        <f>COUNTIF(Table2[Code],'MPG Payment'!B23)</f>
        <v>23</v>
      </c>
      <c r="AD23" s="127" t="str" cm="1">
        <f t="array" aca="1" ref="AD23" ca="1">SUBSTITUTE(SUBSTITUTE(MID(CELL("filename"),FIND("[",CELL("filename"))+1,FIND("]",CELL("filename"))-FIND("[",CELL("filename"))-1),"JH Farmer Payment-",""),".xlsx","")</f>
        <v>Indent</v>
      </c>
      <c r="AE23" s="29" t="s">
        <v>16323</v>
      </c>
      <c r="AF23" s="168">
        <v>0</v>
      </c>
      <c r="AG23" s="168">
        <v>0</v>
      </c>
      <c r="AH23" s="168">
        <f t="shared" si="12"/>
        <v>0</v>
      </c>
      <c r="AI23" s="169">
        <v>0</v>
      </c>
    </row>
    <row r="24" spans="1:35" x14ac:dyDescent="0.25">
      <c r="A24" s="42" t="s">
        <v>14026</v>
      </c>
      <c r="B24" s="50">
        <v>20010050</v>
      </c>
      <c r="C24" s="262" t="s">
        <v>16341</v>
      </c>
      <c r="D24" s="29" t="s">
        <v>6600</v>
      </c>
      <c r="E24" s="30" t="str">
        <f>IFERROR(VLOOKUP(B24,Table2[[Code]:[Category]],13,0),"Indirect")</f>
        <v>Direct</v>
      </c>
      <c r="F24" s="24">
        <v>54.179999999999993</v>
      </c>
      <c r="G24" s="24">
        <v>2201.0500000000002</v>
      </c>
      <c r="H24" s="98">
        <f>SUMIFS(Table2[Vol_L],Table2[Code],'MPG Payment'!$B24,Table2[Account Details],"Available")</f>
        <v>53</v>
      </c>
      <c r="I24" s="98">
        <f>SUMIFS(Table2[Amount],Table2[Code],'MPG Payment'!$B24,Table2[Account Details],"Available")</f>
        <v>2186.25</v>
      </c>
      <c r="J24" s="98">
        <f>IF(E24="direct",SUMIFS(Table2[Vol_L],Table2[Code],'MPG Payment'!$B24,Table2[Account Details],"Not Available"),0)</f>
        <v>0</v>
      </c>
      <c r="K24" s="98">
        <f>IF(E24="direct",SUMIFS(Table2[Amount],Table2[Code],'MPG Payment'!$B24,Table2[Account Details],"Not Available"),0)</f>
        <v>0</v>
      </c>
      <c r="L24" s="98">
        <f t="shared" si="4"/>
        <v>53</v>
      </c>
      <c r="M24" s="98">
        <f t="shared" si="5"/>
        <v>2186.25</v>
      </c>
      <c r="N24" s="99">
        <f t="shared" si="6"/>
        <v>2186.25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2186</v>
      </c>
      <c r="W24" s="98">
        <f>IF(E24="direct",SUMIFS(Table2[Net Amount],Table2[Code],'MPG Payment'!$B24,Table2[Account Details],"Not Available"),0)</f>
        <v>0</v>
      </c>
      <c r="X24" s="98">
        <f t="shared" si="8"/>
        <v>0</v>
      </c>
      <c r="Y24" s="28">
        <f t="shared" si="9"/>
        <v>15.050000000000182</v>
      </c>
      <c r="Z24" s="100">
        <v>0</v>
      </c>
      <c r="AA24" s="101">
        <f t="shared" si="10"/>
        <v>0</v>
      </c>
      <c r="AB24" s="102">
        <f t="shared" si="11"/>
        <v>-6.7240635151405836E-3</v>
      </c>
      <c r="AC24" s="29">
        <f>COUNTIF(Table2[Code],'MPG Payment'!B24)</f>
        <v>1</v>
      </c>
      <c r="AD24" s="127" t="str" cm="1">
        <f t="array" aca="1" ref="AD24" ca="1">SUBSTITUTE(SUBSTITUTE(MID(CELL("filename"),FIND("[",CELL("filename"))+1,FIND("]",CELL("filename"))-FIND("[",CELL("filename"))-1),"JH Farmer Payment-",""),".xlsx","")</f>
        <v>Indent</v>
      </c>
      <c r="AE24" s="29"/>
      <c r="AF24" s="168">
        <v>0</v>
      </c>
      <c r="AG24" s="168">
        <v>0</v>
      </c>
      <c r="AH24" s="168">
        <f t="shared" si="12"/>
        <v>0</v>
      </c>
      <c r="AI24" s="169">
        <v>0</v>
      </c>
    </row>
    <row r="25" spans="1:35" x14ac:dyDescent="0.25">
      <c r="A25" s="42" t="s">
        <v>14026</v>
      </c>
      <c r="B25" s="50">
        <v>20010052</v>
      </c>
      <c r="C25" s="262" t="s">
        <v>16342</v>
      </c>
      <c r="D25" s="29" t="s">
        <v>991</v>
      </c>
      <c r="E25" s="30" t="str">
        <f>IFERROR(VLOOKUP(B25,Table2[[Code]:[Category]],13,0),"Indirect")</f>
        <v>Direct</v>
      </c>
      <c r="F25" s="24">
        <v>1209.4199999999998</v>
      </c>
      <c r="G25" s="24">
        <v>48843.030000000006</v>
      </c>
      <c r="H25" s="98">
        <f>SUMIFS(Table2[Vol_L],Table2[Code],'MPG Payment'!$B25,Table2[Account Details],"Available")</f>
        <v>1217.6200000000001</v>
      </c>
      <c r="I25" s="98">
        <f>SUMIFS(Table2[Amount],Table2[Code],'MPG Payment'!$B25,Table2[Account Details],"Available")</f>
        <v>49012.152600000001</v>
      </c>
      <c r="J25" s="98">
        <f>IF(E25="direct",SUMIFS(Table2[Vol_L],Table2[Code],'MPG Payment'!$B25,Table2[Account Details],"Not Available"),0)</f>
        <v>0</v>
      </c>
      <c r="K25" s="98">
        <f>IF(E25="direct",SUMIFS(Table2[Amount],Table2[Code],'MPG Payment'!$B25,Table2[Account Details],"Not Available"),0)</f>
        <v>0</v>
      </c>
      <c r="L25" s="98">
        <f t="shared" si="4"/>
        <v>1217.6200000000001</v>
      </c>
      <c r="M25" s="98">
        <f t="shared" si="5"/>
        <v>49012.152600000001</v>
      </c>
      <c r="N25" s="99">
        <f t="shared" si="6"/>
        <v>48843.030000000006</v>
      </c>
      <c r="O25" s="98">
        <f>SUMIFS(Table2[TS Loss],Table2[Code],'MPG Payment'!$B25)</f>
        <v>0</v>
      </c>
      <c r="P25" s="98">
        <f>SUMIFS(Table2[Deduction for excess payment],Table2[Code],'MPG Payment'!$B25)</f>
        <v>0</v>
      </c>
      <c r="Q25" s="98">
        <f t="shared" si="7"/>
        <v>169.12259999999515</v>
      </c>
      <c r="R25" s="98">
        <f>SUMIF(Table2[Code],'MPG Payment'!$B25,Table2[CF Deduction])</f>
        <v>6350</v>
      </c>
      <c r="S25" s="98">
        <f>SUMIF('Farmer Payment Calc'!D:D,'MPG Payment'!B25,'Farmer Payment Calc'!M:M)</f>
        <v>0</v>
      </c>
      <c r="T25" s="98">
        <v>0</v>
      </c>
      <c r="U25" s="98">
        <v>0</v>
      </c>
      <c r="V25" s="98">
        <f>IF(E25="direct",SUMIFS(Table2[Net Amount],Table2[Code],'MPG Payment'!$B25,Table2[Account Details],"Available"),0)</f>
        <v>42493</v>
      </c>
      <c r="W25" s="98">
        <f>IF(E25="direct",SUMIFS(Table2[Net Amount],Table2[Code],'MPG Payment'!$B25,Table2[Account Details],"Not Available"),0)</f>
        <v>0</v>
      </c>
      <c r="X25" s="98">
        <f t="shared" si="8"/>
        <v>0</v>
      </c>
      <c r="Y25" s="28">
        <f t="shared" si="9"/>
        <v>3.0000000006111804E-2</v>
      </c>
      <c r="Z25" s="100">
        <v>0</v>
      </c>
      <c r="AA25" s="101">
        <f t="shared" si="10"/>
        <v>0</v>
      </c>
      <c r="AB25" s="102">
        <f t="shared" si="11"/>
        <v>3.4625738820870679E-3</v>
      </c>
      <c r="AC25" s="29">
        <f>COUNTIF(Table2[Code],'MPG Payment'!B25)</f>
        <v>20</v>
      </c>
      <c r="AD25" s="127" t="str" cm="1">
        <f t="array" aca="1" ref="AD25" ca="1">SUBSTITUTE(SUBSTITUTE(MID(CELL("filename"),FIND("[",CELL("filename"))+1,FIND("]",CELL("filename"))-FIND("[",CELL("filename"))-1),"JH Farmer Payment-",""),".xlsx","")</f>
        <v>Indent</v>
      </c>
      <c r="AE25" s="29"/>
      <c r="AF25" s="168">
        <v>0</v>
      </c>
      <c r="AG25" s="168">
        <v>0</v>
      </c>
      <c r="AH25" s="168">
        <f t="shared" si="12"/>
        <v>0</v>
      </c>
      <c r="AI25" s="169">
        <v>0</v>
      </c>
    </row>
    <row r="26" spans="1:35" x14ac:dyDescent="0.25">
      <c r="A26" s="42" t="s">
        <v>14027</v>
      </c>
      <c r="B26" s="50">
        <v>20010054</v>
      </c>
      <c r="C26" s="262" t="s">
        <v>16343</v>
      </c>
      <c r="D26" s="29" t="s">
        <v>991</v>
      </c>
      <c r="E26" s="30" t="str">
        <f>IFERROR(VLOOKUP(B26,Table2[[Code]:[Category]],13,0),"Indirect")</f>
        <v>Direct</v>
      </c>
      <c r="F26" s="24">
        <v>788.18</v>
      </c>
      <c r="G26" s="24">
        <v>32184.85</v>
      </c>
      <c r="H26" s="98">
        <f>SUMIFS(Table2[Vol_L],Table2[Code],'MPG Payment'!$B26,Table2[Account Details],"Available")</f>
        <v>754.1</v>
      </c>
      <c r="I26" s="98">
        <f>SUMIFS(Table2[Amount],Table2[Code],'MPG Payment'!$B26,Table2[Account Details],"Available")</f>
        <v>31820.980000000007</v>
      </c>
      <c r="J26" s="98">
        <f>IF(E26="direct",SUMIFS(Table2[Vol_L],Table2[Code],'MPG Payment'!$B26,Table2[Account Details],"Not Available"),0)</f>
        <v>0</v>
      </c>
      <c r="K26" s="98">
        <f>IF(E26="direct",SUMIFS(Table2[Amount],Table2[Code],'MPG Payment'!$B26,Table2[Account Details],"Not Available"),0)</f>
        <v>0</v>
      </c>
      <c r="L26" s="98">
        <f t="shared" si="4"/>
        <v>754.1</v>
      </c>
      <c r="M26" s="98">
        <f t="shared" si="5"/>
        <v>31820.980000000007</v>
      </c>
      <c r="N26" s="99">
        <f t="shared" si="6"/>
        <v>31820.980000000007</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31821</v>
      </c>
      <c r="W26" s="98">
        <f>IF(E26="direct",SUMIFS(Table2[Net Amount],Table2[Code],'MPG Payment'!$B26,Table2[Account Details],"Not Available"),0)</f>
        <v>0</v>
      </c>
      <c r="X26" s="98">
        <f t="shared" si="8"/>
        <v>0</v>
      </c>
      <c r="Y26" s="28">
        <f t="shared" si="9"/>
        <v>363.84999999999854</v>
      </c>
      <c r="Z26" s="100">
        <v>0</v>
      </c>
      <c r="AA26" s="101">
        <f t="shared" si="10"/>
        <v>0</v>
      </c>
      <c r="AB26" s="102">
        <f t="shared" si="11"/>
        <v>-1.1305629822726895E-2</v>
      </c>
      <c r="AC26" s="29">
        <f>COUNTIF(Table2[Code],'MPG Payment'!B26)</f>
        <v>16</v>
      </c>
      <c r="AD26" s="127" t="str" cm="1">
        <f t="array" aca="1" ref="AD26" ca="1">SUBSTITUTE(SUBSTITUTE(MID(CELL("filename"),FIND("[",CELL("filename"))+1,FIND("]",CELL("filename"))-FIND("[",CELL("filename"))-1),"JH Farmer Payment-",""),".xlsx","")</f>
        <v>Indent</v>
      </c>
      <c r="AE26" s="29"/>
      <c r="AF26" s="168">
        <v>0</v>
      </c>
      <c r="AG26" s="168">
        <v>0</v>
      </c>
      <c r="AH26" s="168">
        <f t="shared" si="12"/>
        <v>0</v>
      </c>
      <c r="AI26" s="169">
        <v>0</v>
      </c>
    </row>
    <row r="27" spans="1:35" x14ac:dyDescent="0.25">
      <c r="A27" s="42" t="s">
        <v>14026</v>
      </c>
      <c r="B27" s="50">
        <v>20010055</v>
      </c>
      <c r="C27" s="262" t="s">
        <v>16344</v>
      </c>
      <c r="D27" s="29" t="s">
        <v>991</v>
      </c>
      <c r="E27" s="30" t="str">
        <f>IFERROR(VLOOKUP(B27,Table2[[Code]:[Category]],13,0),"Indirect")</f>
        <v>Direct</v>
      </c>
      <c r="F27" s="24">
        <v>613.90000000000009</v>
      </c>
      <c r="G27" s="24">
        <v>26031.54</v>
      </c>
      <c r="H27" s="98">
        <f>SUMIFS(Table2[Vol_L],Table2[Code],'MPG Payment'!$B27,Table2[Account Details],"Available")</f>
        <v>590.79999999999984</v>
      </c>
      <c r="I27" s="98">
        <f>SUMIFS(Table2[Amount],Table2[Code],'MPG Payment'!$B27,Table2[Account Details],"Available")</f>
        <v>24985.893400000001</v>
      </c>
      <c r="J27" s="98">
        <f>IF(E27="direct",SUMIFS(Table2[Vol_L],Table2[Code],'MPG Payment'!$B27,Table2[Account Details],"Not Available"),0)</f>
        <v>42.45</v>
      </c>
      <c r="K27" s="98">
        <f>IF(E27="direct",SUMIFS(Table2[Amount],Table2[Code],'MPG Payment'!$B27,Table2[Account Details],"Not Available"),0)</f>
        <v>1740.5519999999999</v>
      </c>
      <c r="L27" s="98">
        <f t="shared" si="4"/>
        <v>633.24999999999989</v>
      </c>
      <c r="M27" s="98">
        <f t="shared" si="5"/>
        <v>26726.445400000001</v>
      </c>
      <c r="N27" s="99">
        <f t="shared" si="6"/>
        <v>26031.54</v>
      </c>
      <c r="O27" s="98">
        <f>SUMIFS(Table2[TS Loss],Table2[Code],'MPG Payment'!$B27)</f>
        <v>0</v>
      </c>
      <c r="P27" s="98">
        <f>SUMIFS(Table2[Deduction for excess payment],Table2[Code],'MPG Payment'!$B27)</f>
        <v>0</v>
      </c>
      <c r="Q27" s="98">
        <f t="shared" si="7"/>
        <v>694.90539999999964</v>
      </c>
      <c r="R27" s="98">
        <f>SUMIF(Table2[Code],'MPG Payment'!$B27,Table2[CF Deduction])</f>
        <v>1270</v>
      </c>
      <c r="S27" s="98">
        <f>SUMIF('Farmer Payment Calc'!D:D,'MPG Payment'!B27,'Farmer Payment Calc'!M:M)</f>
        <v>0</v>
      </c>
      <c r="T27" s="98">
        <v>0</v>
      </c>
      <c r="U27" s="98">
        <v>0</v>
      </c>
      <c r="V27" s="98">
        <f>IF(E27="direct",SUMIFS(Table2[Net Amount],Table2[Code],'MPG Payment'!$B27,Table2[Account Details],"Available"),0)</f>
        <v>24290</v>
      </c>
      <c r="W27" s="98">
        <f>IF(E27="direct",SUMIFS(Table2[Net Amount],Table2[Code],'MPG Payment'!$B27,Table2[Account Details],"Not Available"),0)</f>
        <v>471</v>
      </c>
      <c r="X27" s="98">
        <f t="shared" si="8"/>
        <v>0</v>
      </c>
      <c r="Y27" s="28">
        <f t="shared" si="9"/>
        <v>0.54000000000087311</v>
      </c>
      <c r="Z27" s="100">
        <v>0</v>
      </c>
      <c r="AA27" s="101">
        <f t="shared" si="10"/>
        <v>1</v>
      </c>
      <c r="AB27" s="102">
        <f t="shared" si="11"/>
        <v>2.6694747986480999E-2</v>
      </c>
      <c r="AC27" s="29">
        <f>COUNTIF(Table2[Code],'MPG Payment'!B27)</f>
        <v>19</v>
      </c>
      <c r="AD27" s="127" t="str" cm="1">
        <f t="array" aca="1" ref="AD27" ca="1">SUBSTITUTE(SUBSTITUTE(MID(CELL("filename"),FIND("[",CELL("filename"))+1,FIND("]",CELL("filename"))-FIND("[",CELL("filename"))-1),"JH Farmer Payment-",""),".xlsx","")</f>
        <v>Indent</v>
      </c>
      <c r="AE27" s="29"/>
      <c r="AF27" s="168">
        <v>0</v>
      </c>
      <c r="AG27" s="168">
        <v>0</v>
      </c>
      <c r="AH27" s="168">
        <f t="shared" si="12"/>
        <v>0</v>
      </c>
      <c r="AI27" s="169">
        <v>0</v>
      </c>
    </row>
    <row r="28" spans="1:35" x14ac:dyDescent="0.25">
      <c r="A28" s="42" t="s">
        <v>14026</v>
      </c>
      <c r="B28" s="50">
        <v>20010057</v>
      </c>
      <c r="C28" s="262" t="s">
        <v>16345</v>
      </c>
      <c r="D28" s="29" t="s">
        <v>6600</v>
      </c>
      <c r="E28" s="30" t="str">
        <f>IFERROR(VLOOKUP(B28,Table2[[Code]:[Category]],13,0),"Indirect")</f>
        <v>Direct</v>
      </c>
      <c r="F28" s="24">
        <v>265.40000000000003</v>
      </c>
      <c r="G28" s="24">
        <v>11065.02</v>
      </c>
      <c r="H28" s="98">
        <f>SUMIFS(Table2[Vol_L],Table2[Code],'MPG Payment'!$B28,Table2[Account Details],"Available")</f>
        <v>276.99999999999994</v>
      </c>
      <c r="I28" s="98">
        <f>SUMIFS(Table2[Amount],Table2[Code],'MPG Payment'!$B28,Table2[Account Details],"Available")</f>
        <v>10706.696400000001</v>
      </c>
      <c r="J28" s="98">
        <f>IF(E28="direct",SUMIFS(Table2[Vol_L],Table2[Code],'MPG Payment'!$B28,Table2[Account Details],"Not Available"),0)</f>
        <v>5.0600000000000005</v>
      </c>
      <c r="K28" s="98">
        <f>IF(E28="direct",SUMIFS(Table2[Amount],Table2[Code],'MPG Payment'!$B28,Table2[Account Details],"Not Available"),0)</f>
        <v>313.52199999999999</v>
      </c>
      <c r="L28" s="98">
        <f t="shared" si="4"/>
        <v>282.05999999999995</v>
      </c>
      <c r="M28" s="98">
        <f t="shared" si="5"/>
        <v>11020.218400000002</v>
      </c>
      <c r="N28" s="99">
        <f t="shared" si="6"/>
        <v>11020.218400000002</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10706</v>
      </c>
      <c r="W28" s="98">
        <f>IF(E28="direct",SUMIFS(Table2[Net Amount],Table2[Code],'MPG Payment'!$B28,Table2[Account Details],"Not Available"),0)</f>
        <v>314</v>
      </c>
      <c r="X28" s="98">
        <f t="shared" si="8"/>
        <v>0</v>
      </c>
      <c r="Y28" s="28">
        <f t="shared" si="9"/>
        <v>45.020000000000437</v>
      </c>
      <c r="Z28" s="100">
        <v>0</v>
      </c>
      <c r="AA28" s="101">
        <f t="shared" si="10"/>
        <v>0</v>
      </c>
      <c r="AB28" s="102">
        <f t="shared" si="11"/>
        <v>-4.0489398121285698E-3</v>
      </c>
      <c r="AC28" s="29">
        <f>COUNTIF(Table2[Code],'MPG Payment'!B28)</f>
        <v>5</v>
      </c>
      <c r="AD28" s="127" t="str" cm="1">
        <f t="array" aca="1" ref="AD28" ca="1">SUBSTITUTE(SUBSTITUTE(MID(CELL("filename"),FIND("[",CELL("filename"))+1,FIND("]",CELL("filename"))-FIND("[",CELL("filename"))-1),"JH Farmer Payment-",""),".xlsx","")</f>
        <v>Indent</v>
      </c>
      <c r="AE28" s="29"/>
      <c r="AF28" s="168">
        <v>0</v>
      </c>
      <c r="AG28" s="168">
        <v>0</v>
      </c>
      <c r="AH28" s="168">
        <f t="shared" si="12"/>
        <v>0</v>
      </c>
      <c r="AI28" s="169">
        <v>0</v>
      </c>
    </row>
    <row r="29" spans="1:35" x14ac:dyDescent="0.25">
      <c r="A29" s="42" t="s">
        <v>14026</v>
      </c>
      <c r="B29" s="50">
        <v>20010059</v>
      </c>
      <c r="C29" s="262" t="s">
        <v>16346</v>
      </c>
      <c r="D29" s="29" t="s">
        <v>991</v>
      </c>
      <c r="E29" s="30" t="str">
        <f>IFERROR(VLOOKUP(B29,Table2[[Code]:[Category]],13,0),"Indirect")</f>
        <v>Direct</v>
      </c>
      <c r="F29" s="24">
        <v>129.18</v>
      </c>
      <c r="G29" s="24">
        <v>5059.0999999999995</v>
      </c>
      <c r="H29" s="98">
        <f>SUMIFS(Table2[Vol_L],Table2[Code],'MPG Payment'!$B29,Table2[Account Details],"Available")</f>
        <v>130.61000000000001</v>
      </c>
      <c r="I29" s="98">
        <f>SUMIFS(Table2[Amount],Table2[Code],'MPG Payment'!$B29,Table2[Account Details],"Available")</f>
        <v>5396.5654999999988</v>
      </c>
      <c r="J29" s="98">
        <f>IF(E29="direct",SUMIFS(Table2[Vol_L],Table2[Code],'MPG Payment'!$B29,Table2[Account Details],"Not Available"),0)</f>
        <v>0</v>
      </c>
      <c r="K29" s="98">
        <f>IF(E29="direct",SUMIFS(Table2[Amount],Table2[Code],'MPG Payment'!$B29,Table2[Account Details],"Not Available"),0)</f>
        <v>0</v>
      </c>
      <c r="L29" s="98">
        <f t="shared" si="4"/>
        <v>130.61000000000001</v>
      </c>
      <c r="M29" s="98">
        <f t="shared" si="5"/>
        <v>5396.5654999999988</v>
      </c>
      <c r="N29" s="99">
        <f t="shared" si="6"/>
        <v>5059.0999999999995</v>
      </c>
      <c r="O29" s="98">
        <f>SUMIFS(Table2[TS Loss],Table2[Code],'MPG Payment'!$B29)</f>
        <v>0</v>
      </c>
      <c r="P29" s="98">
        <f>SUMIFS(Table2[Deduction for excess payment],Table2[Code],'MPG Payment'!$B29)</f>
        <v>0</v>
      </c>
      <c r="Q29" s="98">
        <f t="shared" si="7"/>
        <v>337.46549999999934</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5059</v>
      </c>
      <c r="W29" s="98">
        <f>IF(E29="direct",SUMIFS(Table2[Net Amount],Table2[Code],'MPG Payment'!$B29,Table2[Account Details],"Not Available"),0)</f>
        <v>0</v>
      </c>
      <c r="X29" s="98">
        <f t="shared" si="8"/>
        <v>0</v>
      </c>
      <c r="Y29" s="28">
        <f t="shared" si="9"/>
        <v>9.9999999999454303E-2</v>
      </c>
      <c r="Z29" s="100">
        <v>0</v>
      </c>
      <c r="AA29" s="101">
        <f t="shared" si="10"/>
        <v>0</v>
      </c>
      <c r="AB29" s="102">
        <f t="shared" si="11"/>
        <v>6.6704651024885722E-2</v>
      </c>
      <c r="AC29" s="29">
        <f>COUNTIF(Table2[Code],'MPG Payment'!B29)</f>
        <v>2</v>
      </c>
      <c r="AD29" s="127" t="str" cm="1">
        <f t="array" aca="1" ref="AD29" ca="1">SUBSTITUTE(SUBSTITUTE(MID(CELL("filename"),FIND("[",CELL("filename"))+1,FIND("]",CELL("filename"))-FIND("[",CELL("filename"))-1),"JH Farmer Payment-",""),".xlsx","")</f>
        <v>Indent</v>
      </c>
      <c r="AE29" s="29"/>
      <c r="AF29" s="168">
        <v>0</v>
      </c>
      <c r="AG29" s="168">
        <v>0</v>
      </c>
      <c r="AH29" s="168">
        <f t="shared" si="12"/>
        <v>0</v>
      </c>
      <c r="AI29" s="169">
        <v>0</v>
      </c>
    </row>
    <row r="30" spans="1:35" x14ac:dyDescent="0.25">
      <c r="A30" s="42" t="s">
        <v>14026</v>
      </c>
      <c r="B30" s="50">
        <v>20010060</v>
      </c>
      <c r="C30" s="262" t="s">
        <v>16347</v>
      </c>
      <c r="D30" s="29" t="s">
        <v>6600</v>
      </c>
      <c r="E30" s="30" t="str">
        <f>IFERROR(VLOOKUP(B30,Table2[[Code]:[Category]],13,0),"Indirect")</f>
        <v>Indirect</v>
      </c>
      <c r="F30" s="24">
        <v>68.760000000000005</v>
      </c>
      <c r="G30" s="24">
        <v>2613.7900000000004</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2613.7900000000004</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2613.7900000000004</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Indent</v>
      </c>
      <c r="AE30" s="29"/>
      <c r="AF30" s="168">
        <v>0</v>
      </c>
      <c r="AG30" s="168">
        <v>0</v>
      </c>
      <c r="AH30" s="168">
        <f t="shared" si="12"/>
        <v>0</v>
      </c>
      <c r="AI30" s="169">
        <v>0</v>
      </c>
    </row>
    <row r="31" spans="1:35" x14ac:dyDescent="0.25">
      <c r="A31" s="42" t="s">
        <v>14026</v>
      </c>
      <c r="B31" s="50">
        <v>20010061</v>
      </c>
      <c r="C31" s="262" t="s">
        <v>16348</v>
      </c>
      <c r="D31" s="29" t="s">
        <v>991</v>
      </c>
      <c r="E31" s="30" t="str">
        <f>IFERROR(VLOOKUP(B31,Table2[[Code]:[Category]],13,0),"Indirect")</f>
        <v>Direct</v>
      </c>
      <c r="F31" s="24">
        <v>524.12</v>
      </c>
      <c r="G31" s="24">
        <v>21078.52</v>
      </c>
      <c r="H31" s="98">
        <f>SUMIFS(Table2[Vol_L],Table2[Code],'MPG Payment'!$B31,Table2[Account Details],"Available")</f>
        <v>522.21</v>
      </c>
      <c r="I31" s="98">
        <f>SUMIFS(Table2[Amount],Table2[Code],'MPG Payment'!$B31,Table2[Account Details],"Available")</f>
        <v>21217.406100000004</v>
      </c>
      <c r="J31" s="98">
        <f>IF(E31="direct",SUMIFS(Table2[Vol_L],Table2[Code],'MPG Payment'!$B31,Table2[Account Details],"Not Available"),0)</f>
        <v>0</v>
      </c>
      <c r="K31" s="98">
        <f>IF(E31="direct",SUMIFS(Table2[Amount],Table2[Code],'MPG Payment'!$B31,Table2[Account Details],"Not Available"),0)</f>
        <v>0</v>
      </c>
      <c r="L31" s="98">
        <f t="shared" si="4"/>
        <v>522.21</v>
      </c>
      <c r="M31" s="98">
        <f t="shared" si="5"/>
        <v>21217.406100000004</v>
      </c>
      <c r="N31" s="99">
        <f t="shared" si="6"/>
        <v>21078.52</v>
      </c>
      <c r="O31" s="98">
        <f>SUMIFS(Table2[TS Loss],Table2[Code],'MPG Payment'!$B31)</f>
        <v>0</v>
      </c>
      <c r="P31" s="98">
        <f>SUMIFS(Table2[Deduction for excess payment],Table2[Code],'MPG Payment'!$B31)</f>
        <v>0</v>
      </c>
      <c r="Q31" s="98">
        <f t="shared" si="7"/>
        <v>138.88610000000335</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21079</v>
      </c>
      <c r="W31" s="98">
        <f>IF(E31="direct",SUMIFS(Table2[Net Amount],Table2[Code],'MPG Payment'!$B31,Table2[Account Details],"Not Available"),0)</f>
        <v>0</v>
      </c>
      <c r="X31" s="98">
        <f t="shared" si="8"/>
        <v>0</v>
      </c>
      <c r="Y31" s="28">
        <f t="shared" si="9"/>
        <v>-0.47999999999956344</v>
      </c>
      <c r="Z31" s="100">
        <v>0</v>
      </c>
      <c r="AA31" s="101">
        <f t="shared" si="10"/>
        <v>0</v>
      </c>
      <c r="AB31" s="102">
        <f t="shared" si="11"/>
        <v>6.5889872723513491E-3</v>
      </c>
      <c r="AC31" s="29">
        <f>COUNTIF(Table2[Code],'MPG Payment'!B31)</f>
        <v>5</v>
      </c>
      <c r="AD31" s="127" t="str" cm="1">
        <f t="array" aca="1" ref="AD31" ca="1">SUBSTITUTE(SUBSTITUTE(MID(CELL("filename"),FIND("[",CELL("filename"))+1,FIND("]",CELL("filename"))-FIND("[",CELL("filename"))-1),"JH Farmer Payment-",""),".xlsx","")</f>
        <v>Indent</v>
      </c>
      <c r="AE31" s="29"/>
      <c r="AF31" s="168">
        <v>0</v>
      </c>
      <c r="AG31" s="168">
        <v>0</v>
      </c>
      <c r="AH31" s="168">
        <f t="shared" si="12"/>
        <v>0</v>
      </c>
      <c r="AI31" s="169">
        <v>0</v>
      </c>
    </row>
    <row r="32" spans="1:35" x14ac:dyDescent="0.25">
      <c r="A32" s="42" t="s">
        <v>14026</v>
      </c>
      <c r="B32" s="50">
        <v>20010062</v>
      </c>
      <c r="C32" s="262" t="s">
        <v>16349</v>
      </c>
      <c r="D32" s="29" t="s">
        <v>991</v>
      </c>
      <c r="E32" s="30" t="str">
        <f>IFERROR(VLOOKUP(B32,Table2[[Code]:[Category]],13,0),"Indirect")</f>
        <v>Direct</v>
      </c>
      <c r="F32" s="24">
        <v>174.05999999999997</v>
      </c>
      <c r="G32" s="24">
        <v>6904.76</v>
      </c>
      <c r="H32" s="98">
        <f>SUMIFS(Table2[Vol_L],Table2[Code],'MPG Payment'!$B32,Table2[Account Details],"Available")</f>
        <v>174.24000000000004</v>
      </c>
      <c r="I32" s="98">
        <f>SUMIFS(Table2[Amount],Table2[Code],'MPG Payment'!$B32,Table2[Account Details],"Available")</f>
        <v>6726.8369000000002</v>
      </c>
      <c r="J32" s="98">
        <f>IF(E32="direct",SUMIFS(Table2[Vol_L],Table2[Code],'MPG Payment'!$B32,Table2[Account Details],"Not Available"),0)</f>
        <v>0</v>
      </c>
      <c r="K32" s="98">
        <f>IF(E32="direct",SUMIFS(Table2[Amount],Table2[Code],'MPG Payment'!$B32,Table2[Account Details],"Not Available"),0)</f>
        <v>0</v>
      </c>
      <c r="L32" s="98">
        <f t="shared" si="4"/>
        <v>174.24000000000004</v>
      </c>
      <c r="M32" s="98">
        <f t="shared" si="5"/>
        <v>6726.8369000000002</v>
      </c>
      <c r="N32" s="99">
        <f t="shared" si="6"/>
        <v>6726.8369000000002</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6727</v>
      </c>
      <c r="W32" s="98">
        <f>IF(E32="direct",SUMIFS(Table2[Net Amount],Table2[Code],'MPG Payment'!$B32,Table2[Account Details],"Not Available"),0)</f>
        <v>0</v>
      </c>
      <c r="X32" s="98">
        <f t="shared" si="8"/>
        <v>0</v>
      </c>
      <c r="Y32" s="28">
        <f t="shared" si="9"/>
        <v>177.76000000000022</v>
      </c>
      <c r="Z32" s="100">
        <v>0</v>
      </c>
      <c r="AA32" s="101">
        <f t="shared" si="10"/>
        <v>0</v>
      </c>
      <c r="AB32" s="102">
        <f t="shared" si="11"/>
        <v>-2.5768180211911778E-2</v>
      </c>
      <c r="AC32" s="29">
        <f>COUNTIF(Table2[Code],'MPG Payment'!B32)</f>
        <v>6</v>
      </c>
      <c r="AD32" s="127" t="str" cm="1">
        <f t="array" aca="1" ref="AD32" ca="1">SUBSTITUTE(SUBSTITUTE(MID(CELL("filename"),FIND("[",CELL("filename"))+1,FIND("]",CELL("filename"))-FIND("[",CELL("filename"))-1),"JH Farmer Payment-",""),".xlsx","")</f>
        <v>Indent</v>
      </c>
      <c r="AE32" s="29"/>
      <c r="AF32" s="168">
        <v>0</v>
      </c>
      <c r="AG32" s="168">
        <v>0</v>
      </c>
      <c r="AH32" s="168">
        <f t="shared" si="12"/>
        <v>0</v>
      </c>
      <c r="AI32" s="169">
        <v>0</v>
      </c>
    </row>
    <row r="33" spans="1:35" x14ac:dyDescent="0.25">
      <c r="A33" s="42" t="s">
        <v>14026</v>
      </c>
      <c r="B33" s="50">
        <v>20010063</v>
      </c>
      <c r="C33" s="262" t="s">
        <v>16350</v>
      </c>
      <c r="D33" s="29" t="s">
        <v>6600</v>
      </c>
      <c r="E33" s="30" t="str">
        <f>IFERROR(VLOOKUP(B33,Table2[[Code]:[Category]],13,0),"Indirect")</f>
        <v>Indirect</v>
      </c>
      <c r="F33" s="24">
        <v>406.02000000000004</v>
      </c>
      <c r="G33" s="24">
        <v>16734.900000000001</v>
      </c>
      <c r="H33" s="98">
        <f>SUMIFS(Table2[Vol_L],Table2[Code],'MPG Payment'!$B33,Table2[Account Details],"Available")</f>
        <v>0</v>
      </c>
      <c r="I33" s="98">
        <f>SUMIFS(Table2[Amount],Table2[Code],'MPG Payment'!$B33,Table2[Account Details],"Available")</f>
        <v>0</v>
      </c>
      <c r="J33" s="98">
        <f>IF(E33="direct",SUMIFS(Table2[Vol_L],Table2[Code],'MPG Payment'!$B33,Table2[Account Details],"Not Available"),0)</f>
        <v>0</v>
      </c>
      <c r="K33" s="98">
        <f>IF(E33="direct",SUMIFS(Table2[Amount],Table2[Code],'MPG Payment'!$B33,Table2[Account Details],"Not Available"),0)</f>
        <v>0</v>
      </c>
      <c r="L33" s="98">
        <f t="shared" si="4"/>
        <v>0</v>
      </c>
      <c r="M33" s="98">
        <f t="shared" si="5"/>
        <v>0</v>
      </c>
      <c r="N33" s="99">
        <f t="shared" si="6"/>
        <v>16734.900000000001</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0</v>
      </c>
      <c r="W33" s="98">
        <f>IF(E33="direct",SUMIFS(Table2[Net Amount],Table2[Code],'MPG Payment'!$B33,Table2[Account Details],"Not Available"),0)</f>
        <v>0</v>
      </c>
      <c r="X33" s="98">
        <f t="shared" si="8"/>
        <v>16734.900000000001</v>
      </c>
      <c r="Y33" s="28">
        <f t="shared" si="9"/>
        <v>0</v>
      </c>
      <c r="Z33" s="100">
        <v>0</v>
      </c>
      <c r="AA33" s="101">
        <f t="shared" si="10"/>
        <v>0</v>
      </c>
      <c r="AB33" s="102">
        <f t="shared" si="11"/>
        <v>-1</v>
      </c>
      <c r="AC33" s="29">
        <f>COUNTIF(Table2[Code],'MPG Payment'!B33)</f>
        <v>0</v>
      </c>
      <c r="AD33" s="127" t="str" cm="1">
        <f t="array" aca="1" ref="AD33" ca="1">SUBSTITUTE(SUBSTITUTE(MID(CELL("filename"),FIND("[",CELL("filename"))+1,FIND("]",CELL("filename"))-FIND("[",CELL("filename"))-1),"JH Farmer Payment-",""),".xlsx","")</f>
        <v>Indent</v>
      </c>
      <c r="AE33" s="29"/>
      <c r="AF33" s="168">
        <v>0</v>
      </c>
      <c r="AG33" s="168">
        <v>0</v>
      </c>
      <c r="AH33" s="168">
        <f t="shared" si="12"/>
        <v>0</v>
      </c>
      <c r="AI33" s="169">
        <v>0</v>
      </c>
    </row>
    <row r="34" spans="1:35" x14ac:dyDescent="0.25">
      <c r="A34" s="42" t="s">
        <v>14028</v>
      </c>
      <c r="B34" s="50">
        <v>20020001</v>
      </c>
      <c r="C34" s="262" t="s">
        <v>3399</v>
      </c>
      <c r="D34" s="29" t="s">
        <v>990</v>
      </c>
      <c r="E34" s="30" t="str">
        <f>IFERROR(VLOOKUP(B34,Table2[[Code]:[Category]],13,0),"Indirect")</f>
        <v>Direct</v>
      </c>
      <c r="F34" s="24">
        <v>4902.1000000000004</v>
      </c>
      <c r="G34" s="24">
        <v>198731.52000000005</v>
      </c>
      <c r="H34" s="98">
        <f>SUMIFS(Table2[Vol_L],Table2[Code],'MPG Payment'!$B34,Table2[Account Details],"Available")</f>
        <v>4902.1000000000004</v>
      </c>
      <c r="I34" s="98">
        <f>SUMIFS(Table2[Amount],Table2[Code],'MPG Payment'!$B34,Table2[Account Details],"Available")</f>
        <v>198731.25100000005</v>
      </c>
      <c r="J34" s="98">
        <f>IF(E34="direct",SUMIFS(Table2[Vol_L],Table2[Code],'MPG Payment'!$B34,Table2[Account Details],"Not Available"),0)</f>
        <v>0</v>
      </c>
      <c r="K34" s="98">
        <f>IF(E34="direct",SUMIFS(Table2[Amount],Table2[Code],'MPG Payment'!$B34,Table2[Account Details],"Not Available"),0)</f>
        <v>0</v>
      </c>
      <c r="L34" s="98">
        <f t="shared" si="4"/>
        <v>4902.1000000000004</v>
      </c>
      <c r="M34" s="98">
        <f t="shared" si="5"/>
        <v>198731.25100000005</v>
      </c>
      <c r="N34" s="99">
        <f t="shared" si="6"/>
        <v>198731.25100000005</v>
      </c>
      <c r="O34" s="98">
        <f>SUMIFS(Table2[TS Loss],Table2[Code],'MPG Payment'!$B34)</f>
        <v>1292</v>
      </c>
      <c r="P34" s="98">
        <f>SUMIFS(Table2[Deduction for excess payment],Table2[Code],'MPG Payment'!$B34)</f>
        <v>0</v>
      </c>
      <c r="Q34" s="98">
        <f t="shared" si="7"/>
        <v>0</v>
      </c>
      <c r="R34" s="98">
        <f>SUMIF(Table2[Code],'MPG Payment'!$B34,Table2[CF Deduction])</f>
        <v>12051</v>
      </c>
      <c r="S34" s="98">
        <f>SUMIF('Farmer Payment Calc'!D:D,'MPG Payment'!B34,'Farmer Payment Calc'!M:M)</f>
        <v>0</v>
      </c>
      <c r="T34" s="98">
        <v>0</v>
      </c>
      <c r="U34" s="98">
        <v>0</v>
      </c>
      <c r="V34" s="98">
        <f>IF(E34="direct",SUMIFS(Table2[Net Amount],Table2[Code],'MPG Payment'!$B34,Table2[Account Details],"Available"),0)</f>
        <v>185386</v>
      </c>
      <c r="W34" s="98">
        <f>IF(E34="direct",SUMIFS(Table2[Net Amount],Table2[Code],'MPG Payment'!$B34,Table2[Account Details],"Not Available"),0)</f>
        <v>0</v>
      </c>
      <c r="X34" s="98">
        <f t="shared" si="8"/>
        <v>0</v>
      </c>
      <c r="Y34" s="28">
        <f t="shared" si="9"/>
        <v>2.5200000000477303</v>
      </c>
      <c r="Z34" s="100" t="s">
        <v>16778</v>
      </c>
      <c r="AA34" s="101">
        <f t="shared" si="10"/>
        <v>2</v>
      </c>
      <c r="AB34" s="102">
        <f t="shared" si="11"/>
        <v>-1.3535849773615819E-6</v>
      </c>
      <c r="AC34" s="29">
        <f>COUNTIF(Table2[Code],'MPG Payment'!B34)</f>
        <v>84</v>
      </c>
      <c r="AD34" s="127" t="str" cm="1">
        <f t="array" aca="1" ref="AD34" ca="1">SUBSTITUTE(SUBSTITUTE(MID(CELL("filename"),FIND("[",CELL("filename"))+1,FIND("]",CELL("filename"))-FIND("[",CELL("filename"))-1),"JH Farmer Payment-",""),".xlsx","")</f>
        <v>Indent</v>
      </c>
      <c r="AE34" s="29" t="s">
        <v>6774</v>
      </c>
      <c r="AF34" s="168">
        <v>0</v>
      </c>
      <c r="AG34" s="168">
        <v>0</v>
      </c>
      <c r="AH34" s="168">
        <f t="shared" si="12"/>
        <v>0</v>
      </c>
      <c r="AI34" s="169">
        <v>0</v>
      </c>
    </row>
    <row r="35" spans="1:35" x14ac:dyDescent="0.25">
      <c r="A35" s="42" t="s">
        <v>14028</v>
      </c>
      <c r="B35" s="50">
        <v>20020002</v>
      </c>
      <c r="C35" s="262" t="s">
        <v>3400</v>
      </c>
      <c r="D35" s="29" t="s">
        <v>991</v>
      </c>
      <c r="E35" s="30" t="str">
        <f>IFERROR(VLOOKUP(B35,Table2[[Code]:[Category]],13,0),"Indirect")</f>
        <v>Direct</v>
      </c>
      <c r="F35" s="24">
        <v>2123.77</v>
      </c>
      <c r="G35" s="24">
        <v>85525.570000000022</v>
      </c>
      <c r="H35" s="98">
        <f>SUMIFS(Table2[Vol_L],Table2[Code],'MPG Payment'!$B35,Table2[Account Details],"Available")</f>
        <v>2016.03</v>
      </c>
      <c r="I35" s="98">
        <f>SUMIFS(Table2[Amount],Table2[Code],'MPG Payment'!$B35,Table2[Account Details],"Available")</f>
        <v>85435.300999999992</v>
      </c>
      <c r="J35" s="98">
        <f>IF(E35="direct",SUMIFS(Table2[Vol_L],Table2[Code],'MPG Payment'!$B35,Table2[Account Details],"Not Available"),0)</f>
        <v>0</v>
      </c>
      <c r="K35" s="98">
        <f>IF(E35="direct",SUMIFS(Table2[Amount],Table2[Code],'MPG Payment'!$B35,Table2[Account Details],"Not Available"),0)</f>
        <v>0</v>
      </c>
      <c r="L35" s="98">
        <f t="shared" si="4"/>
        <v>2016.03</v>
      </c>
      <c r="M35" s="98">
        <f t="shared" si="5"/>
        <v>85435.300999999992</v>
      </c>
      <c r="N35" s="99">
        <f t="shared" si="6"/>
        <v>85435.300999999992</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85438</v>
      </c>
      <c r="W35" s="98">
        <f>IF(E35="direct",SUMIFS(Table2[Net Amount],Table2[Code],'MPG Payment'!$B35,Table2[Account Details],"Not Available"),0)</f>
        <v>0</v>
      </c>
      <c r="X35" s="98">
        <f t="shared" si="8"/>
        <v>0</v>
      </c>
      <c r="Y35" s="28">
        <f t="shared" si="9"/>
        <v>87.570000000021537</v>
      </c>
      <c r="Z35" s="100">
        <v>0</v>
      </c>
      <c r="AA35" s="101">
        <f t="shared" si="10"/>
        <v>-3</v>
      </c>
      <c r="AB35" s="102">
        <f t="shared" si="11"/>
        <v>-1.0554621267070106E-3</v>
      </c>
      <c r="AC35" s="29">
        <f>COUNTIF(Table2[Code],'MPG Payment'!B35)</f>
        <v>30</v>
      </c>
      <c r="AD35" s="127" t="str" cm="1">
        <f t="array" aca="1" ref="AD35" ca="1">SUBSTITUTE(SUBSTITUTE(MID(CELL("filename"),FIND("[",CELL("filename"))+1,FIND("]",CELL("filename"))-FIND("[",CELL("filename"))-1),"JH Farmer Payment-",""),".xlsx","")</f>
        <v>Indent</v>
      </c>
      <c r="AE35" s="29"/>
      <c r="AF35" s="168">
        <v>0</v>
      </c>
      <c r="AG35" s="168">
        <v>0</v>
      </c>
      <c r="AH35" s="168">
        <f t="shared" si="12"/>
        <v>0</v>
      </c>
      <c r="AI35" s="169">
        <v>0</v>
      </c>
    </row>
    <row r="36" spans="1:35" x14ac:dyDescent="0.25">
      <c r="A36" s="42" t="s">
        <v>14028</v>
      </c>
      <c r="B36" s="50">
        <v>20020003</v>
      </c>
      <c r="C36" s="262" t="s">
        <v>3401</v>
      </c>
      <c r="D36" s="29" t="s">
        <v>991</v>
      </c>
      <c r="E36" s="30" t="str">
        <f>IFERROR(VLOOKUP(B36,Table2[[Code]:[Category]],13,0),"Indirect")</f>
        <v>Direct</v>
      </c>
      <c r="F36" s="24">
        <v>830.9</v>
      </c>
      <c r="G36" s="24">
        <v>34337.67</v>
      </c>
      <c r="H36" s="98">
        <f>SUMIFS(Table2[Vol_L],Table2[Code],'MPG Payment'!$B36,Table2[Account Details],"Available")</f>
        <v>828.31000000000006</v>
      </c>
      <c r="I36" s="98">
        <f>SUMIFS(Table2[Amount],Table2[Code],'MPG Payment'!$B36,Table2[Account Details],"Available")</f>
        <v>34843.777799999996</v>
      </c>
      <c r="J36" s="98">
        <f>IF(E36="direct",SUMIFS(Table2[Vol_L],Table2[Code],'MPG Payment'!$B36,Table2[Account Details],"Not Available"),0)</f>
        <v>0</v>
      </c>
      <c r="K36" s="98">
        <f>IF(E36="direct",SUMIFS(Table2[Amount],Table2[Code],'MPG Payment'!$B36,Table2[Account Details],"Not Available"),0)</f>
        <v>0</v>
      </c>
      <c r="L36" s="98">
        <f t="shared" si="4"/>
        <v>828.31000000000006</v>
      </c>
      <c r="M36" s="98">
        <f t="shared" si="5"/>
        <v>34843.777799999996</v>
      </c>
      <c r="N36" s="99">
        <f t="shared" si="6"/>
        <v>34337.67</v>
      </c>
      <c r="O36" s="98">
        <f>SUMIFS(Table2[TS Loss],Table2[Code],'MPG Payment'!$B36)</f>
        <v>0</v>
      </c>
      <c r="P36" s="98">
        <f>SUMIFS(Table2[Deduction for excess payment],Table2[Code],'MPG Payment'!$B36)</f>
        <v>0</v>
      </c>
      <c r="Q36" s="98">
        <f t="shared" si="7"/>
        <v>506.10779999999795</v>
      </c>
      <c r="R36" s="98">
        <f>SUMIF(Table2[Code],'MPG Payment'!$B36,Table2[CF Deduction])</f>
        <v>12700</v>
      </c>
      <c r="S36" s="98">
        <f>SUMIF('Farmer Payment Calc'!D:D,'MPG Payment'!B36,'Farmer Payment Calc'!M:M)</f>
        <v>0</v>
      </c>
      <c r="T36" s="98">
        <v>0</v>
      </c>
      <c r="U36" s="98">
        <v>0</v>
      </c>
      <c r="V36" s="98">
        <f>IF(E36="direct",SUMIFS(Table2[Net Amount],Table2[Code],'MPG Payment'!$B36,Table2[Account Details],"Available"),0)</f>
        <v>21637</v>
      </c>
      <c r="W36" s="98">
        <f>IF(E36="direct",SUMIFS(Table2[Net Amount],Table2[Code],'MPG Payment'!$B36,Table2[Account Details],"Not Available"),0)</f>
        <v>0</v>
      </c>
      <c r="X36" s="98">
        <f t="shared" si="8"/>
        <v>0</v>
      </c>
      <c r="Y36" s="28">
        <f t="shared" si="9"/>
        <v>0.66999999999825377</v>
      </c>
      <c r="Z36" s="100">
        <v>0</v>
      </c>
      <c r="AA36" s="101">
        <f t="shared" si="10"/>
        <v>1</v>
      </c>
      <c r="AB36" s="102">
        <f t="shared" si="11"/>
        <v>1.4739142172430395E-2</v>
      </c>
      <c r="AC36" s="29">
        <f>COUNTIF(Table2[Code],'MPG Payment'!B36)</f>
        <v>9</v>
      </c>
      <c r="AD36" s="127" t="str" cm="1">
        <f t="array" aca="1" ref="AD36" ca="1">SUBSTITUTE(SUBSTITUTE(MID(CELL("filename"),FIND("[",CELL("filename"))+1,FIND("]",CELL("filename"))-FIND("[",CELL("filename"))-1),"JH Farmer Payment-",""),".xlsx","")</f>
        <v>Indent</v>
      </c>
      <c r="AE36" s="29"/>
      <c r="AF36" s="168">
        <v>0</v>
      </c>
      <c r="AG36" s="168">
        <v>0</v>
      </c>
      <c r="AH36" s="168">
        <f t="shared" si="12"/>
        <v>0</v>
      </c>
      <c r="AI36" s="169">
        <v>0</v>
      </c>
    </row>
    <row r="37" spans="1:35" x14ac:dyDescent="0.25">
      <c r="A37" s="42" t="s">
        <v>14028</v>
      </c>
      <c r="B37" s="50">
        <v>20020004</v>
      </c>
      <c r="C37" s="262" t="s">
        <v>3402</v>
      </c>
      <c r="D37" s="29" t="s">
        <v>991</v>
      </c>
      <c r="E37" s="30" t="str">
        <f>IFERROR(VLOOKUP(B37,Table2[[Code]:[Category]],13,0),"Indirect")</f>
        <v>Direct</v>
      </c>
      <c r="F37" s="24">
        <v>357.31</v>
      </c>
      <c r="G37" s="24">
        <v>14537.029999999999</v>
      </c>
      <c r="H37" s="98">
        <f>SUMIFS(Table2[Vol_L],Table2[Code],'MPG Payment'!$B37,Table2[Account Details],"Available")</f>
        <v>350.64</v>
      </c>
      <c r="I37" s="98">
        <f>SUMIFS(Table2[Amount],Table2[Code],'MPG Payment'!$B37,Table2[Account Details],"Available")</f>
        <v>14535.2093</v>
      </c>
      <c r="J37" s="98">
        <f>IF(E37="direct",SUMIFS(Table2[Vol_L],Table2[Code],'MPG Payment'!$B37,Table2[Account Details],"Not Available"),0)</f>
        <v>0</v>
      </c>
      <c r="K37" s="98">
        <f>IF(E37="direct",SUMIFS(Table2[Amount],Table2[Code],'MPG Payment'!$B37,Table2[Account Details],"Not Available"),0)</f>
        <v>0</v>
      </c>
      <c r="L37" s="98">
        <f t="shared" si="4"/>
        <v>350.64</v>
      </c>
      <c r="M37" s="98">
        <f t="shared" si="5"/>
        <v>14535.2093</v>
      </c>
      <c r="N37" s="99">
        <f t="shared" si="6"/>
        <v>14535.2093</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14537</v>
      </c>
      <c r="W37" s="98">
        <f>IF(E37="direct",SUMIFS(Table2[Net Amount],Table2[Code],'MPG Payment'!$B37,Table2[Account Details],"Not Available"),0)</f>
        <v>0</v>
      </c>
      <c r="X37" s="98">
        <f t="shared" si="8"/>
        <v>0</v>
      </c>
      <c r="Y37" s="28">
        <f t="shared" si="9"/>
        <v>2.9999999998835847E-2</v>
      </c>
      <c r="Z37" s="100">
        <v>0</v>
      </c>
      <c r="AA37" s="101">
        <f t="shared" si="10"/>
        <v>-2</v>
      </c>
      <c r="AB37" s="102">
        <f t="shared" si="11"/>
        <v>-1.2524566572390622E-4</v>
      </c>
      <c r="AC37" s="29">
        <f>COUNTIF(Table2[Code],'MPG Payment'!B37)</f>
        <v>12</v>
      </c>
      <c r="AD37" s="127" t="str" cm="1">
        <f t="array" aca="1" ref="AD37" ca="1">SUBSTITUTE(SUBSTITUTE(MID(CELL("filename"),FIND("[",CELL("filename"))+1,FIND("]",CELL("filename"))-FIND("[",CELL("filename"))-1),"JH Farmer Payment-",""),".xlsx","")</f>
        <v>Indent</v>
      </c>
      <c r="AE37" s="29"/>
      <c r="AF37" s="168">
        <v>0</v>
      </c>
      <c r="AG37" s="168">
        <v>0</v>
      </c>
      <c r="AH37" s="168">
        <f t="shared" si="12"/>
        <v>0</v>
      </c>
      <c r="AI37" s="169">
        <v>0</v>
      </c>
    </row>
    <row r="38" spans="1:35" x14ac:dyDescent="0.25">
      <c r="A38" s="42" t="s">
        <v>14028</v>
      </c>
      <c r="B38" s="50">
        <v>20020005</v>
      </c>
      <c r="C38" s="262" t="s">
        <v>16351</v>
      </c>
      <c r="D38" s="29" t="s">
        <v>991</v>
      </c>
      <c r="E38" s="30" t="str">
        <f>IFERROR(VLOOKUP(B38,Table2[[Code]:[Category]],13,0),"Indirect")</f>
        <v>Direct</v>
      </c>
      <c r="F38" s="24">
        <v>391</v>
      </c>
      <c r="G38" s="24">
        <v>16584.010000000002</v>
      </c>
      <c r="H38" s="98">
        <f>SUMIFS(Table2[Vol_L],Table2[Code],'MPG Payment'!$B38,Table2[Account Details],"Available")</f>
        <v>402.6</v>
      </c>
      <c r="I38" s="98">
        <f>SUMIFS(Table2[Amount],Table2[Code],'MPG Payment'!$B38,Table2[Account Details],"Available")</f>
        <v>16554.225999999999</v>
      </c>
      <c r="J38" s="98">
        <f>IF(E38="direct",SUMIFS(Table2[Vol_L],Table2[Code],'MPG Payment'!$B38,Table2[Account Details],"Not Available"),0)</f>
        <v>0</v>
      </c>
      <c r="K38" s="98">
        <f>IF(E38="direct",SUMIFS(Table2[Amount],Table2[Code],'MPG Payment'!$B38,Table2[Account Details],"Not Available"),0)</f>
        <v>0</v>
      </c>
      <c r="L38" s="98">
        <f t="shared" si="4"/>
        <v>402.6</v>
      </c>
      <c r="M38" s="98">
        <f t="shared" si="5"/>
        <v>16554.225999999999</v>
      </c>
      <c r="N38" s="99">
        <f t="shared" si="6"/>
        <v>16554.225999999999</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16553</v>
      </c>
      <c r="W38" s="98">
        <f>IF(E38="direct",SUMIFS(Table2[Net Amount],Table2[Code],'MPG Payment'!$B38,Table2[Account Details],"Not Available"),0)</f>
        <v>0</v>
      </c>
      <c r="X38" s="98">
        <f t="shared" si="8"/>
        <v>0</v>
      </c>
      <c r="Y38" s="28">
        <f t="shared" si="9"/>
        <v>31.010000000002037</v>
      </c>
      <c r="Z38" s="100">
        <v>0</v>
      </c>
      <c r="AA38" s="101">
        <f t="shared" si="10"/>
        <v>1</v>
      </c>
      <c r="AB38" s="102">
        <f t="shared" si="11"/>
        <v>-1.795946818652623E-3</v>
      </c>
      <c r="AC38" s="29">
        <f>COUNTIF(Table2[Code],'MPG Payment'!B38)</f>
        <v>16</v>
      </c>
      <c r="AD38" s="127" t="str" cm="1">
        <f t="array" aca="1" ref="AD38" ca="1">SUBSTITUTE(SUBSTITUTE(MID(CELL("filename"),FIND("[",CELL("filename"))+1,FIND("]",CELL("filename"))-FIND("[",CELL("filename"))-1),"JH Farmer Payment-",""),".xlsx","")</f>
        <v>Indent</v>
      </c>
      <c r="AE38" s="29"/>
      <c r="AF38" s="168">
        <v>0</v>
      </c>
      <c r="AG38" s="168">
        <v>0</v>
      </c>
      <c r="AH38" s="168">
        <f t="shared" si="12"/>
        <v>0</v>
      </c>
      <c r="AI38" s="169">
        <v>0</v>
      </c>
    </row>
    <row r="39" spans="1:35" x14ac:dyDescent="0.25">
      <c r="A39" s="42" t="s">
        <v>14028</v>
      </c>
      <c r="B39" s="50">
        <v>20020006</v>
      </c>
      <c r="C39" s="262" t="s">
        <v>16352</v>
      </c>
      <c r="D39" s="29" t="s">
        <v>991</v>
      </c>
      <c r="E39" s="30" t="str">
        <f>IFERROR(VLOOKUP(B39,Table2[[Code]:[Category]],13,0),"Indirect")</f>
        <v>Direct</v>
      </c>
      <c r="F39" s="24">
        <v>2471.7000000000003</v>
      </c>
      <c r="G39" s="24">
        <v>95501.73000000001</v>
      </c>
      <c r="H39" s="98">
        <f>SUMIFS(Table2[Vol_L],Table2[Code],'MPG Payment'!$B39,Table2[Account Details],"Available")</f>
        <v>2550.3399999999997</v>
      </c>
      <c r="I39" s="98">
        <f>SUMIFS(Table2[Amount],Table2[Code],'MPG Payment'!$B39,Table2[Account Details],"Available")</f>
        <v>97786.112699999998</v>
      </c>
      <c r="J39" s="98">
        <f>IF(E39="direct",SUMIFS(Table2[Vol_L],Table2[Code],'MPG Payment'!$B39,Table2[Account Details],"Not Available"),0)</f>
        <v>0</v>
      </c>
      <c r="K39" s="98">
        <f>IF(E39="direct",SUMIFS(Table2[Amount],Table2[Code],'MPG Payment'!$B39,Table2[Account Details],"Not Available"),0)</f>
        <v>0</v>
      </c>
      <c r="L39" s="98">
        <f t="shared" si="4"/>
        <v>2550.3399999999997</v>
      </c>
      <c r="M39" s="98">
        <f t="shared" si="5"/>
        <v>97786.112699999998</v>
      </c>
      <c r="N39" s="99">
        <f t="shared" si="6"/>
        <v>95501.73000000001</v>
      </c>
      <c r="O39" s="98">
        <f>SUMIFS(Table2[TS Loss],Table2[Code],'MPG Payment'!$B39)</f>
        <v>0</v>
      </c>
      <c r="P39" s="98">
        <f>SUMIFS(Table2[Deduction for excess payment],Table2[Code],'MPG Payment'!$B39)</f>
        <v>0</v>
      </c>
      <c r="Q39" s="98">
        <f t="shared" si="7"/>
        <v>2284.3826999999874</v>
      </c>
      <c r="R39" s="98">
        <f>SUMIF(Table2[Code],'MPG Payment'!$B39,Table2[CF Deduction])</f>
        <v>6048</v>
      </c>
      <c r="S39" s="98">
        <f>SUMIF('Farmer Payment Calc'!D:D,'MPG Payment'!B39,'Farmer Payment Calc'!M:M)</f>
        <v>0</v>
      </c>
      <c r="T39" s="98">
        <v>0</v>
      </c>
      <c r="U39" s="98">
        <v>0</v>
      </c>
      <c r="V39" s="98">
        <f>IF(E39="direct",SUMIFS(Table2[Net Amount],Table2[Code],'MPG Payment'!$B39,Table2[Account Details],"Available"),0)</f>
        <v>89454</v>
      </c>
      <c r="W39" s="98">
        <f>IF(E39="direct",SUMIFS(Table2[Net Amount],Table2[Code],'MPG Payment'!$B39,Table2[Account Details],"Not Available"),0)</f>
        <v>0</v>
      </c>
      <c r="X39" s="98">
        <f t="shared" si="8"/>
        <v>0</v>
      </c>
      <c r="Y39" s="28">
        <f t="shared" si="9"/>
        <v>-0.26999999998952262</v>
      </c>
      <c r="Z39" s="100" t="s">
        <v>16778</v>
      </c>
      <c r="AA39" s="101">
        <f t="shared" si="10"/>
        <v>0</v>
      </c>
      <c r="AB39" s="102">
        <f t="shared" si="11"/>
        <v>2.3919804384695306E-2</v>
      </c>
      <c r="AC39" s="29">
        <f>COUNTIF(Table2[Code],'MPG Payment'!B39)</f>
        <v>2</v>
      </c>
      <c r="AD39" s="127" t="str" cm="1">
        <f t="array" aca="1" ref="AD39" ca="1">SUBSTITUTE(SUBSTITUTE(MID(CELL("filename"),FIND("[",CELL("filename"))+1,FIND("]",CELL("filename"))-FIND("[",CELL("filename"))-1),"JH Farmer Payment-",""),".xlsx","")</f>
        <v>Indent</v>
      </c>
      <c r="AE39" s="29" t="s">
        <v>16324</v>
      </c>
      <c r="AF39" s="168">
        <v>6350</v>
      </c>
      <c r="AG39" s="168">
        <v>6048</v>
      </c>
      <c r="AH39" s="168">
        <f t="shared" si="12"/>
        <v>302</v>
      </c>
      <c r="AI39" s="169">
        <v>0</v>
      </c>
    </row>
    <row r="40" spans="1:35" x14ac:dyDescent="0.25">
      <c r="A40" s="42" t="s">
        <v>14028</v>
      </c>
      <c r="B40" s="50">
        <v>20020007</v>
      </c>
      <c r="C40" s="262" t="s">
        <v>16353</v>
      </c>
      <c r="D40" s="29" t="s">
        <v>991</v>
      </c>
      <c r="E40" s="30" t="str">
        <f>IFERROR(VLOOKUP(B40,Table2[[Code]:[Category]],13,0),"Indirect")</f>
        <v>Direct</v>
      </c>
      <c r="F40" s="24">
        <v>1549.16</v>
      </c>
      <c r="G40" s="24">
        <v>64524.530000000006</v>
      </c>
      <c r="H40" s="98">
        <f>SUMIFS(Table2[Vol_L],Table2[Code],'MPG Payment'!$B40,Table2[Account Details],"Available")</f>
        <v>1557.9699999999996</v>
      </c>
      <c r="I40" s="98">
        <f>SUMIFS(Table2[Amount],Table2[Code],'MPG Payment'!$B40,Table2[Account Details],"Available")</f>
        <v>64503.423899999994</v>
      </c>
      <c r="J40" s="98">
        <f>IF(E40="direct",SUMIFS(Table2[Vol_L],Table2[Code],'MPG Payment'!$B40,Table2[Account Details],"Not Available"),0)</f>
        <v>0</v>
      </c>
      <c r="K40" s="98">
        <f>IF(E40="direct",SUMIFS(Table2[Amount],Table2[Code],'MPG Payment'!$B40,Table2[Account Details],"Not Available"),0)</f>
        <v>0</v>
      </c>
      <c r="L40" s="98">
        <f t="shared" si="4"/>
        <v>1557.9699999999996</v>
      </c>
      <c r="M40" s="98">
        <f t="shared" si="5"/>
        <v>64503.423899999994</v>
      </c>
      <c r="N40" s="99">
        <f t="shared" si="6"/>
        <v>64503.423899999994</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64505</v>
      </c>
      <c r="W40" s="98">
        <f>IF(E40="direct",SUMIFS(Table2[Net Amount],Table2[Code],'MPG Payment'!$B40,Table2[Account Details],"Not Available"),0)</f>
        <v>0</v>
      </c>
      <c r="X40" s="98">
        <f t="shared" si="8"/>
        <v>0</v>
      </c>
      <c r="Y40" s="28">
        <f t="shared" si="9"/>
        <v>19.530000000006112</v>
      </c>
      <c r="Z40" s="100">
        <v>0</v>
      </c>
      <c r="AA40" s="101">
        <f t="shared" si="10"/>
        <v>-2</v>
      </c>
      <c r="AB40" s="102">
        <f t="shared" si="11"/>
        <v>-3.2710195641892767E-4</v>
      </c>
      <c r="AC40" s="29">
        <f>COUNTIF(Table2[Code],'MPG Payment'!B40)</f>
        <v>48</v>
      </c>
      <c r="AD40" s="127" t="str" cm="1">
        <f t="array" aca="1" ref="AD40" ca="1">SUBSTITUTE(SUBSTITUTE(MID(CELL("filename"),FIND("[",CELL("filename"))+1,FIND("]",CELL("filename"))-FIND("[",CELL("filename"))-1),"JH Farmer Payment-",""),".xlsx","")</f>
        <v>Indent</v>
      </c>
      <c r="AE40" s="29"/>
      <c r="AF40" s="168">
        <v>0</v>
      </c>
      <c r="AG40" s="168">
        <v>0</v>
      </c>
      <c r="AH40" s="168">
        <f t="shared" si="12"/>
        <v>0</v>
      </c>
      <c r="AI40" s="169">
        <v>0</v>
      </c>
    </row>
    <row r="41" spans="1:35" x14ac:dyDescent="0.25">
      <c r="A41" s="42" t="s">
        <v>14028</v>
      </c>
      <c r="B41" s="50">
        <v>20020011</v>
      </c>
      <c r="C41" s="262" t="s">
        <v>16354</v>
      </c>
      <c r="D41" s="29" t="s">
        <v>991</v>
      </c>
      <c r="E41" s="30" t="str">
        <f>IFERROR(VLOOKUP(B41,Table2[[Code]:[Category]],13,0),"Indirect")</f>
        <v>Direct</v>
      </c>
      <c r="F41" s="24">
        <v>884.99999999999989</v>
      </c>
      <c r="G41" s="24">
        <v>36636.909999999996</v>
      </c>
      <c r="H41" s="98">
        <f>SUMIFS(Table2[Vol_L],Table2[Code],'MPG Payment'!$B41,Table2[Account Details],"Available")</f>
        <v>844.48000000000013</v>
      </c>
      <c r="I41" s="98">
        <f>SUMIFS(Table2[Amount],Table2[Code],'MPG Payment'!$B41,Table2[Account Details],"Available")</f>
        <v>36933.027799999996</v>
      </c>
      <c r="J41" s="98">
        <f>IF(E41="direct",SUMIFS(Table2[Vol_L],Table2[Code],'MPG Payment'!$B41,Table2[Account Details],"Not Available"),0)</f>
        <v>0</v>
      </c>
      <c r="K41" s="98">
        <f>IF(E41="direct",SUMIFS(Table2[Amount],Table2[Code],'MPG Payment'!$B41,Table2[Account Details],"Not Available"),0)</f>
        <v>0</v>
      </c>
      <c r="L41" s="98">
        <f t="shared" si="4"/>
        <v>844.48000000000013</v>
      </c>
      <c r="M41" s="98">
        <f t="shared" si="5"/>
        <v>36933.027799999996</v>
      </c>
      <c r="N41" s="99">
        <f t="shared" si="6"/>
        <v>36636.909999999996</v>
      </c>
      <c r="O41" s="98">
        <f>SUMIFS(Table2[TS Loss],Table2[Code],'MPG Payment'!$B41)</f>
        <v>0</v>
      </c>
      <c r="P41" s="98">
        <f>SUMIFS(Table2[Deduction for excess payment],Table2[Code],'MPG Payment'!$B41)</f>
        <v>0</v>
      </c>
      <c r="Q41" s="98">
        <f t="shared" si="7"/>
        <v>296.11779999999999</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36637</v>
      </c>
      <c r="W41" s="98">
        <f>IF(E41="direct",SUMIFS(Table2[Net Amount],Table2[Code],'MPG Payment'!$B41,Table2[Account Details],"Not Available"),0)</f>
        <v>0</v>
      </c>
      <c r="X41" s="98">
        <f t="shared" si="8"/>
        <v>0</v>
      </c>
      <c r="Y41" s="28">
        <f t="shared" si="9"/>
        <v>-9.0000000003783498E-2</v>
      </c>
      <c r="Z41" s="100" t="s">
        <v>16778</v>
      </c>
      <c r="AA41" s="101">
        <f t="shared" si="10"/>
        <v>0</v>
      </c>
      <c r="AB41" s="102">
        <f t="shared" si="11"/>
        <v>8.0824993155809276E-3</v>
      </c>
      <c r="AC41" s="29">
        <f>COUNTIF(Table2[Code],'MPG Payment'!B41)</f>
        <v>23</v>
      </c>
      <c r="AD41" s="127" t="str" cm="1">
        <f t="array" aca="1" ref="AD41" ca="1">SUBSTITUTE(SUBSTITUTE(MID(CELL("filename"),FIND("[",CELL("filename"))+1,FIND("]",CELL("filename"))-FIND("[",CELL("filename"))-1),"JH Farmer Payment-",""),".xlsx","")</f>
        <v>Indent</v>
      </c>
      <c r="AE41" s="29" t="s">
        <v>16323</v>
      </c>
      <c r="AF41" s="168">
        <v>0</v>
      </c>
      <c r="AG41" s="168">
        <v>0</v>
      </c>
      <c r="AH41" s="168">
        <f t="shared" si="12"/>
        <v>0</v>
      </c>
      <c r="AI41" s="169">
        <v>0</v>
      </c>
    </row>
    <row r="42" spans="1:35" x14ac:dyDescent="0.25">
      <c r="A42" s="42" t="s">
        <v>14028</v>
      </c>
      <c r="B42" s="50">
        <v>20020013</v>
      </c>
      <c r="C42" s="262" t="s">
        <v>16355</v>
      </c>
      <c r="D42" s="29" t="s">
        <v>6600</v>
      </c>
      <c r="E42" s="30" t="str">
        <f>IFERROR(VLOOKUP(B42,Table2[[Code]:[Category]],13,0),"Indirect")</f>
        <v>Indirect</v>
      </c>
      <c r="F42" s="24">
        <v>152.79999999999998</v>
      </c>
      <c r="G42" s="24">
        <v>6032.26</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6032.26</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6032.26</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Indent</v>
      </c>
      <c r="AE42" s="29"/>
      <c r="AF42" s="168">
        <v>0</v>
      </c>
      <c r="AG42" s="168">
        <v>0</v>
      </c>
      <c r="AH42" s="168">
        <f t="shared" si="12"/>
        <v>0</v>
      </c>
      <c r="AI42" s="169">
        <v>0</v>
      </c>
    </row>
    <row r="43" spans="1:35" x14ac:dyDescent="0.25">
      <c r="A43" s="42" t="s">
        <v>14028</v>
      </c>
      <c r="B43" s="50">
        <v>20020014</v>
      </c>
      <c r="C43" s="262" t="s">
        <v>16356</v>
      </c>
      <c r="D43" s="29" t="s">
        <v>991</v>
      </c>
      <c r="E43" s="30" t="str">
        <f>IFERROR(VLOOKUP(B43,Table2[[Code]:[Category]],13,0),"Indirect")</f>
        <v>Direct</v>
      </c>
      <c r="F43" s="24">
        <v>1231.2</v>
      </c>
      <c r="G43" s="24">
        <v>49544.95</v>
      </c>
      <c r="H43" s="98">
        <f>SUMIFS(Table2[Vol_L],Table2[Code],'MPG Payment'!$B43,Table2[Account Details],"Available")</f>
        <v>1223.9100000000005</v>
      </c>
      <c r="I43" s="98">
        <f>SUMIFS(Table2[Amount],Table2[Code],'MPG Payment'!$B43,Table2[Account Details],"Available")</f>
        <v>49479.4948</v>
      </c>
      <c r="J43" s="98">
        <f>IF(E43="direct",SUMIFS(Table2[Vol_L],Table2[Code],'MPG Payment'!$B43,Table2[Account Details],"Not Available"),0)</f>
        <v>0</v>
      </c>
      <c r="K43" s="98">
        <f>IF(E43="direct",SUMIFS(Table2[Amount],Table2[Code],'MPG Payment'!$B43,Table2[Account Details],"Not Available"),0)</f>
        <v>0</v>
      </c>
      <c r="L43" s="98">
        <f t="shared" si="4"/>
        <v>1223.9100000000005</v>
      </c>
      <c r="M43" s="98">
        <f t="shared" si="5"/>
        <v>49479.4948</v>
      </c>
      <c r="N43" s="99">
        <f t="shared" si="6"/>
        <v>49479.4948</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49478</v>
      </c>
      <c r="W43" s="98">
        <f>IF(E43="direct",SUMIFS(Table2[Net Amount],Table2[Code],'MPG Payment'!$B43,Table2[Account Details],"Not Available"),0)</f>
        <v>0</v>
      </c>
      <c r="X43" s="98">
        <f t="shared" si="8"/>
        <v>0</v>
      </c>
      <c r="Y43" s="28">
        <f t="shared" si="9"/>
        <v>66.94999999999709</v>
      </c>
      <c r="Z43" s="100">
        <v>0</v>
      </c>
      <c r="AA43" s="101">
        <f t="shared" si="10"/>
        <v>1</v>
      </c>
      <c r="AB43" s="102">
        <f t="shared" si="11"/>
        <v>-1.3211275821248523E-3</v>
      </c>
      <c r="AC43" s="29">
        <f>COUNTIF(Table2[Code],'MPG Payment'!B43)</f>
        <v>17</v>
      </c>
      <c r="AD43" s="127" t="str" cm="1">
        <f t="array" aca="1" ref="AD43" ca="1">SUBSTITUTE(SUBSTITUTE(MID(CELL("filename"),FIND("[",CELL("filename"))+1,FIND("]",CELL("filename"))-FIND("[",CELL("filename"))-1),"JH Farmer Payment-",""),".xlsx","")</f>
        <v>Indent</v>
      </c>
      <c r="AE43" s="29"/>
      <c r="AF43" s="168">
        <v>0</v>
      </c>
      <c r="AG43" s="168">
        <v>0</v>
      </c>
      <c r="AH43" s="168">
        <f t="shared" si="12"/>
        <v>0</v>
      </c>
      <c r="AI43" s="169">
        <v>0</v>
      </c>
    </row>
    <row r="44" spans="1:35" x14ac:dyDescent="0.25">
      <c r="A44" s="42" t="s">
        <v>14028</v>
      </c>
      <c r="B44" s="50">
        <v>20020015</v>
      </c>
      <c r="C44" s="262" t="s">
        <v>16357</v>
      </c>
      <c r="D44" s="29" t="s">
        <v>991</v>
      </c>
      <c r="E44" s="30" t="str">
        <f>IFERROR(VLOOKUP(B44,Table2[[Code]:[Category]],13,0),"Indirect")</f>
        <v>Direct</v>
      </c>
      <c r="F44" s="24">
        <v>1902.6</v>
      </c>
      <c r="G44" s="24">
        <v>75884.61</v>
      </c>
      <c r="H44" s="98">
        <f>SUMIFS(Table2[Vol_L],Table2[Code],'MPG Payment'!$B44,Table2[Account Details],"Available")</f>
        <v>1956.3300000000004</v>
      </c>
      <c r="I44" s="98">
        <f>SUMIFS(Table2[Amount],Table2[Code],'MPG Payment'!$B44,Table2[Account Details],"Available")</f>
        <v>75830.974399999992</v>
      </c>
      <c r="J44" s="98">
        <f>IF(E44="direct",SUMIFS(Table2[Vol_L],Table2[Code],'MPG Payment'!$B44,Table2[Account Details],"Not Available"),0)</f>
        <v>0</v>
      </c>
      <c r="K44" s="98">
        <f>IF(E44="direct",SUMIFS(Table2[Amount],Table2[Code],'MPG Payment'!$B44,Table2[Account Details],"Not Available"),0)</f>
        <v>0</v>
      </c>
      <c r="L44" s="98">
        <f t="shared" si="4"/>
        <v>1956.3300000000004</v>
      </c>
      <c r="M44" s="98">
        <f t="shared" si="5"/>
        <v>75830.974399999992</v>
      </c>
      <c r="N44" s="99">
        <f t="shared" si="6"/>
        <v>75830.974399999992</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75831</v>
      </c>
      <c r="W44" s="98">
        <f>IF(E44="direct",SUMIFS(Table2[Net Amount],Table2[Code],'MPG Payment'!$B44,Table2[Account Details],"Not Available"),0)</f>
        <v>0</v>
      </c>
      <c r="X44" s="98">
        <f t="shared" si="8"/>
        <v>0</v>
      </c>
      <c r="Y44" s="28">
        <f t="shared" si="9"/>
        <v>53.610000000000582</v>
      </c>
      <c r="Z44" s="100">
        <v>0</v>
      </c>
      <c r="AA44" s="101">
        <f t="shared" si="10"/>
        <v>0</v>
      </c>
      <c r="AB44" s="102">
        <f t="shared" si="11"/>
        <v>-7.0680471310333821E-4</v>
      </c>
      <c r="AC44" s="29">
        <f>COUNTIF(Table2[Code],'MPG Payment'!B44)</f>
        <v>34</v>
      </c>
      <c r="AD44" s="127" t="str" cm="1">
        <f t="array" aca="1" ref="AD44" ca="1">SUBSTITUTE(SUBSTITUTE(MID(CELL("filename"),FIND("[",CELL("filename"))+1,FIND("]",CELL("filename"))-FIND("[",CELL("filename"))-1),"JH Farmer Payment-",""),".xlsx","")</f>
        <v>Indent</v>
      </c>
      <c r="AE44" s="29"/>
      <c r="AF44" s="168">
        <v>0</v>
      </c>
      <c r="AG44" s="168">
        <v>0</v>
      </c>
      <c r="AH44" s="168">
        <f t="shared" si="12"/>
        <v>0</v>
      </c>
      <c r="AI44" s="169">
        <v>0</v>
      </c>
    </row>
    <row r="45" spans="1:35" x14ac:dyDescent="0.25">
      <c r="A45" s="42" t="s">
        <v>14028</v>
      </c>
      <c r="B45" s="50">
        <v>20020016</v>
      </c>
      <c r="C45" s="262" t="s">
        <v>16358</v>
      </c>
      <c r="D45" s="29" t="s">
        <v>991</v>
      </c>
      <c r="E45" s="30" t="str">
        <f>IFERROR(VLOOKUP(B45,Table2[[Code]:[Category]],13,0),"Indirect")</f>
        <v>Indirect</v>
      </c>
      <c r="F45" s="24">
        <v>294.90000000000003</v>
      </c>
      <c r="G45" s="24">
        <v>12294.220000000001</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12294.220000000001</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12294.220000000001</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Indent</v>
      </c>
      <c r="AE45" s="29"/>
      <c r="AF45" s="168">
        <v>0</v>
      </c>
      <c r="AG45" s="168">
        <v>0</v>
      </c>
      <c r="AH45" s="168">
        <f t="shared" si="12"/>
        <v>0</v>
      </c>
      <c r="AI45" s="169">
        <v>0</v>
      </c>
    </row>
    <row r="46" spans="1:35" x14ac:dyDescent="0.25">
      <c r="A46" s="42" t="s">
        <v>14028</v>
      </c>
      <c r="B46" s="50">
        <v>20020020</v>
      </c>
      <c r="C46" s="262" t="s">
        <v>16359</v>
      </c>
      <c r="D46" s="29" t="s">
        <v>991</v>
      </c>
      <c r="E46" s="30" t="str">
        <f>IFERROR(VLOOKUP(B46,Table2[[Code]:[Category]],13,0),"Indirect")</f>
        <v>Direct</v>
      </c>
      <c r="F46" s="24">
        <v>1397.3899999999999</v>
      </c>
      <c r="G46" s="24">
        <v>56696.93</v>
      </c>
      <c r="H46" s="98">
        <f>SUMIFS(Table2[Vol_L],Table2[Code],'MPG Payment'!$B46,Table2[Account Details],"Available")</f>
        <v>1387.3200000000002</v>
      </c>
      <c r="I46" s="98">
        <f>SUMIFS(Table2[Amount],Table2[Code],'MPG Payment'!$B46,Table2[Account Details],"Available")</f>
        <v>56648.600799999993</v>
      </c>
      <c r="J46" s="98">
        <f>IF(E46="direct",SUMIFS(Table2[Vol_L],Table2[Code],'MPG Payment'!$B46,Table2[Account Details],"Not Available"),0)</f>
        <v>0</v>
      </c>
      <c r="K46" s="98">
        <f>IF(E46="direct",SUMIFS(Table2[Amount],Table2[Code],'MPG Payment'!$B46,Table2[Account Details],"Not Available"),0)</f>
        <v>0</v>
      </c>
      <c r="L46" s="98">
        <f t="shared" si="4"/>
        <v>1387.3200000000002</v>
      </c>
      <c r="M46" s="98">
        <f t="shared" si="5"/>
        <v>56648.600799999993</v>
      </c>
      <c r="N46" s="99">
        <f t="shared" si="6"/>
        <v>56648.600799999993</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56650</v>
      </c>
      <c r="W46" s="98">
        <f>IF(E46="direct",SUMIFS(Table2[Net Amount],Table2[Code],'MPG Payment'!$B46,Table2[Account Details],"Not Available"),0)</f>
        <v>0</v>
      </c>
      <c r="X46" s="98">
        <f t="shared" si="8"/>
        <v>0</v>
      </c>
      <c r="Y46" s="28">
        <f t="shared" si="9"/>
        <v>46.930000000000291</v>
      </c>
      <c r="Z46" s="100">
        <v>0</v>
      </c>
      <c r="AA46" s="101">
        <f t="shared" si="10"/>
        <v>-1</v>
      </c>
      <c r="AB46" s="102">
        <f t="shared" si="11"/>
        <v>-8.5241299661211649E-4</v>
      </c>
      <c r="AC46" s="29">
        <f>COUNTIF(Table2[Code],'MPG Payment'!B46)</f>
        <v>34</v>
      </c>
      <c r="AD46" s="127" t="str" cm="1">
        <f t="array" aca="1" ref="AD46" ca="1">SUBSTITUTE(SUBSTITUTE(MID(CELL("filename"),FIND("[",CELL("filename"))+1,FIND("]",CELL("filename"))-FIND("[",CELL("filename"))-1),"JH Farmer Payment-",""),".xlsx","")</f>
        <v>Indent</v>
      </c>
      <c r="AE46" s="29"/>
      <c r="AF46" s="168">
        <v>0</v>
      </c>
      <c r="AG46" s="168">
        <v>0</v>
      </c>
      <c r="AH46" s="168">
        <f t="shared" si="12"/>
        <v>0</v>
      </c>
      <c r="AI46" s="169">
        <v>0</v>
      </c>
    </row>
    <row r="47" spans="1:35" x14ac:dyDescent="0.25">
      <c r="A47" s="42" t="s">
        <v>14028</v>
      </c>
      <c r="B47" s="50">
        <v>20020021</v>
      </c>
      <c r="C47" s="262" t="s">
        <v>16360</v>
      </c>
      <c r="D47" s="29" t="s">
        <v>991</v>
      </c>
      <c r="E47" s="30" t="str">
        <f>IFERROR(VLOOKUP(B47,Table2[[Code]:[Category]],13,0),"Indirect")</f>
        <v>Direct</v>
      </c>
      <c r="F47" s="24">
        <v>457.9</v>
      </c>
      <c r="G47" s="24">
        <v>19641.390000000003</v>
      </c>
      <c r="H47" s="98">
        <f>SUMIFS(Table2[Vol_L],Table2[Code],'MPG Payment'!$B47,Table2[Account Details],"Available")</f>
        <v>461.14000000000004</v>
      </c>
      <c r="I47" s="98">
        <f>SUMIFS(Table2[Amount],Table2[Code],'MPG Payment'!$B47,Table2[Account Details],"Available")</f>
        <v>19605.734399999998</v>
      </c>
      <c r="J47" s="98">
        <f>IF(E47="direct",SUMIFS(Table2[Vol_L],Table2[Code],'MPG Payment'!$B47,Table2[Account Details],"Not Available"),0)</f>
        <v>0</v>
      </c>
      <c r="K47" s="98">
        <f>IF(E47="direct",SUMIFS(Table2[Amount],Table2[Code],'MPG Payment'!$B47,Table2[Account Details],"Not Available"),0)</f>
        <v>0</v>
      </c>
      <c r="L47" s="98">
        <f t="shared" si="4"/>
        <v>461.14000000000004</v>
      </c>
      <c r="M47" s="98">
        <f t="shared" si="5"/>
        <v>19605.734399999998</v>
      </c>
      <c r="N47" s="99">
        <f t="shared" si="6"/>
        <v>19605.734399999998</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19607</v>
      </c>
      <c r="W47" s="98">
        <f>IF(E47="direct",SUMIFS(Table2[Net Amount],Table2[Code],'MPG Payment'!$B47,Table2[Account Details],"Not Available"),0)</f>
        <v>0</v>
      </c>
      <c r="X47" s="98">
        <f t="shared" si="8"/>
        <v>0</v>
      </c>
      <c r="Y47" s="28">
        <f t="shared" si="9"/>
        <v>34.390000000003056</v>
      </c>
      <c r="Z47" s="100">
        <v>0</v>
      </c>
      <c r="AA47" s="101">
        <f t="shared" si="10"/>
        <v>-1</v>
      </c>
      <c r="AB47" s="102">
        <f t="shared" si="11"/>
        <v>-1.8153297704493166E-3</v>
      </c>
      <c r="AC47" s="29">
        <f>COUNTIF(Table2[Code],'MPG Payment'!B47)</f>
        <v>20</v>
      </c>
      <c r="AD47" s="127" t="str" cm="1">
        <f t="array" aca="1" ref="AD47" ca="1">SUBSTITUTE(SUBSTITUTE(MID(CELL("filename"),FIND("[",CELL("filename"))+1,FIND("]",CELL("filename"))-FIND("[",CELL("filename"))-1),"JH Farmer Payment-",""),".xlsx","")</f>
        <v>Indent</v>
      </c>
      <c r="AE47" s="29"/>
      <c r="AF47" s="168">
        <v>0</v>
      </c>
      <c r="AG47" s="168">
        <v>0</v>
      </c>
      <c r="AH47" s="168">
        <f t="shared" si="12"/>
        <v>0</v>
      </c>
      <c r="AI47" s="169">
        <v>0</v>
      </c>
    </row>
    <row r="48" spans="1:35" x14ac:dyDescent="0.25">
      <c r="A48" s="42" t="s">
        <v>14028</v>
      </c>
      <c r="B48" s="50">
        <v>20020023</v>
      </c>
      <c r="C48" s="262" t="s">
        <v>16361</v>
      </c>
      <c r="D48" s="29" t="s">
        <v>991</v>
      </c>
      <c r="E48" s="30" t="str">
        <f>IFERROR(VLOOKUP(B48,Table2[[Code]:[Category]],13,0),"Indirect")</f>
        <v>Direct</v>
      </c>
      <c r="F48" s="24">
        <v>794.7</v>
      </c>
      <c r="G48" s="24">
        <v>30502.729999999992</v>
      </c>
      <c r="H48" s="98">
        <f>SUMIFS(Table2[Vol_L],Table2[Code],'MPG Payment'!$B48,Table2[Account Details],"Available")</f>
        <v>747.94999999999993</v>
      </c>
      <c r="I48" s="98">
        <f>SUMIFS(Table2[Amount],Table2[Code],'MPG Payment'!$B48,Table2[Account Details],"Available")</f>
        <v>30437.188399999999</v>
      </c>
      <c r="J48" s="98">
        <f>IF(E48="direct",SUMIFS(Table2[Vol_L],Table2[Code],'MPG Payment'!$B48,Table2[Account Details],"Not Available"),0)</f>
        <v>0</v>
      </c>
      <c r="K48" s="98">
        <f>IF(E48="direct",SUMIFS(Table2[Amount],Table2[Code],'MPG Payment'!$B48,Table2[Account Details],"Not Available"),0)</f>
        <v>0</v>
      </c>
      <c r="L48" s="98">
        <f t="shared" si="4"/>
        <v>747.94999999999993</v>
      </c>
      <c r="M48" s="98">
        <f t="shared" si="5"/>
        <v>30437.188399999999</v>
      </c>
      <c r="N48" s="99">
        <f t="shared" si="6"/>
        <v>30437.188399999999</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30437</v>
      </c>
      <c r="W48" s="98">
        <f>IF(E48="direct",SUMIFS(Table2[Net Amount],Table2[Code],'MPG Payment'!$B48,Table2[Account Details],"Not Available"),0)</f>
        <v>0</v>
      </c>
      <c r="X48" s="98">
        <f t="shared" si="8"/>
        <v>0</v>
      </c>
      <c r="Y48" s="28">
        <f t="shared" si="9"/>
        <v>65.729999999992287</v>
      </c>
      <c r="Z48" s="100">
        <v>0</v>
      </c>
      <c r="AA48" s="101">
        <f t="shared" si="10"/>
        <v>0</v>
      </c>
      <c r="AB48" s="102">
        <f t="shared" si="11"/>
        <v>-2.1487125906433035E-3</v>
      </c>
      <c r="AC48" s="29">
        <f>COUNTIF(Table2[Code],'MPG Payment'!B48)</f>
        <v>18</v>
      </c>
      <c r="AD48" s="127" t="str" cm="1">
        <f t="array" aca="1" ref="AD48" ca="1">SUBSTITUTE(SUBSTITUTE(MID(CELL("filename"),FIND("[",CELL("filename"))+1,FIND("]",CELL("filename"))-FIND("[",CELL("filename"))-1),"JH Farmer Payment-",""),".xlsx","")</f>
        <v>Indent</v>
      </c>
      <c r="AE48" s="29"/>
      <c r="AF48" s="168">
        <v>0</v>
      </c>
      <c r="AG48" s="168">
        <v>0</v>
      </c>
      <c r="AH48" s="168">
        <f t="shared" si="12"/>
        <v>0</v>
      </c>
      <c r="AI48" s="169">
        <v>0</v>
      </c>
    </row>
    <row r="49" spans="1:37" x14ac:dyDescent="0.25">
      <c r="A49" s="42" t="s">
        <v>14028</v>
      </c>
      <c r="B49" s="50">
        <v>20020025</v>
      </c>
      <c r="C49" s="262" t="s">
        <v>16362</v>
      </c>
      <c r="D49" s="29" t="s">
        <v>6600</v>
      </c>
      <c r="E49" s="30" t="str">
        <f>IFERROR(VLOOKUP(B49,Table2[[Code]:[Category]],13,0),"Indirect")</f>
        <v>Direct</v>
      </c>
      <c r="F49" s="24">
        <v>417.29999999999995</v>
      </c>
      <c r="G49" s="24">
        <v>17218.63</v>
      </c>
      <c r="H49" s="98">
        <f>SUMIFS(Table2[Vol_L],Table2[Code],'MPG Payment'!$B49,Table2[Account Details],"Available")</f>
        <v>419.51</v>
      </c>
      <c r="I49" s="98">
        <f>SUMIFS(Table2[Amount],Table2[Code],'MPG Payment'!$B49,Table2[Account Details],"Available")</f>
        <v>17146.4267</v>
      </c>
      <c r="J49" s="98">
        <f>IF(E49="direct",SUMIFS(Table2[Vol_L],Table2[Code],'MPG Payment'!$B49,Table2[Account Details],"Not Available"),0)</f>
        <v>0</v>
      </c>
      <c r="K49" s="98">
        <f>IF(E49="direct",SUMIFS(Table2[Amount],Table2[Code],'MPG Payment'!$B49,Table2[Account Details],"Not Available"),0)</f>
        <v>0</v>
      </c>
      <c r="L49" s="98">
        <f t="shared" si="4"/>
        <v>419.51</v>
      </c>
      <c r="M49" s="98">
        <f t="shared" si="5"/>
        <v>17146.4267</v>
      </c>
      <c r="N49" s="99">
        <f t="shared" si="6"/>
        <v>17146.4267</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17147</v>
      </c>
      <c r="W49" s="98">
        <f>IF(E49="direct",SUMIFS(Table2[Net Amount],Table2[Code],'MPG Payment'!$B49,Table2[Account Details],"Not Available"),0)</f>
        <v>0</v>
      </c>
      <c r="X49" s="98">
        <f t="shared" si="8"/>
        <v>0</v>
      </c>
      <c r="Y49" s="28">
        <f t="shared" si="9"/>
        <v>71.630000000001019</v>
      </c>
      <c r="Z49" s="100">
        <v>0</v>
      </c>
      <c r="AA49" s="101">
        <f t="shared" si="10"/>
        <v>-1</v>
      </c>
      <c r="AB49" s="102">
        <f t="shared" si="11"/>
        <v>-4.1933243237122254E-3</v>
      </c>
      <c r="AC49" s="29">
        <f>COUNTIF(Table2[Code],'MPG Payment'!B49)</f>
        <v>9</v>
      </c>
      <c r="AD49" s="127" t="str" cm="1">
        <f t="array" aca="1" ref="AD49" ca="1">SUBSTITUTE(SUBSTITUTE(MID(CELL("filename"),FIND("[",CELL("filename"))+1,FIND("]",CELL("filename"))-FIND("[",CELL("filename"))-1),"JH Farmer Payment-",""),".xlsx","")</f>
        <v>Indent</v>
      </c>
      <c r="AE49" s="29"/>
      <c r="AF49" s="168">
        <v>0</v>
      </c>
      <c r="AG49" s="168">
        <v>0</v>
      </c>
      <c r="AH49" s="168">
        <f t="shared" si="12"/>
        <v>0</v>
      </c>
      <c r="AI49" s="169">
        <v>0</v>
      </c>
    </row>
    <row r="50" spans="1:37" x14ac:dyDescent="0.25">
      <c r="A50" s="42" t="s">
        <v>14028</v>
      </c>
      <c r="B50" s="50">
        <v>20020026</v>
      </c>
      <c r="C50" s="262" t="s">
        <v>16363</v>
      </c>
      <c r="D50" s="29" t="s">
        <v>991</v>
      </c>
      <c r="E50" s="30" t="str">
        <f>IFERROR(VLOOKUP(B50,Table2[[Code]:[Category]],13,0),"Indirect")</f>
        <v>Direct</v>
      </c>
      <c r="F50" s="24">
        <v>3840.0999999999995</v>
      </c>
      <c r="G50" s="24">
        <v>155719.02999999997</v>
      </c>
      <c r="H50" s="98">
        <f>SUMIFS(Table2[Vol_L],Table2[Code],'MPG Payment'!$B50,Table2[Account Details],"Available")</f>
        <v>3752.9900000000011</v>
      </c>
      <c r="I50" s="98">
        <f>SUMIFS(Table2[Amount],Table2[Code],'MPG Payment'!$B50,Table2[Account Details],"Available")</f>
        <v>155620.51590000003</v>
      </c>
      <c r="J50" s="98">
        <f>IF(E50="direct",SUMIFS(Table2[Vol_L],Table2[Code],'MPG Payment'!$B50,Table2[Account Details],"Not Available"),0)</f>
        <v>0</v>
      </c>
      <c r="K50" s="98">
        <f>IF(E50="direct",SUMIFS(Table2[Amount],Table2[Code],'MPG Payment'!$B50,Table2[Account Details],"Not Available"),0)</f>
        <v>0</v>
      </c>
      <c r="L50" s="98">
        <f t="shared" si="4"/>
        <v>3752.9900000000011</v>
      </c>
      <c r="M50" s="98">
        <f t="shared" si="5"/>
        <v>155620.51590000003</v>
      </c>
      <c r="N50" s="99">
        <f t="shared" si="6"/>
        <v>155620.51590000003</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155617</v>
      </c>
      <c r="W50" s="98">
        <f>IF(E50="direct",SUMIFS(Table2[Net Amount],Table2[Code],'MPG Payment'!$B50,Table2[Account Details],"Not Available"),0)</f>
        <v>0</v>
      </c>
      <c r="X50" s="98">
        <f t="shared" si="8"/>
        <v>0</v>
      </c>
      <c r="Y50" s="28">
        <f t="shared" si="9"/>
        <v>102.02999999996973</v>
      </c>
      <c r="Z50" s="100">
        <v>0</v>
      </c>
      <c r="AA50" s="101">
        <f t="shared" si="10"/>
        <v>4</v>
      </c>
      <c r="AB50" s="102">
        <f t="shared" si="11"/>
        <v>-6.3264008258940565E-4</v>
      </c>
      <c r="AC50" s="29">
        <f>COUNTIF(Table2[Code],'MPG Payment'!B50)</f>
        <v>42</v>
      </c>
      <c r="AD50" s="127" t="str" cm="1">
        <f t="array" aca="1" ref="AD50" ca="1">SUBSTITUTE(SUBSTITUTE(MID(CELL("filename"),FIND("[",CELL("filename"))+1,FIND("]",CELL("filename"))-FIND("[",CELL("filename"))-1),"JH Farmer Payment-",""),".xlsx","")</f>
        <v>Indent</v>
      </c>
      <c r="AE50" s="287"/>
      <c r="AF50" s="168">
        <v>0</v>
      </c>
      <c r="AG50" s="168">
        <v>0</v>
      </c>
      <c r="AH50" s="168">
        <f t="shared" si="12"/>
        <v>0</v>
      </c>
      <c r="AI50" s="169">
        <v>0</v>
      </c>
    </row>
    <row r="51" spans="1:37" x14ac:dyDescent="0.25">
      <c r="A51" s="42" t="s">
        <v>14028</v>
      </c>
      <c r="B51" s="50">
        <v>20020027</v>
      </c>
      <c r="C51" s="262" t="s">
        <v>16364</v>
      </c>
      <c r="D51" s="29" t="s">
        <v>6600</v>
      </c>
      <c r="E51" s="30" t="str">
        <f>IFERROR(VLOOKUP(B51,Table2[[Code]:[Category]],13,0),"Indirect")</f>
        <v>Direct</v>
      </c>
      <c r="F51" s="24">
        <v>483.89999999999992</v>
      </c>
      <c r="G51" s="24">
        <v>20220.84</v>
      </c>
      <c r="H51" s="98">
        <f>SUMIFS(Table2[Vol_L],Table2[Code],'MPG Payment'!$B51,Table2[Account Details],"Available")</f>
        <v>461.02</v>
      </c>
      <c r="I51" s="98">
        <f>SUMIFS(Table2[Amount],Table2[Code],'MPG Payment'!$B51,Table2[Account Details],"Available")</f>
        <v>20183.354899999998</v>
      </c>
      <c r="J51" s="98">
        <f>IF(E51="direct",SUMIFS(Table2[Vol_L],Table2[Code],'MPG Payment'!$B51,Table2[Account Details],"Not Available"),0)</f>
        <v>0</v>
      </c>
      <c r="K51" s="98">
        <f>IF(E51="direct",SUMIFS(Table2[Amount],Table2[Code],'MPG Payment'!$B51,Table2[Account Details],"Not Available"),0)</f>
        <v>0</v>
      </c>
      <c r="L51" s="98">
        <f t="shared" si="4"/>
        <v>461.02</v>
      </c>
      <c r="M51" s="98">
        <f t="shared" si="5"/>
        <v>20183.354899999998</v>
      </c>
      <c r="N51" s="99">
        <f t="shared" si="6"/>
        <v>20183.354899999998</v>
      </c>
      <c r="O51" s="98">
        <f>SUMIFS(Table2[TS Loss],Table2[Code],'MPG Payment'!$B51)</f>
        <v>0</v>
      </c>
      <c r="P51" s="98">
        <f>SUMIFS(Table2[Deduction for excess payment],Table2[Code],'MPG Payment'!$B51)</f>
        <v>0</v>
      </c>
      <c r="Q51" s="98">
        <f t="shared" si="7"/>
        <v>0</v>
      </c>
      <c r="R51" s="98">
        <f>SUMIF(Table2[Code],'MPG Payment'!$B51,Table2[CF Deduction])</f>
        <v>5515</v>
      </c>
      <c r="S51" s="98">
        <f>SUMIF('Farmer Payment Calc'!D:D,'MPG Payment'!B51,'Farmer Payment Calc'!M:M)</f>
        <v>0</v>
      </c>
      <c r="T51" s="98">
        <v>0</v>
      </c>
      <c r="U51" s="98">
        <v>0</v>
      </c>
      <c r="V51" s="98">
        <f>IF(E51="direct",SUMIFS(Table2[Net Amount],Table2[Code],'MPG Payment'!$B51,Table2[Account Details],"Available"),0)</f>
        <v>14670</v>
      </c>
      <c r="W51" s="98">
        <f>IF(E51="direct",SUMIFS(Table2[Net Amount],Table2[Code],'MPG Payment'!$B51,Table2[Account Details],"Not Available"),0)</f>
        <v>0</v>
      </c>
      <c r="X51" s="98">
        <f t="shared" si="8"/>
        <v>0</v>
      </c>
      <c r="Y51" s="28">
        <f t="shared" si="9"/>
        <v>35.840000000000146</v>
      </c>
      <c r="Z51" s="100">
        <v>0</v>
      </c>
      <c r="AA51" s="101">
        <f t="shared" si="10"/>
        <v>-2</v>
      </c>
      <c r="AB51" s="102">
        <f t="shared" si="11"/>
        <v>-1.8537855005035248E-3</v>
      </c>
      <c r="AC51" s="29">
        <f>COUNTIF(Table2[Code],'MPG Payment'!B51)</f>
        <v>6</v>
      </c>
      <c r="AD51" s="127" t="str" cm="1">
        <f t="array" aca="1" ref="AD51" ca="1">SUBSTITUTE(SUBSTITUTE(MID(CELL("filename"),FIND("[",CELL("filename"))+1,FIND("]",CELL("filename"))-FIND("[",CELL("filename"))-1),"JH Farmer Payment-",""),".xlsx","")</f>
        <v>Indent</v>
      </c>
      <c r="AE51" s="29"/>
      <c r="AF51" s="168">
        <v>0</v>
      </c>
      <c r="AG51" s="168">
        <v>0</v>
      </c>
      <c r="AH51" s="168">
        <f t="shared" si="12"/>
        <v>0</v>
      </c>
      <c r="AI51" s="169">
        <v>0</v>
      </c>
    </row>
    <row r="52" spans="1:37" x14ac:dyDescent="0.25">
      <c r="A52" s="42" t="s">
        <v>14028</v>
      </c>
      <c r="B52" s="50">
        <v>20020028</v>
      </c>
      <c r="C52" s="262" t="s">
        <v>16365</v>
      </c>
      <c r="D52" s="29" t="s">
        <v>6600</v>
      </c>
      <c r="E52" s="30" t="str">
        <f>IFERROR(VLOOKUP(B52,Table2[[Code]:[Category]],13,0),"Indirect")</f>
        <v>Direct</v>
      </c>
      <c r="F52" s="24">
        <v>1334.3799999999999</v>
      </c>
      <c r="G52" s="24">
        <v>56181.340000000004</v>
      </c>
      <c r="H52" s="98">
        <f>SUMIFS(Table2[Vol_L],Table2[Code],'MPG Payment'!$B52,Table2[Account Details],"Available")</f>
        <v>1351.3400000000001</v>
      </c>
      <c r="I52" s="98">
        <f>SUMIFS(Table2[Amount],Table2[Code],'MPG Payment'!$B52,Table2[Account Details],"Available")</f>
        <v>56173.931300000011</v>
      </c>
      <c r="J52" s="98">
        <f>IF(E52="direct",SUMIFS(Table2[Vol_L],Table2[Code],'MPG Payment'!$B52,Table2[Account Details],"Not Available"),0)</f>
        <v>0</v>
      </c>
      <c r="K52" s="98">
        <f>IF(E52="direct",SUMIFS(Table2[Amount],Table2[Code],'MPG Payment'!$B52,Table2[Account Details],"Not Available"),0)</f>
        <v>0</v>
      </c>
      <c r="L52" s="98">
        <f t="shared" si="4"/>
        <v>1351.3400000000001</v>
      </c>
      <c r="M52" s="98">
        <f t="shared" si="5"/>
        <v>56173.931300000011</v>
      </c>
      <c r="N52" s="99">
        <f t="shared" si="6"/>
        <v>56173.931300000011</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56173</v>
      </c>
      <c r="W52" s="98">
        <f>IF(E52="direct",SUMIFS(Table2[Net Amount],Table2[Code],'MPG Payment'!$B52,Table2[Account Details],"Not Available"),0)</f>
        <v>0</v>
      </c>
      <c r="X52" s="98">
        <f t="shared" si="8"/>
        <v>0</v>
      </c>
      <c r="Y52" s="28">
        <f t="shared" si="9"/>
        <v>8.3400000000037835</v>
      </c>
      <c r="Z52" s="100">
        <v>0</v>
      </c>
      <c r="AA52" s="101">
        <f t="shared" si="10"/>
        <v>1</v>
      </c>
      <c r="AB52" s="102">
        <f t="shared" si="11"/>
        <v>-1.3187118712356589E-4</v>
      </c>
      <c r="AC52" s="29">
        <f>COUNTIF(Table2[Code],'MPG Payment'!B52)</f>
        <v>32</v>
      </c>
      <c r="AD52" s="127" t="str" cm="1">
        <f t="array" aca="1" ref="AD52" ca="1">SUBSTITUTE(SUBSTITUTE(MID(CELL("filename"),FIND("[",CELL("filename"))+1,FIND("]",CELL("filename"))-FIND("[",CELL("filename"))-1),"JH Farmer Payment-",""),".xlsx","")</f>
        <v>Indent</v>
      </c>
      <c r="AE52" s="29"/>
      <c r="AF52" s="168">
        <v>0</v>
      </c>
      <c r="AG52" s="168">
        <v>0</v>
      </c>
      <c r="AH52" s="168">
        <f t="shared" si="12"/>
        <v>0</v>
      </c>
      <c r="AI52" s="169">
        <v>0</v>
      </c>
    </row>
    <row r="53" spans="1:37" x14ac:dyDescent="0.25">
      <c r="A53" s="42" t="s">
        <v>14028</v>
      </c>
      <c r="B53" s="50">
        <v>20020029</v>
      </c>
      <c r="C53" s="262" t="s">
        <v>16366</v>
      </c>
      <c r="D53" s="29" t="s">
        <v>6600</v>
      </c>
      <c r="E53" s="30" t="str">
        <f>IFERROR(VLOOKUP(B53,Table2[[Code]:[Category]],13,0),"Indirect")</f>
        <v>Direct</v>
      </c>
      <c r="F53" s="24">
        <v>794.5</v>
      </c>
      <c r="G53" s="24">
        <v>32003.099999999995</v>
      </c>
      <c r="H53" s="98">
        <f>SUMIFS(Table2[Vol_L],Table2[Code],'MPG Payment'!$B53,Table2[Account Details],"Available")</f>
        <v>793.19</v>
      </c>
      <c r="I53" s="98">
        <f>SUMIFS(Table2[Amount],Table2[Code],'MPG Payment'!$B53,Table2[Account Details],"Available")</f>
        <v>31909.738999999998</v>
      </c>
      <c r="J53" s="98">
        <f>IF(E53="direct",SUMIFS(Table2[Vol_L],Table2[Code],'MPG Payment'!$B53,Table2[Account Details],"Not Available"),0)</f>
        <v>0</v>
      </c>
      <c r="K53" s="98">
        <f>IF(E53="direct",SUMIFS(Table2[Amount],Table2[Code],'MPG Payment'!$B53,Table2[Account Details],"Not Available"),0)</f>
        <v>0</v>
      </c>
      <c r="L53" s="98">
        <f t="shared" si="4"/>
        <v>793.19</v>
      </c>
      <c r="M53" s="98">
        <f t="shared" si="5"/>
        <v>31909.738999999998</v>
      </c>
      <c r="N53" s="99">
        <f t="shared" si="6"/>
        <v>31909.738999999998</v>
      </c>
      <c r="O53" s="98">
        <f>SUMIFS(Table2[TS Loss],Table2[Code],'MPG Payment'!$B53)</f>
        <v>0</v>
      </c>
      <c r="P53" s="98">
        <f>SUMIFS(Table2[Deduction for excess payment],Table2[Code],'MPG Payment'!$B53)</f>
        <v>0</v>
      </c>
      <c r="Q53" s="98">
        <f t="shared" si="7"/>
        <v>0</v>
      </c>
      <c r="R53" s="98">
        <f>SUMIF(Table2[Code],'MPG Payment'!$B53,Table2[CF Deduction])</f>
        <v>6350</v>
      </c>
      <c r="S53" s="98">
        <f>SUMIF('Farmer Payment Calc'!D:D,'MPG Payment'!B53,'Farmer Payment Calc'!M:M)</f>
        <v>0</v>
      </c>
      <c r="T53" s="98">
        <v>0</v>
      </c>
      <c r="U53" s="98">
        <v>0</v>
      </c>
      <c r="V53" s="98">
        <f>IF(E53="direct",SUMIFS(Table2[Net Amount],Table2[Code],'MPG Payment'!$B53,Table2[Account Details],"Available"),0)</f>
        <v>25561</v>
      </c>
      <c r="W53" s="98">
        <f>IF(E53="direct",SUMIFS(Table2[Net Amount],Table2[Code],'MPG Payment'!$B53,Table2[Account Details],"Not Available"),0)</f>
        <v>0</v>
      </c>
      <c r="X53" s="98">
        <f t="shared" si="8"/>
        <v>0</v>
      </c>
      <c r="Y53" s="28">
        <f t="shared" si="9"/>
        <v>92.099999999994907</v>
      </c>
      <c r="Z53" s="100">
        <v>0</v>
      </c>
      <c r="AA53" s="101">
        <f t="shared" si="10"/>
        <v>-1</v>
      </c>
      <c r="AB53" s="102">
        <f t="shared" si="11"/>
        <v>-2.9172486415377625E-3</v>
      </c>
      <c r="AC53" s="29">
        <f>COUNTIF(Table2[Code],'MPG Payment'!B53)</f>
        <v>18</v>
      </c>
      <c r="AD53" s="127" t="str" cm="1">
        <f t="array" aca="1" ref="AD53" ca="1">SUBSTITUTE(SUBSTITUTE(MID(CELL("filename"),FIND("[",CELL("filename"))+1,FIND("]",CELL("filename"))-FIND("[",CELL("filename"))-1),"JH Farmer Payment-",""),".xlsx","")</f>
        <v>Indent</v>
      </c>
      <c r="AE53" s="29"/>
      <c r="AF53" s="168">
        <v>0</v>
      </c>
      <c r="AG53" s="168">
        <v>0</v>
      </c>
      <c r="AH53" s="168">
        <f t="shared" si="12"/>
        <v>0</v>
      </c>
      <c r="AI53" s="169">
        <v>0</v>
      </c>
    </row>
    <row r="54" spans="1:37" x14ac:dyDescent="0.25">
      <c r="A54" s="42" t="s">
        <v>14028</v>
      </c>
      <c r="B54" s="50">
        <v>20020030</v>
      </c>
      <c r="C54" s="262" t="s">
        <v>16367</v>
      </c>
      <c r="D54" s="29" t="s">
        <v>6600</v>
      </c>
      <c r="E54" s="30" t="str">
        <f>IFERROR(VLOOKUP(B54,Table2[[Code]:[Category]],13,0),"Indirect")</f>
        <v>Indirect</v>
      </c>
      <c r="F54" s="24">
        <v>557.29999999999995</v>
      </c>
      <c r="G54" s="24">
        <v>22238.06</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22238.06</v>
      </c>
      <c r="O54" s="98">
        <f>SUMIFS(Table2[TS Loss],Table2[Code],'MPG Payment'!$B54)</f>
        <v>0</v>
      </c>
      <c r="P54" s="98">
        <f>SUMIFS(Table2[Deduction for excess payment],Table2[Code],'MPG Payment'!$B54)</f>
        <v>0</v>
      </c>
      <c r="Q54" s="98">
        <f t="shared" si="7"/>
        <v>0</v>
      </c>
      <c r="R54" s="98">
        <v>7620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14618.060000000001</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Indent</v>
      </c>
      <c r="AE54" s="29"/>
      <c r="AF54" s="168">
        <v>0</v>
      </c>
      <c r="AG54" s="168">
        <v>0</v>
      </c>
      <c r="AH54" s="168">
        <f t="shared" si="12"/>
        <v>0</v>
      </c>
      <c r="AI54" s="169">
        <v>0</v>
      </c>
    </row>
    <row r="55" spans="1:37" x14ac:dyDescent="0.25">
      <c r="A55" s="42" t="s">
        <v>14029</v>
      </c>
      <c r="B55" s="50">
        <v>20030001</v>
      </c>
      <c r="C55" s="262" t="s">
        <v>759</v>
      </c>
      <c r="D55" s="29" t="s">
        <v>990</v>
      </c>
      <c r="E55" s="30" t="str">
        <f>IFERROR(VLOOKUP(B55,Table2[[Code]:[Category]],13,0),"Indirect")</f>
        <v>Direct</v>
      </c>
      <c r="F55" s="24">
        <v>3919.5599999999995</v>
      </c>
      <c r="G55" s="24">
        <v>147183.69</v>
      </c>
      <c r="H55" s="98">
        <f>SUMIFS(Table2[Vol_L],Table2[Code],'MPG Payment'!$B55,Table2[Account Details],"Available")</f>
        <v>3919.5599999999995</v>
      </c>
      <c r="I55" s="98">
        <f>SUMIFS(Table2[Amount],Table2[Code],'MPG Payment'!$B55,Table2[Account Details],"Available")</f>
        <v>147109.13639999999</v>
      </c>
      <c r="J55" s="98">
        <f>IF(E55="direct",SUMIFS(Table2[Vol_L],Table2[Code],'MPG Payment'!$B55,Table2[Account Details],"Not Available"),0)</f>
        <v>0</v>
      </c>
      <c r="K55" s="98">
        <f>IF(E55="direct",SUMIFS(Table2[Amount],Table2[Code],'MPG Payment'!$B55,Table2[Account Details],"Not Available"),0)</f>
        <v>0</v>
      </c>
      <c r="L55" s="98">
        <f t="shared" si="4"/>
        <v>3919.5599999999995</v>
      </c>
      <c r="M55" s="98">
        <f t="shared" si="5"/>
        <v>147109.13639999999</v>
      </c>
      <c r="N55" s="99">
        <f t="shared" si="6"/>
        <v>147109.13639999999</v>
      </c>
      <c r="O55" s="98">
        <f>SUMIFS(Table2[TS Loss],Table2[Code],'MPG Payment'!$B55)</f>
        <v>1169</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145939</v>
      </c>
      <c r="W55" s="98">
        <f>IF(E55="direct",SUMIFS(Table2[Net Amount],Table2[Code],'MPG Payment'!$B55,Table2[Account Details],"Not Available"),0)</f>
        <v>0</v>
      </c>
      <c r="X55" s="98">
        <f t="shared" si="8"/>
        <v>0</v>
      </c>
      <c r="Y55" s="28">
        <f t="shared" si="9"/>
        <v>75.690000000002328</v>
      </c>
      <c r="Z55" s="100">
        <v>0</v>
      </c>
      <c r="AA55" s="101">
        <f t="shared" si="10"/>
        <v>1</v>
      </c>
      <c r="AB55" s="102">
        <f t="shared" si="11"/>
        <v>-5.0653438570546659E-4</v>
      </c>
      <c r="AC55" s="29">
        <f>COUNTIF(Table2[Code],'MPG Payment'!B55)</f>
        <v>20</v>
      </c>
      <c r="AD55" s="127" t="str" cm="1">
        <f t="array" aca="1" ref="AD55" ca="1">SUBSTITUTE(SUBSTITUTE(MID(CELL("filename"),FIND("[",CELL("filename"))+1,FIND("]",CELL("filename"))-FIND("[",CELL("filename"))-1),"JH Farmer Payment-",""),".xlsx","")</f>
        <v>Indent</v>
      </c>
      <c r="AE55" s="29"/>
      <c r="AF55" s="168">
        <v>0</v>
      </c>
      <c r="AG55" s="168">
        <v>0</v>
      </c>
      <c r="AH55" s="168">
        <f t="shared" si="12"/>
        <v>0</v>
      </c>
      <c r="AI55" s="169">
        <v>0</v>
      </c>
    </row>
    <row r="56" spans="1:37" x14ac:dyDescent="0.25">
      <c r="A56" s="42" t="s">
        <v>14029</v>
      </c>
      <c r="B56" s="50">
        <v>20030002</v>
      </c>
      <c r="C56" s="262" t="s">
        <v>16368</v>
      </c>
      <c r="D56" s="29" t="s">
        <v>991</v>
      </c>
      <c r="E56" s="30" t="str">
        <f>IFERROR(VLOOKUP(B56,Table2[[Code]:[Category]],13,0),"Indirect")</f>
        <v>Direct</v>
      </c>
      <c r="F56" s="24">
        <v>728.34999999999991</v>
      </c>
      <c r="G56" s="24">
        <v>29799.210000000003</v>
      </c>
      <c r="H56" s="98">
        <f>SUMIFS(Table2[Vol_L],Table2[Code],'MPG Payment'!$B56,Table2[Account Details],"Available")</f>
        <v>729.43999999999994</v>
      </c>
      <c r="I56" s="98">
        <f>SUMIFS(Table2[Amount],Table2[Code],'MPG Payment'!$B56,Table2[Account Details],"Available")</f>
        <v>29683.687599999997</v>
      </c>
      <c r="J56" s="98">
        <f>IF(E56="direct",SUMIFS(Table2[Vol_L],Table2[Code],'MPG Payment'!$B56,Table2[Account Details],"Not Available"),0)</f>
        <v>0</v>
      </c>
      <c r="K56" s="98">
        <f>IF(E56="direct",SUMIFS(Table2[Amount],Table2[Code],'MPG Payment'!$B56,Table2[Account Details],"Not Available"),0)</f>
        <v>0</v>
      </c>
      <c r="L56" s="98">
        <f t="shared" si="4"/>
        <v>729.43999999999994</v>
      </c>
      <c r="M56" s="98">
        <f t="shared" si="5"/>
        <v>29683.687599999997</v>
      </c>
      <c r="N56" s="99">
        <f t="shared" si="6"/>
        <v>29683.687599999997</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29684</v>
      </c>
      <c r="W56" s="98">
        <f>IF(E56="direct",SUMIFS(Table2[Net Amount],Table2[Code],'MPG Payment'!$B56,Table2[Account Details],"Not Available"),0)</f>
        <v>0</v>
      </c>
      <c r="X56" s="98">
        <f t="shared" si="8"/>
        <v>0</v>
      </c>
      <c r="Y56" s="28">
        <f t="shared" si="9"/>
        <v>115.21000000000276</v>
      </c>
      <c r="Z56" s="100">
        <v>0</v>
      </c>
      <c r="AA56" s="101">
        <f t="shared" si="10"/>
        <v>0</v>
      </c>
      <c r="AB56" s="102">
        <f t="shared" si="11"/>
        <v>-3.8766933754285863E-3</v>
      </c>
      <c r="AC56" s="29">
        <f>COUNTIF(Table2[Code],'MPG Payment'!B56)</f>
        <v>9</v>
      </c>
      <c r="AD56" s="127" t="str" cm="1">
        <f t="array" aca="1" ref="AD56" ca="1">SUBSTITUTE(SUBSTITUTE(MID(CELL("filename"),FIND("[",CELL("filename"))+1,FIND("]",CELL("filename"))-FIND("[",CELL("filename"))-1),"JH Farmer Payment-",""),".xlsx","")</f>
        <v>Indent</v>
      </c>
      <c r="AE56" s="29"/>
      <c r="AF56" s="168">
        <v>0</v>
      </c>
      <c r="AG56" s="168">
        <v>0</v>
      </c>
      <c r="AH56" s="168">
        <f t="shared" si="12"/>
        <v>0</v>
      </c>
      <c r="AI56" s="169">
        <v>0</v>
      </c>
    </row>
    <row r="57" spans="1:37" x14ac:dyDescent="0.25">
      <c r="A57" s="42" t="s">
        <v>14029</v>
      </c>
      <c r="B57" s="50">
        <v>20030005</v>
      </c>
      <c r="C57" s="262" t="s">
        <v>16369</v>
      </c>
      <c r="D57" s="29" t="s">
        <v>6600</v>
      </c>
      <c r="E57" s="30" t="str">
        <f>IFERROR(VLOOKUP(B57,Table2[[Code]:[Category]],13,0),"Indirect")</f>
        <v>Indirect</v>
      </c>
      <c r="F57" s="24">
        <v>202.66000000000003</v>
      </c>
      <c r="G57" s="24">
        <v>8054.1500000000005</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8054.1500000000005</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8054.1500000000005</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Indent</v>
      </c>
      <c r="AE57" s="29"/>
      <c r="AF57" s="168">
        <v>0</v>
      </c>
      <c r="AG57" s="168">
        <v>0</v>
      </c>
      <c r="AH57" s="168">
        <f t="shared" si="12"/>
        <v>0</v>
      </c>
      <c r="AI57" s="169">
        <v>0</v>
      </c>
    </row>
    <row r="58" spans="1:37" x14ac:dyDescent="0.25">
      <c r="A58" s="42" t="s">
        <v>14029</v>
      </c>
      <c r="B58" s="50">
        <v>20030009</v>
      </c>
      <c r="C58" s="262" t="s">
        <v>16370</v>
      </c>
      <c r="D58" s="29" t="s">
        <v>991</v>
      </c>
      <c r="E58" s="30" t="str">
        <f>IFERROR(VLOOKUP(B58,Table2[[Code]:[Category]],13,0),"Indirect")</f>
        <v>Direct</v>
      </c>
      <c r="F58" s="24">
        <v>689.72</v>
      </c>
      <c r="G58" s="24">
        <v>30875.929999999997</v>
      </c>
      <c r="H58" s="98">
        <f>SUMIFS(Table2[Vol_L],Table2[Code],'MPG Payment'!$B58,Table2[Account Details],"Available")</f>
        <v>696.79000000000008</v>
      </c>
      <c r="I58" s="98">
        <f>SUMIFS(Table2[Amount],Table2[Code],'MPG Payment'!$B58,Table2[Account Details],"Available")</f>
        <v>31031.446599999996</v>
      </c>
      <c r="J58" s="98">
        <f>IF(E58="direct",SUMIFS(Table2[Vol_L],Table2[Code],'MPG Payment'!$B58,Table2[Account Details],"Not Available"),0)</f>
        <v>0</v>
      </c>
      <c r="K58" s="98">
        <f>IF(E58="direct",SUMIFS(Table2[Amount],Table2[Code],'MPG Payment'!$B58,Table2[Account Details],"Not Available"),0)</f>
        <v>0</v>
      </c>
      <c r="L58" s="98">
        <f t="shared" si="4"/>
        <v>696.79000000000008</v>
      </c>
      <c r="M58" s="98">
        <f t="shared" si="5"/>
        <v>31031.446599999996</v>
      </c>
      <c r="N58" s="99">
        <f t="shared" si="6"/>
        <v>30875.929999999997</v>
      </c>
      <c r="O58" s="98">
        <f>SUMIFS(Table2[TS Loss],Table2[Code],'MPG Payment'!$B58)</f>
        <v>0</v>
      </c>
      <c r="P58" s="98">
        <f>SUMIFS(Table2[Deduction for excess payment],Table2[Code],'MPG Payment'!$B58)</f>
        <v>0</v>
      </c>
      <c r="Q58" s="98">
        <f t="shared" si="7"/>
        <v>155.51659999999902</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30876</v>
      </c>
      <c r="W58" s="98">
        <f>IF(E58="direct",SUMIFS(Table2[Net Amount],Table2[Code],'MPG Payment'!$B58,Table2[Account Details],"Not Available"),0)</f>
        <v>0</v>
      </c>
      <c r="X58" s="98">
        <f t="shared" si="8"/>
        <v>0</v>
      </c>
      <c r="Y58" s="28">
        <f t="shared" si="9"/>
        <v>-7.0000000003346941E-2</v>
      </c>
      <c r="Z58" s="100">
        <v>0</v>
      </c>
      <c r="AA58" s="101">
        <f t="shared" si="10"/>
        <v>0</v>
      </c>
      <c r="AB58" s="102">
        <f t="shared" si="11"/>
        <v>5.0368231823300228E-3</v>
      </c>
      <c r="AC58" s="29">
        <f>COUNTIF(Table2[Code],'MPG Payment'!B58)</f>
        <v>29</v>
      </c>
      <c r="AD58" s="127" t="str" cm="1">
        <f t="array" aca="1" ref="AD58" ca="1">SUBSTITUTE(SUBSTITUTE(MID(CELL("filename"),FIND("[",CELL("filename"))+1,FIND("]",CELL("filename"))-FIND("[",CELL("filename"))-1),"JH Farmer Payment-",""),".xlsx","")</f>
        <v>Indent</v>
      </c>
      <c r="AE58" s="29"/>
      <c r="AF58" s="168">
        <v>0</v>
      </c>
      <c r="AG58" s="168">
        <v>0</v>
      </c>
      <c r="AH58" s="168">
        <f t="shared" si="12"/>
        <v>0</v>
      </c>
      <c r="AI58" s="169">
        <v>0</v>
      </c>
    </row>
    <row r="59" spans="1:37" x14ac:dyDescent="0.25">
      <c r="A59" s="42" t="s">
        <v>14029</v>
      </c>
      <c r="B59" s="50">
        <v>20030012</v>
      </c>
      <c r="C59" s="262" t="s">
        <v>16371</v>
      </c>
      <c r="D59" s="29" t="s">
        <v>6600</v>
      </c>
      <c r="E59" s="30" t="str">
        <f>IFERROR(VLOOKUP(B59,Table2[[Code]:[Category]],13,0),"Indirect")</f>
        <v>Indirect</v>
      </c>
      <c r="F59" s="24">
        <v>509.36</v>
      </c>
      <c r="G59" s="24">
        <v>21256.729999999996</v>
      </c>
      <c r="H59" s="98">
        <f>SUMIFS(Table2[Vol_L],Table2[Code],'MPG Payment'!$B59,Table2[Account Details],"Available")</f>
        <v>0</v>
      </c>
      <c r="I59" s="98">
        <f>SUMIFS(Table2[Amount],Table2[Code],'MPG Payment'!$B59,Table2[Account Details],"Available")</f>
        <v>0</v>
      </c>
      <c r="J59" s="98">
        <f>IF(E59="direct",SUMIFS(Table2[Vol_L],Table2[Code],'MPG Payment'!$B59,Table2[Account Details],"Not Available"),0)</f>
        <v>0</v>
      </c>
      <c r="K59" s="98">
        <f>IF(E59="direct",SUMIFS(Table2[Amount],Table2[Code],'MPG Payment'!$B59,Table2[Account Details],"Not Available"),0)</f>
        <v>0</v>
      </c>
      <c r="L59" s="98">
        <f t="shared" si="4"/>
        <v>0</v>
      </c>
      <c r="M59" s="98">
        <f t="shared" si="5"/>
        <v>0</v>
      </c>
      <c r="N59" s="99">
        <f t="shared" si="6"/>
        <v>21256.729999999996</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0</v>
      </c>
      <c r="W59" s="98">
        <f>IF(E59="direct",SUMIFS(Table2[Net Amount],Table2[Code],'MPG Payment'!$B59,Table2[Account Details],"Not Available"),0)</f>
        <v>0</v>
      </c>
      <c r="X59" s="98">
        <f t="shared" si="8"/>
        <v>21256.729999999996</v>
      </c>
      <c r="Y59" s="28">
        <f t="shared" si="9"/>
        <v>0</v>
      </c>
      <c r="Z59" s="100">
        <v>0</v>
      </c>
      <c r="AA59" s="101">
        <f t="shared" si="10"/>
        <v>0</v>
      </c>
      <c r="AB59" s="102">
        <f t="shared" si="11"/>
        <v>-1</v>
      </c>
      <c r="AC59" s="29">
        <f>COUNTIF(Table2[Code],'MPG Payment'!B59)</f>
        <v>0</v>
      </c>
      <c r="AD59" s="127" t="str" cm="1">
        <f t="array" aca="1" ref="AD59" ca="1">SUBSTITUTE(SUBSTITUTE(MID(CELL("filename"),FIND("[",CELL("filename"))+1,FIND("]",CELL("filename"))-FIND("[",CELL("filename"))-1),"JH Farmer Payment-",""),".xlsx","")</f>
        <v>Indent</v>
      </c>
      <c r="AE59" s="29"/>
      <c r="AF59" s="168">
        <v>0</v>
      </c>
      <c r="AG59" s="168">
        <v>0</v>
      </c>
      <c r="AH59" s="168">
        <f t="shared" si="12"/>
        <v>0</v>
      </c>
      <c r="AI59" s="169">
        <v>0</v>
      </c>
    </row>
    <row r="60" spans="1:37" x14ac:dyDescent="0.25">
      <c r="A60" s="42" t="s">
        <v>14030</v>
      </c>
      <c r="B60" s="50">
        <v>20040001</v>
      </c>
      <c r="C60" s="262" t="s">
        <v>16372</v>
      </c>
      <c r="D60" s="29" t="s">
        <v>990</v>
      </c>
      <c r="E60" s="30" t="str">
        <f>IFERROR(VLOOKUP(B60,Table2[[Code]:[Category]],13,0),"Indirect")</f>
        <v>Direct</v>
      </c>
      <c r="F60" s="24">
        <v>2627.79</v>
      </c>
      <c r="G60" s="24">
        <v>95965.61</v>
      </c>
      <c r="H60" s="98">
        <f>SUMIFS(Table2[Vol_L],Table2[Code],'MPG Payment'!$B60,Table2[Account Details],"Available")</f>
        <v>2627.79</v>
      </c>
      <c r="I60" s="98">
        <f>SUMIFS(Table2[Amount],Table2[Code],'MPG Payment'!$B60,Table2[Account Details],"Available")</f>
        <v>95965.511299999955</v>
      </c>
      <c r="J60" s="98">
        <f>IF(E60="direct",SUMIFS(Table2[Vol_L],Table2[Code],'MPG Payment'!$B60,Table2[Account Details],"Not Available"),0)</f>
        <v>0</v>
      </c>
      <c r="K60" s="98">
        <f>IF(E60="direct",SUMIFS(Table2[Amount],Table2[Code],'MPG Payment'!$B60,Table2[Account Details],"Not Available"),0)</f>
        <v>0</v>
      </c>
      <c r="L60" s="98">
        <f t="shared" si="4"/>
        <v>2627.79</v>
      </c>
      <c r="M60" s="98">
        <f t="shared" si="5"/>
        <v>95965.511299999955</v>
      </c>
      <c r="N60" s="99">
        <f t="shared" si="6"/>
        <v>95965.511299999955</v>
      </c>
      <c r="O60" s="98">
        <f>SUMIFS(Table2[TS Loss],Table2[Code],'MPG Payment'!$B60)</f>
        <v>11789</v>
      </c>
      <c r="P60" s="98">
        <f>SUMIFS(Table2[Deduction for excess payment],Table2[Code],'MPG Payment'!$B60)</f>
        <v>0</v>
      </c>
      <c r="Q60" s="98">
        <f t="shared" si="7"/>
        <v>0</v>
      </c>
      <c r="R60" s="98">
        <f>SUMIF(Table2[Code],'MPG Payment'!$B60,Table2[CF Deduction])</f>
        <v>3260</v>
      </c>
      <c r="S60" s="98">
        <f>SUMIF('Farmer Payment Calc'!D:D,'MPG Payment'!B60,'Farmer Payment Calc'!M:M)</f>
        <v>0</v>
      </c>
      <c r="T60" s="98">
        <v>0</v>
      </c>
      <c r="U60" s="98">
        <v>0</v>
      </c>
      <c r="V60" s="98">
        <f>IF(E60="direct",SUMIFS(Table2[Net Amount],Table2[Code],'MPG Payment'!$B60,Table2[Account Details],"Available"),0)</f>
        <v>80917</v>
      </c>
      <c r="W60" s="98">
        <f>IF(E60="direct",SUMIFS(Table2[Net Amount],Table2[Code],'MPG Payment'!$B60,Table2[Account Details],"Not Available"),0)</f>
        <v>0</v>
      </c>
      <c r="X60" s="98">
        <f t="shared" si="8"/>
        <v>0</v>
      </c>
      <c r="Y60" s="28">
        <f t="shared" si="9"/>
        <v>-0.38999999999941792</v>
      </c>
      <c r="Z60" s="100" t="s">
        <v>16778</v>
      </c>
      <c r="AA60" s="101">
        <f t="shared" si="10"/>
        <v>0</v>
      </c>
      <c r="AB60" s="102">
        <f t="shared" si="11"/>
        <v>-1.0284934368253115E-6</v>
      </c>
      <c r="AC60" s="29">
        <f>COUNTIF(Table2[Code],'MPG Payment'!B60)</f>
        <v>26</v>
      </c>
      <c r="AD60" s="127" t="str" cm="1">
        <f t="array" aca="1" ref="AD60" ca="1">SUBSTITUTE(SUBSTITUTE(MID(CELL("filename"),FIND("[",CELL("filename"))+1,FIND("]",CELL("filename"))-FIND("[",CELL("filename"))-1),"JH Farmer Payment-",""),".xlsx","")</f>
        <v>Indent</v>
      </c>
      <c r="AE60" s="29" t="s">
        <v>6774</v>
      </c>
      <c r="AF60" s="168">
        <v>0</v>
      </c>
      <c r="AG60" s="168">
        <v>0</v>
      </c>
      <c r="AH60" s="168">
        <f t="shared" si="12"/>
        <v>0</v>
      </c>
      <c r="AI60" s="169">
        <v>0</v>
      </c>
    </row>
    <row r="61" spans="1:37" x14ac:dyDescent="0.25">
      <c r="A61" s="42" t="s">
        <v>14030</v>
      </c>
      <c r="B61" s="50">
        <v>20040006</v>
      </c>
      <c r="C61" s="262" t="s">
        <v>16373</v>
      </c>
      <c r="D61" s="29" t="s">
        <v>991</v>
      </c>
      <c r="E61" s="30" t="str">
        <f>IFERROR(VLOOKUP(B61,Table2[[Code]:[Category]],13,0),"Indirect")</f>
        <v>Direct</v>
      </c>
      <c r="F61" s="24">
        <v>610.19999999999993</v>
      </c>
      <c r="G61" s="24">
        <v>24263.600000000002</v>
      </c>
      <c r="H61" s="98">
        <f>SUMIFS(Table2[Vol_L],Table2[Code],'MPG Payment'!$B61,Table2[Account Details],"Available")</f>
        <v>566.81999999999982</v>
      </c>
      <c r="I61" s="98">
        <f>SUMIFS(Table2[Amount],Table2[Code],'MPG Payment'!$B61,Table2[Account Details],"Available")</f>
        <v>24137.806800000002</v>
      </c>
      <c r="J61" s="98">
        <f>IF(E61="direct",SUMIFS(Table2[Vol_L],Table2[Code],'MPG Payment'!$B61,Table2[Account Details],"Not Available"),0)</f>
        <v>0</v>
      </c>
      <c r="K61" s="98">
        <f>IF(E61="direct",SUMIFS(Table2[Amount],Table2[Code],'MPG Payment'!$B61,Table2[Account Details],"Not Available"),0)</f>
        <v>0</v>
      </c>
      <c r="L61" s="98">
        <f t="shared" si="4"/>
        <v>566.81999999999982</v>
      </c>
      <c r="M61" s="98">
        <f t="shared" si="5"/>
        <v>24137.806800000002</v>
      </c>
      <c r="N61" s="99">
        <f t="shared" si="6"/>
        <v>24137.806800000002</v>
      </c>
      <c r="O61" s="98">
        <f>SUMIFS(Table2[TS Loss],Table2[Code],'MPG Payment'!$B61)</f>
        <v>0</v>
      </c>
      <c r="P61" s="98">
        <f>SUMIFS(Table2[Deduction for excess payment],Table2[Code],'MPG Payment'!$B61)</f>
        <v>0</v>
      </c>
      <c r="Q61" s="98">
        <f t="shared" si="7"/>
        <v>0</v>
      </c>
      <c r="R61" s="98">
        <f>SUMIF(Table2[Code],'MPG Payment'!$B61,Table2[CF Deduction])</f>
        <v>3166</v>
      </c>
      <c r="S61" s="98">
        <f>SUMIF('Farmer Payment Calc'!D:D,'MPG Payment'!B61,'Farmer Payment Calc'!M:M)</f>
        <v>0</v>
      </c>
      <c r="T61" s="98">
        <v>0</v>
      </c>
      <c r="U61" s="98">
        <v>0</v>
      </c>
      <c r="V61" s="98">
        <f>IF(E61="direct",SUMIFS(Table2[Net Amount],Table2[Code],'MPG Payment'!$B61,Table2[Account Details],"Available"),0)</f>
        <v>20972</v>
      </c>
      <c r="W61" s="98">
        <f>IF(E61="direct",SUMIFS(Table2[Net Amount],Table2[Code],'MPG Payment'!$B61,Table2[Account Details],"Not Available"),0)</f>
        <v>0</v>
      </c>
      <c r="X61" s="98">
        <f t="shared" si="8"/>
        <v>0</v>
      </c>
      <c r="Y61" s="28">
        <f t="shared" si="9"/>
        <v>125.60000000000218</v>
      </c>
      <c r="Z61" s="100">
        <v>0</v>
      </c>
      <c r="AA61" s="101">
        <f t="shared" si="10"/>
        <v>0</v>
      </c>
      <c r="AB61" s="102">
        <f t="shared" si="11"/>
        <v>-5.1844408908818173E-3</v>
      </c>
      <c r="AC61" s="29">
        <f>COUNTIF(Table2[Code],'MPG Payment'!B61)</f>
        <v>17</v>
      </c>
      <c r="AD61" s="127" t="str" cm="1">
        <f t="array" aca="1" ref="AD61" ca="1">SUBSTITUTE(SUBSTITUTE(MID(CELL("filename"),FIND("[",CELL("filename"))+1,FIND("]",CELL("filename"))-FIND("[",CELL("filename"))-1),"JH Farmer Payment-",""),".xlsx","")</f>
        <v>Indent</v>
      </c>
      <c r="AE61" s="29"/>
      <c r="AF61" s="168">
        <v>0</v>
      </c>
      <c r="AG61" s="168">
        <v>0</v>
      </c>
      <c r="AH61" s="168">
        <f t="shared" si="12"/>
        <v>0</v>
      </c>
      <c r="AI61" s="169">
        <v>0</v>
      </c>
    </row>
    <row r="62" spans="1:37" x14ac:dyDescent="0.25">
      <c r="A62" s="42" t="s">
        <v>14030</v>
      </c>
      <c r="B62" s="50">
        <v>20040007</v>
      </c>
      <c r="C62" s="262" t="s">
        <v>16374</v>
      </c>
      <c r="D62" s="29" t="s">
        <v>991</v>
      </c>
      <c r="E62" s="30" t="str">
        <f>IFERROR(VLOOKUP(B62,Table2[[Code]:[Category]],13,0),"Indirect")</f>
        <v>Direct</v>
      </c>
      <c r="F62" s="24">
        <v>819.12</v>
      </c>
      <c r="G62" s="24">
        <v>33770.29</v>
      </c>
      <c r="H62" s="98">
        <f>SUMIFS(Table2[Vol_L],Table2[Code],'MPG Payment'!$B62,Table2[Account Details],"Available")</f>
        <v>787.11999999999978</v>
      </c>
      <c r="I62" s="98">
        <f>SUMIFS(Table2[Amount],Table2[Code],'MPG Payment'!$B62,Table2[Account Details],"Available")</f>
        <v>33579.958100000003</v>
      </c>
      <c r="J62" s="98">
        <f>IF(E62="direct",SUMIFS(Table2[Vol_L],Table2[Code],'MPG Payment'!$B62,Table2[Account Details],"Not Available"),0)</f>
        <v>0</v>
      </c>
      <c r="K62" s="98">
        <f>IF(E62="direct",SUMIFS(Table2[Amount],Table2[Code],'MPG Payment'!$B62,Table2[Account Details],"Not Available"),0)</f>
        <v>0</v>
      </c>
      <c r="L62" s="98">
        <f t="shared" si="4"/>
        <v>787.11999999999978</v>
      </c>
      <c r="M62" s="98">
        <f t="shared" si="5"/>
        <v>33579.958100000003</v>
      </c>
      <c r="N62" s="99">
        <f t="shared" si="6"/>
        <v>33579.958100000003</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33581</v>
      </c>
      <c r="W62" s="98">
        <f>IF(E62="direct",SUMIFS(Table2[Net Amount],Table2[Code],'MPG Payment'!$B62,Table2[Account Details],"Not Available"),0)</f>
        <v>0</v>
      </c>
      <c r="X62" s="98">
        <f t="shared" si="8"/>
        <v>0</v>
      </c>
      <c r="Y62" s="28">
        <f t="shared" si="9"/>
        <v>189.29000000000087</v>
      </c>
      <c r="Z62" s="100">
        <v>0</v>
      </c>
      <c r="AA62" s="101">
        <f t="shared" si="10"/>
        <v>-1</v>
      </c>
      <c r="AB62" s="102">
        <f t="shared" si="11"/>
        <v>-5.6360753786833754E-3</v>
      </c>
      <c r="AC62" s="29">
        <f>COUNTIF(Table2[Code],'MPG Payment'!B62)</f>
        <v>19</v>
      </c>
      <c r="AD62" s="127" t="str" cm="1">
        <f t="array" aca="1" ref="AD62" ca="1">SUBSTITUTE(SUBSTITUTE(MID(CELL("filename"),FIND("[",CELL("filename"))+1,FIND("]",CELL("filename"))-FIND("[",CELL("filename"))-1),"JH Farmer Payment-",""),".xlsx","")</f>
        <v>Indent</v>
      </c>
      <c r="AE62" s="29"/>
      <c r="AF62" s="168">
        <v>0</v>
      </c>
      <c r="AG62" s="168">
        <v>0</v>
      </c>
      <c r="AH62" s="168">
        <f t="shared" si="12"/>
        <v>0</v>
      </c>
      <c r="AI62" s="169">
        <v>0</v>
      </c>
    </row>
    <row r="63" spans="1:37" x14ac:dyDescent="0.25">
      <c r="A63" s="42" t="s">
        <v>14028</v>
      </c>
      <c r="B63" s="50">
        <v>20050001</v>
      </c>
      <c r="C63" s="262" t="s">
        <v>16375</v>
      </c>
      <c r="D63" s="29" t="s">
        <v>990</v>
      </c>
      <c r="E63" s="30" t="str">
        <f>IFERROR(VLOOKUP(B63,Table2[[Code]:[Category]],13,0),"Indirect")</f>
        <v>Direct</v>
      </c>
      <c r="F63" s="24">
        <v>946.6</v>
      </c>
      <c r="G63" s="24">
        <v>38688.22</v>
      </c>
      <c r="H63" s="98">
        <f>SUMIFS(Table2[Vol_L],Table2[Code],'MPG Payment'!$B63,Table2[Account Details],"Available")</f>
        <v>943.01</v>
      </c>
      <c r="I63" s="98">
        <f>SUMIFS(Table2[Amount],Table2[Code],'MPG Payment'!$B63,Table2[Account Details],"Available")</f>
        <v>38626.397799999999</v>
      </c>
      <c r="J63" s="98">
        <f>IF(E63="direct",SUMIFS(Table2[Vol_L],Table2[Code],'MPG Payment'!$B63,Table2[Account Details],"Not Available"),0)</f>
        <v>0</v>
      </c>
      <c r="K63" s="98">
        <f>IF(E63="direct",SUMIFS(Table2[Amount],Table2[Code],'MPG Payment'!$B63,Table2[Account Details],"Not Available"),0)</f>
        <v>0</v>
      </c>
      <c r="L63" s="98">
        <f t="shared" si="4"/>
        <v>943.01</v>
      </c>
      <c r="M63" s="98">
        <f t="shared" si="5"/>
        <v>38626.397799999999</v>
      </c>
      <c r="N63" s="99">
        <f t="shared" si="6"/>
        <v>38626.397799999999</v>
      </c>
      <c r="O63" s="98">
        <f>SUMIFS(Table2[TS Loss],Table2[Code],'MPG Payment'!$B63)</f>
        <v>0</v>
      </c>
      <c r="P63" s="98">
        <f>SUMIFS(Table2[Deduction for excess payment],Table2[Code],'MPG Payment'!$B63)</f>
        <v>0</v>
      </c>
      <c r="Q63" s="98">
        <f t="shared" si="7"/>
        <v>0</v>
      </c>
      <c r="R63" s="98">
        <f>SUMIF(Table2[Code],'MPG Payment'!$B63,Table2[CF Deduction])</f>
        <v>1092</v>
      </c>
      <c r="S63" s="98">
        <f>SUMIF('Farmer Payment Calc'!D:D,'MPG Payment'!B63,'Farmer Payment Calc'!M:M)</f>
        <v>0</v>
      </c>
      <c r="T63" s="98">
        <v>0</v>
      </c>
      <c r="U63" s="98">
        <v>0</v>
      </c>
      <c r="V63" s="98">
        <f>IF(E63="direct",SUMIFS(Table2[Net Amount],Table2[Code],'MPG Payment'!$B63,Table2[Account Details],"Available"),0)</f>
        <v>37535</v>
      </c>
      <c r="W63" s="98">
        <f>IF(E63="direct",SUMIFS(Table2[Net Amount],Table2[Code],'MPG Payment'!$B63,Table2[Account Details],"Not Available"),0)</f>
        <v>0</v>
      </c>
      <c r="X63" s="98">
        <f t="shared" si="8"/>
        <v>0</v>
      </c>
      <c r="Y63" s="28">
        <f t="shared" si="9"/>
        <v>61.220000000001164</v>
      </c>
      <c r="Z63" s="100" t="s">
        <v>16778</v>
      </c>
      <c r="AA63" s="101">
        <f t="shared" si="10"/>
        <v>-1</v>
      </c>
      <c r="AB63" s="102">
        <f t="shared" si="11"/>
        <v>-1.5979592754591021E-3</v>
      </c>
      <c r="AC63" s="29">
        <f>COUNTIF(Table2[Code],'MPG Payment'!B63)</f>
        <v>30</v>
      </c>
      <c r="AD63" s="127" t="str" cm="1">
        <f t="array" aca="1" ref="AD63" ca="1">SUBSTITUTE(SUBSTITUTE(MID(CELL("filename"),FIND("[",CELL("filename"))+1,FIND("]",CELL("filename"))-FIND("[",CELL("filename"))-1),"JH Farmer Payment-",""),".xlsx","")</f>
        <v>Indent</v>
      </c>
      <c r="AE63" s="29" t="s">
        <v>16324</v>
      </c>
      <c r="AF63" s="168">
        <v>1092.06</v>
      </c>
      <c r="AG63" s="168">
        <v>1092</v>
      </c>
      <c r="AH63" s="168">
        <f t="shared" si="12"/>
        <v>5.999999999994543E-2</v>
      </c>
      <c r="AI63" s="169">
        <v>0</v>
      </c>
    </row>
    <row r="64" spans="1:37" x14ac:dyDescent="0.25">
      <c r="A64" s="42" t="s">
        <v>14028</v>
      </c>
      <c r="B64" s="50">
        <v>20050003</v>
      </c>
      <c r="C64" s="262" t="s">
        <v>16376</v>
      </c>
      <c r="D64" s="29" t="s">
        <v>991</v>
      </c>
      <c r="E64" s="30" t="str">
        <f>IFERROR(VLOOKUP(B64,Table2[[Code]:[Category]],13,0),"Indirect")</f>
        <v>Direct</v>
      </c>
      <c r="F64" s="24">
        <v>1835.1</v>
      </c>
      <c r="G64" s="24">
        <v>74032.52</v>
      </c>
      <c r="H64" s="98">
        <f>SUMIFS(Table2[Vol_L],Table2[Code],'MPG Payment'!$B64,Table2[Account Details],"Available")</f>
        <v>1832.3999999999996</v>
      </c>
      <c r="I64" s="98">
        <f>SUMIFS(Table2[Amount],Table2[Code],'MPG Payment'!$B64,Table2[Account Details],"Available")</f>
        <v>73958.712999999974</v>
      </c>
      <c r="J64" s="98">
        <f>IF(E64="direct",SUMIFS(Table2[Vol_L],Table2[Code],'MPG Payment'!$B64,Table2[Account Details],"Not Available"),0)</f>
        <v>0</v>
      </c>
      <c r="K64" s="98">
        <f>IF(E64="direct",SUMIFS(Table2[Amount],Table2[Code],'MPG Payment'!$B64,Table2[Account Details],"Not Available"),0)</f>
        <v>0</v>
      </c>
      <c r="L64" s="98">
        <f t="shared" si="4"/>
        <v>1832.3999999999996</v>
      </c>
      <c r="M64" s="98">
        <f t="shared" si="5"/>
        <v>73958.712999999974</v>
      </c>
      <c r="N64" s="99">
        <f t="shared" si="6"/>
        <v>73958.712999999974</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73958</v>
      </c>
      <c r="W64" s="98">
        <f>IF(E64="direct",SUMIFS(Table2[Net Amount],Table2[Code],'MPG Payment'!$B64,Table2[Account Details],"Not Available"),0)</f>
        <v>0</v>
      </c>
      <c r="X64" s="98">
        <f t="shared" si="8"/>
        <v>0</v>
      </c>
      <c r="Y64" s="28">
        <f t="shared" si="9"/>
        <v>74.520000000004075</v>
      </c>
      <c r="Z64" s="100">
        <v>0</v>
      </c>
      <c r="AA64" s="101">
        <f t="shared" si="10"/>
        <v>1</v>
      </c>
      <c r="AB64" s="102">
        <f t="shared" si="11"/>
        <v>-9.969537711269291E-4</v>
      </c>
      <c r="AC64" s="29">
        <f>COUNTIF(Table2[Code],'MPG Payment'!B64)</f>
        <v>37</v>
      </c>
      <c r="AD64" s="127" t="str" cm="1">
        <f t="array" aca="1" ref="AD64" ca="1">SUBSTITUTE(SUBSTITUTE(MID(CELL("filename"),FIND("[",CELL("filename"))+1,FIND("]",CELL("filename"))-FIND("[",CELL("filename"))-1),"JH Farmer Payment-",""),".xlsx","")</f>
        <v>Indent</v>
      </c>
      <c r="AE64" s="29"/>
      <c r="AF64" s="168">
        <v>0</v>
      </c>
      <c r="AG64" s="168">
        <v>0</v>
      </c>
      <c r="AH64" s="168">
        <f t="shared" si="12"/>
        <v>0</v>
      </c>
      <c r="AI64" s="169">
        <v>0</v>
      </c>
      <c r="AJ64" s="311"/>
      <c r="AK64" s="31"/>
    </row>
    <row r="65" spans="1:35" x14ac:dyDescent="0.25">
      <c r="A65" s="42" t="s">
        <v>14031</v>
      </c>
      <c r="B65" s="50">
        <v>20060001</v>
      </c>
      <c r="C65" s="262" t="s">
        <v>16377</v>
      </c>
      <c r="D65" s="29" t="s">
        <v>990</v>
      </c>
      <c r="E65" s="30" t="str">
        <f>IFERROR(VLOOKUP(B65,Table2[[Code]:[Category]],13,0),"Indirect")</f>
        <v>Direct</v>
      </c>
      <c r="F65" s="24">
        <v>1529.69</v>
      </c>
      <c r="G65" s="24">
        <v>61598.570000000014</v>
      </c>
      <c r="H65" s="98">
        <f>SUMIFS(Table2[Vol_L],Table2[Code],'MPG Payment'!$B65,Table2[Account Details],"Available")</f>
        <v>1529.7</v>
      </c>
      <c r="I65" s="98">
        <f>SUMIFS(Table2[Amount],Table2[Code],'MPG Payment'!$B65,Table2[Account Details],"Available")</f>
        <v>61707.880999999987</v>
      </c>
      <c r="J65" s="98">
        <f>IF(E65="direct",SUMIFS(Table2[Vol_L],Table2[Code],'MPG Payment'!$B65,Table2[Account Details],"Not Available"),0)</f>
        <v>0</v>
      </c>
      <c r="K65" s="98">
        <f>IF(E65="direct",SUMIFS(Table2[Amount],Table2[Code],'MPG Payment'!$B65,Table2[Account Details],"Not Available"),0)</f>
        <v>0</v>
      </c>
      <c r="L65" s="98">
        <f t="shared" si="4"/>
        <v>1529.7</v>
      </c>
      <c r="M65" s="98">
        <f t="shared" si="5"/>
        <v>61707.880999999987</v>
      </c>
      <c r="N65" s="99">
        <f t="shared" si="6"/>
        <v>61598.570000000014</v>
      </c>
      <c r="O65" s="98">
        <f>SUMIFS(Table2[TS Loss],Table2[Code],'MPG Payment'!$B65)</f>
        <v>0</v>
      </c>
      <c r="P65" s="98">
        <f>SUMIFS(Table2[Deduction for excess payment],Table2[Code],'MPG Payment'!$B65)</f>
        <v>0</v>
      </c>
      <c r="Q65" s="98">
        <f t="shared" si="7"/>
        <v>109.31099999997241</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61599</v>
      </c>
      <c r="W65" s="98">
        <f>IF(E65="direct",SUMIFS(Table2[Net Amount],Table2[Code],'MPG Payment'!$B65,Table2[Account Details],"Not Available"),0)</f>
        <v>0</v>
      </c>
      <c r="X65" s="98">
        <f t="shared" si="8"/>
        <v>0</v>
      </c>
      <c r="Y65" s="28">
        <f t="shared" si="9"/>
        <v>-0.42999999998573912</v>
      </c>
      <c r="Z65" s="100">
        <v>0</v>
      </c>
      <c r="AA65" s="101">
        <f t="shared" si="10"/>
        <v>0</v>
      </c>
      <c r="AB65" s="102">
        <f t="shared" si="11"/>
        <v>1.7745704161634334E-3</v>
      </c>
      <c r="AC65" s="29">
        <f>COUNTIF(Table2[Code],'MPG Payment'!B65)</f>
        <v>10</v>
      </c>
      <c r="AD65" s="127" t="str" cm="1">
        <f t="array" aca="1" ref="AD65" ca="1">SUBSTITUTE(SUBSTITUTE(MID(CELL("filename"),FIND("[",CELL("filename"))+1,FIND("]",CELL("filename"))-FIND("[",CELL("filename"))-1),"JH Farmer Payment-",""),".xlsx","")</f>
        <v>Indent</v>
      </c>
      <c r="AE65" s="29"/>
      <c r="AF65" s="168">
        <v>0</v>
      </c>
      <c r="AG65" s="168">
        <v>0</v>
      </c>
      <c r="AH65" s="168">
        <f t="shared" si="12"/>
        <v>0</v>
      </c>
      <c r="AI65" s="169">
        <v>0</v>
      </c>
    </row>
    <row r="66" spans="1:35" x14ac:dyDescent="0.25">
      <c r="A66" s="42" t="s">
        <v>14031</v>
      </c>
      <c r="B66" s="50">
        <v>20060002</v>
      </c>
      <c r="C66" s="262" t="s">
        <v>16378</v>
      </c>
      <c r="D66" s="29" t="s">
        <v>991</v>
      </c>
      <c r="E66" s="30" t="str">
        <f>IFERROR(VLOOKUP(B66,Table2[[Code]:[Category]],13,0),"Indirect")</f>
        <v>Direct</v>
      </c>
      <c r="F66" s="24">
        <v>336.09999999999991</v>
      </c>
      <c r="G66" s="24">
        <v>14741.569999999998</v>
      </c>
      <c r="H66" s="98">
        <f>SUMIFS(Table2[Vol_L],Table2[Code],'MPG Payment'!$B66,Table2[Account Details],"Available")</f>
        <v>337.82000000000005</v>
      </c>
      <c r="I66" s="98">
        <f>SUMIFS(Table2[Amount],Table2[Code],'MPG Payment'!$B66,Table2[Account Details],"Available")</f>
        <v>14723.378000000002</v>
      </c>
      <c r="J66" s="98">
        <f>IF(E66="direct",SUMIFS(Table2[Vol_L],Table2[Code],'MPG Payment'!$B66,Table2[Account Details],"Not Available"),0)</f>
        <v>0</v>
      </c>
      <c r="K66" s="98">
        <f>IF(E66="direct",SUMIFS(Table2[Amount],Table2[Code],'MPG Payment'!$B66,Table2[Account Details],"Not Available"),0)</f>
        <v>0</v>
      </c>
      <c r="L66" s="98">
        <f t="shared" si="4"/>
        <v>337.82000000000005</v>
      </c>
      <c r="M66" s="98">
        <f t="shared" si="5"/>
        <v>14723.378000000002</v>
      </c>
      <c r="N66" s="99">
        <f t="shared" si="6"/>
        <v>14723.378000000002</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14724</v>
      </c>
      <c r="W66" s="98">
        <f>IF(E66="direct",SUMIFS(Table2[Net Amount],Table2[Code],'MPG Payment'!$B66,Table2[Account Details],"Not Available"),0)</f>
        <v>0</v>
      </c>
      <c r="X66" s="98">
        <f t="shared" si="8"/>
        <v>0</v>
      </c>
      <c r="Y66" s="28">
        <f t="shared" si="9"/>
        <v>17.56999999999789</v>
      </c>
      <c r="Z66" s="100">
        <v>0</v>
      </c>
      <c r="AA66" s="101">
        <f t="shared" si="10"/>
        <v>-1</v>
      </c>
      <c r="AB66" s="102">
        <f t="shared" si="11"/>
        <v>-1.2340612295702197E-3</v>
      </c>
      <c r="AC66" s="29">
        <f>COUNTIF(Table2[Code],'MPG Payment'!B66)</f>
        <v>10</v>
      </c>
      <c r="AD66" s="127" t="str" cm="1">
        <f t="array" aca="1" ref="AD66" ca="1">SUBSTITUTE(SUBSTITUTE(MID(CELL("filename"),FIND("[",CELL("filename"))+1,FIND("]",CELL("filename"))-FIND("[",CELL("filename"))-1),"JH Farmer Payment-",""),".xlsx","")</f>
        <v>Indent</v>
      </c>
      <c r="AE66" s="287"/>
      <c r="AF66" s="168">
        <v>0</v>
      </c>
      <c r="AG66" s="168">
        <v>0</v>
      </c>
      <c r="AH66" s="168">
        <f t="shared" si="12"/>
        <v>0</v>
      </c>
      <c r="AI66" s="169">
        <v>0</v>
      </c>
    </row>
    <row r="67" spans="1:35" x14ac:dyDescent="0.25">
      <c r="A67" s="42" t="s">
        <v>14031</v>
      </c>
      <c r="B67" s="50">
        <v>20060003</v>
      </c>
      <c r="C67" s="262" t="s">
        <v>16379</v>
      </c>
      <c r="D67" s="29" t="s">
        <v>991</v>
      </c>
      <c r="E67" s="30" t="str">
        <f>IFERROR(VLOOKUP(B67,Table2[[Code]:[Category]],13,0),"Indirect")</f>
        <v>Direct</v>
      </c>
      <c r="F67" s="24">
        <v>1532.1</v>
      </c>
      <c r="G67" s="24">
        <v>53604.809999999983</v>
      </c>
      <c r="H67" s="98">
        <f>SUMIFS(Table2[Vol_L],Table2[Code],'MPG Payment'!$B67,Table2[Account Details],"Available")</f>
        <v>1548.1799999999998</v>
      </c>
      <c r="I67" s="98">
        <f>SUMIFS(Table2[Amount],Table2[Code],'MPG Payment'!$B67,Table2[Account Details],"Available")</f>
        <v>56015.186500000011</v>
      </c>
      <c r="J67" s="98">
        <f>IF(E67="direct",SUMIFS(Table2[Vol_L],Table2[Code],'MPG Payment'!$B67,Table2[Account Details],"Not Available"),0)</f>
        <v>0</v>
      </c>
      <c r="K67" s="98">
        <f>IF(E67="direct",SUMIFS(Table2[Amount],Table2[Code],'MPG Payment'!$B67,Table2[Account Details],"Not Available"),0)</f>
        <v>0</v>
      </c>
      <c r="L67" s="98">
        <f t="shared" si="4"/>
        <v>1548.1799999999998</v>
      </c>
      <c r="M67" s="98">
        <f t="shared" si="5"/>
        <v>56015.186500000011</v>
      </c>
      <c r="N67" s="99">
        <f t="shared" si="6"/>
        <v>53604.809999999983</v>
      </c>
      <c r="O67" s="98">
        <f>SUMIFS(Table2[TS Loss],Table2[Code],'MPG Payment'!$B67)</f>
        <v>0</v>
      </c>
      <c r="P67" s="98">
        <f>SUMIFS(Table2[Deduction for excess payment],Table2[Code],'MPG Payment'!$B67)</f>
        <v>0</v>
      </c>
      <c r="Q67" s="98">
        <f t="shared" si="7"/>
        <v>2410.3765000000276</v>
      </c>
      <c r="R67" s="98">
        <f>SUMIF(Table2[Code],'MPG Payment'!$B67,Table2[CF Deduction])</f>
        <v>25400</v>
      </c>
      <c r="S67" s="98">
        <f>SUMIF('Farmer Payment Calc'!D:D,'MPG Payment'!B67,'Farmer Payment Calc'!M:M)</f>
        <v>0</v>
      </c>
      <c r="T67" s="98">
        <v>0</v>
      </c>
      <c r="U67" s="98">
        <v>0</v>
      </c>
      <c r="V67" s="98">
        <f>IF(E67="direct",SUMIFS(Table2[Net Amount],Table2[Code],'MPG Payment'!$B67,Table2[Account Details],"Available"),0)</f>
        <v>28205</v>
      </c>
      <c r="W67" s="98">
        <f>IF(E67="direct",SUMIFS(Table2[Net Amount],Table2[Code],'MPG Payment'!$B67,Table2[Account Details],"Not Available"),0)</f>
        <v>0</v>
      </c>
      <c r="X67" s="98">
        <f t="shared" si="8"/>
        <v>0</v>
      </c>
      <c r="Y67" s="28">
        <f t="shared" si="9"/>
        <v>-0.19000000001688022</v>
      </c>
      <c r="Z67" s="100" t="s">
        <v>16778</v>
      </c>
      <c r="AA67" s="101">
        <f t="shared" si="10"/>
        <v>0</v>
      </c>
      <c r="AB67" s="102">
        <f t="shared" si="11"/>
        <v>4.4965675654853141E-2</v>
      </c>
      <c r="AC67" s="29">
        <f>COUNTIF(Table2[Code],'MPG Payment'!B67)</f>
        <v>2</v>
      </c>
      <c r="AD67" s="127" t="str" cm="1">
        <f t="array" aca="1" ref="AD67" ca="1">SUBSTITUTE(SUBSTITUTE(MID(CELL("filename"),FIND("[",CELL("filename"))+1,FIND("]",CELL("filename"))-FIND("[",CELL("filename"))-1),"JH Farmer Payment-",""),".xlsx","")</f>
        <v>Indent</v>
      </c>
      <c r="AE67" s="29" t="s">
        <v>16324</v>
      </c>
      <c r="AF67" s="168">
        <v>25400</v>
      </c>
      <c r="AG67" s="168">
        <v>25400</v>
      </c>
      <c r="AH67" s="168">
        <f t="shared" si="12"/>
        <v>0</v>
      </c>
      <c r="AI67" s="169">
        <v>0</v>
      </c>
    </row>
    <row r="68" spans="1:35" x14ac:dyDescent="0.25">
      <c r="A68" s="42" t="s">
        <v>14031</v>
      </c>
      <c r="B68" s="50">
        <v>20060004</v>
      </c>
      <c r="C68" s="262" t="s">
        <v>16380</v>
      </c>
      <c r="D68" s="29" t="s">
        <v>991</v>
      </c>
      <c r="E68" s="30" t="str">
        <f>IFERROR(VLOOKUP(B68,Table2[[Code]:[Category]],13,0),"Indirect")</f>
        <v>Direct</v>
      </c>
      <c r="F68" s="24">
        <v>1237.5</v>
      </c>
      <c r="G68" s="24">
        <v>52188.38</v>
      </c>
      <c r="H68" s="98">
        <f>SUMIFS(Table2[Vol_L],Table2[Code],'MPG Payment'!$B68,Table2[Account Details],"Available")</f>
        <v>1250.2999999999997</v>
      </c>
      <c r="I68" s="98">
        <f>SUMIFS(Table2[Amount],Table2[Code],'MPG Payment'!$B68,Table2[Account Details],"Available")</f>
        <v>52149.659199999995</v>
      </c>
      <c r="J68" s="98">
        <f>IF(E68="direct",SUMIFS(Table2[Vol_L],Table2[Code],'MPG Payment'!$B68,Table2[Account Details],"Not Available"),0)</f>
        <v>0</v>
      </c>
      <c r="K68" s="98">
        <f>IF(E68="direct",SUMIFS(Table2[Amount],Table2[Code],'MPG Payment'!$B68,Table2[Account Details],"Not Available"),0)</f>
        <v>0</v>
      </c>
      <c r="L68" s="98">
        <f t="shared" si="4"/>
        <v>1250.2999999999997</v>
      </c>
      <c r="M68" s="98">
        <f t="shared" si="5"/>
        <v>52149.659199999995</v>
      </c>
      <c r="N68" s="99">
        <f t="shared" si="6"/>
        <v>52149.659199999995</v>
      </c>
      <c r="O68" s="98">
        <f>SUMIFS(Table2[TS Loss],Table2[Code],'MPG Payment'!$B68)</f>
        <v>0</v>
      </c>
      <c r="P68" s="98">
        <f>SUMIFS(Table2[Deduction for excess payment],Table2[Code],'MPG Payment'!$B68)</f>
        <v>0</v>
      </c>
      <c r="Q68" s="98">
        <f t="shared" si="7"/>
        <v>0</v>
      </c>
      <c r="R68" s="98">
        <f>SUMIF(Table2[Code],'MPG Payment'!$B68,Table2[CF Deduction])</f>
        <v>6350</v>
      </c>
      <c r="S68" s="98">
        <f>SUMIF('Farmer Payment Calc'!D:D,'MPG Payment'!B68,'Farmer Payment Calc'!M:M)</f>
        <v>0</v>
      </c>
      <c r="T68" s="98">
        <v>0</v>
      </c>
      <c r="U68" s="98">
        <v>0</v>
      </c>
      <c r="V68" s="98">
        <f>IF(E68="direct",SUMIFS(Table2[Net Amount],Table2[Code],'MPG Payment'!$B68,Table2[Account Details],"Available"),0)</f>
        <v>45802</v>
      </c>
      <c r="W68" s="98">
        <f>IF(E68="direct",SUMIFS(Table2[Net Amount],Table2[Code],'MPG Payment'!$B68,Table2[Account Details],"Not Available"),0)</f>
        <v>0</v>
      </c>
      <c r="X68" s="98">
        <f t="shared" si="8"/>
        <v>0</v>
      </c>
      <c r="Y68" s="28">
        <f t="shared" si="9"/>
        <v>36.379999999997381</v>
      </c>
      <c r="Z68" s="100">
        <v>0</v>
      </c>
      <c r="AA68" s="101">
        <f t="shared" si="10"/>
        <v>-2</v>
      </c>
      <c r="AB68" s="102">
        <f t="shared" si="11"/>
        <v>-7.419429382556574E-4</v>
      </c>
      <c r="AC68" s="29">
        <f>COUNTIF(Table2[Code],'MPG Payment'!B68)</f>
        <v>29</v>
      </c>
      <c r="AD68" s="127" t="str" cm="1">
        <f t="array" aca="1" ref="AD68" ca="1">SUBSTITUTE(SUBSTITUTE(MID(CELL("filename"),FIND("[",CELL("filename"))+1,FIND("]",CELL("filename"))-FIND("[",CELL("filename"))-1),"JH Farmer Payment-",""),".xlsx","")</f>
        <v>Indent</v>
      </c>
      <c r="AE68" s="29"/>
      <c r="AF68" s="168">
        <v>0</v>
      </c>
      <c r="AG68" s="168">
        <v>0</v>
      </c>
      <c r="AH68" s="168">
        <f t="shared" si="12"/>
        <v>0</v>
      </c>
      <c r="AI68" s="169">
        <v>0</v>
      </c>
    </row>
    <row r="69" spans="1:35" x14ac:dyDescent="0.25">
      <c r="A69" s="42" t="s">
        <v>14031</v>
      </c>
      <c r="B69" s="50">
        <v>20060005</v>
      </c>
      <c r="C69" s="262" t="s">
        <v>16381</v>
      </c>
      <c r="D69" s="29" t="s">
        <v>991</v>
      </c>
      <c r="E69" s="30" t="str">
        <f>IFERROR(VLOOKUP(B69,Table2[[Code]:[Category]],13,0),"Indirect")</f>
        <v>Direct</v>
      </c>
      <c r="F69" s="24">
        <v>866.9</v>
      </c>
      <c r="G69" s="24">
        <v>40526.79</v>
      </c>
      <c r="H69" s="98">
        <f>SUMIFS(Table2[Vol_L],Table2[Code],'MPG Payment'!$B69,Table2[Account Details],"Available")</f>
        <v>844.88</v>
      </c>
      <c r="I69" s="98">
        <f>SUMIFS(Table2[Amount],Table2[Code],'MPG Payment'!$B69,Table2[Account Details],"Available")</f>
        <v>40505.830799999989</v>
      </c>
      <c r="J69" s="98">
        <f>IF(E69="direct",SUMIFS(Table2[Vol_L],Table2[Code],'MPG Payment'!$B69,Table2[Account Details],"Not Available"),0)</f>
        <v>0</v>
      </c>
      <c r="K69" s="98">
        <f>IF(E69="direct",SUMIFS(Table2[Amount],Table2[Code],'MPG Payment'!$B69,Table2[Account Details],"Not Available"),0)</f>
        <v>0</v>
      </c>
      <c r="L69" s="98">
        <f t="shared" ref="L69:L120" si="13">H69+J69</f>
        <v>844.88</v>
      </c>
      <c r="M69" s="98">
        <f t="shared" ref="M69:M120" si="14">I69+K69</f>
        <v>40505.830799999989</v>
      </c>
      <c r="N69" s="99">
        <f t="shared" ref="N69:N120" si="15">IF(E69="indirect",G69,MIN(G69,M69))</f>
        <v>40505.830799999989</v>
      </c>
      <c r="O69" s="98">
        <f>SUMIFS(Table2[TS Loss],Table2[Code],'MPG Payment'!$B69)</f>
        <v>0</v>
      </c>
      <c r="P69" s="98">
        <f>SUMIFS(Table2[Deduction for excess payment],Table2[Code],'MPG Payment'!$B69)</f>
        <v>0</v>
      </c>
      <c r="Q69" s="98">
        <f t="shared" ref="Q69:Q120"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40507</v>
      </c>
      <c r="W69" s="98">
        <f>IF(E69="direct",SUMIFS(Table2[Net Amount],Table2[Code],'MPG Payment'!$B69,Table2[Account Details],"Not Available"),0)</f>
        <v>0</v>
      </c>
      <c r="X69" s="98">
        <f t="shared" ref="X69:X130" si="17">IF(Z69="Yes",0,IF(E69="indirect",(G69-O69-P69-R69-T69-U69-S69),0))</f>
        <v>0</v>
      </c>
      <c r="Y69" s="28">
        <f t="shared" ref="Y69:Y120" si="18">IF(E69="direct",(G69-O69-P69-V69-X69-R69-S69-T69-U69),0)-W69</f>
        <v>19.790000000000873</v>
      </c>
      <c r="Z69" s="100">
        <v>0</v>
      </c>
      <c r="AA69" s="101">
        <f t="shared" ref="AA69:AA120" si="19">ROUND(+N69-O69-P69-R69-T69-V69-W69-X69-S69,0)-U69</f>
        <v>-1</v>
      </c>
      <c r="AB69" s="102">
        <f t="shared" ref="AB69:AB120" si="20">(M69-G69)/G69</f>
        <v>-5.1716901338625786E-4</v>
      </c>
      <c r="AC69" s="29">
        <f>COUNTIF(Table2[Code],'MPG Payment'!B69)</f>
        <v>14</v>
      </c>
      <c r="AD69" s="127" t="str" cm="1">
        <f t="array" aca="1" ref="AD69" ca="1">SUBSTITUTE(SUBSTITUTE(MID(CELL("filename"),FIND("[",CELL("filename"))+1,FIND("]",CELL("filename"))-FIND("[",CELL("filename"))-1),"JH Farmer Payment-",""),".xlsx","")</f>
        <v>Indent</v>
      </c>
      <c r="AE69" s="29"/>
      <c r="AF69" s="168">
        <v>0</v>
      </c>
      <c r="AG69" s="168">
        <v>0</v>
      </c>
      <c r="AH69" s="168">
        <f t="shared" ref="AH69:AH120" si="21">AF69-AG69</f>
        <v>0</v>
      </c>
      <c r="AI69" s="169">
        <v>0</v>
      </c>
    </row>
    <row r="70" spans="1:35" x14ac:dyDescent="0.25">
      <c r="A70" s="42" t="s">
        <v>14031</v>
      </c>
      <c r="B70" s="50">
        <v>20060007</v>
      </c>
      <c r="C70" s="262" t="s">
        <v>16382</v>
      </c>
      <c r="D70" s="29" t="s">
        <v>991</v>
      </c>
      <c r="E70" s="30" t="str">
        <f>IFERROR(VLOOKUP(B70,Table2[[Code]:[Category]],13,0),"Indirect")</f>
        <v>Direct</v>
      </c>
      <c r="F70" s="24">
        <v>688.2</v>
      </c>
      <c r="G70" s="24">
        <v>28601.91</v>
      </c>
      <c r="H70" s="98">
        <f>SUMIFS(Table2[Vol_L],Table2[Code],'MPG Payment'!$B70,Table2[Account Details],"Available")</f>
        <v>684.29</v>
      </c>
      <c r="I70" s="98">
        <f>SUMIFS(Table2[Amount],Table2[Code],'MPG Payment'!$B70,Table2[Account Details],"Available")</f>
        <v>28568.271400000001</v>
      </c>
      <c r="J70" s="98">
        <f>IF(E70="direct",SUMIFS(Table2[Vol_L],Table2[Code],'MPG Payment'!$B70,Table2[Account Details],"Not Available"),0)</f>
        <v>0</v>
      </c>
      <c r="K70" s="98">
        <f>IF(E70="direct",SUMIFS(Table2[Amount],Table2[Code],'MPG Payment'!$B70,Table2[Account Details],"Not Available"),0)</f>
        <v>0</v>
      </c>
      <c r="L70" s="98">
        <f t="shared" si="13"/>
        <v>684.29</v>
      </c>
      <c r="M70" s="98">
        <f t="shared" si="14"/>
        <v>28568.271400000001</v>
      </c>
      <c r="N70" s="99">
        <f t="shared" si="15"/>
        <v>28568.271400000001</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28568</v>
      </c>
      <c r="W70" s="98">
        <f>IF(E70="direct",SUMIFS(Table2[Net Amount],Table2[Code],'MPG Payment'!$B70,Table2[Account Details],"Not Available"),0)</f>
        <v>0</v>
      </c>
      <c r="X70" s="98">
        <f t="shared" si="17"/>
        <v>0</v>
      </c>
      <c r="Y70" s="28">
        <f t="shared" si="18"/>
        <v>33.909999999999854</v>
      </c>
      <c r="Z70" s="100">
        <v>0</v>
      </c>
      <c r="AA70" s="101">
        <f t="shared" si="19"/>
        <v>0</v>
      </c>
      <c r="AB70" s="102">
        <f t="shared" si="20"/>
        <v>-1.1760962816818319E-3</v>
      </c>
      <c r="AC70" s="29">
        <f>COUNTIF(Table2[Code],'MPG Payment'!B70)</f>
        <v>6</v>
      </c>
      <c r="AD70" s="127" t="str" cm="1">
        <f t="array" aca="1" ref="AD70" ca="1">SUBSTITUTE(SUBSTITUTE(MID(CELL("filename"),FIND("[",CELL("filename"))+1,FIND("]",CELL("filename"))-FIND("[",CELL("filename"))-1),"JH Farmer Payment-",""),".xlsx","")</f>
        <v>Indent</v>
      </c>
      <c r="AE70" s="29"/>
      <c r="AF70" s="168">
        <v>0</v>
      </c>
      <c r="AG70" s="168">
        <v>0</v>
      </c>
      <c r="AH70" s="168">
        <f t="shared" si="21"/>
        <v>0</v>
      </c>
      <c r="AI70" s="169">
        <v>0</v>
      </c>
    </row>
    <row r="71" spans="1:35" x14ac:dyDescent="0.25">
      <c r="A71" s="42" t="s">
        <v>14031</v>
      </c>
      <c r="B71" s="50">
        <v>20060008</v>
      </c>
      <c r="C71" s="262" t="s">
        <v>16383</v>
      </c>
      <c r="D71" s="29" t="s">
        <v>991</v>
      </c>
      <c r="E71" s="30" t="str">
        <f>IFERROR(VLOOKUP(B71,Table2[[Code]:[Category]],13,0),"Indirect")</f>
        <v>Direct</v>
      </c>
      <c r="F71" s="24">
        <v>1139.4000000000001</v>
      </c>
      <c r="G71" s="24">
        <v>46369.7</v>
      </c>
      <c r="H71" s="98">
        <f>SUMIFS(Table2[Vol_L],Table2[Code],'MPG Payment'!$B71,Table2[Account Details],"Available")</f>
        <v>1041.6599999999999</v>
      </c>
      <c r="I71" s="98">
        <f>SUMIFS(Table2[Amount],Table2[Code],'MPG Payment'!$B71,Table2[Account Details],"Available")</f>
        <v>41790.617699999995</v>
      </c>
      <c r="J71" s="98">
        <f>IF(E71="direct",SUMIFS(Table2[Vol_L],Table2[Code],'MPG Payment'!$B71,Table2[Account Details],"Not Available"),0)</f>
        <v>0</v>
      </c>
      <c r="K71" s="98">
        <f>IF(E71="direct",SUMIFS(Table2[Amount],Table2[Code],'MPG Payment'!$B71,Table2[Account Details],"Not Available"),0)</f>
        <v>0</v>
      </c>
      <c r="L71" s="98">
        <f t="shared" si="13"/>
        <v>1041.6599999999999</v>
      </c>
      <c r="M71" s="98">
        <f t="shared" si="14"/>
        <v>41790.617699999995</v>
      </c>
      <c r="N71" s="99">
        <f t="shared" si="15"/>
        <v>41790.617699999995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41791</v>
      </c>
      <c r="W71" s="98">
        <f>IF(E71="direct",SUMIFS(Table2[Net Amount],Table2[Code],'MPG Payment'!$B71,Table2[Account Details],"Not Available"),0)</f>
        <v>0</v>
      </c>
      <c r="X71" s="98">
        <f t="shared" si="17"/>
        <v>0</v>
      </c>
      <c r="Y71" s="28">
        <f t="shared" si="18"/>
        <v>4578.6999999999971</v>
      </c>
      <c r="Z71" s="100">
        <v>0</v>
      </c>
      <c r="AA71" s="101">
        <f t="shared" si="19"/>
        <v>0</v>
      </c>
      <c r="AB71" s="102">
        <f t="shared" si="20"/>
        <v>-9.8751605035184667E-2</v>
      </c>
      <c r="AC71" s="29">
        <f>COUNTIF(Table2[Code],'MPG Payment'!B71)</f>
        <v>1</v>
      </c>
      <c r="AD71" s="127" t="str" cm="1">
        <f t="array" aca="1" ref="AD71" ca="1">SUBSTITUTE(SUBSTITUTE(MID(CELL("filename"),FIND("[",CELL("filename"))+1,FIND("]",CELL("filename"))-FIND("[",CELL("filename"))-1),"JH Farmer Payment-",""),".xlsx","")</f>
        <v>Indent</v>
      </c>
      <c r="AE71" s="29"/>
      <c r="AF71" s="168">
        <v>0</v>
      </c>
      <c r="AG71" s="168">
        <v>0</v>
      </c>
      <c r="AH71" s="168">
        <f t="shared" si="21"/>
        <v>0</v>
      </c>
      <c r="AI71" s="169">
        <v>0</v>
      </c>
    </row>
    <row r="72" spans="1:35" x14ac:dyDescent="0.25">
      <c r="A72" s="42" t="s">
        <v>14031</v>
      </c>
      <c r="B72" s="50">
        <v>20060009</v>
      </c>
      <c r="C72" s="262" t="s">
        <v>16384</v>
      </c>
      <c r="D72" s="29" t="s">
        <v>991</v>
      </c>
      <c r="E72" s="30" t="str">
        <f>IFERROR(VLOOKUP(B72,Table2[[Code]:[Category]],13,0),"Indirect")</f>
        <v>Direct</v>
      </c>
      <c r="F72" s="24">
        <v>524.00000000000011</v>
      </c>
      <c r="G72" s="24">
        <v>20951.739999999998</v>
      </c>
      <c r="H72" s="98">
        <f>SUMIFS(Table2[Vol_L],Table2[Code],'MPG Payment'!$B72,Table2[Account Details],"Available")</f>
        <v>511.65999999999997</v>
      </c>
      <c r="I72" s="98">
        <f>SUMIFS(Table2[Amount],Table2[Code],'MPG Payment'!$B72,Table2[Account Details],"Available")</f>
        <v>20412.6708</v>
      </c>
      <c r="J72" s="98">
        <f>IF(E72="direct",SUMIFS(Table2[Vol_L],Table2[Code],'MPG Payment'!$B72,Table2[Account Details],"Not Available"),0)</f>
        <v>12.820000000000002</v>
      </c>
      <c r="K72" s="98">
        <f>IF(E72="direct",SUMIFS(Table2[Amount],Table2[Code],'MPG Payment'!$B72,Table2[Account Details],"Not Available"),0)</f>
        <v>529.57920000000001</v>
      </c>
      <c r="L72" s="98">
        <f t="shared" si="13"/>
        <v>524.48</v>
      </c>
      <c r="M72" s="98">
        <f t="shared" si="14"/>
        <v>20942.25</v>
      </c>
      <c r="N72" s="99">
        <f t="shared" si="15"/>
        <v>20942.25</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20413</v>
      </c>
      <c r="W72" s="98">
        <f>IF(E72="direct",SUMIFS(Table2[Net Amount],Table2[Code],'MPG Payment'!$B72,Table2[Account Details],"Not Available"),0)</f>
        <v>530</v>
      </c>
      <c r="X72" s="98">
        <f t="shared" si="17"/>
        <v>0</v>
      </c>
      <c r="Y72" s="28">
        <f t="shared" si="18"/>
        <v>8.7399999999979627</v>
      </c>
      <c r="Z72" s="100">
        <v>0</v>
      </c>
      <c r="AA72" s="101">
        <f t="shared" si="19"/>
        <v>-1</v>
      </c>
      <c r="AB72" s="102">
        <f t="shared" si="20"/>
        <v>-4.5294567420166363E-4</v>
      </c>
      <c r="AC72" s="29">
        <f>COUNTIF(Table2[Code],'MPG Payment'!B72)</f>
        <v>18</v>
      </c>
      <c r="AD72" s="127" t="str" cm="1">
        <f t="array" aca="1" ref="AD72" ca="1">SUBSTITUTE(SUBSTITUTE(MID(CELL("filename"),FIND("[",CELL("filename"))+1,FIND("]",CELL("filename"))-FIND("[",CELL("filename"))-1),"JH Farmer Payment-",""),".xlsx","")</f>
        <v>Indent</v>
      </c>
      <c r="AE72" s="29"/>
      <c r="AF72" s="168">
        <v>0</v>
      </c>
      <c r="AG72" s="168">
        <v>0</v>
      </c>
      <c r="AH72" s="168">
        <f t="shared" si="21"/>
        <v>0</v>
      </c>
      <c r="AI72" s="169">
        <v>0</v>
      </c>
    </row>
    <row r="73" spans="1:35" x14ac:dyDescent="0.25">
      <c r="A73" s="42" t="s">
        <v>14031</v>
      </c>
      <c r="B73" s="50">
        <v>20060013</v>
      </c>
      <c r="C73" s="262" t="s">
        <v>16385</v>
      </c>
      <c r="D73" s="29" t="s">
        <v>6600</v>
      </c>
      <c r="E73" s="30" t="str">
        <f>IFERROR(VLOOKUP(B73,Table2[[Code]:[Category]],13,0),"Indirect")</f>
        <v>Indirect</v>
      </c>
      <c r="F73" s="24">
        <v>414.5</v>
      </c>
      <c r="G73" s="24">
        <v>16110.230000000001</v>
      </c>
      <c r="H73" s="98">
        <f>SUMIFS(Table2[Vol_L],Table2[Code],'MPG Payment'!$B73,Table2[Account Details],"Available")</f>
        <v>0</v>
      </c>
      <c r="I73" s="98">
        <f>SUMIFS(Table2[Amount],Table2[Code],'MPG Payment'!$B73,Table2[Account Details],"Available")</f>
        <v>0</v>
      </c>
      <c r="J73" s="98">
        <f>IF(E73="direct",SUMIFS(Table2[Vol_L],Table2[Code],'MPG Payment'!$B73,Table2[Account Details],"Not Available"),0)</f>
        <v>0</v>
      </c>
      <c r="K73" s="98">
        <f>IF(E73="direct",SUMIFS(Table2[Amount],Table2[Code],'MPG Payment'!$B73,Table2[Account Details],"Not Available"),0)</f>
        <v>0</v>
      </c>
      <c r="L73" s="98">
        <f t="shared" si="13"/>
        <v>0</v>
      </c>
      <c r="M73" s="98">
        <f t="shared" si="14"/>
        <v>0</v>
      </c>
      <c r="N73" s="99">
        <f t="shared" si="15"/>
        <v>16110.230000000001</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0</v>
      </c>
      <c r="W73" s="98">
        <f>IF(E73="direct",SUMIFS(Table2[Net Amount],Table2[Code],'MPG Payment'!$B73,Table2[Account Details],"Not Available"),0)</f>
        <v>0</v>
      </c>
      <c r="X73" s="98">
        <f t="shared" si="17"/>
        <v>16110.230000000001</v>
      </c>
      <c r="Y73" s="28">
        <f t="shared" si="18"/>
        <v>0</v>
      </c>
      <c r="Z73" s="100">
        <v>0</v>
      </c>
      <c r="AA73" s="101">
        <f t="shared" si="19"/>
        <v>0</v>
      </c>
      <c r="AB73" s="102">
        <f t="shared" si="20"/>
        <v>-1</v>
      </c>
      <c r="AC73" s="29">
        <f>COUNTIF(Table2[Code],'MPG Payment'!B73)</f>
        <v>0</v>
      </c>
      <c r="AD73" s="127" t="str" cm="1">
        <f t="array" aca="1" ref="AD73" ca="1">SUBSTITUTE(SUBSTITUTE(MID(CELL("filename"),FIND("[",CELL("filename"))+1,FIND("]",CELL("filename"))-FIND("[",CELL("filename"))-1),"JH Farmer Payment-",""),".xlsx","")</f>
        <v>Indent</v>
      </c>
      <c r="AE73" s="29"/>
      <c r="AF73" s="168">
        <v>0</v>
      </c>
      <c r="AG73" s="168">
        <v>0</v>
      </c>
      <c r="AH73" s="168">
        <f t="shared" si="21"/>
        <v>0</v>
      </c>
      <c r="AI73" s="169">
        <v>0</v>
      </c>
    </row>
    <row r="74" spans="1:35" x14ac:dyDescent="0.25">
      <c r="A74" s="42" t="s">
        <v>14031</v>
      </c>
      <c r="B74" s="50">
        <v>20060017</v>
      </c>
      <c r="C74" s="262" t="s">
        <v>16386</v>
      </c>
      <c r="D74" s="29" t="s">
        <v>991</v>
      </c>
      <c r="E74" s="30" t="str">
        <f>IFERROR(VLOOKUP(B74,Table2[[Code]:[Category]],13,0),"Indirect")</f>
        <v>Direct</v>
      </c>
      <c r="F74" s="24">
        <v>770.99999999999989</v>
      </c>
      <c r="G74" s="24">
        <v>33479.869999999995</v>
      </c>
      <c r="H74" s="98">
        <f>SUMIFS(Table2[Vol_L],Table2[Code],'MPG Payment'!$B74,Table2[Account Details],"Available")</f>
        <v>778.67999999999984</v>
      </c>
      <c r="I74" s="98">
        <f>SUMIFS(Table2[Amount],Table2[Code],'MPG Payment'!$B74,Table2[Account Details],"Available")</f>
        <v>34086.4228</v>
      </c>
      <c r="J74" s="98">
        <f>IF(E74="direct",SUMIFS(Table2[Vol_L],Table2[Code],'MPG Payment'!$B74,Table2[Account Details],"Not Available"),0)</f>
        <v>0</v>
      </c>
      <c r="K74" s="98">
        <f>IF(E74="direct",SUMIFS(Table2[Amount],Table2[Code],'MPG Payment'!$B74,Table2[Account Details],"Not Available"),0)</f>
        <v>0</v>
      </c>
      <c r="L74" s="98">
        <f t="shared" si="13"/>
        <v>778.67999999999984</v>
      </c>
      <c r="M74" s="98">
        <f t="shared" si="14"/>
        <v>34086.4228</v>
      </c>
      <c r="N74" s="99">
        <f t="shared" si="15"/>
        <v>33479.869999999995</v>
      </c>
      <c r="O74" s="98">
        <f>SUMIFS(Table2[TS Loss],Table2[Code],'MPG Payment'!$B74)</f>
        <v>0</v>
      </c>
      <c r="P74" s="98">
        <f>SUMIFS(Table2[Deduction for excess payment],Table2[Code],'MPG Payment'!$B74)</f>
        <v>0</v>
      </c>
      <c r="Q74" s="98">
        <f t="shared" si="16"/>
        <v>606.55280000000494</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33480</v>
      </c>
      <c r="W74" s="98">
        <f>IF(E74="direct",SUMIFS(Table2[Net Amount],Table2[Code],'MPG Payment'!$B74,Table2[Account Details],"Not Available"),0)</f>
        <v>0</v>
      </c>
      <c r="X74" s="98">
        <f t="shared" si="17"/>
        <v>0</v>
      </c>
      <c r="Y74" s="28">
        <f t="shared" si="18"/>
        <v>-0.13000000000465661</v>
      </c>
      <c r="Z74" s="100">
        <v>0</v>
      </c>
      <c r="AA74" s="101">
        <f t="shared" si="19"/>
        <v>0</v>
      </c>
      <c r="AB74" s="102">
        <f t="shared" si="20"/>
        <v>1.8116940119540639E-2</v>
      </c>
      <c r="AC74" s="29">
        <f>COUNTIF(Table2[Code],'MPG Payment'!B74)</f>
        <v>22</v>
      </c>
      <c r="AD74" s="127" t="str" cm="1">
        <f t="array" aca="1" ref="AD74" ca="1">SUBSTITUTE(SUBSTITUTE(MID(CELL("filename"),FIND("[",CELL("filename"))+1,FIND("]",CELL("filename"))-FIND("[",CELL("filename"))-1),"JH Farmer Payment-",""),".xlsx","")</f>
        <v>Indent</v>
      </c>
      <c r="AE74" s="29"/>
      <c r="AF74" s="168">
        <v>0</v>
      </c>
      <c r="AG74" s="168">
        <v>0</v>
      </c>
      <c r="AH74" s="168">
        <f t="shared" si="21"/>
        <v>0</v>
      </c>
      <c r="AI74" s="169">
        <v>0</v>
      </c>
    </row>
    <row r="75" spans="1:35" x14ac:dyDescent="0.25">
      <c r="A75" s="42" t="s">
        <v>14031</v>
      </c>
      <c r="B75" s="50">
        <v>20060018</v>
      </c>
      <c r="C75" s="262" t="s">
        <v>16387</v>
      </c>
      <c r="D75" s="29" t="s">
        <v>991</v>
      </c>
      <c r="E75" s="30" t="str">
        <f>IFERROR(VLOOKUP(B75,Table2[[Code]:[Category]],13,0),"Indirect")</f>
        <v>Direct</v>
      </c>
      <c r="F75" s="24">
        <v>108.4</v>
      </c>
      <c r="G75" s="24">
        <v>4146.49</v>
      </c>
      <c r="H75" s="98">
        <f>SUMIFS(Table2[Vol_L],Table2[Code],'MPG Payment'!$B75,Table2[Account Details],"Available")</f>
        <v>100.61999999999999</v>
      </c>
      <c r="I75" s="98">
        <f>SUMIFS(Table2[Amount],Table2[Code],'MPG Payment'!$B75,Table2[Account Details],"Available")</f>
        <v>4134.5658000000003</v>
      </c>
      <c r="J75" s="98">
        <f>IF(E75="direct",SUMIFS(Table2[Vol_L],Table2[Code],'MPG Payment'!$B75,Table2[Account Details],"Not Available"),0)</f>
        <v>0</v>
      </c>
      <c r="K75" s="98">
        <f>IF(E75="direct",SUMIFS(Table2[Amount],Table2[Code],'MPG Payment'!$B75,Table2[Account Details],"Not Available"),0)</f>
        <v>0</v>
      </c>
      <c r="L75" s="98">
        <f t="shared" si="13"/>
        <v>100.61999999999999</v>
      </c>
      <c r="M75" s="98">
        <f t="shared" si="14"/>
        <v>4134.5658000000003</v>
      </c>
      <c r="N75" s="99">
        <f t="shared" si="15"/>
        <v>4134.5658000000003</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4135</v>
      </c>
      <c r="W75" s="98">
        <f>IF(E75="direct",SUMIFS(Table2[Net Amount],Table2[Code],'MPG Payment'!$B75,Table2[Account Details],"Not Available"),0)</f>
        <v>0</v>
      </c>
      <c r="X75" s="98">
        <f t="shared" si="17"/>
        <v>0</v>
      </c>
      <c r="Y75" s="28">
        <f t="shared" si="18"/>
        <v>11.489999999999782</v>
      </c>
      <c r="Z75" s="100">
        <v>0</v>
      </c>
      <c r="AA75" s="101">
        <f t="shared" si="19"/>
        <v>0</v>
      </c>
      <c r="AB75" s="102">
        <f t="shared" si="20"/>
        <v>-2.8757334516662223E-3</v>
      </c>
      <c r="AC75" s="29">
        <f>COUNTIF(Table2[Code],'MPG Payment'!B75)</f>
        <v>1</v>
      </c>
      <c r="AD75" s="127" t="str" cm="1">
        <f t="array" aca="1" ref="AD75" ca="1">SUBSTITUTE(SUBSTITUTE(MID(CELL("filename"),FIND("[",CELL("filename"))+1,FIND("]",CELL("filename"))-FIND("[",CELL("filename"))-1),"JH Farmer Payment-",""),".xlsx","")</f>
        <v>Indent</v>
      </c>
      <c r="AE75" s="29"/>
      <c r="AF75" s="168">
        <v>0</v>
      </c>
      <c r="AG75" s="168">
        <v>0</v>
      </c>
      <c r="AH75" s="168">
        <f t="shared" si="21"/>
        <v>0</v>
      </c>
      <c r="AI75" s="169">
        <v>0</v>
      </c>
    </row>
    <row r="76" spans="1:35" x14ac:dyDescent="0.25">
      <c r="A76" s="42" t="s">
        <v>14031</v>
      </c>
      <c r="B76" s="50">
        <v>20060019</v>
      </c>
      <c r="C76" s="262" t="s">
        <v>16388</v>
      </c>
      <c r="D76" s="29" t="s">
        <v>991</v>
      </c>
      <c r="E76" s="30" t="str">
        <f>IFERROR(VLOOKUP(B76,Table2[[Code]:[Category]],13,0),"Indirect")</f>
        <v>Direct</v>
      </c>
      <c r="F76" s="24">
        <v>1358.42</v>
      </c>
      <c r="G76" s="24">
        <v>54617.33</v>
      </c>
      <c r="H76" s="98">
        <f>SUMIFS(Table2[Vol_L],Table2[Code],'MPG Payment'!$B76,Table2[Account Details],"Available")</f>
        <v>1363.4</v>
      </c>
      <c r="I76" s="98">
        <f>SUMIFS(Table2[Amount],Table2[Code],'MPG Payment'!$B76,Table2[Account Details],"Available")</f>
        <v>54518.499800000005</v>
      </c>
      <c r="J76" s="98">
        <f>IF(E76="direct",SUMIFS(Table2[Vol_L],Table2[Code],'MPG Payment'!$B76,Table2[Account Details],"Not Available"),0)</f>
        <v>0</v>
      </c>
      <c r="K76" s="98">
        <f>IF(E76="direct",SUMIFS(Table2[Amount],Table2[Code],'MPG Payment'!$B76,Table2[Account Details],"Not Available"),0)</f>
        <v>0</v>
      </c>
      <c r="L76" s="98">
        <f t="shared" si="13"/>
        <v>1363.4</v>
      </c>
      <c r="M76" s="98">
        <f t="shared" si="14"/>
        <v>54518.499800000005</v>
      </c>
      <c r="N76" s="99">
        <f t="shared" si="15"/>
        <v>54518.499800000005</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54518</v>
      </c>
      <c r="W76" s="98">
        <f>IF(E76="direct",SUMIFS(Table2[Net Amount],Table2[Code],'MPG Payment'!$B76,Table2[Account Details],"Not Available"),0)</f>
        <v>0</v>
      </c>
      <c r="X76" s="98">
        <f t="shared" si="17"/>
        <v>0</v>
      </c>
      <c r="Y76" s="28">
        <f t="shared" si="18"/>
        <v>99.330000000001746</v>
      </c>
      <c r="Z76" s="100">
        <v>0</v>
      </c>
      <c r="AA76" s="101">
        <f t="shared" si="19"/>
        <v>0</v>
      </c>
      <c r="AB76" s="102">
        <f t="shared" si="20"/>
        <v>-1.8095025882809851E-3</v>
      </c>
      <c r="AC76" s="29">
        <f>COUNTIF(Table2[Code],'MPG Payment'!B76)</f>
        <v>5</v>
      </c>
      <c r="AD76" s="127" t="str" cm="1">
        <f t="array" aca="1" ref="AD76" ca="1">SUBSTITUTE(SUBSTITUTE(MID(CELL("filename"),FIND("[",CELL("filename"))+1,FIND("]",CELL("filename"))-FIND("[",CELL("filename"))-1),"JH Farmer Payment-",""),".xlsx","")</f>
        <v>Indent</v>
      </c>
      <c r="AE76" s="29"/>
      <c r="AF76" s="168">
        <v>0</v>
      </c>
      <c r="AG76" s="168">
        <v>0</v>
      </c>
      <c r="AH76" s="168">
        <f t="shared" si="21"/>
        <v>0</v>
      </c>
      <c r="AI76" s="169">
        <v>0</v>
      </c>
    </row>
    <row r="77" spans="1:35" x14ac:dyDescent="0.25">
      <c r="A77" s="42" t="s">
        <v>14031</v>
      </c>
      <c r="B77" s="50">
        <v>20060022</v>
      </c>
      <c r="C77" s="262" t="s">
        <v>16389</v>
      </c>
      <c r="D77" s="29" t="s">
        <v>991</v>
      </c>
      <c r="E77" s="30" t="str">
        <f>IFERROR(VLOOKUP(B77,Table2[[Code]:[Category]],13,0),"Indirect")</f>
        <v>Direct</v>
      </c>
      <c r="F77" s="24">
        <v>793</v>
      </c>
      <c r="G77" s="24">
        <v>29641.759999999998</v>
      </c>
      <c r="H77" s="98">
        <f>SUMIFS(Table2[Vol_L],Table2[Code],'MPG Payment'!$B77,Table2[Account Details],"Available")</f>
        <v>796.84</v>
      </c>
      <c r="I77" s="98">
        <f>SUMIFS(Table2[Amount],Table2[Code],'MPG Payment'!$B77,Table2[Account Details],"Available")</f>
        <v>29520.595000000001</v>
      </c>
      <c r="J77" s="98">
        <f>IF(E77="direct",SUMIFS(Table2[Vol_L],Table2[Code],'MPG Payment'!$B77,Table2[Account Details],"Not Available"),0)</f>
        <v>0</v>
      </c>
      <c r="K77" s="98">
        <f>IF(E77="direct",SUMIFS(Table2[Amount],Table2[Code],'MPG Payment'!$B77,Table2[Account Details],"Not Available"),0)</f>
        <v>0</v>
      </c>
      <c r="L77" s="98">
        <f t="shared" si="13"/>
        <v>796.84</v>
      </c>
      <c r="M77" s="98">
        <f t="shared" si="14"/>
        <v>29520.595000000001</v>
      </c>
      <c r="N77" s="99">
        <f t="shared" si="15"/>
        <v>29520.595000000001</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29520</v>
      </c>
      <c r="W77" s="98">
        <f>IF(E77="direct",SUMIFS(Table2[Net Amount],Table2[Code],'MPG Payment'!$B77,Table2[Account Details],"Not Available"),0)</f>
        <v>0</v>
      </c>
      <c r="X77" s="98">
        <f t="shared" si="17"/>
        <v>0</v>
      </c>
      <c r="Y77" s="28">
        <f t="shared" si="18"/>
        <v>121.7599999999984</v>
      </c>
      <c r="Z77" s="100">
        <v>0</v>
      </c>
      <c r="AA77" s="101">
        <f t="shared" si="19"/>
        <v>1</v>
      </c>
      <c r="AB77" s="102">
        <f t="shared" si="20"/>
        <v>-4.0876452680271768E-3</v>
      </c>
      <c r="AC77" s="29">
        <f>COUNTIF(Table2[Code],'MPG Payment'!B77)</f>
        <v>2</v>
      </c>
      <c r="AD77" s="127" t="str" cm="1">
        <f t="array" aca="1" ref="AD77" ca="1">SUBSTITUTE(SUBSTITUTE(MID(CELL("filename"),FIND("[",CELL("filename"))+1,FIND("]",CELL("filename"))-FIND("[",CELL("filename"))-1),"JH Farmer Payment-",""),".xlsx","")</f>
        <v>Indent</v>
      </c>
      <c r="AE77" s="29"/>
      <c r="AF77" s="168">
        <v>0</v>
      </c>
      <c r="AG77" s="168">
        <v>0</v>
      </c>
      <c r="AH77" s="168">
        <f t="shared" si="21"/>
        <v>0</v>
      </c>
      <c r="AI77" s="169">
        <v>0</v>
      </c>
    </row>
    <row r="78" spans="1:35" x14ac:dyDescent="0.25">
      <c r="A78" s="42" t="s">
        <v>14031</v>
      </c>
      <c r="B78" s="50">
        <v>20060028</v>
      </c>
      <c r="C78" s="262" t="s">
        <v>16390</v>
      </c>
      <c r="D78" s="29" t="s">
        <v>6600</v>
      </c>
      <c r="E78" s="30" t="str">
        <f>IFERROR(VLOOKUP(B78,Table2[[Code]:[Category]],13,0),"Indirect")</f>
        <v>Direct</v>
      </c>
      <c r="F78" s="24">
        <v>379</v>
      </c>
      <c r="G78" s="24">
        <v>16118.73</v>
      </c>
      <c r="H78" s="98">
        <f>SUMIFS(Table2[Vol_L],Table2[Code],'MPG Payment'!$B78,Table2[Account Details],"Available")</f>
        <v>350.82999999999993</v>
      </c>
      <c r="I78" s="98">
        <f>SUMIFS(Table2[Amount],Table2[Code],'MPG Payment'!$B78,Table2[Account Details],"Available")</f>
        <v>14949.1741</v>
      </c>
      <c r="J78" s="98">
        <f>IF(E78="direct",SUMIFS(Table2[Vol_L],Table2[Code],'MPG Payment'!$B78,Table2[Account Details],"Not Available"),0)</f>
        <v>31.89</v>
      </c>
      <c r="K78" s="98">
        <f>IF(E78="direct",SUMIFS(Table2[Amount],Table2[Code],'MPG Payment'!$B78,Table2[Account Details],"Not Available"),0)</f>
        <v>1406.3541</v>
      </c>
      <c r="L78" s="98">
        <f t="shared" si="13"/>
        <v>382.71999999999991</v>
      </c>
      <c r="M78" s="98">
        <f t="shared" si="14"/>
        <v>16355.528200000001</v>
      </c>
      <c r="N78" s="99">
        <f t="shared" si="15"/>
        <v>16118.73</v>
      </c>
      <c r="O78" s="98">
        <f>SUMIFS(Table2[TS Loss],Table2[Code],'MPG Payment'!$B78)</f>
        <v>0</v>
      </c>
      <c r="P78" s="98">
        <f>SUMIFS(Table2[Deduction for excess payment],Table2[Code],'MPG Payment'!$B78)</f>
        <v>0</v>
      </c>
      <c r="Q78" s="98">
        <f t="shared" si="16"/>
        <v>236.79820000000109</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14713</v>
      </c>
      <c r="W78" s="98">
        <f>IF(E78="direct",SUMIFS(Table2[Net Amount],Table2[Code],'MPG Payment'!$B78,Table2[Account Details],"Not Available"),0)</f>
        <v>1406</v>
      </c>
      <c r="X78" s="98">
        <f t="shared" si="17"/>
        <v>0</v>
      </c>
      <c r="Y78" s="28">
        <f t="shared" si="18"/>
        <v>-0.27000000000043656</v>
      </c>
      <c r="Z78" s="100">
        <v>0</v>
      </c>
      <c r="AA78" s="101">
        <f t="shared" si="19"/>
        <v>0</v>
      </c>
      <c r="AB78" s="102">
        <f t="shared" si="20"/>
        <v>1.4690872047611759E-2</v>
      </c>
      <c r="AC78" s="29">
        <f>COUNTIF(Table2[Code],'MPG Payment'!B78)</f>
        <v>19</v>
      </c>
      <c r="AD78" s="127" t="str" cm="1">
        <f t="array" aca="1" ref="AD78" ca="1">SUBSTITUTE(SUBSTITUTE(MID(CELL("filename"),FIND("[",CELL("filename"))+1,FIND("]",CELL("filename"))-FIND("[",CELL("filename"))-1),"JH Farmer Payment-",""),".xlsx","")</f>
        <v>Indent</v>
      </c>
      <c r="AE78" s="29"/>
      <c r="AF78" s="168">
        <v>0</v>
      </c>
      <c r="AG78" s="168">
        <v>0</v>
      </c>
      <c r="AH78" s="168">
        <f t="shared" si="21"/>
        <v>0</v>
      </c>
      <c r="AI78" s="169">
        <v>0</v>
      </c>
    </row>
    <row r="79" spans="1:35" x14ac:dyDescent="0.25">
      <c r="A79" s="42" t="s">
        <v>14032</v>
      </c>
      <c r="B79" s="50">
        <v>20070001</v>
      </c>
      <c r="C79" s="262" t="s">
        <v>16391</v>
      </c>
      <c r="D79" s="29" t="s">
        <v>990</v>
      </c>
      <c r="E79" s="30" t="str">
        <f>IFERROR(VLOOKUP(B79,Table2[[Code]:[Category]],13,0),"Indirect")</f>
        <v>Direct</v>
      </c>
      <c r="F79" s="24">
        <v>1815.0300000000002</v>
      </c>
      <c r="G79" s="24">
        <v>63253.049999999996</v>
      </c>
      <c r="H79" s="98">
        <f>SUMIFS(Table2[Vol_L],Table2[Code],'MPG Payment'!$B79,Table2[Account Details],"Available")</f>
        <v>1812.2199999999998</v>
      </c>
      <c r="I79" s="98">
        <f>SUMIFS(Table2[Amount],Table2[Code],'MPG Payment'!$B79,Table2[Account Details],"Available")</f>
        <v>63142.884600000005</v>
      </c>
      <c r="J79" s="98">
        <f>IF(E79="direct",SUMIFS(Table2[Vol_L],Table2[Code],'MPG Payment'!$B79,Table2[Account Details],"Not Available"),0)</f>
        <v>0</v>
      </c>
      <c r="K79" s="98">
        <f>IF(E79="direct",SUMIFS(Table2[Amount],Table2[Code],'MPG Payment'!$B79,Table2[Account Details],"Not Available"),0)</f>
        <v>0</v>
      </c>
      <c r="L79" s="98">
        <f t="shared" si="13"/>
        <v>1812.2199999999998</v>
      </c>
      <c r="M79" s="98">
        <f t="shared" si="14"/>
        <v>63142.884600000005</v>
      </c>
      <c r="N79" s="99">
        <f t="shared" si="15"/>
        <v>63142.884600000005</v>
      </c>
      <c r="O79" s="98">
        <f>SUMIFS(Table2[TS Loss],Table2[Code],'MPG Payment'!$B79)</f>
        <v>5370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57771</v>
      </c>
      <c r="W79" s="98">
        <f>IF(E79="direct",SUMIFS(Table2[Net Amount],Table2[Code],'MPG Payment'!$B79,Table2[Account Details],"Not Available"),0)</f>
        <v>0</v>
      </c>
      <c r="X79" s="98">
        <f t="shared" si="17"/>
        <v>0</v>
      </c>
      <c r="Y79" s="28">
        <f t="shared" si="18"/>
        <v>112.04999999999563</v>
      </c>
      <c r="Z79" s="100">
        <v>0</v>
      </c>
      <c r="AA79" s="101">
        <f t="shared" si="19"/>
        <v>2</v>
      </c>
      <c r="AB79" s="102">
        <f t="shared" si="20"/>
        <v>-1.7416614692886869E-3</v>
      </c>
      <c r="AC79" s="29">
        <f>COUNTIF(Table2[Code],'MPG Payment'!B79)</f>
        <v>8</v>
      </c>
      <c r="AD79" s="127" t="str" cm="1">
        <f t="array" aca="1" ref="AD79" ca="1">SUBSTITUTE(SUBSTITUTE(MID(CELL("filename"),FIND("[",CELL("filename"))+1,FIND("]",CELL("filename"))-FIND("[",CELL("filename"))-1),"JH Farmer Payment-",""),".xlsx","")</f>
        <v>Indent</v>
      </c>
      <c r="AE79" s="29"/>
      <c r="AF79" s="168">
        <v>0</v>
      </c>
      <c r="AG79" s="168">
        <v>0</v>
      </c>
      <c r="AH79" s="168">
        <f t="shared" si="21"/>
        <v>0</v>
      </c>
      <c r="AI79" s="169">
        <v>0</v>
      </c>
    </row>
    <row r="80" spans="1:35" x14ac:dyDescent="0.25">
      <c r="A80" s="42" t="s">
        <v>14032</v>
      </c>
      <c r="B80" s="50">
        <v>20070002</v>
      </c>
      <c r="C80" s="262" t="s">
        <v>16392</v>
      </c>
      <c r="D80" s="29" t="s">
        <v>991</v>
      </c>
      <c r="E80" s="30" t="str">
        <f>IFERROR(VLOOKUP(B80,Table2[[Code]:[Category]],13,0),"Indirect")</f>
        <v>Direct</v>
      </c>
      <c r="F80" s="24">
        <v>848.61999999999989</v>
      </c>
      <c r="G80" s="24">
        <v>38145.599999999999</v>
      </c>
      <c r="H80" s="98">
        <f>SUMIFS(Table2[Vol_L],Table2[Code],'MPG Payment'!$B80,Table2[Account Details],"Available")</f>
        <v>819.14</v>
      </c>
      <c r="I80" s="98">
        <f>SUMIFS(Table2[Amount],Table2[Code],'MPG Payment'!$B80,Table2[Account Details],"Available")</f>
        <v>38134.246500000008</v>
      </c>
      <c r="J80" s="98">
        <f>IF(E80="direct",SUMIFS(Table2[Vol_L],Table2[Code],'MPG Payment'!$B80,Table2[Account Details],"Not Available"),0)</f>
        <v>0</v>
      </c>
      <c r="K80" s="98">
        <f>IF(E80="direct",SUMIFS(Table2[Amount],Table2[Code],'MPG Payment'!$B80,Table2[Account Details],"Not Available"),0)</f>
        <v>0</v>
      </c>
      <c r="L80" s="98">
        <f t="shared" si="13"/>
        <v>819.14</v>
      </c>
      <c r="M80" s="98">
        <f t="shared" si="14"/>
        <v>38134.246500000008</v>
      </c>
      <c r="N80" s="99">
        <f t="shared" si="15"/>
        <v>38134.246500000008</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38135</v>
      </c>
      <c r="W80" s="98">
        <f>IF(E80="direct",SUMIFS(Table2[Net Amount],Table2[Code],'MPG Payment'!$B80,Table2[Account Details],"Not Available"),0)</f>
        <v>0</v>
      </c>
      <c r="X80" s="98">
        <f t="shared" si="17"/>
        <v>0</v>
      </c>
      <c r="Y80" s="28">
        <f t="shared" si="18"/>
        <v>10.599999999998545</v>
      </c>
      <c r="Z80" s="100">
        <v>0</v>
      </c>
      <c r="AA80" s="101">
        <f t="shared" si="19"/>
        <v>-1</v>
      </c>
      <c r="AB80" s="102">
        <f t="shared" si="20"/>
        <v>-2.9763590033949299E-4</v>
      </c>
      <c r="AC80" s="29">
        <f>COUNTIF(Table2[Code],'MPG Payment'!B80)</f>
        <v>13</v>
      </c>
      <c r="AD80" s="127" t="str" cm="1">
        <f t="array" aca="1" ref="AD80" ca="1">SUBSTITUTE(SUBSTITUTE(MID(CELL("filename"),FIND("[",CELL("filename"))+1,FIND("]",CELL("filename"))-FIND("[",CELL("filename"))-1),"JH Farmer Payment-",""),".xlsx","")</f>
        <v>Indent</v>
      </c>
      <c r="AE80" s="29"/>
      <c r="AF80" s="168">
        <v>0</v>
      </c>
      <c r="AG80" s="168">
        <v>0</v>
      </c>
      <c r="AH80" s="168">
        <f t="shared" si="21"/>
        <v>0</v>
      </c>
      <c r="AI80" s="169">
        <v>0</v>
      </c>
    </row>
    <row r="81" spans="1:37" x14ac:dyDescent="0.25">
      <c r="A81" s="42" t="s">
        <v>14032</v>
      </c>
      <c r="B81" s="50">
        <v>20070003</v>
      </c>
      <c r="C81" s="262" t="s">
        <v>16393</v>
      </c>
      <c r="D81" s="29" t="s">
        <v>991</v>
      </c>
      <c r="E81" s="30" t="str">
        <f>IFERROR(VLOOKUP(B81,Table2[[Code]:[Category]],13,0),"Indirect")</f>
        <v>Direct</v>
      </c>
      <c r="F81" s="24">
        <v>768.48</v>
      </c>
      <c r="G81" s="24">
        <v>34805.71</v>
      </c>
      <c r="H81" s="98">
        <f>SUMIFS(Table2[Vol_L],Table2[Code],'MPG Payment'!$B81,Table2[Account Details],"Available")</f>
        <v>791.44999999999982</v>
      </c>
      <c r="I81" s="98">
        <f>SUMIFS(Table2[Amount],Table2[Code],'MPG Payment'!$B81,Table2[Account Details],"Available")</f>
        <v>34646.985500000003</v>
      </c>
      <c r="J81" s="98">
        <f>IF(E81="direct",SUMIFS(Table2[Vol_L],Table2[Code],'MPG Payment'!$B81,Table2[Account Details],"Not Available"),0)</f>
        <v>0</v>
      </c>
      <c r="K81" s="98">
        <f>IF(E81="direct",SUMIFS(Table2[Amount],Table2[Code],'MPG Payment'!$B81,Table2[Account Details],"Not Available"),0)</f>
        <v>0</v>
      </c>
      <c r="L81" s="98">
        <f t="shared" si="13"/>
        <v>791.44999999999982</v>
      </c>
      <c r="M81" s="98">
        <f t="shared" si="14"/>
        <v>34646.985500000003</v>
      </c>
      <c r="N81" s="99">
        <f t="shared" si="15"/>
        <v>34646.985500000003</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34648</v>
      </c>
      <c r="W81" s="98">
        <f>IF(E81="direct",SUMIFS(Table2[Net Amount],Table2[Code],'MPG Payment'!$B81,Table2[Account Details],"Not Available"),0)</f>
        <v>0</v>
      </c>
      <c r="X81" s="98">
        <f t="shared" si="17"/>
        <v>0</v>
      </c>
      <c r="Y81" s="28">
        <f t="shared" si="18"/>
        <v>157.70999999999913</v>
      </c>
      <c r="Z81" s="100">
        <v>0</v>
      </c>
      <c r="AA81" s="101">
        <f t="shared" si="19"/>
        <v>-1</v>
      </c>
      <c r="AB81" s="102">
        <f t="shared" si="20"/>
        <v>-4.5603005943564041E-3</v>
      </c>
      <c r="AC81" s="29">
        <f>COUNTIF(Table2[Code],'MPG Payment'!B81)</f>
        <v>28</v>
      </c>
      <c r="AD81" s="127" t="str" cm="1">
        <f t="array" aca="1" ref="AD81" ca="1">SUBSTITUTE(SUBSTITUTE(MID(CELL("filename"),FIND("[",CELL("filename"))+1,FIND("]",CELL("filename"))-FIND("[",CELL("filename"))-1),"JH Farmer Payment-",""),".xlsx","")</f>
        <v>Indent</v>
      </c>
      <c r="AE81" s="29"/>
      <c r="AF81" s="168">
        <v>0</v>
      </c>
      <c r="AG81" s="168">
        <v>0</v>
      </c>
      <c r="AH81" s="168">
        <f t="shared" si="21"/>
        <v>0</v>
      </c>
      <c r="AI81" s="169">
        <v>0</v>
      </c>
    </row>
    <row r="82" spans="1:37" x14ac:dyDescent="0.25">
      <c r="A82" s="42" t="s">
        <v>14032</v>
      </c>
      <c r="B82" s="50">
        <v>20070004</v>
      </c>
      <c r="C82" s="262" t="s">
        <v>16394</v>
      </c>
      <c r="D82" s="29" t="s">
        <v>991</v>
      </c>
      <c r="E82" s="30" t="str">
        <f>IFERROR(VLOOKUP(B82,Table2[[Code]:[Category]],13,0),"Indirect")</f>
        <v>Direct</v>
      </c>
      <c r="F82" s="24">
        <v>854.54000000000008</v>
      </c>
      <c r="G82" s="24">
        <v>36479.050000000003</v>
      </c>
      <c r="H82" s="98">
        <f>SUMIFS(Table2[Vol_L],Table2[Code],'MPG Payment'!$B82,Table2[Account Details],"Available")</f>
        <v>857.89</v>
      </c>
      <c r="I82" s="98">
        <f>SUMIFS(Table2[Amount],Table2[Code],'MPG Payment'!$B82,Table2[Account Details],"Available")</f>
        <v>36380.244100000004</v>
      </c>
      <c r="J82" s="98">
        <f>IF(E82="direct",SUMIFS(Table2[Vol_L],Table2[Code],'MPG Payment'!$B82,Table2[Account Details],"Not Available"),0)</f>
        <v>0</v>
      </c>
      <c r="K82" s="98">
        <f>IF(E82="direct",SUMIFS(Table2[Amount],Table2[Code],'MPG Payment'!$B82,Table2[Account Details],"Not Available"),0)</f>
        <v>0</v>
      </c>
      <c r="L82" s="98">
        <f t="shared" si="13"/>
        <v>857.89</v>
      </c>
      <c r="M82" s="98">
        <f t="shared" si="14"/>
        <v>36380.244100000004</v>
      </c>
      <c r="N82" s="99">
        <f t="shared" si="15"/>
        <v>36380.244100000004</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36379</v>
      </c>
      <c r="W82" s="98">
        <f>IF(E82="direct",SUMIFS(Table2[Net Amount],Table2[Code],'MPG Payment'!$B82,Table2[Account Details],"Not Available"),0)</f>
        <v>0</v>
      </c>
      <c r="X82" s="98">
        <f t="shared" si="17"/>
        <v>0</v>
      </c>
      <c r="Y82" s="28">
        <f t="shared" si="18"/>
        <v>100.05000000000291</v>
      </c>
      <c r="Z82" s="100">
        <v>0</v>
      </c>
      <c r="AA82" s="101">
        <f t="shared" si="19"/>
        <v>1</v>
      </c>
      <c r="AB82" s="102">
        <f t="shared" si="20"/>
        <v>-2.7085656013519917E-3</v>
      </c>
      <c r="AC82" s="29">
        <f>COUNTIF(Table2[Code],'MPG Payment'!B82)</f>
        <v>16</v>
      </c>
      <c r="AD82" s="127" t="str" cm="1">
        <f t="array" aca="1" ref="AD82" ca="1">SUBSTITUTE(SUBSTITUTE(MID(CELL("filename"),FIND("[",CELL("filename"))+1,FIND("]",CELL("filename"))-FIND("[",CELL("filename"))-1),"JH Farmer Payment-",""),".xlsx","")</f>
        <v>Indent</v>
      </c>
      <c r="AE82" s="29"/>
      <c r="AF82" s="168">
        <v>0</v>
      </c>
      <c r="AG82" s="168">
        <v>0</v>
      </c>
      <c r="AH82" s="168">
        <f t="shared" si="21"/>
        <v>0</v>
      </c>
      <c r="AI82" s="169">
        <v>0</v>
      </c>
    </row>
    <row r="83" spans="1:37" x14ac:dyDescent="0.25">
      <c r="A83" s="42" t="s">
        <v>14032</v>
      </c>
      <c r="B83" s="50">
        <v>20070006</v>
      </c>
      <c r="C83" s="262" t="s">
        <v>16395</v>
      </c>
      <c r="D83" s="29" t="s">
        <v>991</v>
      </c>
      <c r="E83" s="30" t="str">
        <f>IFERROR(VLOOKUP(B83,Table2[[Code]:[Category]],13,0),"Indirect")</f>
        <v>Direct</v>
      </c>
      <c r="F83" s="24">
        <v>659.43999999999994</v>
      </c>
      <c r="G83" s="24">
        <v>29383.770000000004</v>
      </c>
      <c r="H83" s="98">
        <f>SUMIFS(Table2[Vol_L],Table2[Code],'MPG Payment'!$B83,Table2[Account Details],"Available")</f>
        <v>668.98</v>
      </c>
      <c r="I83" s="98">
        <f>SUMIFS(Table2[Amount],Table2[Code],'MPG Payment'!$B83,Table2[Account Details],"Available")</f>
        <v>29222.535</v>
      </c>
      <c r="J83" s="98">
        <f>IF(E83="direct",SUMIFS(Table2[Vol_L],Table2[Code],'MPG Payment'!$B83,Table2[Account Details],"Not Available"),0)</f>
        <v>0</v>
      </c>
      <c r="K83" s="98">
        <f>IF(E83="direct",SUMIFS(Table2[Amount],Table2[Code],'MPG Payment'!$B83,Table2[Account Details],"Not Available"),0)</f>
        <v>0</v>
      </c>
      <c r="L83" s="98">
        <f t="shared" si="13"/>
        <v>668.98</v>
      </c>
      <c r="M83" s="98">
        <f t="shared" si="14"/>
        <v>29222.535</v>
      </c>
      <c r="N83" s="99">
        <f t="shared" si="15"/>
        <v>29222.535</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29222</v>
      </c>
      <c r="W83" s="98">
        <f>IF(E83="direct",SUMIFS(Table2[Net Amount],Table2[Code],'MPG Payment'!$B83,Table2[Account Details],"Not Available"),0)</f>
        <v>0</v>
      </c>
      <c r="X83" s="98">
        <f t="shared" si="17"/>
        <v>0</v>
      </c>
      <c r="Y83" s="28">
        <f t="shared" si="18"/>
        <v>161.77000000000407</v>
      </c>
      <c r="Z83" s="100">
        <v>0</v>
      </c>
      <c r="AA83" s="101">
        <f t="shared" si="19"/>
        <v>1</v>
      </c>
      <c r="AB83" s="102">
        <f t="shared" si="20"/>
        <v>-5.487212838924488E-3</v>
      </c>
      <c r="AC83" s="29">
        <f>COUNTIF(Table2[Code],'MPG Payment'!B83)</f>
        <v>16</v>
      </c>
      <c r="AD83" s="127" t="str" cm="1">
        <f t="array" aca="1" ref="AD83" ca="1">SUBSTITUTE(SUBSTITUTE(MID(CELL("filename"),FIND("[",CELL("filename"))+1,FIND("]",CELL("filename"))-FIND("[",CELL("filename"))-1),"JH Farmer Payment-",""),".xlsx","")</f>
        <v>Indent</v>
      </c>
      <c r="AE83" s="29"/>
      <c r="AF83" s="168">
        <v>0</v>
      </c>
      <c r="AG83" s="168">
        <v>0</v>
      </c>
      <c r="AH83" s="168">
        <f t="shared" si="21"/>
        <v>0</v>
      </c>
      <c r="AI83" s="169">
        <v>0</v>
      </c>
    </row>
    <row r="84" spans="1:37" x14ac:dyDescent="0.25">
      <c r="A84" s="42" t="s">
        <v>14032</v>
      </c>
      <c r="B84" s="50">
        <v>20070007</v>
      </c>
      <c r="C84" s="262" t="s">
        <v>16396</v>
      </c>
      <c r="D84" s="29" t="s">
        <v>991</v>
      </c>
      <c r="E84" s="30" t="str">
        <f>IFERROR(VLOOKUP(B84,Table2[[Code]:[Category]],13,0),"Indirect")</f>
        <v>Direct</v>
      </c>
      <c r="F84" s="24">
        <v>723.86</v>
      </c>
      <c r="G84" s="24">
        <v>31095.590000000004</v>
      </c>
      <c r="H84" s="98">
        <f>SUMIFS(Table2[Vol_L],Table2[Code],'MPG Payment'!$B84,Table2[Account Details],"Available")</f>
        <v>719.81999999999994</v>
      </c>
      <c r="I84" s="98">
        <f>SUMIFS(Table2[Amount],Table2[Code],'MPG Payment'!$B84,Table2[Account Details],"Available")</f>
        <v>30505.872199999998</v>
      </c>
      <c r="J84" s="98">
        <f>IF(E84="direct",SUMIFS(Table2[Vol_L],Table2[Code],'MPG Payment'!$B84,Table2[Account Details],"Not Available"),0)</f>
        <v>0</v>
      </c>
      <c r="K84" s="98">
        <f>IF(E84="direct",SUMIFS(Table2[Amount],Table2[Code],'MPG Payment'!$B84,Table2[Account Details],"Not Available"),0)</f>
        <v>0</v>
      </c>
      <c r="L84" s="98">
        <f t="shared" si="13"/>
        <v>719.81999999999994</v>
      </c>
      <c r="M84" s="98">
        <f t="shared" si="14"/>
        <v>30505.872199999998</v>
      </c>
      <c r="N84" s="99">
        <f t="shared" si="15"/>
        <v>30505.872199999998</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30507</v>
      </c>
      <c r="W84" s="98">
        <f>IF(E84="direct",SUMIFS(Table2[Net Amount],Table2[Code],'MPG Payment'!$B84,Table2[Account Details],"Not Available"),0)</f>
        <v>0</v>
      </c>
      <c r="X84" s="98">
        <f t="shared" si="17"/>
        <v>0</v>
      </c>
      <c r="Y84" s="28">
        <f t="shared" si="18"/>
        <v>588.59000000000378</v>
      </c>
      <c r="Z84" s="100">
        <v>0</v>
      </c>
      <c r="AA84" s="101">
        <f t="shared" si="19"/>
        <v>-1</v>
      </c>
      <c r="AB84" s="102">
        <f t="shared" si="20"/>
        <v>-1.8964676341565016E-2</v>
      </c>
      <c r="AC84" s="29">
        <f>COUNTIF(Table2[Code],'MPG Payment'!B84)</f>
        <v>13</v>
      </c>
      <c r="AD84" s="127" t="str" cm="1">
        <f t="array" aca="1" ref="AD84" ca="1">SUBSTITUTE(SUBSTITUTE(MID(CELL("filename"),FIND("[",CELL("filename"))+1,FIND("]",CELL("filename"))-FIND("[",CELL("filename"))-1),"JH Farmer Payment-",""),".xlsx","")</f>
        <v>Indent</v>
      </c>
      <c r="AE84" s="29"/>
      <c r="AF84" s="168">
        <v>0</v>
      </c>
      <c r="AG84" s="168">
        <v>0</v>
      </c>
      <c r="AH84" s="168">
        <f t="shared" si="21"/>
        <v>0</v>
      </c>
      <c r="AI84" s="169">
        <v>0</v>
      </c>
    </row>
    <row r="85" spans="1:37" x14ac:dyDescent="0.25">
      <c r="A85" s="42" t="s">
        <v>14032</v>
      </c>
      <c r="B85" s="50">
        <v>20070009</v>
      </c>
      <c r="C85" s="262" t="s">
        <v>16397</v>
      </c>
      <c r="D85" s="29" t="s">
        <v>991</v>
      </c>
      <c r="E85" s="30" t="str">
        <f>IFERROR(VLOOKUP(B85,Table2[[Code]:[Category]],13,0),"Indirect")</f>
        <v>Direct</v>
      </c>
      <c r="F85" s="24">
        <v>393.19</v>
      </c>
      <c r="G85" s="24">
        <v>17641.95</v>
      </c>
      <c r="H85" s="98">
        <f>SUMIFS(Table2[Vol_L],Table2[Code],'MPG Payment'!$B85,Table2[Account Details],"Available")</f>
        <v>403.42</v>
      </c>
      <c r="I85" s="98">
        <f>SUMIFS(Table2[Amount],Table2[Code],'MPG Payment'!$B85,Table2[Account Details],"Available")</f>
        <v>17196.168399999999</v>
      </c>
      <c r="J85" s="98">
        <f>IF(E85="direct",SUMIFS(Table2[Vol_L],Table2[Code],'MPG Payment'!$B85,Table2[Account Details],"Not Available"),0)</f>
        <v>0</v>
      </c>
      <c r="K85" s="98">
        <f>IF(E85="direct",SUMIFS(Table2[Amount],Table2[Code],'MPG Payment'!$B85,Table2[Account Details],"Not Available"),0)</f>
        <v>0</v>
      </c>
      <c r="L85" s="98">
        <f t="shared" si="13"/>
        <v>403.42</v>
      </c>
      <c r="M85" s="98">
        <f t="shared" si="14"/>
        <v>17196.168399999999</v>
      </c>
      <c r="N85" s="99">
        <f t="shared" si="15"/>
        <v>17196.168399999999</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17196</v>
      </c>
      <c r="W85" s="98">
        <f>IF(E85="direct",SUMIFS(Table2[Net Amount],Table2[Code],'MPG Payment'!$B85,Table2[Account Details],"Not Available"),0)</f>
        <v>0</v>
      </c>
      <c r="X85" s="98">
        <f t="shared" si="17"/>
        <v>0</v>
      </c>
      <c r="Y85" s="28">
        <f t="shared" si="18"/>
        <v>445.95000000000073</v>
      </c>
      <c r="Z85" s="100">
        <v>0</v>
      </c>
      <c r="AA85" s="101">
        <f t="shared" si="19"/>
        <v>0</v>
      </c>
      <c r="AB85" s="102">
        <f t="shared" si="20"/>
        <v>-2.5268272498221684E-2</v>
      </c>
      <c r="AC85" s="29">
        <f>COUNTIF(Table2[Code],'MPG Payment'!B85)</f>
        <v>1</v>
      </c>
      <c r="AD85" s="127" t="str" cm="1">
        <f t="array" aca="1" ref="AD85" ca="1">SUBSTITUTE(SUBSTITUTE(MID(CELL("filename"),FIND("[",CELL("filename"))+1,FIND("]",CELL("filename"))-FIND("[",CELL("filename"))-1),"JH Farmer Payment-",""),".xlsx","")</f>
        <v>Indent</v>
      </c>
      <c r="AE85" s="29"/>
      <c r="AF85" s="168">
        <v>0</v>
      </c>
      <c r="AG85" s="168">
        <v>0</v>
      </c>
      <c r="AH85" s="168">
        <f t="shared" si="21"/>
        <v>0</v>
      </c>
      <c r="AI85" s="169">
        <v>0</v>
      </c>
    </row>
    <row r="86" spans="1:37" x14ac:dyDescent="0.25">
      <c r="A86" s="42" t="s">
        <v>14032</v>
      </c>
      <c r="B86" s="50">
        <v>20070010</v>
      </c>
      <c r="C86" s="262" t="s">
        <v>16398</v>
      </c>
      <c r="D86" s="29" t="s">
        <v>991</v>
      </c>
      <c r="E86" s="30" t="str">
        <f>IFERROR(VLOOKUP(B86,Table2[[Code]:[Category]],13,0),"Indirect")</f>
        <v>Direct</v>
      </c>
      <c r="F86" s="24">
        <v>479.40000000000009</v>
      </c>
      <c r="G86" s="24">
        <v>19604.660000000003</v>
      </c>
      <c r="H86" s="98">
        <f>SUMIFS(Table2[Vol_L],Table2[Code],'MPG Payment'!$B86,Table2[Account Details],"Available")</f>
        <v>481.38</v>
      </c>
      <c r="I86" s="98">
        <f>SUMIFS(Table2[Amount],Table2[Code],'MPG Payment'!$B86,Table2[Account Details],"Available")</f>
        <v>20030.587900000002</v>
      </c>
      <c r="J86" s="98">
        <f>IF(E86="direct",SUMIFS(Table2[Vol_L],Table2[Code],'MPG Payment'!$B86,Table2[Account Details],"Not Available"),0)</f>
        <v>0</v>
      </c>
      <c r="K86" s="98">
        <f>IF(E86="direct",SUMIFS(Table2[Amount],Table2[Code],'MPG Payment'!$B86,Table2[Account Details],"Not Available"),0)</f>
        <v>0</v>
      </c>
      <c r="L86" s="98">
        <f t="shared" si="13"/>
        <v>481.38</v>
      </c>
      <c r="M86" s="98">
        <f t="shared" si="14"/>
        <v>20030.587900000002</v>
      </c>
      <c r="N86" s="99">
        <f t="shared" si="15"/>
        <v>19604.660000000003</v>
      </c>
      <c r="O86" s="98">
        <f>SUMIFS(Table2[TS Loss],Table2[Code],'MPG Payment'!$B86)</f>
        <v>0</v>
      </c>
      <c r="P86" s="98">
        <f>SUMIFS(Table2[Deduction for excess payment],Table2[Code],'MPG Payment'!$B86)</f>
        <v>0</v>
      </c>
      <c r="Q86" s="98">
        <f t="shared" si="16"/>
        <v>425.92789999999877</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19605</v>
      </c>
      <c r="W86" s="98">
        <f>IF(E86="direct",SUMIFS(Table2[Net Amount],Table2[Code],'MPG Payment'!$B86,Table2[Account Details],"Not Available"),0)</f>
        <v>0</v>
      </c>
      <c r="X86" s="98">
        <f t="shared" si="17"/>
        <v>0</v>
      </c>
      <c r="Y86" s="28">
        <f t="shared" si="18"/>
        <v>-0.33999999999650754</v>
      </c>
      <c r="Z86" s="100">
        <v>0</v>
      </c>
      <c r="AA86" s="101">
        <f t="shared" si="19"/>
        <v>0</v>
      </c>
      <c r="AB86" s="102">
        <f t="shared" si="20"/>
        <v>2.1725849874468555E-2</v>
      </c>
      <c r="AC86" s="29">
        <f>COUNTIF(Table2[Code],'MPG Payment'!B86)</f>
        <v>12</v>
      </c>
      <c r="AD86" s="127" t="str" cm="1">
        <f t="array" aca="1" ref="AD86" ca="1">SUBSTITUTE(SUBSTITUTE(MID(CELL("filename"),FIND("[",CELL("filename"))+1,FIND("]",CELL("filename"))-FIND("[",CELL("filename"))-1),"JH Farmer Payment-",""),".xlsx","")</f>
        <v>Indent</v>
      </c>
      <c r="AE86" s="29"/>
      <c r="AF86" s="168">
        <v>0</v>
      </c>
      <c r="AG86" s="168">
        <v>0</v>
      </c>
      <c r="AH86" s="168">
        <f t="shared" si="21"/>
        <v>0</v>
      </c>
      <c r="AI86" s="169">
        <v>0</v>
      </c>
    </row>
    <row r="87" spans="1:37" x14ac:dyDescent="0.25">
      <c r="A87" s="42" t="s">
        <v>14032</v>
      </c>
      <c r="B87" s="50">
        <v>20070018</v>
      </c>
      <c r="C87" s="262" t="s">
        <v>16399</v>
      </c>
      <c r="D87" s="29" t="s">
        <v>991</v>
      </c>
      <c r="E87" s="30" t="str">
        <f>IFERROR(VLOOKUP(B87,Table2[[Code]:[Category]],13,0),"Indirect")</f>
        <v>Direct</v>
      </c>
      <c r="F87" s="24">
        <v>563.33999999999992</v>
      </c>
      <c r="G87" s="24">
        <v>24543.069999999996</v>
      </c>
      <c r="H87" s="98">
        <f>SUMIFS(Table2[Vol_L],Table2[Code],'MPG Payment'!$B87,Table2[Account Details],"Available")</f>
        <v>635.54000000000008</v>
      </c>
      <c r="I87" s="98">
        <f>SUMIFS(Table2[Amount],Table2[Code],'MPG Payment'!$B87,Table2[Account Details],"Available")</f>
        <v>25232.469399999998</v>
      </c>
      <c r="J87" s="98">
        <f>IF(E87="direct",SUMIFS(Table2[Vol_L],Table2[Code],'MPG Payment'!$B87,Table2[Account Details],"Not Available"),0)</f>
        <v>0</v>
      </c>
      <c r="K87" s="98">
        <f>IF(E87="direct",SUMIFS(Table2[Amount],Table2[Code],'MPG Payment'!$B87,Table2[Account Details],"Not Available"),0)</f>
        <v>0</v>
      </c>
      <c r="L87" s="98">
        <f t="shared" si="13"/>
        <v>635.54000000000008</v>
      </c>
      <c r="M87" s="98">
        <f t="shared" si="14"/>
        <v>25232.469399999998</v>
      </c>
      <c r="N87" s="99">
        <f t="shared" si="15"/>
        <v>24543.069999999996</v>
      </c>
      <c r="O87" s="98">
        <f>SUMIFS(Table2[TS Loss],Table2[Code],'MPG Payment'!$B87)</f>
        <v>0</v>
      </c>
      <c r="P87" s="98">
        <f>SUMIFS(Table2[Deduction for excess payment],Table2[Code],'MPG Payment'!$B87)</f>
        <v>0</v>
      </c>
      <c r="Q87" s="98">
        <f t="shared" si="16"/>
        <v>689.39940000000206</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24543</v>
      </c>
      <c r="W87" s="98">
        <f>IF(E87="direct",SUMIFS(Table2[Net Amount],Table2[Code],'MPG Payment'!$B87,Table2[Account Details],"Not Available"),0)</f>
        <v>0</v>
      </c>
      <c r="X87" s="98">
        <f t="shared" si="17"/>
        <v>0</v>
      </c>
      <c r="Y87" s="28">
        <f t="shared" si="18"/>
        <v>6.9999999996070983E-2</v>
      </c>
      <c r="Z87" s="100">
        <v>0</v>
      </c>
      <c r="AA87" s="101">
        <f t="shared" si="19"/>
        <v>0</v>
      </c>
      <c r="AB87" s="102">
        <f t="shared" si="20"/>
        <v>2.8089371052602716E-2</v>
      </c>
      <c r="AC87" s="29">
        <f>COUNTIF(Table2[Code],'MPG Payment'!B87)</f>
        <v>2</v>
      </c>
      <c r="AD87" s="127" t="str" cm="1">
        <f t="array" aca="1" ref="AD87" ca="1">SUBSTITUTE(SUBSTITUTE(MID(CELL("filename"),FIND("[",CELL("filename"))+1,FIND("]",CELL("filename"))-FIND("[",CELL("filename"))-1),"JH Farmer Payment-",""),".xlsx","")</f>
        <v>Indent</v>
      </c>
      <c r="AE87" s="29"/>
      <c r="AF87" s="168">
        <v>0</v>
      </c>
      <c r="AG87" s="168">
        <v>0</v>
      </c>
      <c r="AH87" s="168">
        <f t="shared" si="21"/>
        <v>0</v>
      </c>
      <c r="AI87" s="169">
        <v>0</v>
      </c>
    </row>
    <row r="88" spans="1:37" x14ac:dyDescent="0.25">
      <c r="A88" s="42" t="s">
        <v>14032</v>
      </c>
      <c r="B88" s="50">
        <v>20070019</v>
      </c>
      <c r="C88" s="262" t="s">
        <v>16400</v>
      </c>
      <c r="D88" s="29" t="s">
        <v>991</v>
      </c>
      <c r="E88" s="30" t="str">
        <f>IFERROR(VLOOKUP(B88,Table2[[Code]:[Category]],13,0),"Indirect")</f>
        <v>Direct</v>
      </c>
      <c r="F88" s="24">
        <v>343.36</v>
      </c>
      <c r="G88" s="24">
        <v>14281.210000000001</v>
      </c>
      <c r="H88" s="98">
        <f>SUMIFS(Table2[Vol_L],Table2[Code],'MPG Payment'!$B88,Table2[Account Details],"Available")</f>
        <v>343.58</v>
      </c>
      <c r="I88" s="98">
        <f>SUMIFS(Table2[Amount],Table2[Code],'MPG Payment'!$B88,Table2[Account Details],"Available")</f>
        <v>14066.639099999999</v>
      </c>
      <c r="J88" s="98">
        <f>IF(E88="direct",SUMIFS(Table2[Vol_L],Table2[Code],'MPG Payment'!$B88,Table2[Account Details],"Not Available"),0)</f>
        <v>0</v>
      </c>
      <c r="K88" s="98">
        <f>IF(E88="direct",SUMIFS(Table2[Amount],Table2[Code],'MPG Payment'!$B88,Table2[Account Details],"Not Available"),0)</f>
        <v>0</v>
      </c>
      <c r="L88" s="98">
        <f t="shared" si="13"/>
        <v>343.58</v>
      </c>
      <c r="M88" s="98">
        <f t="shared" si="14"/>
        <v>14066.639099999999</v>
      </c>
      <c r="N88" s="99">
        <f t="shared" si="15"/>
        <v>14066.639099999999</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14067</v>
      </c>
      <c r="W88" s="98">
        <f>IF(E88="direct",SUMIFS(Table2[Net Amount],Table2[Code],'MPG Payment'!$B88,Table2[Account Details],"Not Available"),0)</f>
        <v>0</v>
      </c>
      <c r="X88" s="98">
        <f t="shared" si="17"/>
        <v>0</v>
      </c>
      <c r="Y88" s="28">
        <f t="shared" si="18"/>
        <v>214.21000000000095</v>
      </c>
      <c r="Z88" s="100">
        <v>0</v>
      </c>
      <c r="AA88" s="101">
        <f t="shared" si="19"/>
        <v>0</v>
      </c>
      <c r="AB88" s="102">
        <f t="shared" si="20"/>
        <v>-1.5024700288000976E-2</v>
      </c>
      <c r="AC88" s="29">
        <f>COUNTIF(Table2[Code],'MPG Payment'!B88)</f>
        <v>9</v>
      </c>
      <c r="AD88" s="127" t="str" cm="1">
        <f t="array" aca="1" ref="AD88" ca="1">SUBSTITUTE(SUBSTITUTE(MID(CELL("filename"),FIND("[",CELL("filename"))+1,FIND("]",CELL("filename"))-FIND("[",CELL("filename"))-1),"JH Farmer Payment-",""),".xlsx","")</f>
        <v>Indent</v>
      </c>
      <c r="AE88" s="29"/>
      <c r="AF88" s="168">
        <v>0</v>
      </c>
      <c r="AG88" s="168">
        <v>0</v>
      </c>
      <c r="AH88" s="168">
        <f t="shared" si="21"/>
        <v>0</v>
      </c>
      <c r="AI88" s="169">
        <v>0</v>
      </c>
    </row>
    <row r="89" spans="1:37" x14ac:dyDescent="0.25">
      <c r="A89" s="42" t="s">
        <v>14032</v>
      </c>
      <c r="B89" s="50">
        <v>20070020</v>
      </c>
      <c r="C89" s="262" t="s">
        <v>16401</v>
      </c>
      <c r="D89" s="29" t="s">
        <v>991</v>
      </c>
      <c r="E89" s="30" t="str">
        <f>IFERROR(VLOOKUP(B89,Table2[[Code]:[Category]],13,0),"Indirect")</f>
        <v>Direct</v>
      </c>
      <c r="F89" s="24">
        <v>1006.9599999999999</v>
      </c>
      <c r="G89" s="24">
        <v>41209.229999999996</v>
      </c>
      <c r="H89" s="98">
        <f>SUMIFS(Table2[Vol_L],Table2[Code],'MPG Payment'!$B89,Table2[Account Details],"Available")</f>
        <v>1109.3600000000001</v>
      </c>
      <c r="I89" s="98">
        <f>SUMIFS(Table2[Amount],Table2[Code],'MPG Payment'!$B89,Table2[Account Details],"Available")</f>
        <v>45586.158200000005</v>
      </c>
      <c r="J89" s="98">
        <f>IF(E89="direct",SUMIFS(Table2[Vol_L],Table2[Code],'MPG Payment'!$B89,Table2[Account Details],"Not Available"),0)</f>
        <v>0</v>
      </c>
      <c r="K89" s="98">
        <f>IF(E89="direct",SUMIFS(Table2[Amount],Table2[Code],'MPG Payment'!$B89,Table2[Account Details],"Not Available"),0)</f>
        <v>0</v>
      </c>
      <c r="L89" s="98">
        <f t="shared" si="13"/>
        <v>1109.3600000000001</v>
      </c>
      <c r="M89" s="98">
        <f t="shared" si="14"/>
        <v>45586.158200000005</v>
      </c>
      <c r="N89" s="99">
        <f t="shared" si="15"/>
        <v>41209.229999999996</v>
      </c>
      <c r="O89" s="98">
        <f>SUMIFS(Table2[TS Loss],Table2[Code],'MPG Payment'!$B89)</f>
        <v>0</v>
      </c>
      <c r="P89" s="98">
        <f>SUMIFS(Table2[Deduction for excess payment],Table2[Code],'MPG Payment'!$B89)</f>
        <v>0</v>
      </c>
      <c r="Q89" s="98">
        <f t="shared" si="16"/>
        <v>4376.9282000000094</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41209</v>
      </c>
      <c r="W89" s="98">
        <f>IF(E89="direct",SUMIFS(Table2[Net Amount],Table2[Code],'MPG Payment'!$B89,Table2[Account Details],"Not Available"),0)</f>
        <v>0</v>
      </c>
      <c r="X89" s="98">
        <f t="shared" si="17"/>
        <v>0</v>
      </c>
      <c r="Y89" s="28">
        <f t="shared" si="18"/>
        <v>0.22999999999592546</v>
      </c>
      <c r="Z89" s="100">
        <v>0</v>
      </c>
      <c r="AA89" s="101">
        <f t="shared" si="19"/>
        <v>0</v>
      </c>
      <c r="AB89" s="102">
        <f t="shared" si="20"/>
        <v>0.10621232670447882</v>
      </c>
      <c r="AC89" s="29">
        <f>COUNTIF(Table2[Code],'MPG Payment'!B89)</f>
        <v>4</v>
      </c>
      <c r="AD89" s="127" t="str" cm="1">
        <f t="array" aca="1" ref="AD89" ca="1">SUBSTITUTE(SUBSTITUTE(MID(CELL("filename"),FIND("[",CELL("filename"))+1,FIND("]",CELL("filename"))-FIND("[",CELL("filename"))-1),"JH Farmer Payment-",""),".xlsx","")</f>
        <v>Indent</v>
      </c>
      <c r="AE89" s="29"/>
      <c r="AF89" s="168">
        <v>0</v>
      </c>
      <c r="AG89" s="168">
        <v>0</v>
      </c>
      <c r="AH89" s="168">
        <f t="shared" si="21"/>
        <v>0</v>
      </c>
      <c r="AI89" s="169">
        <v>0</v>
      </c>
    </row>
    <row r="90" spans="1:37" x14ac:dyDescent="0.25">
      <c r="A90" s="42" t="s">
        <v>14032</v>
      </c>
      <c r="B90" s="50">
        <v>20070021</v>
      </c>
      <c r="C90" s="262" t="s">
        <v>16402</v>
      </c>
      <c r="D90" s="29" t="s">
        <v>991</v>
      </c>
      <c r="E90" s="30" t="str">
        <f>IFERROR(VLOOKUP(B90,Table2[[Code]:[Category]],13,0),"Indirect")</f>
        <v>Indirect</v>
      </c>
      <c r="F90" s="24">
        <v>251.76000000000002</v>
      </c>
      <c r="G90" s="24">
        <v>10594.28</v>
      </c>
      <c r="H90" s="98">
        <f>SUMIFS(Table2[Vol_L],Table2[Code],'MPG Payment'!$B90,Table2[Account Details],"Available")</f>
        <v>0</v>
      </c>
      <c r="I90" s="98">
        <f>SUMIFS(Table2[Amount],Table2[Code],'MPG Payment'!$B90,Table2[Account Details],"Available")</f>
        <v>0</v>
      </c>
      <c r="J90" s="98">
        <f>IF(E90="direct",SUMIFS(Table2[Vol_L],Table2[Code],'MPG Payment'!$B90,Table2[Account Details],"Not Available"),0)</f>
        <v>0</v>
      </c>
      <c r="K90" s="98">
        <f>IF(E90="direct",SUMIFS(Table2[Amount],Table2[Code],'MPG Payment'!$B90,Table2[Account Details],"Not Available"),0)</f>
        <v>0</v>
      </c>
      <c r="L90" s="98">
        <f t="shared" si="13"/>
        <v>0</v>
      </c>
      <c r="M90" s="98">
        <f t="shared" si="14"/>
        <v>0</v>
      </c>
      <c r="N90" s="99">
        <f t="shared" si="15"/>
        <v>10594.28</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0</v>
      </c>
      <c r="W90" s="98">
        <f>IF(E90="direct",SUMIFS(Table2[Net Amount],Table2[Code],'MPG Payment'!$B90,Table2[Account Details],"Not Available"),0)</f>
        <v>0</v>
      </c>
      <c r="X90" s="98">
        <f t="shared" si="17"/>
        <v>10594.28</v>
      </c>
      <c r="Y90" s="28">
        <f t="shared" si="18"/>
        <v>0</v>
      </c>
      <c r="Z90" s="100">
        <v>0</v>
      </c>
      <c r="AA90" s="101">
        <f t="shared" si="19"/>
        <v>0</v>
      </c>
      <c r="AB90" s="102">
        <f t="shared" si="20"/>
        <v>-1</v>
      </c>
      <c r="AC90" s="29">
        <f>COUNTIF(Table2[Code],'MPG Payment'!B90)</f>
        <v>0</v>
      </c>
      <c r="AD90" s="127" t="str" cm="1">
        <f t="array" aca="1" ref="AD90" ca="1">SUBSTITUTE(SUBSTITUTE(MID(CELL("filename"),FIND("[",CELL("filename"))+1,FIND("]",CELL("filename"))-FIND("[",CELL("filename"))-1),"JH Farmer Payment-",""),".xlsx","")</f>
        <v>Indent</v>
      </c>
      <c r="AE90" s="29"/>
      <c r="AF90" s="168">
        <v>0</v>
      </c>
      <c r="AG90" s="168">
        <v>0</v>
      </c>
      <c r="AH90" s="168">
        <f t="shared" si="21"/>
        <v>0</v>
      </c>
      <c r="AI90" s="169">
        <v>0</v>
      </c>
    </row>
    <row r="91" spans="1:37" x14ac:dyDescent="0.25">
      <c r="A91" s="42" t="s">
        <v>14032</v>
      </c>
      <c r="B91" s="50">
        <v>20070023</v>
      </c>
      <c r="C91" s="262" t="s">
        <v>16403</v>
      </c>
      <c r="D91" s="29" t="s">
        <v>991</v>
      </c>
      <c r="E91" s="30" t="str">
        <f>IFERROR(VLOOKUP(B91,Table2[[Code]:[Category]],13,0),"Indirect")</f>
        <v>Direct</v>
      </c>
      <c r="F91" s="24">
        <v>300.74</v>
      </c>
      <c r="G91" s="24">
        <v>12311.06</v>
      </c>
      <c r="H91" s="98">
        <f>SUMIFS(Table2[Vol_L],Table2[Code],'MPG Payment'!$B91,Table2[Account Details],"Available")</f>
        <v>290.38</v>
      </c>
      <c r="I91" s="98">
        <f>SUMIFS(Table2[Amount],Table2[Code],'MPG Payment'!$B91,Table2[Account Details],"Available")</f>
        <v>12277.833999999999</v>
      </c>
      <c r="J91" s="98">
        <f>IF(E91="direct",SUMIFS(Table2[Vol_L],Table2[Code],'MPG Payment'!$B91,Table2[Account Details],"Not Available"),0)</f>
        <v>0</v>
      </c>
      <c r="K91" s="98">
        <f>IF(E91="direct",SUMIFS(Table2[Amount],Table2[Code],'MPG Payment'!$B91,Table2[Account Details],"Not Available"),0)</f>
        <v>0</v>
      </c>
      <c r="L91" s="98">
        <f t="shared" si="13"/>
        <v>290.38</v>
      </c>
      <c r="M91" s="98">
        <f t="shared" si="14"/>
        <v>12277.833999999999</v>
      </c>
      <c r="N91" s="99">
        <f t="shared" si="15"/>
        <v>12277.833999999999</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12278</v>
      </c>
      <c r="W91" s="98">
        <f>IF(E91="direct",SUMIFS(Table2[Net Amount],Table2[Code],'MPG Payment'!$B91,Table2[Account Details],"Not Available"),0)</f>
        <v>0</v>
      </c>
      <c r="X91" s="98">
        <f t="shared" si="17"/>
        <v>0</v>
      </c>
      <c r="Y91" s="28">
        <f t="shared" si="18"/>
        <v>33.059999999999491</v>
      </c>
      <c r="Z91" s="100">
        <v>0</v>
      </c>
      <c r="AA91" s="101">
        <f t="shared" si="19"/>
        <v>0</v>
      </c>
      <c r="AB91" s="102">
        <f t="shared" si="20"/>
        <v>-2.6988740205961606E-3</v>
      </c>
      <c r="AC91" s="29">
        <f>COUNTIF(Table2[Code],'MPG Payment'!B91)</f>
        <v>3</v>
      </c>
      <c r="AD91" s="127" t="str" cm="1">
        <f t="array" aca="1" ref="AD91" ca="1">SUBSTITUTE(SUBSTITUTE(MID(CELL("filename"),FIND("[",CELL("filename"))+1,FIND("]",CELL("filename"))-FIND("[",CELL("filename"))-1),"JH Farmer Payment-",""),".xlsx","")</f>
        <v>Indent</v>
      </c>
      <c r="AE91" s="29"/>
      <c r="AF91" s="168">
        <v>0</v>
      </c>
      <c r="AG91" s="168">
        <v>0</v>
      </c>
      <c r="AH91" s="168">
        <f t="shared" si="21"/>
        <v>0</v>
      </c>
      <c r="AI91" s="169">
        <v>0</v>
      </c>
      <c r="AJ91" s="311"/>
      <c r="AK91" s="31"/>
    </row>
    <row r="92" spans="1:37" x14ac:dyDescent="0.25">
      <c r="A92" s="42" t="s">
        <v>14032</v>
      </c>
      <c r="B92" s="50">
        <v>20070024</v>
      </c>
      <c r="C92" s="262" t="s">
        <v>16404</v>
      </c>
      <c r="D92" s="29" t="s">
        <v>991</v>
      </c>
      <c r="E92" s="30" t="str">
        <f>IFERROR(VLOOKUP(B92,Table2[[Code]:[Category]],13,0),"Indirect")</f>
        <v>Direct</v>
      </c>
      <c r="F92" s="24">
        <v>783.26</v>
      </c>
      <c r="G92" s="24">
        <v>34280.229999999996</v>
      </c>
      <c r="H92" s="98">
        <f>SUMIFS(Table2[Vol_L],Table2[Code],'MPG Payment'!$B92,Table2[Account Details],"Available")</f>
        <v>774.85</v>
      </c>
      <c r="I92" s="98">
        <f>SUMIFS(Table2[Amount],Table2[Code],'MPG Payment'!$B92,Table2[Account Details],"Available")</f>
        <v>34708.654600000002</v>
      </c>
      <c r="J92" s="98">
        <f>IF(E92="direct",SUMIFS(Table2[Vol_L],Table2[Code],'MPG Payment'!$B92,Table2[Account Details],"Not Available"),0)</f>
        <v>0</v>
      </c>
      <c r="K92" s="98">
        <f>IF(E92="direct",SUMIFS(Table2[Amount],Table2[Code],'MPG Payment'!$B92,Table2[Account Details],"Not Available"),0)</f>
        <v>0</v>
      </c>
      <c r="L92" s="98">
        <f t="shared" si="13"/>
        <v>774.85</v>
      </c>
      <c r="M92" s="98">
        <f t="shared" si="14"/>
        <v>34708.654600000002</v>
      </c>
      <c r="N92" s="99">
        <f t="shared" si="15"/>
        <v>34280.229999999996</v>
      </c>
      <c r="O92" s="98">
        <f>SUMIFS(Table2[TS Loss],Table2[Code],'MPG Payment'!$B92)</f>
        <v>0</v>
      </c>
      <c r="P92" s="98">
        <f>SUMIFS(Table2[Deduction for excess payment],Table2[Code],'MPG Payment'!$B92)</f>
        <v>0</v>
      </c>
      <c r="Q92" s="98">
        <f t="shared" si="16"/>
        <v>428.42460000000574</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34280</v>
      </c>
      <c r="W92" s="98">
        <f>IF(E92="direct",SUMIFS(Table2[Net Amount],Table2[Code],'MPG Payment'!$B92,Table2[Account Details],"Not Available"),0)</f>
        <v>0</v>
      </c>
      <c r="X92" s="98">
        <f t="shared" si="17"/>
        <v>0</v>
      </c>
      <c r="Y92" s="28">
        <f t="shared" si="18"/>
        <v>0.22999999999592546</v>
      </c>
      <c r="Z92" s="100">
        <v>0</v>
      </c>
      <c r="AA92" s="101">
        <f t="shared" si="19"/>
        <v>0</v>
      </c>
      <c r="AB92" s="102">
        <f t="shared" si="20"/>
        <v>1.2497716613920204E-2</v>
      </c>
      <c r="AC92" s="29">
        <f>COUNTIF(Table2[Code],'MPG Payment'!B92)</f>
        <v>33</v>
      </c>
      <c r="AD92" s="127" t="str" cm="1">
        <f t="array" aca="1" ref="AD92" ca="1">SUBSTITUTE(SUBSTITUTE(MID(CELL("filename"),FIND("[",CELL("filename"))+1,FIND("]",CELL("filename"))-FIND("[",CELL("filename"))-1),"JH Farmer Payment-",""),".xlsx","")</f>
        <v>Indent</v>
      </c>
      <c r="AE92" s="29"/>
      <c r="AF92" s="168">
        <v>0</v>
      </c>
      <c r="AG92" s="168">
        <v>0</v>
      </c>
      <c r="AH92" s="168">
        <f t="shared" si="21"/>
        <v>0</v>
      </c>
      <c r="AI92" s="169">
        <v>0</v>
      </c>
    </row>
    <row r="93" spans="1:37" x14ac:dyDescent="0.25">
      <c r="A93" s="42" t="s">
        <v>14032</v>
      </c>
      <c r="B93" s="50">
        <v>20070025</v>
      </c>
      <c r="C93" s="262" t="s">
        <v>16405</v>
      </c>
      <c r="D93" s="29" t="s">
        <v>991</v>
      </c>
      <c r="E93" s="30" t="str">
        <f>IFERROR(VLOOKUP(B93,Table2[[Code]:[Category]],13,0),"Indirect")</f>
        <v>Direct</v>
      </c>
      <c r="F93" s="24">
        <v>435.44</v>
      </c>
      <c r="G93" s="24">
        <v>18199.269999999997</v>
      </c>
      <c r="H93" s="98">
        <f>SUMIFS(Table2[Vol_L],Table2[Code],'MPG Payment'!$B93,Table2[Account Details],"Available")</f>
        <v>465.86</v>
      </c>
      <c r="I93" s="98">
        <f>SUMIFS(Table2[Amount],Table2[Code],'MPG Payment'!$B93,Table2[Account Details],"Available")</f>
        <v>19382.860099999998</v>
      </c>
      <c r="J93" s="98">
        <f>IF(E93="direct",SUMIFS(Table2[Vol_L],Table2[Code],'MPG Payment'!$B93,Table2[Account Details],"Not Available"),0)</f>
        <v>0</v>
      </c>
      <c r="K93" s="98">
        <f>IF(E93="direct",SUMIFS(Table2[Amount],Table2[Code],'MPG Payment'!$B93,Table2[Account Details],"Not Available"),0)</f>
        <v>0</v>
      </c>
      <c r="L93" s="98">
        <f t="shared" si="13"/>
        <v>465.86</v>
      </c>
      <c r="M93" s="98">
        <f t="shared" si="14"/>
        <v>19382.860099999998</v>
      </c>
      <c r="N93" s="99">
        <f t="shared" si="15"/>
        <v>18199.269999999997</v>
      </c>
      <c r="O93" s="98">
        <f>SUMIFS(Table2[TS Loss],Table2[Code],'MPG Payment'!$B93)</f>
        <v>0</v>
      </c>
      <c r="P93" s="98">
        <f>SUMIFS(Table2[Deduction for excess payment],Table2[Code],'MPG Payment'!$B93)</f>
        <v>0</v>
      </c>
      <c r="Q93" s="98">
        <f t="shared" si="16"/>
        <v>1183.5901000000013</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18199</v>
      </c>
      <c r="W93" s="98">
        <f>IF(E93="direct",SUMIFS(Table2[Net Amount],Table2[Code],'MPG Payment'!$B93,Table2[Account Details],"Not Available"),0)</f>
        <v>0</v>
      </c>
      <c r="X93" s="98">
        <f t="shared" si="17"/>
        <v>0</v>
      </c>
      <c r="Y93" s="28">
        <f t="shared" si="18"/>
        <v>0.26999999999679858</v>
      </c>
      <c r="Z93" s="100">
        <v>0</v>
      </c>
      <c r="AA93" s="101">
        <f t="shared" si="19"/>
        <v>0</v>
      </c>
      <c r="AB93" s="102">
        <f t="shared" si="20"/>
        <v>6.5035031624894921E-2</v>
      </c>
      <c r="AC93" s="29">
        <f>COUNTIF(Table2[Code],'MPG Payment'!B93)</f>
        <v>3</v>
      </c>
      <c r="AD93" s="127" t="str" cm="1">
        <f t="array" aca="1" ref="AD93" ca="1">SUBSTITUTE(SUBSTITUTE(MID(CELL("filename"),FIND("[",CELL("filename"))+1,FIND("]",CELL("filename"))-FIND("[",CELL("filename"))-1),"JH Farmer Payment-",""),".xlsx","")</f>
        <v>Indent</v>
      </c>
      <c r="AE93" s="29"/>
      <c r="AF93" s="168">
        <v>0</v>
      </c>
      <c r="AG93" s="168">
        <v>0</v>
      </c>
      <c r="AH93" s="168">
        <f t="shared" si="21"/>
        <v>0</v>
      </c>
      <c r="AI93" s="169">
        <v>0</v>
      </c>
    </row>
    <row r="94" spans="1:37" x14ac:dyDescent="0.25">
      <c r="A94" s="42" t="s">
        <v>14032</v>
      </c>
      <c r="B94" s="50">
        <v>20070026</v>
      </c>
      <c r="C94" s="262" t="s">
        <v>16406</v>
      </c>
      <c r="D94" s="29" t="s">
        <v>991</v>
      </c>
      <c r="E94" s="30" t="str">
        <f>IFERROR(VLOOKUP(B94,Table2[[Code]:[Category]],13,0),"Indirect")</f>
        <v>Direct</v>
      </c>
      <c r="F94" s="24">
        <v>829.54000000000008</v>
      </c>
      <c r="G94" s="24">
        <v>36843.56</v>
      </c>
      <c r="H94" s="98">
        <f>SUMIFS(Table2[Vol_L],Table2[Code],'MPG Payment'!$B94,Table2[Account Details],"Available")</f>
        <v>832.69999999999982</v>
      </c>
      <c r="I94" s="98">
        <f>SUMIFS(Table2[Amount],Table2[Code],'MPG Payment'!$B94,Table2[Account Details],"Available")</f>
        <v>36687.283899999995</v>
      </c>
      <c r="J94" s="98">
        <f>IF(E94="direct",SUMIFS(Table2[Vol_L],Table2[Code],'MPG Payment'!$B94,Table2[Account Details],"Not Available"),0)</f>
        <v>0</v>
      </c>
      <c r="K94" s="98">
        <f>IF(E94="direct",SUMIFS(Table2[Amount],Table2[Code],'MPG Payment'!$B94,Table2[Account Details],"Not Available"),0)</f>
        <v>0</v>
      </c>
      <c r="L94" s="98">
        <f t="shared" si="13"/>
        <v>832.69999999999982</v>
      </c>
      <c r="M94" s="98">
        <f t="shared" si="14"/>
        <v>36687.283899999995</v>
      </c>
      <c r="N94" s="99">
        <f t="shared" si="15"/>
        <v>36687.283899999995</v>
      </c>
      <c r="O94" s="98">
        <f>SUMIFS(Table2[TS Loss],Table2[Code],'MPG Payment'!$B94)</f>
        <v>0</v>
      </c>
      <c r="P94" s="98">
        <f>SUMIFS(Table2[Deduction for excess payment],Table2[Code],'MPG Payment'!$B94)</f>
        <v>0</v>
      </c>
      <c r="Q94" s="98">
        <f t="shared" si="16"/>
        <v>0</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36686</v>
      </c>
      <c r="W94" s="98">
        <f>IF(E94="direct",SUMIFS(Table2[Net Amount],Table2[Code],'MPG Payment'!$B94,Table2[Account Details],"Not Available"),0)</f>
        <v>0</v>
      </c>
      <c r="X94" s="98">
        <f t="shared" si="17"/>
        <v>0</v>
      </c>
      <c r="Y94" s="28">
        <f t="shared" si="18"/>
        <v>157.55999999999767</v>
      </c>
      <c r="Z94" s="100">
        <v>0</v>
      </c>
      <c r="AA94" s="101">
        <f t="shared" si="19"/>
        <v>1</v>
      </c>
      <c r="AB94" s="102">
        <f t="shared" si="20"/>
        <v>-4.2416123740486198E-3</v>
      </c>
      <c r="AC94" s="29">
        <f>COUNTIF(Table2[Code],'MPG Payment'!B94)</f>
        <v>30</v>
      </c>
      <c r="AD94" s="127" t="str" cm="1">
        <f t="array" aca="1" ref="AD94" ca="1">SUBSTITUTE(SUBSTITUTE(MID(CELL("filename"),FIND("[",CELL("filename"))+1,FIND("]",CELL("filename"))-FIND("[",CELL("filename"))-1),"JH Farmer Payment-",""),".xlsx","")</f>
        <v>Indent</v>
      </c>
      <c r="AE94" s="29"/>
      <c r="AF94" s="168">
        <v>0</v>
      </c>
      <c r="AG94" s="168">
        <v>0</v>
      </c>
      <c r="AH94" s="168">
        <f t="shared" si="21"/>
        <v>0</v>
      </c>
      <c r="AI94" s="169">
        <v>0</v>
      </c>
    </row>
    <row r="95" spans="1:37" x14ac:dyDescent="0.25">
      <c r="A95" s="42" t="s">
        <v>14032</v>
      </c>
      <c r="B95" s="50">
        <v>20070027</v>
      </c>
      <c r="C95" s="262" t="s">
        <v>16407</v>
      </c>
      <c r="D95" s="29" t="s">
        <v>6600</v>
      </c>
      <c r="E95" s="30" t="str">
        <f>IFERROR(VLOOKUP(B95,Table2[[Code]:[Category]],13,0),"Indirect")</f>
        <v>Indirect</v>
      </c>
      <c r="F95" s="24">
        <v>230.06</v>
      </c>
      <c r="G95" s="24">
        <v>9868.8700000000008</v>
      </c>
      <c r="H95" s="98">
        <f>SUMIFS(Table2[Vol_L],Table2[Code],'MPG Payment'!$B95,Table2[Account Details],"Available")</f>
        <v>0</v>
      </c>
      <c r="I95" s="98">
        <f>SUMIFS(Table2[Amount],Table2[Code],'MPG Payment'!$B95,Table2[Account Details],"Available")</f>
        <v>0</v>
      </c>
      <c r="J95" s="98">
        <f>IF(E95="direct",SUMIFS(Table2[Vol_L],Table2[Code],'MPG Payment'!$B95,Table2[Account Details],"Not Available"),0)</f>
        <v>0</v>
      </c>
      <c r="K95" s="98">
        <f>IF(E95="direct",SUMIFS(Table2[Amount],Table2[Code],'MPG Payment'!$B95,Table2[Account Details],"Not Available"),0)</f>
        <v>0</v>
      </c>
      <c r="L95" s="98">
        <f t="shared" si="13"/>
        <v>0</v>
      </c>
      <c r="M95" s="98">
        <f t="shared" si="14"/>
        <v>0</v>
      </c>
      <c r="N95" s="99">
        <f t="shared" si="15"/>
        <v>9868.8700000000008</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0</v>
      </c>
      <c r="W95" s="98">
        <f>IF(E95="direct",SUMIFS(Table2[Net Amount],Table2[Code],'MPG Payment'!$B95,Table2[Account Details],"Not Available"),0)</f>
        <v>0</v>
      </c>
      <c r="X95" s="98">
        <f t="shared" si="17"/>
        <v>9868.8700000000008</v>
      </c>
      <c r="Y95" s="28">
        <f t="shared" si="18"/>
        <v>0</v>
      </c>
      <c r="Z95" s="100">
        <v>0</v>
      </c>
      <c r="AA95" s="101">
        <f t="shared" si="19"/>
        <v>0</v>
      </c>
      <c r="AB95" s="102">
        <f t="shared" si="20"/>
        <v>-1</v>
      </c>
      <c r="AC95" s="29">
        <f>COUNTIF(Table2[Code],'MPG Payment'!B95)</f>
        <v>0</v>
      </c>
      <c r="AD95" s="127" t="str" cm="1">
        <f t="array" aca="1" ref="AD95" ca="1">SUBSTITUTE(SUBSTITUTE(MID(CELL("filename"),FIND("[",CELL("filename"))+1,FIND("]",CELL("filename"))-FIND("[",CELL("filename"))-1),"JH Farmer Payment-",""),".xlsx","")</f>
        <v>Indent</v>
      </c>
      <c r="AE95" s="29"/>
      <c r="AF95" s="168">
        <v>0</v>
      </c>
      <c r="AG95" s="168">
        <v>0</v>
      </c>
      <c r="AH95" s="168">
        <f t="shared" si="21"/>
        <v>0</v>
      </c>
      <c r="AI95" s="169">
        <v>0</v>
      </c>
    </row>
    <row r="96" spans="1:37" x14ac:dyDescent="0.25">
      <c r="A96" s="42" t="s">
        <v>14033</v>
      </c>
      <c r="B96" s="50">
        <v>20080001</v>
      </c>
      <c r="C96" s="262" t="s">
        <v>14947</v>
      </c>
      <c r="D96" s="29" t="s">
        <v>990</v>
      </c>
      <c r="E96" s="30" t="str">
        <f>IFERROR(VLOOKUP(B96,Table2[[Code]:[Category]],13,0),"Indirect")</f>
        <v>Direct</v>
      </c>
      <c r="F96" s="24">
        <v>2503.1399999999994</v>
      </c>
      <c r="G96" s="24">
        <v>100877.37999999999</v>
      </c>
      <c r="H96" s="98">
        <f>SUMIFS(Table2[Vol_L],Table2[Code],'MPG Payment'!$B96,Table2[Account Details],"Available")</f>
        <v>2503.14</v>
      </c>
      <c r="I96" s="98">
        <f>SUMIFS(Table2[Amount],Table2[Code],'MPG Payment'!$B96,Table2[Account Details],"Available")</f>
        <v>100877.3484</v>
      </c>
      <c r="J96" s="98">
        <f>IF(E96="direct",SUMIFS(Table2[Vol_L],Table2[Code],'MPG Payment'!$B96,Table2[Account Details],"Not Available"),0)</f>
        <v>0</v>
      </c>
      <c r="K96" s="98">
        <f>IF(E96="direct",SUMIFS(Table2[Amount],Table2[Code],'MPG Payment'!$B96,Table2[Account Details],"Not Available"),0)</f>
        <v>0</v>
      </c>
      <c r="L96" s="98">
        <f t="shared" si="13"/>
        <v>2503.14</v>
      </c>
      <c r="M96" s="98">
        <f t="shared" si="14"/>
        <v>100877.3484</v>
      </c>
      <c r="N96" s="99">
        <f t="shared" si="15"/>
        <v>100877.3484</v>
      </c>
      <c r="O96" s="98">
        <f>SUMIFS(Table2[TS Loss],Table2[Code],'MPG Payment'!$B96)</f>
        <v>901</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99976</v>
      </c>
      <c r="W96" s="98">
        <f>IF(E96="direct",SUMIFS(Table2[Net Amount],Table2[Code],'MPG Payment'!$B96,Table2[Account Details],"Not Available"),0)</f>
        <v>0</v>
      </c>
      <c r="X96" s="98">
        <f t="shared" si="17"/>
        <v>0</v>
      </c>
      <c r="Y96" s="28">
        <f t="shared" si="18"/>
        <v>0.3799999999901047</v>
      </c>
      <c r="Z96" s="100">
        <v>0</v>
      </c>
      <c r="AA96" s="101">
        <f t="shared" si="19"/>
        <v>0</v>
      </c>
      <c r="AB96" s="102">
        <f t="shared" si="20"/>
        <v>-3.1325159304811723E-7</v>
      </c>
      <c r="AC96" s="29">
        <f>COUNTIF(Table2[Code],'MPG Payment'!B96)</f>
        <v>7</v>
      </c>
      <c r="AD96" s="127" t="str" cm="1">
        <f t="array" aca="1" ref="AD96" ca="1">SUBSTITUTE(SUBSTITUTE(MID(CELL("filename"),FIND("[",CELL("filename"))+1,FIND("]",CELL("filename"))-FIND("[",CELL("filename"))-1),"JH Farmer Payment-",""),".xlsx","")</f>
        <v>Indent</v>
      </c>
      <c r="AE96" s="29"/>
      <c r="AF96" s="168">
        <v>0</v>
      </c>
      <c r="AG96" s="168">
        <v>0</v>
      </c>
      <c r="AH96" s="168">
        <f t="shared" si="21"/>
        <v>0</v>
      </c>
      <c r="AI96" s="169">
        <v>0</v>
      </c>
    </row>
    <row r="97" spans="1:35" x14ac:dyDescent="0.25">
      <c r="A97" s="42" t="s">
        <v>14033</v>
      </c>
      <c r="B97" s="50">
        <v>20080004</v>
      </c>
      <c r="C97" s="262" t="s">
        <v>14949</v>
      </c>
      <c r="D97" s="29" t="s">
        <v>991</v>
      </c>
      <c r="E97" s="30" t="str">
        <f>IFERROR(VLOOKUP(B97,Table2[[Code]:[Category]],13,0),"Indirect")</f>
        <v>Indirect</v>
      </c>
      <c r="F97" s="24">
        <v>45.62</v>
      </c>
      <c r="G97" s="24">
        <v>1798.27</v>
      </c>
      <c r="H97" s="98">
        <f>SUMIFS(Table2[Vol_L],Table2[Code],'MPG Payment'!$B97,Table2[Account Details],"Available")</f>
        <v>0</v>
      </c>
      <c r="I97" s="98">
        <f>SUMIFS(Table2[Amount],Table2[Code],'MPG Payment'!$B97,Table2[Account Details],"Available")</f>
        <v>0</v>
      </c>
      <c r="J97" s="98">
        <f>IF(E97="direct",SUMIFS(Table2[Vol_L],Table2[Code],'MPG Payment'!$B97,Table2[Account Details],"Not Available"),0)</f>
        <v>0</v>
      </c>
      <c r="K97" s="98">
        <f>IF(E97="direct",SUMIFS(Table2[Amount],Table2[Code],'MPG Payment'!$B97,Table2[Account Details],"Not Available"),0)</f>
        <v>0</v>
      </c>
      <c r="L97" s="98">
        <f t="shared" si="13"/>
        <v>0</v>
      </c>
      <c r="M97" s="98">
        <f t="shared" si="14"/>
        <v>0</v>
      </c>
      <c r="N97" s="99">
        <f t="shared" si="15"/>
        <v>1798.27</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0</v>
      </c>
      <c r="W97" s="98">
        <f>IF(E97="direct",SUMIFS(Table2[Net Amount],Table2[Code],'MPG Payment'!$B97,Table2[Account Details],"Not Available"),0)</f>
        <v>0</v>
      </c>
      <c r="X97" s="98">
        <f t="shared" si="17"/>
        <v>1798.27</v>
      </c>
      <c r="Y97" s="28">
        <f t="shared" si="18"/>
        <v>0</v>
      </c>
      <c r="Z97" s="100">
        <v>0</v>
      </c>
      <c r="AA97" s="101">
        <f t="shared" si="19"/>
        <v>0</v>
      </c>
      <c r="AB97" s="102">
        <f t="shared" si="20"/>
        <v>-1</v>
      </c>
      <c r="AC97" s="29">
        <f>COUNTIF(Table2[Code],'MPG Payment'!B97)</f>
        <v>0</v>
      </c>
      <c r="AD97" s="127" t="str" cm="1">
        <f t="array" aca="1" ref="AD97" ca="1">SUBSTITUTE(SUBSTITUTE(MID(CELL("filename"),FIND("[",CELL("filename"))+1,FIND("]",CELL("filename"))-FIND("[",CELL("filename"))-1),"JH Farmer Payment-",""),".xlsx","")</f>
        <v>Indent</v>
      </c>
      <c r="AE97" s="29"/>
      <c r="AF97" s="168">
        <v>0</v>
      </c>
      <c r="AG97" s="168">
        <v>0</v>
      </c>
      <c r="AH97" s="168">
        <f t="shared" si="21"/>
        <v>0</v>
      </c>
      <c r="AI97" s="169">
        <v>0</v>
      </c>
    </row>
    <row r="98" spans="1:35" x14ac:dyDescent="0.25">
      <c r="A98" s="42" t="s">
        <v>14033</v>
      </c>
      <c r="B98" s="50">
        <v>20080006</v>
      </c>
      <c r="C98" s="262" t="s">
        <v>14950</v>
      </c>
      <c r="D98" s="29" t="s">
        <v>991</v>
      </c>
      <c r="E98" s="30" t="str">
        <f>IFERROR(VLOOKUP(B98,Table2[[Code]:[Category]],13,0),"Indirect")</f>
        <v>Direct</v>
      </c>
      <c r="F98" s="24">
        <v>2003.3600000000004</v>
      </c>
      <c r="G98" s="24">
        <v>75312.39</v>
      </c>
      <c r="H98" s="98">
        <f>SUMIFS(Table2[Vol_L],Table2[Code],'MPG Payment'!$B98,Table2[Account Details],"Available")</f>
        <v>2008.7999999999997</v>
      </c>
      <c r="I98" s="98">
        <f>SUMIFS(Table2[Amount],Table2[Code],'MPG Payment'!$B98,Table2[Account Details],"Available")</f>
        <v>75249.220100000006</v>
      </c>
      <c r="J98" s="98">
        <f>IF(E98="direct",SUMIFS(Table2[Vol_L],Table2[Code],'MPG Payment'!$B98,Table2[Account Details],"Not Available"),0)</f>
        <v>0</v>
      </c>
      <c r="K98" s="98">
        <f>IF(E98="direct",SUMIFS(Table2[Amount],Table2[Code],'MPG Payment'!$B98,Table2[Account Details],"Not Available"),0)</f>
        <v>0</v>
      </c>
      <c r="L98" s="98">
        <f t="shared" si="13"/>
        <v>2008.7999999999997</v>
      </c>
      <c r="M98" s="98">
        <f t="shared" si="14"/>
        <v>75249.220100000006</v>
      </c>
      <c r="N98" s="99">
        <f t="shared" si="15"/>
        <v>75249.220100000006</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75249</v>
      </c>
      <c r="W98" s="98">
        <f>IF(E98="direct",SUMIFS(Table2[Net Amount],Table2[Code],'MPG Payment'!$B98,Table2[Account Details],"Not Available"),0)</f>
        <v>0</v>
      </c>
      <c r="X98" s="98">
        <f t="shared" si="17"/>
        <v>0</v>
      </c>
      <c r="Y98" s="28">
        <f t="shared" si="18"/>
        <v>63.389999999999418</v>
      </c>
      <c r="Z98" s="100">
        <v>0</v>
      </c>
      <c r="AA98" s="101">
        <f t="shared" si="19"/>
        <v>0</v>
      </c>
      <c r="AB98" s="102">
        <f t="shared" si="20"/>
        <v>-8.3877168152535729E-4</v>
      </c>
      <c r="AC98" s="29">
        <f>COUNTIF(Table2[Code],'MPG Payment'!B98)</f>
        <v>2</v>
      </c>
      <c r="AD98" s="127" t="str" cm="1">
        <f t="array" aca="1" ref="AD98" ca="1">SUBSTITUTE(SUBSTITUTE(MID(CELL("filename"),FIND("[",CELL("filename"))+1,FIND("]",CELL("filename"))-FIND("[",CELL("filename"))-1),"JH Farmer Payment-",""),".xlsx","")</f>
        <v>Indent</v>
      </c>
      <c r="AE98" s="29"/>
      <c r="AF98" s="168">
        <v>0</v>
      </c>
      <c r="AG98" s="168">
        <v>0</v>
      </c>
      <c r="AH98" s="168">
        <f t="shared" si="21"/>
        <v>0</v>
      </c>
      <c r="AI98" s="169">
        <v>0</v>
      </c>
    </row>
    <row r="99" spans="1:35" x14ac:dyDescent="0.25">
      <c r="A99" s="42" t="s">
        <v>14033</v>
      </c>
      <c r="B99" s="50">
        <v>20080007</v>
      </c>
      <c r="C99" s="262" t="s">
        <v>14951</v>
      </c>
      <c r="D99" s="29" t="s">
        <v>991</v>
      </c>
      <c r="E99" s="30" t="str">
        <f>IFERROR(VLOOKUP(B99,Table2[[Code]:[Category]],13,0),"Indirect")</f>
        <v>Direct</v>
      </c>
      <c r="F99" s="24">
        <v>3154.4199999999996</v>
      </c>
      <c r="G99" s="24">
        <v>123034.57</v>
      </c>
      <c r="H99" s="98">
        <f>SUMIFS(Table2[Vol_L],Table2[Code],'MPG Payment'!$B99,Table2[Account Details],"Available")</f>
        <v>3074.8799999999987</v>
      </c>
      <c r="I99" s="98">
        <f>SUMIFS(Table2[Amount],Table2[Code],'MPG Payment'!$B99,Table2[Account Details],"Available")</f>
        <v>122970.43330000003</v>
      </c>
      <c r="J99" s="98">
        <f>IF(E99="direct",SUMIFS(Table2[Vol_L],Table2[Code],'MPG Payment'!$B99,Table2[Account Details],"Not Available"),0)</f>
        <v>0</v>
      </c>
      <c r="K99" s="98">
        <f>IF(E99="direct",SUMIFS(Table2[Amount],Table2[Code],'MPG Payment'!$B99,Table2[Account Details],"Not Available"),0)</f>
        <v>0</v>
      </c>
      <c r="L99" s="98">
        <f t="shared" si="13"/>
        <v>3074.8799999999987</v>
      </c>
      <c r="M99" s="98">
        <f t="shared" si="14"/>
        <v>122970.43330000003</v>
      </c>
      <c r="N99" s="99">
        <f t="shared" si="15"/>
        <v>122970.43330000003</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122970</v>
      </c>
      <c r="W99" s="98">
        <f>IF(E99="direct",SUMIFS(Table2[Net Amount],Table2[Code],'MPG Payment'!$B99,Table2[Account Details],"Not Available"),0)</f>
        <v>0</v>
      </c>
      <c r="X99" s="98">
        <f t="shared" si="17"/>
        <v>0</v>
      </c>
      <c r="Y99" s="28">
        <f t="shared" si="18"/>
        <v>64.570000000006985</v>
      </c>
      <c r="Z99" s="100">
        <v>0</v>
      </c>
      <c r="AA99" s="101">
        <f t="shared" si="19"/>
        <v>0</v>
      </c>
      <c r="AB99" s="102">
        <f t="shared" si="20"/>
        <v>-5.2129007318815876E-4</v>
      </c>
      <c r="AC99" s="29">
        <f>COUNTIF(Table2[Code],'MPG Payment'!B99)</f>
        <v>51</v>
      </c>
      <c r="AD99" s="127" t="str" cm="1">
        <f t="array" aca="1" ref="AD99" ca="1">SUBSTITUTE(SUBSTITUTE(MID(CELL("filename"),FIND("[",CELL("filename"))+1,FIND("]",CELL("filename"))-FIND("[",CELL("filename"))-1),"JH Farmer Payment-",""),".xlsx","")</f>
        <v>Indent</v>
      </c>
      <c r="AE99" s="29"/>
      <c r="AF99" s="168">
        <v>0</v>
      </c>
      <c r="AG99" s="168">
        <v>0</v>
      </c>
      <c r="AH99" s="168">
        <f t="shared" si="21"/>
        <v>0</v>
      </c>
      <c r="AI99" s="169">
        <v>0</v>
      </c>
    </row>
    <row r="100" spans="1:35" x14ac:dyDescent="0.25">
      <c r="A100" s="42" t="s">
        <v>14033</v>
      </c>
      <c r="B100" s="50">
        <v>20080008</v>
      </c>
      <c r="C100" s="262" t="s">
        <v>14952</v>
      </c>
      <c r="D100" s="29" t="s">
        <v>991</v>
      </c>
      <c r="E100" s="30" t="str">
        <f>IFERROR(VLOOKUP(B100,Table2[[Code]:[Category]],13,0),"Indirect")</f>
        <v>Direct</v>
      </c>
      <c r="F100" s="24">
        <v>467.92000000000007</v>
      </c>
      <c r="G100" s="24">
        <v>18207.3</v>
      </c>
      <c r="H100" s="98">
        <f>SUMIFS(Table2[Vol_L],Table2[Code],'MPG Payment'!$B100,Table2[Account Details],"Available")</f>
        <v>469.5</v>
      </c>
      <c r="I100" s="98">
        <f>SUMIFS(Table2[Amount],Table2[Code],'MPG Payment'!$B100,Table2[Account Details],"Available")</f>
        <v>18169.803</v>
      </c>
      <c r="J100" s="98">
        <f>IF(E100="direct",SUMIFS(Table2[Vol_L],Table2[Code],'MPG Payment'!$B100,Table2[Account Details],"Not Available"),0)</f>
        <v>0</v>
      </c>
      <c r="K100" s="98">
        <f>IF(E100="direct",SUMIFS(Table2[Amount],Table2[Code],'MPG Payment'!$B100,Table2[Account Details],"Not Available"),0)</f>
        <v>0</v>
      </c>
      <c r="L100" s="98">
        <f t="shared" si="13"/>
        <v>469.5</v>
      </c>
      <c r="M100" s="98">
        <f t="shared" si="14"/>
        <v>18169.803</v>
      </c>
      <c r="N100" s="99">
        <f t="shared" si="15"/>
        <v>18169.803</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18170</v>
      </c>
      <c r="W100" s="98">
        <f>IF(E100="direct",SUMIFS(Table2[Net Amount],Table2[Code],'MPG Payment'!$B100,Table2[Account Details],"Not Available"),0)</f>
        <v>0</v>
      </c>
      <c r="X100" s="98">
        <f t="shared" si="17"/>
        <v>0</v>
      </c>
      <c r="Y100" s="28">
        <f t="shared" si="18"/>
        <v>37.299999999999272</v>
      </c>
      <c r="Z100" s="100">
        <v>0</v>
      </c>
      <c r="AA100" s="101">
        <f t="shared" si="19"/>
        <v>0</v>
      </c>
      <c r="AB100" s="102">
        <f t="shared" si="20"/>
        <v>-2.0594486826712027E-3</v>
      </c>
      <c r="AC100" s="29">
        <f>COUNTIF(Table2[Code],'MPG Payment'!B100)</f>
        <v>1</v>
      </c>
      <c r="AD100" s="127" t="str" cm="1">
        <f t="array" aca="1" ref="AD100" ca="1">SUBSTITUTE(SUBSTITUTE(MID(CELL("filename"),FIND("[",CELL("filename"))+1,FIND("]",CELL("filename"))-FIND("[",CELL("filename"))-1),"JH Farmer Payment-",""),".xlsx","")</f>
        <v>Indent</v>
      </c>
      <c r="AE100" s="29"/>
      <c r="AF100" s="168">
        <v>0</v>
      </c>
      <c r="AG100" s="168">
        <v>0</v>
      </c>
      <c r="AH100" s="168">
        <f t="shared" si="21"/>
        <v>0</v>
      </c>
      <c r="AI100" s="169">
        <v>0</v>
      </c>
    </row>
    <row r="101" spans="1:35" x14ac:dyDescent="0.25">
      <c r="A101" s="42" t="s">
        <v>14033</v>
      </c>
      <c r="B101" s="50">
        <v>20080009</v>
      </c>
      <c r="C101" s="262" t="s">
        <v>14953</v>
      </c>
      <c r="D101" s="29" t="s">
        <v>991</v>
      </c>
      <c r="E101" s="30" t="str">
        <f>IFERROR(VLOOKUP(B101,Table2[[Code]:[Category]],13,0),"Indirect")</f>
        <v>Direct</v>
      </c>
      <c r="F101" s="24">
        <v>566.78</v>
      </c>
      <c r="G101" s="24">
        <v>22739.03</v>
      </c>
      <c r="H101" s="98">
        <f>SUMIFS(Table2[Vol_L],Table2[Code],'MPG Payment'!$B101,Table2[Account Details],"Available")</f>
        <v>534.1</v>
      </c>
      <c r="I101" s="98">
        <f>SUMIFS(Table2[Amount],Table2[Code],'MPG Payment'!$B101,Table2[Account Details],"Available")</f>
        <v>22639.358699999997</v>
      </c>
      <c r="J101" s="98">
        <f>IF(E101="direct",SUMIFS(Table2[Vol_L],Table2[Code],'MPG Payment'!$B101,Table2[Account Details],"Not Available"),0)</f>
        <v>0</v>
      </c>
      <c r="K101" s="98">
        <f>IF(E101="direct",SUMIFS(Table2[Amount],Table2[Code],'MPG Payment'!$B101,Table2[Account Details],"Not Available"),0)</f>
        <v>0</v>
      </c>
      <c r="L101" s="98">
        <f t="shared" si="13"/>
        <v>534.1</v>
      </c>
      <c r="M101" s="98">
        <f t="shared" si="14"/>
        <v>22639.358699999997</v>
      </c>
      <c r="N101" s="99">
        <f t="shared" si="15"/>
        <v>22639.358699999997</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22639</v>
      </c>
      <c r="W101" s="98">
        <f>IF(E101="direct",SUMIFS(Table2[Net Amount],Table2[Code],'MPG Payment'!$B101,Table2[Account Details],"Not Available"),0)</f>
        <v>0</v>
      </c>
      <c r="X101" s="98">
        <f t="shared" si="17"/>
        <v>0</v>
      </c>
      <c r="Y101" s="28">
        <f t="shared" si="18"/>
        <v>100.02999999999884</v>
      </c>
      <c r="Z101" s="100">
        <v>0</v>
      </c>
      <c r="AA101" s="101">
        <f t="shared" si="19"/>
        <v>0</v>
      </c>
      <c r="AB101" s="102">
        <f t="shared" si="20"/>
        <v>-4.3832696469463207E-3</v>
      </c>
      <c r="AC101" s="29">
        <f>COUNTIF(Table2[Code],'MPG Payment'!B101)</f>
        <v>3</v>
      </c>
      <c r="AD101" s="127" t="str" cm="1">
        <f t="array" aca="1" ref="AD101" ca="1">SUBSTITUTE(SUBSTITUTE(MID(CELL("filename"),FIND("[",CELL("filename"))+1,FIND("]",CELL("filename"))-FIND("[",CELL("filename"))-1),"JH Farmer Payment-",""),".xlsx","")</f>
        <v>Indent</v>
      </c>
      <c r="AE101" s="29"/>
      <c r="AF101" s="168">
        <v>0</v>
      </c>
      <c r="AG101" s="168">
        <v>0</v>
      </c>
      <c r="AH101" s="168">
        <f t="shared" si="21"/>
        <v>0</v>
      </c>
      <c r="AI101" s="169">
        <v>0</v>
      </c>
    </row>
    <row r="102" spans="1:35" x14ac:dyDescent="0.25">
      <c r="A102" s="42" t="s">
        <v>14033</v>
      </c>
      <c r="B102" s="50">
        <v>20080010</v>
      </c>
      <c r="C102" s="262" t="s">
        <v>14954</v>
      </c>
      <c r="D102" s="29" t="s">
        <v>991</v>
      </c>
      <c r="E102" s="30" t="str">
        <f>IFERROR(VLOOKUP(B102,Table2[[Code]:[Category]],13,0),"Indirect")</f>
        <v>Direct</v>
      </c>
      <c r="F102" s="24">
        <v>892.41999999999985</v>
      </c>
      <c r="G102" s="24">
        <v>42369.599999999999</v>
      </c>
      <c r="H102" s="98">
        <f>SUMIFS(Table2[Vol_L],Table2[Code],'MPG Payment'!$B102,Table2[Account Details],"Available")</f>
        <v>883.63000000000022</v>
      </c>
      <c r="I102" s="98">
        <f>SUMIFS(Table2[Amount],Table2[Code],'MPG Payment'!$B102,Table2[Account Details],"Available")</f>
        <v>42766.346500000014</v>
      </c>
      <c r="J102" s="98">
        <f>IF(E102="direct",SUMIFS(Table2[Vol_L],Table2[Code],'MPG Payment'!$B102,Table2[Account Details],"Not Available"),0)</f>
        <v>0</v>
      </c>
      <c r="K102" s="98">
        <f>IF(E102="direct",SUMIFS(Table2[Amount],Table2[Code],'MPG Payment'!$B102,Table2[Account Details],"Not Available"),0)</f>
        <v>0</v>
      </c>
      <c r="L102" s="98">
        <f t="shared" si="13"/>
        <v>883.63000000000022</v>
      </c>
      <c r="M102" s="98">
        <f t="shared" si="14"/>
        <v>42766.346500000014</v>
      </c>
      <c r="N102" s="99">
        <f t="shared" si="15"/>
        <v>42369.599999999999</v>
      </c>
      <c r="O102" s="98">
        <f>SUMIFS(Table2[TS Loss],Table2[Code],'MPG Payment'!$B102)</f>
        <v>0</v>
      </c>
      <c r="P102" s="98">
        <f>SUMIFS(Table2[Deduction for excess payment],Table2[Code],'MPG Payment'!$B102)</f>
        <v>0</v>
      </c>
      <c r="Q102" s="98">
        <f t="shared" si="16"/>
        <v>396.74650000001566</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42369</v>
      </c>
      <c r="W102" s="98">
        <f>IF(E102="direct",SUMIFS(Table2[Net Amount],Table2[Code],'MPG Payment'!$B102,Table2[Account Details],"Not Available"),0)</f>
        <v>0</v>
      </c>
      <c r="X102" s="98">
        <f t="shared" si="17"/>
        <v>0</v>
      </c>
      <c r="Y102" s="28">
        <f t="shared" si="18"/>
        <v>0.59999999999854481</v>
      </c>
      <c r="Z102" s="100">
        <v>0</v>
      </c>
      <c r="AA102" s="101">
        <f t="shared" si="19"/>
        <v>1</v>
      </c>
      <c r="AB102" s="102">
        <f t="shared" si="20"/>
        <v>9.3639425437109548E-3</v>
      </c>
      <c r="AC102" s="29">
        <f>COUNTIF(Table2[Code],'MPG Payment'!B102)</f>
        <v>24</v>
      </c>
      <c r="AD102" s="127" t="str" cm="1">
        <f t="array" aca="1" ref="AD102" ca="1">SUBSTITUTE(SUBSTITUTE(MID(CELL("filename"),FIND("[",CELL("filename"))+1,FIND("]",CELL("filename"))-FIND("[",CELL("filename"))-1),"JH Farmer Payment-",""),".xlsx","")</f>
        <v>Indent</v>
      </c>
      <c r="AE102" s="29"/>
      <c r="AF102" s="168">
        <v>0</v>
      </c>
      <c r="AG102" s="168">
        <v>0</v>
      </c>
      <c r="AH102" s="168">
        <f t="shared" si="21"/>
        <v>0</v>
      </c>
      <c r="AI102" s="169">
        <v>0</v>
      </c>
    </row>
    <row r="103" spans="1:35" x14ac:dyDescent="0.25">
      <c r="A103" s="42" t="s">
        <v>14033</v>
      </c>
      <c r="B103" s="50">
        <v>20080014</v>
      </c>
      <c r="C103" s="262" t="s">
        <v>14955</v>
      </c>
      <c r="D103" s="29" t="s">
        <v>991</v>
      </c>
      <c r="E103" s="30" t="str">
        <f>IFERROR(VLOOKUP(B103,Table2[[Code]:[Category]],13,0),"Indirect")</f>
        <v>Indirect</v>
      </c>
      <c r="F103" s="24">
        <v>777.42000000000007</v>
      </c>
      <c r="G103" s="24">
        <v>30679.94</v>
      </c>
      <c r="H103" s="98">
        <f>SUMIFS(Table2[Vol_L],Table2[Code],'MPG Payment'!$B103,Table2[Account Details],"Available")</f>
        <v>0</v>
      </c>
      <c r="I103" s="98">
        <f>SUMIFS(Table2[Amount],Table2[Code],'MPG Payment'!$B103,Table2[Account Details],"Available")</f>
        <v>0</v>
      </c>
      <c r="J103" s="98">
        <f>IF(E103="direct",SUMIFS(Table2[Vol_L],Table2[Code],'MPG Payment'!$B103,Table2[Account Details],"Not Available"),0)</f>
        <v>0</v>
      </c>
      <c r="K103" s="98">
        <f>IF(E103="direct",SUMIFS(Table2[Amount],Table2[Code],'MPG Payment'!$B103,Table2[Account Details],"Not Available"),0)</f>
        <v>0</v>
      </c>
      <c r="L103" s="98">
        <f t="shared" si="13"/>
        <v>0</v>
      </c>
      <c r="M103" s="98">
        <f t="shared" si="14"/>
        <v>0</v>
      </c>
      <c r="N103" s="99">
        <f t="shared" si="15"/>
        <v>30679.94</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0</v>
      </c>
      <c r="W103" s="98">
        <f>IF(E103="direct",SUMIFS(Table2[Net Amount],Table2[Code],'MPG Payment'!$B103,Table2[Account Details],"Not Available"),0)</f>
        <v>0</v>
      </c>
      <c r="X103" s="98">
        <f t="shared" si="17"/>
        <v>30679.94</v>
      </c>
      <c r="Y103" s="28">
        <f t="shared" si="18"/>
        <v>0</v>
      </c>
      <c r="Z103" s="100">
        <v>0</v>
      </c>
      <c r="AA103" s="101">
        <f t="shared" si="19"/>
        <v>0</v>
      </c>
      <c r="AB103" s="102">
        <f t="shared" si="20"/>
        <v>-1</v>
      </c>
      <c r="AC103" s="29">
        <f>COUNTIF(Table2[Code],'MPG Payment'!B103)</f>
        <v>0</v>
      </c>
      <c r="AD103" s="127" t="str" cm="1">
        <f t="array" aca="1" ref="AD103" ca="1">SUBSTITUTE(SUBSTITUTE(MID(CELL("filename"),FIND("[",CELL("filename"))+1,FIND("]",CELL("filename"))-FIND("[",CELL("filename"))-1),"JH Farmer Payment-",""),".xlsx","")</f>
        <v>Indent</v>
      </c>
      <c r="AE103" s="29"/>
      <c r="AF103" s="168">
        <v>0</v>
      </c>
      <c r="AG103" s="168">
        <v>0</v>
      </c>
      <c r="AH103" s="168">
        <f t="shared" si="21"/>
        <v>0</v>
      </c>
      <c r="AI103" s="169">
        <v>0</v>
      </c>
    </row>
    <row r="104" spans="1:35" x14ac:dyDescent="0.25">
      <c r="A104" s="42" t="s">
        <v>14033</v>
      </c>
      <c r="B104" s="50">
        <v>20080018</v>
      </c>
      <c r="C104" s="262" t="s">
        <v>16408</v>
      </c>
      <c r="D104" s="29" t="s">
        <v>6600</v>
      </c>
      <c r="E104" s="30" t="str">
        <f>IFERROR(VLOOKUP(B104,Table2[[Code]:[Category]],13,0),"Indirect")</f>
        <v>Indirect</v>
      </c>
      <c r="F104" s="24">
        <v>64.72</v>
      </c>
      <c r="G104" s="24">
        <v>2539.9899999999998</v>
      </c>
      <c r="H104" s="98">
        <f>SUMIFS(Table2[Vol_L],Table2[Code],'MPG Payment'!$B104,Table2[Account Details],"Available")</f>
        <v>0</v>
      </c>
      <c r="I104" s="98">
        <f>SUMIFS(Table2[Amount],Table2[Code],'MPG Payment'!$B104,Table2[Account Details],"Available")</f>
        <v>0</v>
      </c>
      <c r="J104" s="98">
        <f>IF(E104="direct",SUMIFS(Table2[Vol_L],Table2[Code],'MPG Payment'!$B104,Table2[Account Details],"Not Available"),0)</f>
        <v>0</v>
      </c>
      <c r="K104" s="98">
        <f>IF(E104="direct",SUMIFS(Table2[Amount],Table2[Code],'MPG Payment'!$B104,Table2[Account Details],"Not Available"),0)</f>
        <v>0</v>
      </c>
      <c r="L104" s="98">
        <f t="shared" si="13"/>
        <v>0</v>
      </c>
      <c r="M104" s="98">
        <f t="shared" si="14"/>
        <v>0</v>
      </c>
      <c r="N104" s="99">
        <f t="shared" si="15"/>
        <v>2539.9899999999998</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0</v>
      </c>
      <c r="W104" s="98">
        <f>IF(E104="direct",SUMIFS(Table2[Net Amount],Table2[Code],'MPG Payment'!$B104,Table2[Account Details],"Not Available"),0)</f>
        <v>0</v>
      </c>
      <c r="X104" s="98">
        <f t="shared" si="17"/>
        <v>2539.9899999999998</v>
      </c>
      <c r="Y104" s="28">
        <f t="shared" si="18"/>
        <v>0</v>
      </c>
      <c r="Z104" s="100">
        <v>0</v>
      </c>
      <c r="AA104" s="101">
        <f t="shared" si="19"/>
        <v>0</v>
      </c>
      <c r="AB104" s="102">
        <f t="shared" si="20"/>
        <v>-1</v>
      </c>
      <c r="AC104" s="29">
        <f>COUNTIF(Table2[Code],'MPG Payment'!B104)</f>
        <v>0</v>
      </c>
      <c r="AD104" s="127" t="str" cm="1">
        <f t="array" aca="1" ref="AD104" ca="1">SUBSTITUTE(SUBSTITUTE(MID(CELL("filename"),FIND("[",CELL("filename"))+1,FIND("]",CELL("filename"))-FIND("[",CELL("filename"))-1),"JH Farmer Payment-",""),".xlsx","")</f>
        <v>Indent</v>
      </c>
      <c r="AE104" s="29"/>
      <c r="AF104" s="168">
        <v>0</v>
      </c>
      <c r="AG104" s="168">
        <v>0</v>
      </c>
      <c r="AH104" s="168">
        <f t="shared" si="21"/>
        <v>0</v>
      </c>
      <c r="AI104" s="169">
        <v>0</v>
      </c>
    </row>
    <row r="105" spans="1:35" x14ac:dyDescent="0.25">
      <c r="A105" s="42" t="s">
        <v>14033</v>
      </c>
      <c r="B105" s="50">
        <v>20080026</v>
      </c>
      <c r="C105" s="262" t="s">
        <v>14957</v>
      </c>
      <c r="D105" s="29" t="s">
        <v>991</v>
      </c>
      <c r="E105" s="30" t="str">
        <f>IFERROR(VLOOKUP(B105,Table2[[Code]:[Category]],13,0),"Indirect")</f>
        <v>Direct</v>
      </c>
      <c r="F105" s="24">
        <v>558.71999999999991</v>
      </c>
      <c r="G105" s="24">
        <v>24646.04</v>
      </c>
      <c r="H105" s="98">
        <f>SUMIFS(Table2[Vol_L],Table2[Code],'MPG Payment'!$B105,Table2[Account Details],"Available")</f>
        <v>689.58999999999992</v>
      </c>
      <c r="I105" s="98">
        <f>SUMIFS(Table2[Amount],Table2[Code],'MPG Payment'!$B105,Table2[Account Details],"Available")</f>
        <v>30100.973600000005</v>
      </c>
      <c r="J105" s="98">
        <f>IF(E105="direct",SUMIFS(Table2[Vol_L],Table2[Code],'MPG Payment'!$B105,Table2[Account Details],"Not Available"),0)</f>
        <v>0</v>
      </c>
      <c r="K105" s="98">
        <f>IF(E105="direct",SUMIFS(Table2[Amount],Table2[Code],'MPG Payment'!$B105,Table2[Account Details],"Not Available"),0)</f>
        <v>0</v>
      </c>
      <c r="L105" s="98">
        <f t="shared" si="13"/>
        <v>689.58999999999992</v>
      </c>
      <c r="M105" s="98">
        <f t="shared" si="14"/>
        <v>30100.973600000005</v>
      </c>
      <c r="N105" s="99">
        <f t="shared" si="15"/>
        <v>24646.04</v>
      </c>
      <c r="O105" s="98">
        <f>SUMIFS(Table2[TS Loss],Table2[Code],'MPG Payment'!$B105)</f>
        <v>0</v>
      </c>
      <c r="P105" s="98">
        <f>SUMIFS(Table2[Deduction for excess payment],Table2[Code],'MPG Payment'!$B105)</f>
        <v>0</v>
      </c>
      <c r="Q105" s="98">
        <f t="shared" si="16"/>
        <v>5454.9336000000039</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24646</v>
      </c>
      <c r="W105" s="98">
        <f>IF(E105="direct",SUMIFS(Table2[Net Amount],Table2[Code],'MPG Payment'!$B105,Table2[Account Details],"Not Available"),0)</f>
        <v>0</v>
      </c>
      <c r="X105" s="98">
        <f t="shared" si="17"/>
        <v>0</v>
      </c>
      <c r="Y105" s="28">
        <f t="shared" si="18"/>
        <v>4.0000000000873115E-2</v>
      </c>
      <c r="Z105" s="100">
        <v>0</v>
      </c>
      <c r="AA105" s="101">
        <f t="shared" si="19"/>
        <v>0</v>
      </c>
      <c r="AB105" s="102">
        <f t="shared" si="20"/>
        <v>0.22133103735934875</v>
      </c>
      <c r="AC105" s="29">
        <f>COUNTIF(Table2[Code],'MPG Payment'!B105)</f>
        <v>5</v>
      </c>
      <c r="AD105" s="127" t="str" cm="1">
        <f t="array" aca="1" ref="AD105" ca="1">SUBSTITUTE(SUBSTITUTE(MID(CELL("filename"),FIND("[",CELL("filename"))+1,FIND("]",CELL("filename"))-FIND("[",CELL("filename"))-1),"JH Farmer Payment-",""),".xlsx","")</f>
        <v>Indent</v>
      </c>
      <c r="AE105" s="29"/>
      <c r="AF105" s="168">
        <v>0</v>
      </c>
      <c r="AG105" s="168">
        <v>0</v>
      </c>
      <c r="AH105" s="168">
        <f t="shared" si="21"/>
        <v>0</v>
      </c>
      <c r="AI105" s="169">
        <v>0</v>
      </c>
    </row>
    <row r="106" spans="1:35" x14ac:dyDescent="0.25">
      <c r="A106" s="42" t="s">
        <v>14033</v>
      </c>
      <c r="B106" s="50">
        <v>20080027</v>
      </c>
      <c r="C106" s="262" t="s">
        <v>14958</v>
      </c>
      <c r="D106" s="29" t="s">
        <v>991</v>
      </c>
      <c r="E106" s="30" t="str">
        <f>IFERROR(VLOOKUP(B106,Table2[[Code]:[Category]],13,0),"Indirect")</f>
        <v>Direct</v>
      </c>
      <c r="F106" s="24">
        <v>488.32</v>
      </c>
      <c r="G106" s="24">
        <v>20067.23</v>
      </c>
      <c r="H106" s="98">
        <f>SUMIFS(Table2[Vol_L],Table2[Code],'MPG Payment'!$B106,Table2[Account Details],"Available")</f>
        <v>472.17999999999995</v>
      </c>
      <c r="I106" s="98">
        <f>SUMIFS(Table2[Amount],Table2[Code],'MPG Payment'!$B106,Table2[Account Details],"Available")</f>
        <v>19837.897200000003</v>
      </c>
      <c r="J106" s="98">
        <f>IF(E106="direct",SUMIFS(Table2[Vol_L],Table2[Code],'MPG Payment'!$B106,Table2[Account Details],"Not Available"),0)</f>
        <v>0</v>
      </c>
      <c r="K106" s="98">
        <f>IF(E106="direct",SUMIFS(Table2[Amount],Table2[Code],'MPG Payment'!$B106,Table2[Account Details],"Not Available"),0)</f>
        <v>0</v>
      </c>
      <c r="L106" s="98">
        <f t="shared" si="13"/>
        <v>472.17999999999995</v>
      </c>
      <c r="M106" s="98">
        <f t="shared" si="14"/>
        <v>19837.897200000003</v>
      </c>
      <c r="N106" s="99">
        <f t="shared" si="15"/>
        <v>19837.897200000003</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19838</v>
      </c>
      <c r="W106" s="98">
        <f>IF(E106="direct",SUMIFS(Table2[Net Amount],Table2[Code],'MPG Payment'!$B106,Table2[Account Details],"Not Available"),0)</f>
        <v>0</v>
      </c>
      <c r="X106" s="98">
        <f t="shared" si="17"/>
        <v>0</v>
      </c>
      <c r="Y106" s="28">
        <f t="shared" si="18"/>
        <v>229.22999999999956</v>
      </c>
      <c r="Z106" s="100">
        <v>0</v>
      </c>
      <c r="AA106" s="101">
        <f t="shared" si="19"/>
        <v>0</v>
      </c>
      <c r="AB106" s="102">
        <f t="shared" si="20"/>
        <v>-1.142822402493999E-2</v>
      </c>
      <c r="AC106" s="29">
        <f>COUNTIF(Table2[Code],'MPG Payment'!B106)</f>
        <v>12</v>
      </c>
      <c r="AD106" s="127" t="str" cm="1">
        <f t="array" aca="1" ref="AD106" ca="1">SUBSTITUTE(SUBSTITUTE(MID(CELL("filename"),FIND("[",CELL("filename"))+1,FIND("]",CELL("filename"))-FIND("[",CELL("filename"))-1),"JH Farmer Payment-",""),".xlsx","")</f>
        <v>Indent</v>
      </c>
      <c r="AE106" s="29"/>
      <c r="AF106" s="168">
        <v>0</v>
      </c>
      <c r="AG106" s="168">
        <v>0</v>
      </c>
      <c r="AH106" s="168">
        <f t="shared" si="21"/>
        <v>0</v>
      </c>
      <c r="AI106" s="169">
        <v>0</v>
      </c>
    </row>
    <row r="107" spans="1:35" x14ac:dyDescent="0.25">
      <c r="A107" s="42" t="s">
        <v>14033</v>
      </c>
      <c r="B107" s="50">
        <v>20080028</v>
      </c>
      <c r="C107" s="262" t="s">
        <v>14959</v>
      </c>
      <c r="D107" s="29" t="s">
        <v>991</v>
      </c>
      <c r="E107" s="30" t="str">
        <f>IFERROR(VLOOKUP(B107,Table2[[Code]:[Category]],13,0),"Indirect")</f>
        <v>Direct</v>
      </c>
      <c r="F107" s="24">
        <v>381.74</v>
      </c>
      <c r="G107" s="24">
        <v>14917.829999999998</v>
      </c>
      <c r="H107" s="98">
        <f>SUMIFS(Table2[Vol_L],Table2[Code],'MPG Payment'!$B107,Table2[Account Details],"Available")</f>
        <v>389.85</v>
      </c>
      <c r="I107" s="98">
        <f>SUMIFS(Table2[Amount],Table2[Code],'MPG Payment'!$B107,Table2[Account Details],"Available")</f>
        <v>14882.119999999999</v>
      </c>
      <c r="J107" s="98">
        <f>IF(E107="direct",SUMIFS(Table2[Vol_L],Table2[Code],'MPG Payment'!$B107,Table2[Account Details],"Not Available"),0)</f>
        <v>0</v>
      </c>
      <c r="K107" s="98">
        <f>IF(E107="direct",SUMIFS(Table2[Amount],Table2[Code],'MPG Payment'!$B107,Table2[Account Details],"Not Available"),0)</f>
        <v>0</v>
      </c>
      <c r="L107" s="98">
        <f t="shared" si="13"/>
        <v>389.85</v>
      </c>
      <c r="M107" s="98">
        <f t="shared" si="14"/>
        <v>14882.119999999999</v>
      </c>
      <c r="N107" s="99">
        <f t="shared" si="15"/>
        <v>14882.119999999999</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14881</v>
      </c>
      <c r="W107" s="98">
        <f>IF(E107="direct",SUMIFS(Table2[Net Amount],Table2[Code],'MPG Payment'!$B107,Table2[Account Details],"Not Available"),0)</f>
        <v>0</v>
      </c>
      <c r="X107" s="98">
        <f t="shared" si="17"/>
        <v>0</v>
      </c>
      <c r="Y107" s="28">
        <f t="shared" si="18"/>
        <v>36.829999999998108</v>
      </c>
      <c r="Z107" s="100">
        <v>0</v>
      </c>
      <c r="AA107" s="101">
        <f t="shared" si="19"/>
        <v>1</v>
      </c>
      <c r="AB107" s="102">
        <f t="shared" si="20"/>
        <v>-2.3937797923692071E-3</v>
      </c>
      <c r="AC107" s="29">
        <f>COUNTIF(Table2[Code],'MPG Payment'!B107)</f>
        <v>10</v>
      </c>
      <c r="AD107" s="127" t="str" cm="1">
        <f t="array" aca="1" ref="AD107" ca="1">SUBSTITUTE(SUBSTITUTE(MID(CELL("filename"),FIND("[",CELL("filename"))+1,FIND("]",CELL("filename"))-FIND("[",CELL("filename"))-1),"JH Farmer Payment-",""),".xlsx","")</f>
        <v>Indent</v>
      </c>
      <c r="AE107" s="29"/>
      <c r="AF107" s="168">
        <v>0</v>
      </c>
      <c r="AG107" s="168">
        <v>0</v>
      </c>
      <c r="AH107" s="168">
        <f t="shared" si="21"/>
        <v>0</v>
      </c>
      <c r="AI107" s="169">
        <v>0</v>
      </c>
    </row>
    <row r="108" spans="1:35" x14ac:dyDescent="0.25">
      <c r="A108" s="42" t="s">
        <v>14033</v>
      </c>
      <c r="B108" s="50">
        <v>20080030</v>
      </c>
      <c r="C108" s="262" t="s">
        <v>14960</v>
      </c>
      <c r="D108" s="29" t="s">
        <v>991</v>
      </c>
      <c r="E108" s="30" t="str">
        <f>IFERROR(VLOOKUP(B108,Table2[[Code]:[Category]],13,0),"Indirect")</f>
        <v>Direct</v>
      </c>
      <c r="F108" s="24">
        <v>402.17999999999995</v>
      </c>
      <c r="G108" s="24">
        <v>16616.5</v>
      </c>
      <c r="H108" s="98">
        <f>SUMIFS(Table2[Vol_L],Table2[Code],'MPG Payment'!$B108,Table2[Account Details],"Available")</f>
        <v>399.36</v>
      </c>
      <c r="I108" s="98">
        <f>SUMIFS(Table2[Amount],Table2[Code],'MPG Payment'!$B108,Table2[Account Details],"Available")</f>
        <v>15540.093800000001</v>
      </c>
      <c r="J108" s="98">
        <f>IF(E108="direct",SUMIFS(Table2[Vol_L],Table2[Code],'MPG Payment'!$B108,Table2[Account Details],"Not Available"),0)</f>
        <v>4.03</v>
      </c>
      <c r="K108" s="98">
        <f>IF(E108="direct",SUMIFS(Table2[Amount],Table2[Code],'MPG Payment'!$B108,Table2[Account Details],"Not Available"),0)</f>
        <v>155.45050000000001</v>
      </c>
      <c r="L108" s="98">
        <f t="shared" si="13"/>
        <v>403.39</v>
      </c>
      <c r="M108" s="98">
        <f t="shared" si="14"/>
        <v>15695.544300000001</v>
      </c>
      <c r="N108" s="99">
        <f t="shared" si="15"/>
        <v>15695.544300000001</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15540</v>
      </c>
      <c r="W108" s="98">
        <f>IF(E108="direct",SUMIFS(Table2[Net Amount],Table2[Code],'MPG Payment'!$B108,Table2[Account Details],"Not Available"),0)</f>
        <v>155</v>
      </c>
      <c r="X108" s="98">
        <f t="shared" si="17"/>
        <v>0</v>
      </c>
      <c r="Y108" s="28">
        <f t="shared" si="18"/>
        <v>921.5</v>
      </c>
      <c r="Z108" s="100">
        <v>0</v>
      </c>
      <c r="AA108" s="101">
        <f t="shared" si="19"/>
        <v>1</v>
      </c>
      <c r="AB108" s="102">
        <f t="shared" si="20"/>
        <v>-5.5424168747931192E-2</v>
      </c>
      <c r="AC108" s="29">
        <f>COUNTIF(Table2[Code],'MPG Payment'!B108)</f>
        <v>2</v>
      </c>
      <c r="AD108" s="127" t="str" cm="1">
        <f t="array" aca="1" ref="AD108" ca="1">SUBSTITUTE(SUBSTITUTE(MID(CELL("filename"),FIND("[",CELL("filename"))+1,FIND("]",CELL("filename"))-FIND("[",CELL("filename"))-1),"JH Farmer Payment-",""),".xlsx","")</f>
        <v>Indent</v>
      </c>
      <c r="AE108" s="29"/>
      <c r="AF108" s="168">
        <v>0</v>
      </c>
      <c r="AG108" s="168">
        <v>0</v>
      </c>
      <c r="AH108" s="168">
        <f t="shared" si="21"/>
        <v>0</v>
      </c>
      <c r="AI108" s="169">
        <v>0</v>
      </c>
    </row>
    <row r="109" spans="1:35" x14ac:dyDescent="0.25">
      <c r="A109" s="42" t="s">
        <v>14033</v>
      </c>
      <c r="B109" s="50">
        <v>20080034</v>
      </c>
      <c r="C109" s="262" t="s">
        <v>14961</v>
      </c>
      <c r="D109" s="29" t="s">
        <v>991</v>
      </c>
      <c r="E109" s="30" t="str">
        <f>IFERROR(VLOOKUP(B109,Table2[[Code]:[Category]],13,0),"Indirect")</f>
        <v>Indirect</v>
      </c>
      <c r="F109" s="24">
        <v>1119.04</v>
      </c>
      <c r="G109" s="24">
        <v>46560.660000000011</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46560.660000000011</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46560.660000000011</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Indent</v>
      </c>
      <c r="AE109" s="29"/>
      <c r="AF109" s="168">
        <v>0</v>
      </c>
      <c r="AG109" s="168">
        <v>0</v>
      </c>
      <c r="AH109" s="168">
        <f t="shared" si="21"/>
        <v>0</v>
      </c>
      <c r="AI109" s="169">
        <v>0</v>
      </c>
    </row>
    <row r="110" spans="1:35" x14ac:dyDescent="0.25">
      <c r="A110" s="42" t="s">
        <v>14033</v>
      </c>
      <c r="B110" s="50">
        <v>20080035</v>
      </c>
      <c r="C110" s="262" t="s">
        <v>16409</v>
      </c>
      <c r="D110" s="29" t="s">
        <v>6600</v>
      </c>
      <c r="E110" s="30" t="str">
        <f>IFERROR(VLOOKUP(B110,Table2[[Code]:[Category]],13,0),"Indirect")</f>
        <v>Indirect</v>
      </c>
      <c r="F110" s="24">
        <v>48.06</v>
      </c>
      <c r="G110" s="24">
        <v>1879.4500000000003</v>
      </c>
      <c r="H110" s="98">
        <f>SUMIFS(Table2[Vol_L],Table2[Code],'MPG Payment'!$B110,Table2[Account Details],"Available")</f>
        <v>0</v>
      </c>
      <c r="I110" s="98">
        <f>SUMIFS(Table2[Amount],Table2[Code],'MPG Payment'!$B110,Table2[Account Details],"Available")</f>
        <v>0</v>
      </c>
      <c r="J110" s="98">
        <f>IF(E110="direct",SUMIFS(Table2[Vol_L],Table2[Code],'MPG Payment'!$B110,Table2[Account Details],"Not Available"),0)</f>
        <v>0</v>
      </c>
      <c r="K110" s="98">
        <f>IF(E110="direct",SUMIFS(Table2[Amount],Table2[Code],'MPG Payment'!$B110,Table2[Account Details],"Not Available"),0)</f>
        <v>0</v>
      </c>
      <c r="L110" s="98">
        <f t="shared" si="13"/>
        <v>0</v>
      </c>
      <c r="M110" s="98">
        <f t="shared" si="14"/>
        <v>0</v>
      </c>
      <c r="N110" s="99">
        <f t="shared" si="15"/>
        <v>1879.4500000000003</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0</v>
      </c>
      <c r="W110" s="98">
        <f>IF(E110="direct",SUMIFS(Table2[Net Amount],Table2[Code],'MPG Payment'!$B110,Table2[Account Details],"Not Available"),0)</f>
        <v>0</v>
      </c>
      <c r="X110" s="98">
        <f t="shared" si="17"/>
        <v>1879.4500000000003</v>
      </c>
      <c r="Y110" s="28">
        <f t="shared" si="18"/>
        <v>0</v>
      </c>
      <c r="Z110" s="100" t="s">
        <v>16778</v>
      </c>
      <c r="AA110" s="101">
        <f t="shared" si="19"/>
        <v>0</v>
      </c>
      <c r="AB110" s="102">
        <f t="shared" si="20"/>
        <v>-1</v>
      </c>
      <c r="AC110" s="29">
        <f>COUNTIF(Table2[Code],'MPG Payment'!B110)</f>
        <v>0</v>
      </c>
      <c r="AD110" s="127" t="str" cm="1">
        <f t="array" aca="1" ref="AD110" ca="1">SUBSTITUTE(SUBSTITUTE(MID(CELL("filename"),FIND("[",CELL("filename"))+1,FIND("]",CELL("filename"))-FIND("[",CELL("filename"))-1),"JH Farmer Payment-",""),".xlsx","")</f>
        <v>Indent</v>
      </c>
      <c r="AE110" s="29" t="s">
        <v>16324</v>
      </c>
      <c r="AF110" s="168">
        <v>12700</v>
      </c>
      <c r="AG110" s="168">
        <v>0</v>
      </c>
      <c r="AH110" s="168">
        <f t="shared" si="21"/>
        <v>12700</v>
      </c>
      <c r="AI110" s="169">
        <v>0</v>
      </c>
    </row>
    <row r="111" spans="1:35" x14ac:dyDescent="0.25">
      <c r="A111" s="42" t="s">
        <v>14033</v>
      </c>
      <c r="B111" s="50">
        <v>20080036</v>
      </c>
      <c r="C111" s="262" t="s">
        <v>14962</v>
      </c>
      <c r="D111" s="29" t="s">
        <v>6600</v>
      </c>
      <c r="E111" s="30" t="str">
        <f>IFERROR(VLOOKUP(B111,Table2[[Code]:[Category]],13,0),"Indirect")</f>
        <v>Indirect</v>
      </c>
      <c r="F111" s="24">
        <v>59.22</v>
      </c>
      <c r="G111" s="24">
        <v>2610.7799999999997</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2610.7799999999997</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2610.7799999999997</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Indent</v>
      </c>
      <c r="AE111" s="29"/>
      <c r="AF111" s="168">
        <v>0</v>
      </c>
      <c r="AG111" s="168">
        <v>0</v>
      </c>
      <c r="AH111" s="168">
        <f t="shared" si="21"/>
        <v>0</v>
      </c>
      <c r="AI111" s="169">
        <v>0</v>
      </c>
    </row>
    <row r="112" spans="1:35" x14ac:dyDescent="0.25">
      <c r="A112" s="42" t="s">
        <v>14033</v>
      </c>
      <c r="B112" s="50">
        <v>20080039</v>
      </c>
      <c r="C112" s="262" t="s">
        <v>14963</v>
      </c>
      <c r="D112" s="29" t="s">
        <v>991</v>
      </c>
      <c r="E112" s="30" t="str">
        <f>IFERROR(VLOOKUP(B112,Table2[[Code]:[Category]],13,0),"Indirect")</f>
        <v>Direct</v>
      </c>
      <c r="F112" s="24">
        <v>494.26</v>
      </c>
      <c r="G112" s="24">
        <v>20417.57</v>
      </c>
      <c r="H112" s="98">
        <f>SUMIFS(Table2[Vol_L],Table2[Code],'MPG Payment'!$B112,Table2[Account Details],"Available")</f>
        <v>462.67</v>
      </c>
      <c r="I112" s="98">
        <f>SUMIFS(Table2[Amount],Table2[Code],'MPG Payment'!$B112,Table2[Account Details],"Available")</f>
        <v>20384.764599999999</v>
      </c>
      <c r="J112" s="98">
        <f>IF(E112="direct",SUMIFS(Table2[Vol_L],Table2[Code],'MPG Payment'!$B112,Table2[Account Details],"Not Available"),0)</f>
        <v>0</v>
      </c>
      <c r="K112" s="98">
        <f>IF(E112="direct",SUMIFS(Table2[Amount],Table2[Code],'MPG Payment'!$B112,Table2[Account Details],"Not Available"),0)</f>
        <v>0</v>
      </c>
      <c r="L112" s="98">
        <f t="shared" si="13"/>
        <v>462.67</v>
      </c>
      <c r="M112" s="98">
        <f t="shared" si="14"/>
        <v>20384.764599999999</v>
      </c>
      <c r="N112" s="99">
        <f t="shared" si="15"/>
        <v>20384.764599999999</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20385</v>
      </c>
      <c r="W112" s="98">
        <f>IF(E112="direct",SUMIFS(Table2[Net Amount],Table2[Code],'MPG Payment'!$B112,Table2[Account Details],"Not Available"),0)</f>
        <v>0</v>
      </c>
      <c r="X112" s="98">
        <f t="shared" si="17"/>
        <v>0</v>
      </c>
      <c r="Y112" s="28">
        <f t="shared" si="18"/>
        <v>32.569999999999709</v>
      </c>
      <c r="Z112" s="100">
        <v>0</v>
      </c>
      <c r="AA112" s="101">
        <f t="shared" si="19"/>
        <v>0</v>
      </c>
      <c r="AB112" s="102">
        <f t="shared" si="20"/>
        <v>-1.6067240127008798E-3</v>
      </c>
      <c r="AC112" s="29">
        <f>COUNTIF(Table2[Code],'MPG Payment'!B112)</f>
        <v>5</v>
      </c>
      <c r="AD112" s="127" t="str" cm="1">
        <f t="array" aca="1" ref="AD112" ca="1">SUBSTITUTE(SUBSTITUTE(MID(CELL("filename"),FIND("[",CELL("filename"))+1,FIND("]",CELL("filename"))-FIND("[",CELL("filename"))-1),"JH Farmer Payment-",""),".xlsx","")</f>
        <v>Indent</v>
      </c>
      <c r="AE112" s="29"/>
      <c r="AF112" s="168">
        <v>0</v>
      </c>
      <c r="AG112" s="168">
        <v>0</v>
      </c>
      <c r="AH112" s="168">
        <f t="shared" si="21"/>
        <v>0</v>
      </c>
      <c r="AI112" s="169">
        <v>0</v>
      </c>
    </row>
    <row r="113" spans="1:35" x14ac:dyDescent="0.25">
      <c r="A113" s="42" t="s">
        <v>14033</v>
      </c>
      <c r="B113" s="50">
        <v>20080041</v>
      </c>
      <c r="C113" s="262" t="s">
        <v>14964</v>
      </c>
      <c r="D113" s="29" t="s">
        <v>991</v>
      </c>
      <c r="E113" s="30" t="str">
        <f>IFERROR(VLOOKUP(B113,Table2[[Code]:[Category]],13,0),"Indirect")</f>
        <v>Direct</v>
      </c>
      <c r="F113" s="24">
        <v>391.18</v>
      </c>
      <c r="G113" s="24">
        <v>16228.52</v>
      </c>
      <c r="H113" s="98">
        <f>SUMIFS(Table2[Vol_L],Table2[Code],'MPG Payment'!$B113,Table2[Account Details],"Available")</f>
        <v>669.12999999999988</v>
      </c>
      <c r="I113" s="98">
        <f>SUMIFS(Table2[Amount],Table2[Code],'MPG Payment'!$B113,Table2[Account Details],"Available")</f>
        <v>27224.166599999997</v>
      </c>
      <c r="J113" s="98">
        <f>IF(E113="direct",SUMIFS(Table2[Vol_L],Table2[Code],'MPG Payment'!$B113,Table2[Account Details],"Not Available"),0)</f>
        <v>0</v>
      </c>
      <c r="K113" s="98">
        <f>IF(E113="direct",SUMIFS(Table2[Amount],Table2[Code],'MPG Payment'!$B113,Table2[Account Details],"Not Available"),0)</f>
        <v>0</v>
      </c>
      <c r="L113" s="98">
        <f t="shared" si="13"/>
        <v>669.12999999999988</v>
      </c>
      <c r="M113" s="98">
        <f t="shared" si="14"/>
        <v>27224.166599999997</v>
      </c>
      <c r="N113" s="99">
        <f t="shared" si="15"/>
        <v>16228.52</v>
      </c>
      <c r="O113" s="98">
        <f>SUMIFS(Table2[TS Loss],Table2[Code],'MPG Payment'!$B113)</f>
        <v>0</v>
      </c>
      <c r="P113" s="98">
        <f>SUMIFS(Table2[Deduction for excess payment],Table2[Code],'MPG Payment'!$B113)</f>
        <v>0</v>
      </c>
      <c r="Q113" s="98">
        <f t="shared" si="16"/>
        <v>10995.646599999996</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16229</v>
      </c>
      <c r="W113" s="98">
        <f>IF(E113="direct",SUMIFS(Table2[Net Amount],Table2[Code],'MPG Payment'!$B113,Table2[Account Details],"Not Available"),0)</f>
        <v>0</v>
      </c>
      <c r="X113" s="98">
        <f t="shared" si="17"/>
        <v>0</v>
      </c>
      <c r="Y113" s="28">
        <f t="shared" si="18"/>
        <v>-0.47999999999956344</v>
      </c>
      <c r="Z113" s="100">
        <v>0</v>
      </c>
      <c r="AA113" s="101">
        <f t="shared" si="19"/>
        <v>0</v>
      </c>
      <c r="AB113" s="102">
        <f t="shared" si="20"/>
        <v>0.6775507932947672</v>
      </c>
      <c r="AC113" s="29">
        <f>COUNTIF(Table2[Code],'MPG Payment'!B113)</f>
        <v>13</v>
      </c>
      <c r="AD113" s="127" t="str" cm="1">
        <f t="array" aca="1" ref="AD113" ca="1">SUBSTITUTE(SUBSTITUTE(MID(CELL("filename"),FIND("[",CELL("filename"))+1,FIND("]",CELL("filename"))-FIND("[",CELL("filename"))-1),"JH Farmer Payment-",""),".xlsx","")</f>
        <v>Indent</v>
      </c>
      <c r="AE113" s="29"/>
      <c r="AF113" s="168">
        <v>0</v>
      </c>
      <c r="AG113" s="168">
        <v>0</v>
      </c>
      <c r="AH113" s="168">
        <f t="shared" si="21"/>
        <v>0</v>
      </c>
      <c r="AI113" s="169">
        <v>0</v>
      </c>
    </row>
    <row r="114" spans="1:35" x14ac:dyDescent="0.25">
      <c r="A114" s="42" t="s">
        <v>14033</v>
      </c>
      <c r="B114" s="50">
        <v>20080043</v>
      </c>
      <c r="C114" s="262" t="s">
        <v>14965</v>
      </c>
      <c r="D114" s="29" t="s">
        <v>991</v>
      </c>
      <c r="E114" s="30" t="str">
        <f>IFERROR(VLOOKUP(B114,Table2[[Code]:[Category]],13,0),"Indirect")</f>
        <v>Direct</v>
      </c>
      <c r="F114" s="24">
        <v>521.37999999999988</v>
      </c>
      <c r="G114" s="24">
        <v>22441.489999999998</v>
      </c>
      <c r="H114" s="98">
        <f>SUMIFS(Table2[Vol_L],Table2[Code],'MPG Payment'!$B114,Table2[Account Details],"Available")</f>
        <v>521.1</v>
      </c>
      <c r="I114" s="98">
        <f>SUMIFS(Table2[Amount],Table2[Code],'MPG Payment'!$B114,Table2[Account Details],"Available")</f>
        <v>22147.106</v>
      </c>
      <c r="J114" s="98">
        <f>IF(E114="direct",SUMIFS(Table2[Vol_L],Table2[Code],'MPG Payment'!$B114,Table2[Account Details],"Not Available"),0)</f>
        <v>0</v>
      </c>
      <c r="K114" s="98">
        <f>IF(E114="direct",SUMIFS(Table2[Amount],Table2[Code],'MPG Payment'!$B114,Table2[Account Details],"Not Available"),0)</f>
        <v>0</v>
      </c>
      <c r="L114" s="98">
        <f t="shared" si="13"/>
        <v>521.1</v>
      </c>
      <c r="M114" s="98">
        <f t="shared" si="14"/>
        <v>22147.106</v>
      </c>
      <c r="N114" s="99">
        <f t="shared" si="15"/>
        <v>22147.106</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22147</v>
      </c>
      <c r="W114" s="98">
        <f>IF(E114="direct",SUMIFS(Table2[Net Amount],Table2[Code],'MPG Payment'!$B114,Table2[Account Details],"Not Available"),0)</f>
        <v>0</v>
      </c>
      <c r="X114" s="98">
        <f t="shared" si="17"/>
        <v>0</v>
      </c>
      <c r="Y114" s="28">
        <f t="shared" si="18"/>
        <v>294.48999999999796</v>
      </c>
      <c r="Z114" s="100">
        <v>0</v>
      </c>
      <c r="AA114" s="101">
        <f t="shared" si="19"/>
        <v>0</v>
      </c>
      <c r="AB114" s="102">
        <f t="shared" si="20"/>
        <v>-1.3117845561947903E-2</v>
      </c>
      <c r="AC114" s="29">
        <f>COUNTIF(Table2[Code],'MPG Payment'!B114)</f>
        <v>6</v>
      </c>
      <c r="AD114" s="127" t="str" cm="1">
        <f t="array" aca="1" ref="AD114" ca="1">SUBSTITUTE(SUBSTITUTE(MID(CELL("filename"),FIND("[",CELL("filename"))+1,FIND("]",CELL("filename"))-FIND("[",CELL("filename"))-1),"JH Farmer Payment-",""),".xlsx","")</f>
        <v>Indent</v>
      </c>
      <c r="AE114" s="29"/>
      <c r="AF114" s="168">
        <v>0</v>
      </c>
      <c r="AG114" s="168">
        <v>0</v>
      </c>
      <c r="AH114" s="168">
        <f t="shared" si="21"/>
        <v>0</v>
      </c>
      <c r="AI114" s="169">
        <v>0</v>
      </c>
    </row>
    <row r="115" spans="1:35" x14ac:dyDescent="0.25">
      <c r="A115" s="42" t="s">
        <v>14033</v>
      </c>
      <c r="B115" s="50">
        <v>20080047</v>
      </c>
      <c r="C115" s="262" t="s">
        <v>14967</v>
      </c>
      <c r="D115" s="29" t="s">
        <v>6600</v>
      </c>
      <c r="E115" s="30" t="str">
        <f>IFERROR(VLOOKUP(B115,Table2[[Code]:[Category]],13,0),"Indirect")</f>
        <v>Indirect</v>
      </c>
      <c r="F115" s="24">
        <v>291.38</v>
      </c>
      <c r="G115" s="24">
        <v>12255.81</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12255.81</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12255.81</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Indent</v>
      </c>
      <c r="AE115" s="29"/>
      <c r="AF115" s="168">
        <v>0</v>
      </c>
      <c r="AG115" s="168">
        <v>0</v>
      </c>
      <c r="AH115" s="168">
        <f t="shared" si="21"/>
        <v>0</v>
      </c>
      <c r="AI115" s="169">
        <v>0</v>
      </c>
    </row>
    <row r="116" spans="1:35" x14ac:dyDescent="0.25">
      <c r="A116" s="42" t="s">
        <v>14033</v>
      </c>
      <c r="B116" s="50">
        <v>20080050</v>
      </c>
      <c r="C116" s="262" t="s">
        <v>14969</v>
      </c>
      <c r="D116" s="29" t="s">
        <v>991</v>
      </c>
      <c r="E116" s="30" t="str">
        <f>IFERROR(VLOOKUP(B116,Table2[[Code]:[Category]],13,0),"Indirect")</f>
        <v>Direct</v>
      </c>
      <c r="F116" s="24">
        <v>195.72</v>
      </c>
      <c r="G116" s="24">
        <v>7886.67</v>
      </c>
      <c r="H116" s="98">
        <f>SUMIFS(Table2[Vol_L],Table2[Code],'MPG Payment'!$B116,Table2[Account Details],"Available")</f>
        <v>200.62</v>
      </c>
      <c r="I116" s="98">
        <f>SUMIFS(Table2[Amount],Table2[Code],'MPG Payment'!$B116,Table2[Account Details],"Available")</f>
        <v>7866.5224000000007</v>
      </c>
      <c r="J116" s="98">
        <f>IF(E116="direct",SUMIFS(Table2[Vol_L],Table2[Code],'MPG Payment'!$B116,Table2[Account Details],"Not Available"),0)</f>
        <v>0</v>
      </c>
      <c r="K116" s="98">
        <f>IF(E116="direct",SUMIFS(Table2[Amount],Table2[Code],'MPG Payment'!$B116,Table2[Account Details],"Not Available"),0)</f>
        <v>0</v>
      </c>
      <c r="L116" s="98">
        <f t="shared" si="13"/>
        <v>200.62</v>
      </c>
      <c r="M116" s="98">
        <f t="shared" si="14"/>
        <v>7866.5224000000007</v>
      </c>
      <c r="N116" s="99">
        <f t="shared" si="15"/>
        <v>7866.5224000000007</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7866</v>
      </c>
      <c r="W116" s="98">
        <f>IF(E116="direct",SUMIFS(Table2[Net Amount],Table2[Code],'MPG Payment'!$B116,Table2[Account Details],"Not Available"),0)</f>
        <v>0</v>
      </c>
      <c r="X116" s="98">
        <f t="shared" si="17"/>
        <v>0</v>
      </c>
      <c r="Y116" s="28">
        <f t="shared" si="18"/>
        <v>20.670000000000073</v>
      </c>
      <c r="Z116" s="100">
        <v>0</v>
      </c>
      <c r="AA116" s="101">
        <f t="shared" si="19"/>
        <v>1</v>
      </c>
      <c r="AB116" s="102">
        <f t="shared" si="20"/>
        <v>-2.5546396641420686E-3</v>
      </c>
      <c r="AC116" s="29">
        <f>COUNTIF(Table2[Code],'MPG Payment'!B116)</f>
        <v>6</v>
      </c>
      <c r="AD116" s="127" t="str" cm="1">
        <f t="array" aca="1" ref="AD116" ca="1">SUBSTITUTE(SUBSTITUTE(MID(CELL("filename"),FIND("[",CELL("filename"))+1,FIND("]",CELL("filename"))-FIND("[",CELL("filename"))-1),"JH Farmer Payment-",""),".xlsx","")</f>
        <v>Indent</v>
      </c>
      <c r="AE116" s="29"/>
      <c r="AF116" s="168">
        <v>0</v>
      </c>
      <c r="AG116" s="168">
        <v>0</v>
      </c>
      <c r="AH116" s="168">
        <f t="shared" si="21"/>
        <v>0</v>
      </c>
      <c r="AI116" s="169">
        <v>0</v>
      </c>
    </row>
    <row r="117" spans="1:35" x14ac:dyDescent="0.25">
      <c r="A117" s="42" t="s">
        <v>14027</v>
      </c>
      <c r="B117" s="50">
        <v>20090001</v>
      </c>
      <c r="C117" s="262" t="s">
        <v>9885</v>
      </c>
      <c r="D117" s="29" t="s">
        <v>990</v>
      </c>
      <c r="E117" s="30" t="str">
        <f>IFERROR(VLOOKUP(B117,Table2[[Code]:[Category]],13,0),"Indirect")</f>
        <v>Direct</v>
      </c>
      <c r="F117" s="24">
        <v>730</v>
      </c>
      <c r="G117" s="24">
        <v>29241.539999999997</v>
      </c>
      <c r="H117" s="98">
        <f>SUMIFS(Table2[Vol_L],Table2[Code],'MPG Payment'!$B117,Table2[Account Details],"Available")</f>
        <v>730.00000000000011</v>
      </c>
      <c r="I117" s="98">
        <f>SUMIFS(Table2[Amount],Table2[Code],'MPG Payment'!$B117,Table2[Account Details],"Available")</f>
        <v>29241.509600000001</v>
      </c>
      <c r="J117" s="98">
        <f>IF(E117="direct",SUMIFS(Table2[Vol_L],Table2[Code],'MPG Payment'!$B117,Table2[Account Details],"Not Available"),0)</f>
        <v>0</v>
      </c>
      <c r="K117" s="98">
        <f>IF(E117="direct",SUMIFS(Table2[Amount],Table2[Code],'MPG Payment'!$B117,Table2[Account Details],"Not Available"),0)</f>
        <v>0</v>
      </c>
      <c r="L117" s="98">
        <f t="shared" si="13"/>
        <v>730.00000000000011</v>
      </c>
      <c r="M117" s="98">
        <f t="shared" si="14"/>
        <v>29241.509600000001</v>
      </c>
      <c r="N117" s="99">
        <f t="shared" si="15"/>
        <v>29241.509600000001</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29241</v>
      </c>
      <c r="W117" s="98">
        <f>IF(E117="direct",SUMIFS(Table2[Net Amount],Table2[Code],'MPG Payment'!$B117,Table2[Account Details],"Not Available"),0)</f>
        <v>0</v>
      </c>
      <c r="X117" s="98">
        <f t="shared" si="17"/>
        <v>0</v>
      </c>
      <c r="Y117" s="28">
        <f t="shared" si="18"/>
        <v>0.53999999999723514</v>
      </c>
      <c r="Z117" s="100">
        <v>0</v>
      </c>
      <c r="AA117" s="101">
        <f t="shared" si="19"/>
        <v>1</v>
      </c>
      <c r="AB117" s="102">
        <f t="shared" si="20"/>
        <v>-1.0396169283836267E-6</v>
      </c>
      <c r="AC117" s="29">
        <f>COUNTIF(Table2[Code],'MPG Payment'!B117)</f>
        <v>5</v>
      </c>
      <c r="AD117" s="127" t="str" cm="1">
        <f t="array" aca="1" ref="AD117" ca="1">SUBSTITUTE(SUBSTITUTE(MID(CELL("filename"),FIND("[",CELL("filename"))+1,FIND("]",CELL("filename"))-FIND("[",CELL("filename"))-1),"JH Farmer Payment-",""),".xlsx","")</f>
        <v>Indent</v>
      </c>
      <c r="AE117" s="29"/>
      <c r="AF117" s="168">
        <v>0</v>
      </c>
      <c r="AG117" s="168">
        <v>0</v>
      </c>
      <c r="AH117" s="168">
        <f t="shared" si="21"/>
        <v>0</v>
      </c>
      <c r="AI117" s="169">
        <v>0</v>
      </c>
    </row>
    <row r="118" spans="1:35" x14ac:dyDescent="0.25">
      <c r="A118" s="42" t="s">
        <v>14027</v>
      </c>
      <c r="B118" s="50">
        <v>20090004</v>
      </c>
      <c r="C118" s="262" t="s">
        <v>16410</v>
      </c>
      <c r="D118" s="29" t="s">
        <v>991</v>
      </c>
      <c r="E118" s="30" t="str">
        <f>IFERROR(VLOOKUP(B118,Table2[[Code]:[Category]],13,0),"Indirect")</f>
        <v>Direct</v>
      </c>
      <c r="F118" s="24">
        <v>564.55999999999995</v>
      </c>
      <c r="G118" s="24">
        <v>24096.11</v>
      </c>
      <c r="H118" s="98">
        <f>SUMIFS(Table2[Vol_L],Table2[Code],'MPG Payment'!$B118,Table2[Account Details],"Available")</f>
        <v>558.04999999999995</v>
      </c>
      <c r="I118" s="98">
        <f>SUMIFS(Table2[Amount],Table2[Code],'MPG Payment'!$B118,Table2[Account Details],"Available")</f>
        <v>23999.621200000001</v>
      </c>
      <c r="J118" s="98">
        <f>IF(E118="direct",SUMIFS(Table2[Vol_L],Table2[Code],'MPG Payment'!$B118,Table2[Account Details],"Not Available"),0)</f>
        <v>0</v>
      </c>
      <c r="K118" s="98">
        <f>IF(E118="direct",SUMIFS(Table2[Amount],Table2[Code],'MPG Payment'!$B118,Table2[Account Details],"Not Available"),0)</f>
        <v>0</v>
      </c>
      <c r="L118" s="98">
        <f t="shared" si="13"/>
        <v>558.04999999999995</v>
      </c>
      <c r="M118" s="98">
        <f t="shared" si="14"/>
        <v>23999.621200000001</v>
      </c>
      <c r="N118" s="99">
        <f t="shared" si="15"/>
        <v>23999.621200000001</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24000</v>
      </c>
      <c r="W118" s="98">
        <f>IF(E118="direct",SUMIFS(Table2[Net Amount],Table2[Code],'MPG Payment'!$B118,Table2[Account Details],"Not Available"),0)</f>
        <v>0</v>
      </c>
      <c r="X118" s="98">
        <f t="shared" si="17"/>
        <v>0</v>
      </c>
      <c r="Y118" s="28">
        <f t="shared" si="18"/>
        <v>96.110000000000582</v>
      </c>
      <c r="Z118" s="100">
        <v>0</v>
      </c>
      <c r="AA118" s="101">
        <f t="shared" si="19"/>
        <v>0</v>
      </c>
      <c r="AB118" s="102">
        <f t="shared" si="20"/>
        <v>-4.0043309895248305E-3</v>
      </c>
      <c r="AC118" s="29">
        <f>COUNTIF(Table2[Code],'MPG Payment'!B118)</f>
        <v>17</v>
      </c>
      <c r="AD118" s="127" t="str" cm="1">
        <f t="array" aca="1" ref="AD118" ca="1">SUBSTITUTE(SUBSTITUTE(MID(CELL("filename"),FIND("[",CELL("filename"))+1,FIND("]",CELL("filename"))-FIND("[",CELL("filename"))-1),"JH Farmer Payment-",""),".xlsx","")</f>
        <v>Indent</v>
      </c>
      <c r="AE118" s="29"/>
      <c r="AF118" s="168">
        <v>0</v>
      </c>
      <c r="AG118" s="168">
        <v>0</v>
      </c>
      <c r="AH118" s="168">
        <f t="shared" si="21"/>
        <v>0</v>
      </c>
      <c r="AI118" s="169">
        <v>0</v>
      </c>
    </row>
    <row r="119" spans="1:35" x14ac:dyDescent="0.25">
      <c r="A119" s="42" t="s">
        <v>14027</v>
      </c>
      <c r="B119" s="50">
        <v>20090008</v>
      </c>
      <c r="C119" s="262" t="s">
        <v>16411</v>
      </c>
      <c r="D119" s="29" t="s">
        <v>991</v>
      </c>
      <c r="E119" s="30" t="str">
        <f>IFERROR(VLOOKUP(B119,Table2[[Code]:[Category]],13,0),"Indirect")</f>
        <v>Direct</v>
      </c>
      <c r="F119" s="24">
        <v>1355.7</v>
      </c>
      <c r="G119" s="24">
        <v>61433.98</v>
      </c>
      <c r="H119" s="98">
        <f>SUMIFS(Table2[Vol_L],Table2[Code],'MPG Payment'!$B119,Table2[Account Details],"Available")</f>
        <v>1358.1499999999999</v>
      </c>
      <c r="I119" s="98">
        <f>SUMIFS(Table2[Amount],Table2[Code],'MPG Payment'!$B119,Table2[Account Details],"Available")</f>
        <v>61383.162399999987</v>
      </c>
      <c r="J119" s="98">
        <f>IF(E119="direct",SUMIFS(Table2[Vol_L],Table2[Code],'MPG Payment'!$B119,Table2[Account Details],"Not Available"),0)</f>
        <v>0</v>
      </c>
      <c r="K119" s="98">
        <f>IF(E119="direct",SUMIFS(Table2[Amount],Table2[Code],'MPG Payment'!$B119,Table2[Account Details],"Not Available"),0)</f>
        <v>0</v>
      </c>
      <c r="L119" s="98">
        <f t="shared" si="13"/>
        <v>1358.1499999999999</v>
      </c>
      <c r="M119" s="98">
        <f t="shared" si="14"/>
        <v>61383.162399999987</v>
      </c>
      <c r="N119" s="99">
        <f t="shared" si="15"/>
        <v>61383.162399999987</v>
      </c>
      <c r="O119" s="98">
        <f>SUMIFS(Table2[TS Loss],Table2[Code],'MPG Payment'!$B119)</f>
        <v>0</v>
      </c>
      <c r="P119" s="98">
        <f>SUMIFS(Table2[Deduction for excess payment],Table2[Code],'MPG Payment'!$B119)</f>
        <v>0</v>
      </c>
      <c r="Q119" s="98">
        <f t="shared" si="16"/>
        <v>0</v>
      </c>
      <c r="R119" s="98">
        <f>SUMIF(Table2[Code],'MPG Payment'!$B119,Table2[CF Deduction])</f>
        <v>635</v>
      </c>
      <c r="S119" s="98">
        <f>SUMIF('Farmer Payment Calc'!D:D,'MPG Payment'!B119,'Farmer Payment Calc'!M:M)</f>
        <v>0</v>
      </c>
      <c r="T119" s="98">
        <v>0</v>
      </c>
      <c r="U119" s="98">
        <v>0</v>
      </c>
      <c r="V119" s="98">
        <f>IF(E119="direct",SUMIFS(Table2[Net Amount],Table2[Code],'MPG Payment'!$B119,Table2[Account Details],"Available"),0)</f>
        <v>60748</v>
      </c>
      <c r="W119" s="98">
        <f>IF(E119="direct",SUMIFS(Table2[Net Amount],Table2[Code],'MPG Payment'!$B119,Table2[Account Details],"Not Available"),0)</f>
        <v>0</v>
      </c>
      <c r="X119" s="98">
        <f t="shared" si="17"/>
        <v>0</v>
      </c>
      <c r="Y119" s="28">
        <f t="shared" si="18"/>
        <v>50.980000000003201</v>
      </c>
      <c r="Z119" s="100">
        <v>0</v>
      </c>
      <c r="AA119" s="101">
        <f t="shared" si="19"/>
        <v>0</v>
      </c>
      <c r="AB119" s="102">
        <f t="shared" si="20"/>
        <v>-8.2719042458288849E-4</v>
      </c>
      <c r="AC119" s="29">
        <f>COUNTIF(Table2[Code],'MPG Payment'!B119)</f>
        <v>6</v>
      </c>
      <c r="AD119" s="127" t="str" cm="1">
        <f t="array" aca="1" ref="AD119" ca="1">SUBSTITUTE(SUBSTITUTE(MID(CELL("filename"),FIND("[",CELL("filename"))+1,FIND("]",CELL("filename"))-FIND("[",CELL("filename"))-1),"JH Farmer Payment-",""),".xlsx","")</f>
        <v>Indent</v>
      </c>
      <c r="AE119" s="29"/>
      <c r="AF119" s="168">
        <v>0</v>
      </c>
      <c r="AG119" s="168">
        <v>0</v>
      </c>
      <c r="AH119" s="168">
        <f t="shared" si="21"/>
        <v>0</v>
      </c>
      <c r="AI119" s="169">
        <v>0</v>
      </c>
    </row>
    <row r="120" spans="1:35" x14ac:dyDescent="0.25">
      <c r="A120" s="42" t="s">
        <v>14027</v>
      </c>
      <c r="B120" s="50">
        <v>20090010</v>
      </c>
      <c r="C120" s="262" t="s">
        <v>16412</v>
      </c>
      <c r="D120" s="29" t="s">
        <v>6600</v>
      </c>
      <c r="E120" s="30" t="str">
        <f>IFERROR(VLOOKUP(B120,Table2[[Code]:[Category]],13,0),"Indirect")</f>
        <v>Indirect</v>
      </c>
      <c r="F120" s="24">
        <v>422.69999999999993</v>
      </c>
      <c r="G120" s="24">
        <v>16810.16</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16810.16</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16810.16</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Indent</v>
      </c>
      <c r="AE120" s="29"/>
      <c r="AF120" s="168">
        <v>0</v>
      </c>
      <c r="AG120" s="168">
        <v>0</v>
      </c>
      <c r="AH120" s="168">
        <f t="shared" si="21"/>
        <v>0</v>
      </c>
      <c r="AI120" s="169">
        <v>0</v>
      </c>
    </row>
    <row r="121" spans="1:35" x14ac:dyDescent="0.25">
      <c r="A121" s="42" t="s">
        <v>14027</v>
      </c>
      <c r="B121" s="50">
        <v>20090012</v>
      </c>
      <c r="C121" s="262" t="s">
        <v>16413</v>
      </c>
      <c r="D121" s="29" t="s">
        <v>991</v>
      </c>
      <c r="E121" s="30" t="str">
        <f>IFERROR(VLOOKUP(B121,Table2[[Code]:[Category]],13,0),"Indirect")</f>
        <v>Indirect</v>
      </c>
      <c r="F121" s="24">
        <v>262.06</v>
      </c>
      <c r="G121" s="24">
        <v>10817.940000000002</v>
      </c>
      <c r="H121" s="98">
        <f>SUMIFS(Table2[Vol_L],Table2[Code],'MPG Payment'!$B121,Table2[Account Details],"Available")</f>
        <v>0</v>
      </c>
      <c r="I121" s="98">
        <f>SUMIFS(Table2[Amount],Table2[Code],'MPG Payment'!$B121,Table2[Account Details],"Available")</f>
        <v>0</v>
      </c>
      <c r="J121" s="98">
        <f>IF(E121="direct",SUMIFS(Table2[Vol_L],Table2[Code],'MPG Payment'!$B121,Table2[Account Details],"Not Available"),0)</f>
        <v>0</v>
      </c>
      <c r="K121" s="98">
        <f>IF(E121="direct",SUMIFS(Table2[Amount],Table2[Code],'MPG Payment'!$B121,Table2[Account Details],"Not Available"),0)</f>
        <v>0</v>
      </c>
      <c r="L121" s="98">
        <f t="shared" ref="L121:L125" si="22">H121+J121</f>
        <v>0</v>
      </c>
      <c r="M121" s="98">
        <f t="shared" ref="M121:M125" si="23">I121+K121</f>
        <v>0</v>
      </c>
      <c r="N121" s="99">
        <f t="shared" ref="N121:N125" si="24">IF(E121="indirect",G121,MIN(G121,M121))</f>
        <v>10817.940000000002</v>
      </c>
      <c r="O121" s="98">
        <f>SUMIFS(Table2[TS Loss],Table2[Code],'MPG Payment'!$B121)</f>
        <v>0</v>
      </c>
      <c r="P121" s="98">
        <f>SUMIFS(Table2[Deduction for excess payment],Table2[Code],'MPG Payment'!$B121)</f>
        <v>0</v>
      </c>
      <c r="Q121" s="98">
        <f t="shared" ref="Q121:Q125" si="25">IF(M121&gt;G121,(M121-G121),0)</f>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0</v>
      </c>
      <c r="W121" s="98">
        <f>IF(E121="direct",SUMIFS(Table2[Net Amount],Table2[Code],'MPG Payment'!$B121,Table2[Account Details],"Not Available"),0)</f>
        <v>0</v>
      </c>
      <c r="X121" s="98">
        <f t="shared" si="17"/>
        <v>10817.940000000002</v>
      </c>
      <c r="Y121" s="28">
        <f t="shared" ref="Y121:Y125" si="26">IF(E121="direct",(G121-O121-P121-V121-X121-R121-S121-T121-U121),0)-W121</f>
        <v>0</v>
      </c>
      <c r="Z121" s="100">
        <v>0</v>
      </c>
      <c r="AA121" s="101">
        <f t="shared" ref="AA121:AA125" si="27">ROUND(+N121-O121-P121-R121-T121-V121-W121-X121-S121,0)-U121</f>
        <v>0</v>
      </c>
      <c r="AB121" s="102">
        <f t="shared" ref="AB121:AB125" si="28">(M121-G121)/G121</f>
        <v>-1</v>
      </c>
      <c r="AC121" s="29">
        <f>COUNTIF(Table2[Code],'MPG Payment'!B121)</f>
        <v>0</v>
      </c>
      <c r="AD121" s="127" t="str" cm="1">
        <f t="array" aca="1" ref="AD121" ca="1">SUBSTITUTE(SUBSTITUTE(MID(CELL("filename"),FIND("[",CELL("filename"))+1,FIND("]",CELL("filename"))-FIND("[",CELL("filename"))-1),"JH Farmer Payment-",""),".xlsx","")</f>
        <v>Indent</v>
      </c>
      <c r="AE121" s="29"/>
      <c r="AF121" s="168">
        <v>0</v>
      </c>
      <c r="AG121" s="168">
        <v>0</v>
      </c>
      <c r="AH121" s="168">
        <f t="shared" ref="AH121:AH125" si="29">AF121-AG121</f>
        <v>0</v>
      </c>
      <c r="AI121" s="169">
        <v>0</v>
      </c>
    </row>
    <row r="122" spans="1:35" x14ac:dyDescent="0.25">
      <c r="A122" s="42" t="s">
        <v>14027</v>
      </c>
      <c r="B122" s="50">
        <v>20090013</v>
      </c>
      <c r="C122" s="262" t="s">
        <v>16414</v>
      </c>
      <c r="D122" s="29" t="s">
        <v>991</v>
      </c>
      <c r="E122" s="30" t="str">
        <f>IFERROR(VLOOKUP(B122,Table2[[Code]:[Category]],13,0),"Indirect")</f>
        <v>Direct</v>
      </c>
      <c r="F122" s="24">
        <v>684.30000000000007</v>
      </c>
      <c r="G122" s="24">
        <v>28792.499999999996</v>
      </c>
      <c r="H122" s="98">
        <f>SUMIFS(Table2[Vol_L],Table2[Code],'MPG Payment'!$B122,Table2[Account Details],"Available")</f>
        <v>698.88</v>
      </c>
      <c r="I122" s="98">
        <f>SUMIFS(Table2[Amount],Table2[Code],'MPG Payment'!$B122,Table2[Account Details],"Available")</f>
        <v>29241.660200000002</v>
      </c>
      <c r="J122" s="98">
        <f>IF(E122="direct",SUMIFS(Table2[Vol_L],Table2[Code],'MPG Payment'!$B122,Table2[Account Details],"Not Available"),0)</f>
        <v>0</v>
      </c>
      <c r="K122" s="98">
        <f>IF(E122="direct",SUMIFS(Table2[Amount],Table2[Code],'MPG Payment'!$B122,Table2[Account Details],"Not Available"),0)</f>
        <v>0</v>
      </c>
      <c r="L122" s="98">
        <f t="shared" si="22"/>
        <v>698.88</v>
      </c>
      <c r="M122" s="98">
        <f t="shared" si="23"/>
        <v>29241.660200000002</v>
      </c>
      <c r="N122" s="99">
        <f t="shared" si="24"/>
        <v>28792.499999999996</v>
      </c>
      <c r="O122" s="98">
        <f>SUMIFS(Table2[TS Loss],Table2[Code],'MPG Payment'!$B122)</f>
        <v>0</v>
      </c>
      <c r="P122" s="98">
        <f>SUMIFS(Table2[Deduction for excess payment],Table2[Code],'MPG Payment'!$B122)</f>
        <v>0</v>
      </c>
      <c r="Q122" s="98">
        <f t="shared" si="25"/>
        <v>449.16020000000572</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28792</v>
      </c>
      <c r="W122" s="98">
        <f>IF(E122="direct",SUMIFS(Table2[Net Amount],Table2[Code],'MPG Payment'!$B122,Table2[Account Details],"Not Available"),0)</f>
        <v>0</v>
      </c>
      <c r="X122" s="98">
        <f t="shared" si="17"/>
        <v>0</v>
      </c>
      <c r="Y122" s="28">
        <f t="shared" si="26"/>
        <v>0.49999999999636202</v>
      </c>
      <c r="Z122" s="100">
        <v>0</v>
      </c>
      <c r="AA122" s="101">
        <f t="shared" si="27"/>
        <v>0</v>
      </c>
      <c r="AB122" s="102">
        <f t="shared" si="28"/>
        <v>1.5599902752453097E-2</v>
      </c>
      <c r="AC122" s="29">
        <f>COUNTIF(Table2[Code],'MPG Payment'!B122)</f>
        <v>9</v>
      </c>
      <c r="AD122" s="127" t="str" cm="1">
        <f t="array" aca="1" ref="AD122" ca="1">SUBSTITUTE(SUBSTITUTE(MID(CELL("filename"),FIND("[",CELL("filename"))+1,FIND("]",CELL("filename"))-FIND("[",CELL("filename"))-1),"JH Farmer Payment-",""),".xlsx","")</f>
        <v>Indent</v>
      </c>
      <c r="AE122" s="29"/>
      <c r="AF122" s="168">
        <v>0</v>
      </c>
      <c r="AG122" s="168">
        <v>0</v>
      </c>
      <c r="AH122" s="168">
        <f t="shared" si="29"/>
        <v>0</v>
      </c>
      <c r="AI122" s="169">
        <v>0</v>
      </c>
    </row>
    <row r="123" spans="1:35" x14ac:dyDescent="0.25">
      <c r="A123" s="42" t="s">
        <v>14027</v>
      </c>
      <c r="B123" s="50">
        <v>20090014</v>
      </c>
      <c r="C123" s="262" t="s">
        <v>16415</v>
      </c>
      <c r="D123" s="29" t="s">
        <v>991</v>
      </c>
      <c r="E123" s="30" t="str">
        <f>IFERROR(VLOOKUP(B123,Table2[[Code]:[Category]],13,0),"Indirect")</f>
        <v>Direct</v>
      </c>
      <c r="F123" s="24">
        <v>1989.6399999999999</v>
      </c>
      <c r="G123" s="24">
        <v>82168.39</v>
      </c>
      <c r="H123" s="98">
        <f>SUMIFS(Table2[Vol_L],Table2[Code],'MPG Payment'!$B123,Table2[Account Details],"Available")</f>
        <v>1979.1200000000001</v>
      </c>
      <c r="I123" s="98">
        <f>SUMIFS(Table2[Amount],Table2[Code],'MPG Payment'!$B123,Table2[Account Details],"Available")</f>
        <v>82075.671900000016</v>
      </c>
      <c r="J123" s="98">
        <f>IF(E123="direct",SUMIFS(Table2[Vol_L],Table2[Code],'MPG Payment'!$B123,Table2[Account Details],"Not Available"),0)</f>
        <v>0</v>
      </c>
      <c r="K123" s="98">
        <f>IF(E123="direct",SUMIFS(Table2[Amount],Table2[Code],'MPG Payment'!$B123,Table2[Account Details],"Not Available"),0)</f>
        <v>0</v>
      </c>
      <c r="L123" s="98">
        <f t="shared" ref="L123:L124" si="30">H123+J123</f>
        <v>1979.1200000000001</v>
      </c>
      <c r="M123" s="98">
        <f t="shared" ref="M123:M124" si="31">I123+K123</f>
        <v>82075.671900000016</v>
      </c>
      <c r="N123" s="99">
        <f t="shared" ref="N123:N124" si="32">IF(E123="indirect",G123,MIN(G123,M123))</f>
        <v>82075.671900000016</v>
      </c>
      <c r="O123" s="98">
        <f>SUMIFS(Table2[TS Loss],Table2[Code],'MPG Payment'!$B123)</f>
        <v>0</v>
      </c>
      <c r="P123" s="98">
        <f>SUMIFS(Table2[Deduction for excess payment],Table2[Code],'MPG Payment'!$B123)</f>
        <v>0</v>
      </c>
      <c r="Q123" s="98">
        <f t="shared" ref="Q123:Q124" si="33">IF(M123&gt;G123,(M123-G123),0)</f>
        <v>0</v>
      </c>
      <c r="R123" s="98">
        <f>SUMIF(Table2[Code],'MPG Payment'!$B123,Table2[CF Deduction])</f>
        <v>6350</v>
      </c>
      <c r="S123" s="98">
        <f>SUMIF('Farmer Payment Calc'!D:D,'MPG Payment'!B123,'Farmer Payment Calc'!M:M)</f>
        <v>0</v>
      </c>
      <c r="T123" s="98">
        <v>0</v>
      </c>
      <c r="U123" s="98">
        <v>0</v>
      </c>
      <c r="V123" s="98">
        <f>IF(E123="direct",SUMIFS(Table2[Net Amount],Table2[Code],'MPG Payment'!$B123,Table2[Account Details],"Available"),0)</f>
        <v>75725</v>
      </c>
      <c r="W123" s="98">
        <f>IF(E123="direct",SUMIFS(Table2[Net Amount],Table2[Code],'MPG Payment'!$B123,Table2[Account Details],"Not Available"),0)</f>
        <v>0</v>
      </c>
      <c r="X123" s="98">
        <f t="shared" ref="X123:X124" si="34">IF(Z123="Yes",0,IF(E123="indirect",(G123-O123-P123-R123-T123-U123-S123),0))</f>
        <v>0</v>
      </c>
      <c r="Y123" s="28">
        <f t="shared" ref="Y123:Y124" si="35">IF(E123="direct",(G123-O123-P123-V123-X123-R123-S123-T123-U123),0)-W123</f>
        <v>93.389999999999418</v>
      </c>
      <c r="Z123" s="100">
        <v>0</v>
      </c>
      <c r="AA123" s="101">
        <f t="shared" ref="AA123:AA124" si="36">ROUND(+N123-O123-P123-R123-T123-V123-W123-X123-S123,0)-U123</f>
        <v>1</v>
      </c>
      <c r="AB123" s="102">
        <f t="shared" ref="AB123:AB124" si="37">(M123-G123)/G123</f>
        <v>-1.1283913436783133E-3</v>
      </c>
      <c r="AC123" s="29">
        <f>COUNTIF(Table2[Code],'MPG Payment'!B123)</f>
        <v>34</v>
      </c>
      <c r="AD123" s="127" t="str" cm="1">
        <f t="array" aca="1" ref="AD123" ca="1">SUBSTITUTE(SUBSTITUTE(MID(CELL("filename"),FIND("[",CELL("filename"))+1,FIND("]",CELL("filename"))-FIND("[",CELL("filename"))-1),"JH Farmer Payment-",""),".xlsx","")</f>
        <v>Indent</v>
      </c>
      <c r="AE123" s="29"/>
      <c r="AF123" s="168">
        <v>0</v>
      </c>
      <c r="AG123" s="168">
        <v>0</v>
      </c>
      <c r="AH123" s="168">
        <f t="shared" ref="AH123:AH124" si="38">AF123-AG123</f>
        <v>0</v>
      </c>
      <c r="AI123" s="169">
        <v>0</v>
      </c>
    </row>
    <row r="124" spans="1:35" x14ac:dyDescent="0.25">
      <c r="A124" s="42" t="s">
        <v>14027</v>
      </c>
      <c r="B124" s="50">
        <v>20090015</v>
      </c>
      <c r="C124" s="262" t="s">
        <v>16416</v>
      </c>
      <c r="D124" s="29" t="s">
        <v>991</v>
      </c>
      <c r="E124" s="30" t="str">
        <f>IFERROR(VLOOKUP(B124,Table2[[Code]:[Category]],13,0),"Indirect")</f>
        <v>Direct</v>
      </c>
      <c r="F124" s="24">
        <v>827.54000000000008</v>
      </c>
      <c r="G124" s="24">
        <v>33533.460000000006</v>
      </c>
      <c r="H124" s="98">
        <f>SUMIFS(Table2[Vol_L],Table2[Code],'MPG Payment'!$B124,Table2[Account Details],"Available")</f>
        <v>833.39</v>
      </c>
      <c r="I124" s="98">
        <f>SUMIFS(Table2[Amount],Table2[Code],'MPG Payment'!$B124,Table2[Account Details],"Available")</f>
        <v>33524.502199999995</v>
      </c>
      <c r="J124" s="98">
        <f>IF(E124="direct",SUMIFS(Table2[Vol_L],Table2[Code],'MPG Payment'!$B124,Table2[Account Details],"Not Available"),0)</f>
        <v>0</v>
      </c>
      <c r="K124" s="98">
        <f>IF(E124="direct",SUMIFS(Table2[Amount],Table2[Code],'MPG Payment'!$B124,Table2[Account Details],"Not Available"),0)</f>
        <v>0</v>
      </c>
      <c r="L124" s="98">
        <f t="shared" si="30"/>
        <v>833.39</v>
      </c>
      <c r="M124" s="98">
        <f t="shared" si="31"/>
        <v>33524.502199999995</v>
      </c>
      <c r="N124" s="99">
        <f t="shared" si="32"/>
        <v>33524.502199999995</v>
      </c>
      <c r="O124" s="98">
        <f>SUMIFS(Table2[TS Loss],Table2[Code],'MPG Payment'!$B124)</f>
        <v>0</v>
      </c>
      <c r="P124" s="98">
        <f>SUMIFS(Table2[Deduction for excess payment],Table2[Code],'MPG Payment'!$B124)</f>
        <v>0</v>
      </c>
      <c r="Q124" s="98">
        <f t="shared" si="33"/>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33524</v>
      </c>
      <c r="W124" s="98">
        <f>IF(E124="direct",SUMIFS(Table2[Net Amount],Table2[Code],'MPG Payment'!$B124,Table2[Account Details],"Not Available"),0)</f>
        <v>0</v>
      </c>
      <c r="X124" s="98">
        <f t="shared" si="34"/>
        <v>0</v>
      </c>
      <c r="Y124" s="28">
        <f t="shared" si="35"/>
        <v>9.4600000000064028</v>
      </c>
      <c r="Z124" s="100">
        <v>0</v>
      </c>
      <c r="AA124" s="101">
        <f t="shared" si="36"/>
        <v>1</v>
      </c>
      <c r="AB124" s="102">
        <f t="shared" si="37"/>
        <v>-2.6713020368345663E-4</v>
      </c>
      <c r="AC124" s="29">
        <f>COUNTIF(Table2[Code],'MPG Payment'!B124)</f>
        <v>17</v>
      </c>
      <c r="AD124" s="127" t="str" cm="1">
        <f t="array" aca="1" ref="AD124" ca="1">SUBSTITUTE(SUBSTITUTE(MID(CELL("filename"),FIND("[",CELL("filename"))+1,FIND("]",CELL("filename"))-FIND("[",CELL("filename"))-1),"JH Farmer Payment-",""),".xlsx","")</f>
        <v>Indent</v>
      </c>
      <c r="AE124" s="29"/>
      <c r="AF124" s="168">
        <v>0</v>
      </c>
      <c r="AG124" s="168">
        <v>0</v>
      </c>
      <c r="AH124" s="168">
        <f t="shared" si="38"/>
        <v>0</v>
      </c>
      <c r="AI124" s="169">
        <v>0</v>
      </c>
    </row>
    <row r="125" spans="1:35" x14ac:dyDescent="0.25">
      <c r="A125" s="42" t="s">
        <v>14027</v>
      </c>
      <c r="B125" s="50">
        <v>20090017</v>
      </c>
      <c r="C125" s="262" t="s">
        <v>16417</v>
      </c>
      <c r="D125" s="29" t="s">
        <v>991</v>
      </c>
      <c r="E125" s="30" t="str">
        <f>IFERROR(VLOOKUP(B125,Table2[[Code]:[Category]],13,0),"Indirect")</f>
        <v>Direct</v>
      </c>
      <c r="F125" s="24">
        <v>905.3599999999999</v>
      </c>
      <c r="G125" s="24">
        <v>38260.15</v>
      </c>
      <c r="H125" s="98">
        <f>SUMIFS(Table2[Vol_L],Table2[Code],'MPG Payment'!$B125,Table2[Account Details],"Available")</f>
        <v>905.2600000000001</v>
      </c>
      <c r="I125" s="98">
        <f>SUMIFS(Table2[Amount],Table2[Code],'MPG Payment'!$B125,Table2[Account Details],"Available")</f>
        <v>38274.618199999997</v>
      </c>
      <c r="J125" s="98">
        <f>IF(E125="direct",SUMIFS(Table2[Vol_L],Table2[Code],'MPG Payment'!$B125,Table2[Account Details],"Not Available"),0)</f>
        <v>0</v>
      </c>
      <c r="K125" s="98">
        <f>IF(E125="direct",SUMIFS(Table2[Amount],Table2[Code],'MPG Payment'!$B125,Table2[Account Details],"Not Available"),0)</f>
        <v>0</v>
      </c>
      <c r="L125" s="98">
        <f t="shared" si="22"/>
        <v>905.2600000000001</v>
      </c>
      <c r="M125" s="98">
        <f t="shared" si="23"/>
        <v>38274.618199999997</v>
      </c>
      <c r="N125" s="99">
        <f t="shared" si="24"/>
        <v>38260.15</v>
      </c>
      <c r="O125" s="98">
        <f>SUMIFS(Table2[TS Loss],Table2[Code],'MPG Payment'!$B125)</f>
        <v>0</v>
      </c>
      <c r="P125" s="98">
        <f>SUMIFS(Table2[Deduction for excess payment],Table2[Code],'MPG Payment'!$B125)</f>
        <v>0</v>
      </c>
      <c r="Q125" s="98">
        <f t="shared" si="25"/>
        <v>14.468199999995704</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38260</v>
      </c>
      <c r="W125" s="98">
        <f>IF(E125="direct",SUMIFS(Table2[Net Amount],Table2[Code],'MPG Payment'!$B125,Table2[Account Details],"Not Available"),0)</f>
        <v>0</v>
      </c>
      <c r="X125" s="98">
        <f t="shared" si="17"/>
        <v>0</v>
      </c>
      <c r="Y125" s="28">
        <f t="shared" si="26"/>
        <v>0.15000000000145519</v>
      </c>
      <c r="Z125" s="100">
        <v>0</v>
      </c>
      <c r="AA125" s="101">
        <f t="shared" si="27"/>
        <v>0</v>
      </c>
      <c r="AB125" s="102">
        <f t="shared" si="28"/>
        <v>3.7815324822290826E-4</v>
      </c>
      <c r="AC125" s="29">
        <f>COUNTIF(Table2[Code],'MPG Payment'!B125)</f>
        <v>2</v>
      </c>
      <c r="AD125" s="127" t="str" cm="1">
        <f t="array" aca="1" ref="AD125" ca="1">SUBSTITUTE(SUBSTITUTE(MID(CELL("filename"),FIND("[",CELL("filename"))+1,FIND("]",CELL("filename"))-FIND("[",CELL("filename"))-1),"JH Farmer Payment-",""),".xlsx","")</f>
        <v>Indent</v>
      </c>
      <c r="AE125" s="29"/>
      <c r="AF125" s="168">
        <v>0</v>
      </c>
      <c r="AG125" s="168">
        <v>0</v>
      </c>
      <c r="AH125" s="168">
        <f t="shared" si="29"/>
        <v>0</v>
      </c>
      <c r="AI125" s="169">
        <v>0</v>
      </c>
    </row>
    <row r="126" spans="1:35" x14ac:dyDescent="0.25">
      <c r="A126" s="42" t="s">
        <v>14027</v>
      </c>
      <c r="B126" s="50">
        <v>20090020</v>
      </c>
      <c r="C126" s="262" t="s">
        <v>16418</v>
      </c>
      <c r="D126" s="29" t="s">
        <v>991</v>
      </c>
      <c r="E126" s="30" t="str">
        <f>IFERROR(VLOOKUP(B126,Table2[[Code]:[Category]],13,0),"Indirect")</f>
        <v>Direct</v>
      </c>
      <c r="F126" s="24">
        <v>1010.4</v>
      </c>
      <c r="G126" s="24">
        <v>40970.790000000008</v>
      </c>
      <c r="H126" s="98">
        <f>SUMIFS(Table2[Vol_L],Table2[Code],'MPG Payment'!$B126,Table2[Account Details],"Available")</f>
        <v>1049.9100000000001</v>
      </c>
      <c r="I126" s="98">
        <f>SUMIFS(Table2[Amount],Table2[Code],'MPG Payment'!$B126,Table2[Account Details],"Available")</f>
        <v>40932.133800000003</v>
      </c>
      <c r="J126" s="98">
        <f>IF(E126="direct",SUMIFS(Table2[Vol_L],Table2[Code],'MPG Payment'!$B126,Table2[Account Details],"Not Available"),0)</f>
        <v>0</v>
      </c>
      <c r="K126" s="98">
        <f>IF(E126="direct",SUMIFS(Table2[Amount],Table2[Code],'MPG Payment'!$B126,Table2[Account Details],"Not Available"),0)</f>
        <v>0</v>
      </c>
      <c r="L126" s="98">
        <f t="shared" ref="L126:L128" si="39">H126+J126</f>
        <v>1049.9100000000001</v>
      </c>
      <c r="M126" s="98">
        <f t="shared" ref="M126:M128" si="40">I126+K126</f>
        <v>40932.133800000003</v>
      </c>
      <c r="N126" s="99">
        <f t="shared" ref="N126:N128" si="41">IF(E126="indirect",G126,MIN(G126,M126))</f>
        <v>40932.133800000003</v>
      </c>
      <c r="O126" s="98">
        <f>SUMIFS(Table2[TS Loss],Table2[Code],'MPG Payment'!$B126)</f>
        <v>0</v>
      </c>
      <c r="P126" s="98">
        <f>SUMIFS(Table2[Deduction for excess payment],Table2[Code],'MPG Payment'!$B126)</f>
        <v>0</v>
      </c>
      <c r="Q126" s="98">
        <f t="shared" ref="Q126:Q128" si="42">IF(M126&gt;G126,(M126-G126),0)</f>
        <v>0</v>
      </c>
      <c r="R126" s="98">
        <f>SUMIF(Table2[Code],'MPG Payment'!$B126,Table2[CF Deduction])</f>
        <v>635</v>
      </c>
      <c r="S126" s="98">
        <f>SUMIF('Farmer Payment Calc'!D:D,'MPG Payment'!B126,'Farmer Payment Calc'!M:M)</f>
        <v>0</v>
      </c>
      <c r="T126" s="98">
        <v>0</v>
      </c>
      <c r="U126" s="98">
        <v>0</v>
      </c>
      <c r="V126" s="98">
        <f>IF(E126="direct",SUMIFS(Table2[Net Amount],Table2[Code],'MPG Payment'!$B126,Table2[Account Details],"Available"),0)</f>
        <v>40297</v>
      </c>
      <c r="W126" s="98">
        <f>IF(E126="direct",SUMIFS(Table2[Net Amount],Table2[Code],'MPG Payment'!$B126,Table2[Account Details],"Not Available"),0)</f>
        <v>0</v>
      </c>
      <c r="X126" s="98">
        <f t="shared" si="17"/>
        <v>0</v>
      </c>
      <c r="Y126" s="28">
        <f t="shared" ref="Y126:Y128" si="43">IF(E126="direct",(G126-O126-P126-V126-X126-R126-S126-T126-U126),0)-W126</f>
        <v>38.790000000008149</v>
      </c>
      <c r="Z126" s="100">
        <v>0</v>
      </c>
      <c r="AA126" s="101">
        <f t="shared" ref="AA126:AA128" si="44">ROUND(+N126-O126-P126-R126-T126-V126-W126-X126-S126,0)-U126</f>
        <v>0</v>
      </c>
      <c r="AB126" s="102">
        <f t="shared" ref="AB126:AB128" si="45">(M126-G126)/G126</f>
        <v>-9.4350633707587512E-4</v>
      </c>
      <c r="AC126" s="29">
        <f>COUNTIF(Table2[Code],'MPG Payment'!B126)</f>
        <v>2</v>
      </c>
      <c r="AD126" s="127" t="str" cm="1">
        <f t="array" aca="1" ref="AD126" ca="1">SUBSTITUTE(SUBSTITUTE(MID(CELL("filename"),FIND("[",CELL("filename"))+1,FIND("]",CELL("filename"))-FIND("[",CELL("filename"))-1),"JH Farmer Payment-",""),".xlsx","")</f>
        <v>Indent</v>
      </c>
      <c r="AE126" s="29"/>
      <c r="AF126" s="168">
        <v>0</v>
      </c>
      <c r="AG126" s="168">
        <v>0</v>
      </c>
      <c r="AH126" s="168">
        <f t="shared" ref="AH126:AH128" si="46">AF126-AG126</f>
        <v>0</v>
      </c>
      <c r="AI126" s="169">
        <v>0</v>
      </c>
    </row>
    <row r="127" spans="1:35" x14ac:dyDescent="0.25">
      <c r="A127" s="42" t="s">
        <v>14027</v>
      </c>
      <c r="B127" s="50">
        <v>20090022</v>
      </c>
      <c r="C127" s="262" t="s">
        <v>16419</v>
      </c>
      <c r="D127" s="29" t="s">
        <v>991</v>
      </c>
      <c r="E127" s="30" t="str">
        <f>IFERROR(VLOOKUP(B127,Table2[[Code]:[Category]],13,0),"Indirect")</f>
        <v>Indirect</v>
      </c>
      <c r="F127" s="24">
        <v>625.79999999999984</v>
      </c>
      <c r="G127" s="24">
        <v>25667.35</v>
      </c>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si="39"/>
        <v>0</v>
      </c>
      <c r="M127" s="98">
        <f t="shared" si="40"/>
        <v>0</v>
      </c>
      <c r="N127" s="99">
        <f t="shared" si="41"/>
        <v>25667.35</v>
      </c>
      <c r="O127" s="98">
        <f>SUMIFS(Table2[TS Loss],Table2[Code],'MPG Payment'!$B127)</f>
        <v>0</v>
      </c>
      <c r="P127" s="98">
        <f>SUMIFS(Table2[Deduction for excess payment],Table2[Code],'MPG Payment'!$B127)</f>
        <v>0</v>
      </c>
      <c r="Q127" s="98">
        <f t="shared" si="42"/>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25667.35</v>
      </c>
      <c r="Y127" s="28">
        <f t="shared" si="43"/>
        <v>0</v>
      </c>
      <c r="Z127" s="100">
        <v>0</v>
      </c>
      <c r="AA127" s="101">
        <f t="shared" si="44"/>
        <v>0</v>
      </c>
      <c r="AB127" s="102">
        <f t="shared" si="45"/>
        <v>-1</v>
      </c>
      <c r="AC127" s="29">
        <f>COUNTIF(Table2[Code],'MPG Payment'!B127)</f>
        <v>0</v>
      </c>
      <c r="AD127" s="127" t="str" cm="1">
        <f t="array" aca="1" ref="AD127" ca="1">SUBSTITUTE(SUBSTITUTE(MID(CELL("filename"),FIND("[",CELL("filename"))+1,FIND("]",CELL("filename"))-FIND("[",CELL("filename"))-1),"JH Farmer Payment-",""),".xlsx","")</f>
        <v>Indent</v>
      </c>
      <c r="AE127" s="29"/>
      <c r="AF127" s="168">
        <v>0</v>
      </c>
      <c r="AG127" s="168">
        <v>0</v>
      </c>
      <c r="AH127" s="168">
        <f t="shared" si="46"/>
        <v>0</v>
      </c>
      <c r="AI127" s="169">
        <v>0</v>
      </c>
    </row>
    <row r="128" spans="1:35" x14ac:dyDescent="0.25">
      <c r="A128" s="42" t="s">
        <v>14027</v>
      </c>
      <c r="B128" s="50">
        <v>20090023</v>
      </c>
      <c r="C128" s="262" t="s">
        <v>16420</v>
      </c>
      <c r="D128" s="29" t="s">
        <v>991</v>
      </c>
      <c r="E128" s="30" t="str">
        <f>IFERROR(VLOOKUP(B128,Table2[[Code]:[Category]],13,0),"Indirect")</f>
        <v>Direct</v>
      </c>
      <c r="F128" s="24">
        <v>771.43999999999994</v>
      </c>
      <c r="G128" s="24">
        <v>34413.11</v>
      </c>
      <c r="H128" s="98">
        <f>SUMIFS(Table2[Vol_L],Table2[Code],'MPG Payment'!$B128,Table2[Account Details],"Available")</f>
        <v>776.56999999999982</v>
      </c>
      <c r="I128" s="98">
        <f>SUMIFS(Table2[Amount],Table2[Code],'MPG Payment'!$B128,Table2[Account Details],"Available")</f>
        <v>34382.798899999994</v>
      </c>
      <c r="J128" s="98">
        <f>IF(E128="direct",SUMIFS(Table2[Vol_L],Table2[Code],'MPG Payment'!$B128,Table2[Account Details],"Not Available"),0)</f>
        <v>0</v>
      </c>
      <c r="K128" s="98">
        <f>IF(E128="direct",SUMIFS(Table2[Amount],Table2[Code],'MPG Payment'!$B128,Table2[Account Details],"Not Available"),0)</f>
        <v>0</v>
      </c>
      <c r="L128" s="98">
        <f t="shared" si="39"/>
        <v>776.56999999999982</v>
      </c>
      <c r="M128" s="98">
        <f t="shared" si="40"/>
        <v>34382.798899999994</v>
      </c>
      <c r="N128" s="99">
        <f t="shared" si="41"/>
        <v>34382.798899999994</v>
      </c>
      <c r="O128" s="98">
        <f>SUMIFS(Table2[TS Loss],Table2[Code],'MPG Payment'!$B128)</f>
        <v>0</v>
      </c>
      <c r="P128" s="98">
        <f>SUMIFS(Table2[Deduction for excess payment],Table2[Code],'MPG Payment'!$B128)</f>
        <v>0</v>
      </c>
      <c r="Q128" s="98">
        <f t="shared" si="42"/>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34385</v>
      </c>
      <c r="W128" s="98">
        <f>IF(E128="direct",SUMIFS(Table2[Net Amount],Table2[Code],'MPG Payment'!$B128,Table2[Account Details],"Not Available"),0)</f>
        <v>0</v>
      </c>
      <c r="X128" s="98">
        <f t="shared" si="17"/>
        <v>0</v>
      </c>
      <c r="Y128" s="28">
        <f t="shared" si="43"/>
        <v>28.110000000000582</v>
      </c>
      <c r="Z128" s="100">
        <v>0</v>
      </c>
      <c r="AA128" s="101">
        <f t="shared" si="44"/>
        <v>-2</v>
      </c>
      <c r="AB128" s="102">
        <f t="shared" si="45"/>
        <v>-8.8080095056814866E-4</v>
      </c>
      <c r="AC128" s="29">
        <f>COUNTIF(Table2[Code],'MPG Payment'!B128)</f>
        <v>22</v>
      </c>
      <c r="AD128" s="127" t="str" cm="1">
        <f t="array" aca="1" ref="AD128" ca="1">SUBSTITUTE(SUBSTITUTE(MID(CELL("filename"),FIND("[",CELL("filename"))+1,FIND("]",CELL("filename"))-FIND("[",CELL("filename"))-1),"JH Farmer Payment-",""),".xlsx","")</f>
        <v>Indent</v>
      </c>
      <c r="AE128" s="29"/>
      <c r="AF128" s="168">
        <v>0</v>
      </c>
      <c r="AG128" s="168">
        <v>0</v>
      </c>
      <c r="AH128" s="168">
        <f t="shared" si="46"/>
        <v>0</v>
      </c>
      <c r="AI128" s="169">
        <v>0</v>
      </c>
    </row>
    <row r="129" spans="1:35" x14ac:dyDescent="0.25">
      <c r="A129" s="42" t="s">
        <v>14027</v>
      </c>
      <c r="B129" s="50">
        <v>20090025</v>
      </c>
      <c r="C129" s="262" t="s">
        <v>16421</v>
      </c>
      <c r="D129" s="29" t="s">
        <v>6600</v>
      </c>
      <c r="E129" s="30" t="str">
        <f>IFERROR(VLOOKUP(B129,Table2[[Code]:[Category]],13,0),"Indirect")</f>
        <v>Indirect</v>
      </c>
      <c r="F129" s="24">
        <v>278.21999999999997</v>
      </c>
      <c r="G129" s="24">
        <v>12157.5</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ref="L129:L130" si="47">H129+J129</f>
        <v>0</v>
      </c>
      <c r="M129" s="98">
        <f t="shared" ref="M129:M130" si="48">I129+K129</f>
        <v>0</v>
      </c>
      <c r="N129" s="99">
        <f t="shared" ref="N129:N130" si="49">IF(E129="indirect",G129,MIN(G129,M129))</f>
        <v>12157.5</v>
      </c>
      <c r="O129" s="98">
        <f>SUMIFS(Table2[TS Loss],Table2[Code],'MPG Payment'!$B129)</f>
        <v>0</v>
      </c>
      <c r="P129" s="98">
        <f>SUMIFS(Table2[Deduction for excess payment],Table2[Code],'MPG Payment'!$B129)</f>
        <v>0</v>
      </c>
      <c r="Q129" s="98">
        <f t="shared" ref="Q129:Q130" si="50">IF(M129&gt;G129,(M129-G129),0)</f>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12157.5</v>
      </c>
      <c r="Y129" s="28">
        <f t="shared" ref="Y129:Y130" si="51">IF(E129="direct",(G129-O129-P129-V129-X129-R129-S129-T129-U129),0)-W129</f>
        <v>0</v>
      </c>
      <c r="Z129" s="100">
        <v>0</v>
      </c>
      <c r="AA129" s="101">
        <f t="shared" ref="AA129:AA130" si="52">ROUND(+N129-O129-P129-R129-T129-V129-W129-X129-S129,0)-U129</f>
        <v>0</v>
      </c>
      <c r="AB129" s="102">
        <f t="shared" ref="AB129:AB130" si="53">(M129-G129)/G129</f>
        <v>-1</v>
      </c>
      <c r="AC129" s="29">
        <f>COUNTIF(Table2[Code],'MPG Payment'!B129)</f>
        <v>0</v>
      </c>
      <c r="AD129" s="127" t="str" cm="1">
        <f t="array" aca="1" ref="AD129" ca="1">SUBSTITUTE(SUBSTITUTE(MID(CELL("filename"),FIND("[",CELL("filename"))+1,FIND("]",CELL("filename"))-FIND("[",CELL("filename"))-1),"JH Farmer Payment-",""),".xlsx","")</f>
        <v>Indent</v>
      </c>
      <c r="AE129" s="29"/>
      <c r="AF129" s="168">
        <v>0</v>
      </c>
      <c r="AG129" s="168">
        <v>0</v>
      </c>
      <c r="AH129" s="168">
        <f t="shared" ref="AH129:AH130" si="54">AF129-AG129</f>
        <v>0</v>
      </c>
      <c r="AI129" s="169">
        <v>0</v>
      </c>
    </row>
    <row r="130" spans="1:35" x14ac:dyDescent="0.25">
      <c r="A130" s="42" t="s">
        <v>14027</v>
      </c>
      <c r="B130" s="50">
        <v>20090028</v>
      </c>
      <c r="C130" s="262" t="s">
        <v>16422</v>
      </c>
      <c r="D130" s="29" t="s">
        <v>6600</v>
      </c>
      <c r="E130" s="30" t="str">
        <f>IFERROR(VLOOKUP(B130,Table2[[Code]:[Category]],13,0),"Indirect")</f>
        <v>Indirect</v>
      </c>
      <c r="F130" s="24">
        <v>533.9</v>
      </c>
      <c r="G130" s="24">
        <v>21540.42</v>
      </c>
      <c r="H130" s="98">
        <f>SUMIFS(Table2[Vol_L],Table2[Code],'MPG Payment'!$B130,Table2[Account Details],"Available")</f>
        <v>0</v>
      </c>
      <c r="I130" s="98">
        <f>SUMIFS(Table2[Amount],Table2[Code],'MPG Payment'!$B130,Table2[Account Details],"Available")</f>
        <v>0</v>
      </c>
      <c r="J130" s="98">
        <f>IF(E130="direct",SUMIFS(Table2[Vol_L],Table2[Code],'MPG Payment'!$B130,Table2[Account Details],"Not Available"),0)</f>
        <v>0</v>
      </c>
      <c r="K130" s="98">
        <f>IF(E130="direct",SUMIFS(Table2[Amount],Table2[Code],'MPG Payment'!$B130,Table2[Account Details],"Not Available"),0)</f>
        <v>0</v>
      </c>
      <c r="L130" s="98">
        <f t="shared" si="47"/>
        <v>0</v>
      </c>
      <c r="M130" s="98">
        <f t="shared" si="48"/>
        <v>0</v>
      </c>
      <c r="N130" s="99">
        <f t="shared" si="49"/>
        <v>21540.42</v>
      </c>
      <c r="O130" s="98">
        <f>SUMIFS(Table2[TS Loss],Table2[Code],'MPG Payment'!$B130)</f>
        <v>0</v>
      </c>
      <c r="P130" s="98">
        <f>SUMIFS(Table2[Deduction for excess payment],Table2[Code],'MPG Payment'!$B130)</f>
        <v>0</v>
      </c>
      <c r="Q130" s="98">
        <f t="shared" si="50"/>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0</v>
      </c>
      <c r="W130" s="98">
        <f>IF(E130="direct",SUMIFS(Table2[Net Amount],Table2[Code],'MPG Payment'!$B130,Table2[Account Details],"Not Available"),0)</f>
        <v>0</v>
      </c>
      <c r="X130" s="98">
        <f t="shared" si="17"/>
        <v>21540.42</v>
      </c>
      <c r="Y130" s="28">
        <f t="shared" si="51"/>
        <v>0</v>
      </c>
      <c r="Z130" s="100">
        <v>0</v>
      </c>
      <c r="AA130" s="101">
        <f t="shared" si="52"/>
        <v>0</v>
      </c>
      <c r="AB130" s="102">
        <f t="shared" si="53"/>
        <v>-1</v>
      </c>
      <c r="AC130" s="29">
        <f>COUNTIF(Table2[Code],'MPG Payment'!B130)</f>
        <v>0</v>
      </c>
      <c r="AD130" s="127" t="str" cm="1">
        <f t="array" aca="1" ref="AD130" ca="1">SUBSTITUTE(SUBSTITUTE(MID(CELL("filename"),FIND("[",CELL("filename"))+1,FIND("]",CELL("filename"))-FIND("[",CELL("filename"))-1),"JH Farmer Payment-",""),".xlsx","")</f>
        <v>Indent</v>
      </c>
      <c r="AE130" s="29"/>
      <c r="AF130" s="168">
        <v>0</v>
      </c>
      <c r="AG130" s="168">
        <v>0</v>
      </c>
      <c r="AH130" s="168">
        <f t="shared" si="54"/>
        <v>0</v>
      </c>
      <c r="AI130" s="169">
        <v>0</v>
      </c>
    </row>
    <row r="131" spans="1:35" ht="15.75" thickBot="1" x14ac:dyDescent="0.3">
      <c r="A131" s="43"/>
      <c r="B131" s="44"/>
      <c r="C131" s="46" t="s">
        <v>68</v>
      </c>
      <c r="D131" s="47"/>
      <c r="E131" s="47">
        <f>COUNTA(E4:E130)</f>
        <v>127</v>
      </c>
      <c r="F131" s="48">
        <f t="shared" ref="F131:U131" si="55">SUBTOTAL(109,F4:F130)</f>
        <v>118863.79999999993</v>
      </c>
      <c r="G131" s="48">
        <f t="shared" si="55"/>
        <v>4856909.1300000018</v>
      </c>
      <c r="H131" s="49">
        <f t="shared" si="55"/>
        <v>110056.16000000002</v>
      </c>
      <c r="I131" s="49">
        <f t="shared" si="55"/>
        <v>4524498.1640999997</v>
      </c>
      <c r="J131" s="49">
        <f t="shared" si="55"/>
        <v>96.25</v>
      </c>
      <c r="K131" s="49">
        <f t="shared" si="55"/>
        <v>4145.4578000000001</v>
      </c>
      <c r="L131" s="49">
        <f t="shared" si="55"/>
        <v>110152.41000000002</v>
      </c>
      <c r="M131" s="49">
        <f t="shared" si="55"/>
        <v>4528643.6219000006</v>
      </c>
      <c r="N131" s="49">
        <f t="shared" si="55"/>
        <v>4845273.9662999995</v>
      </c>
      <c r="O131" s="49">
        <f t="shared" si="55"/>
        <v>35485</v>
      </c>
      <c r="P131" s="49">
        <f t="shared" si="55"/>
        <v>0</v>
      </c>
      <c r="Q131" s="49">
        <f t="shared" si="55"/>
        <v>36343.105600000032</v>
      </c>
      <c r="R131" s="49">
        <f t="shared" si="55"/>
        <v>114952</v>
      </c>
      <c r="S131" s="49">
        <f t="shared" si="55"/>
        <v>0</v>
      </c>
      <c r="T131" s="49">
        <f t="shared" si="55"/>
        <v>0</v>
      </c>
      <c r="U131" s="49">
        <f t="shared" si="55"/>
        <v>0</v>
      </c>
      <c r="V131" s="49">
        <f>SUBTOTAL(9,V3:V130)</f>
        <v>4346615</v>
      </c>
      <c r="W131" s="49">
        <f>SUBTOTAL(109,W4:W130)</f>
        <v>2876</v>
      </c>
      <c r="X131" s="49">
        <f>SUBTOTAL(109,X4:X130)</f>
        <v>345353.44999999995</v>
      </c>
      <c r="Y131" s="49">
        <f>SUBTOTAL(109,Y4:Y130)</f>
        <v>11627.679999999975</v>
      </c>
      <c r="Z131" s="49">
        <f>COUNTIF(Z4:Z130,"Yes")</f>
        <v>0</v>
      </c>
      <c r="AA131" s="49">
        <f>SUBTOTAL(109,AA4:AA130)</f>
        <v>-5</v>
      </c>
      <c r="AB131" s="54"/>
      <c r="AC131" s="173">
        <f>SUM(AC4:AC130)</f>
        <v>1551</v>
      </c>
      <c r="AD131" s="173">
        <v>0</v>
      </c>
      <c r="AE131" s="173">
        <v>0</v>
      </c>
      <c r="AF131" s="173">
        <f>SUBTOTAL(9,AF4:AF130)</f>
        <v>45542.06</v>
      </c>
      <c r="AG131" s="173">
        <f>SUBTOTAL(9,AG4:AG130)</f>
        <v>32540</v>
      </c>
      <c r="AH131" s="173">
        <f>SUBTOTAL(9,AH4:AH130)</f>
        <v>13002.06</v>
      </c>
      <c r="AI131" s="174">
        <v>0</v>
      </c>
    </row>
    <row r="132" spans="1:35" x14ac:dyDescent="0.25">
      <c r="F132" s="22"/>
      <c r="G132" s="45"/>
      <c r="H132" s="12"/>
      <c r="I132" s="12"/>
      <c r="R132" s="3"/>
      <c r="S132" s="3"/>
      <c r="V132" s="19">
        <f>Table2[[#Totals],[Net Amount]]</f>
        <v>4349491</v>
      </c>
      <c r="W132" s="3"/>
      <c r="X132" s="19">
        <f>V131+W131+X131</f>
        <v>4694844.45</v>
      </c>
      <c r="Y132" s="31"/>
      <c r="AA132" s="14">
        <f>AA131+Y131</f>
        <v>11622.679999999975</v>
      </c>
    </row>
    <row r="133" spans="1:35" ht="15.75" thickBot="1" x14ac:dyDescent="0.3">
      <c r="F133" s="3"/>
      <c r="G133" s="3"/>
      <c r="H133" s="3"/>
      <c r="I133" s="3"/>
      <c r="V133" s="163">
        <f>V131+W131-V132</f>
        <v>0</v>
      </c>
      <c r="W133" s="3"/>
      <c r="X133" s="3"/>
    </row>
    <row r="134" spans="1:35" ht="15.75" thickBot="1" x14ac:dyDescent="0.3">
      <c r="C134" s="263" t="s">
        <v>61</v>
      </c>
      <c r="D134" s="56" t="s">
        <v>5379</v>
      </c>
      <c r="F134" s="3"/>
      <c r="G134" s="3"/>
      <c r="H134" s="3"/>
      <c r="I134" s="3"/>
      <c r="J134" s="3"/>
      <c r="K134" s="3"/>
      <c r="L134" s="3"/>
      <c r="M134" s="3"/>
      <c r="N134" s="3"/>
      <c r="O134" s="3"/>
      <c r="P134" s="3"/>
      <c r="Q134" s="3"/>
      <c r="R134" s="3"/>
      <c r="S134" s="3"/>
      <c r="T134" s="3"/>
      <c r="U134" s="3"/>
      <c r="V134" s="3"/>
      <c r="X134" s="3"/>
      <c r="Y134" s="3"/>
    </row>
    <row r="135" spans="1:35" ht="15.75" thickBot="1" x14ac:dyDescent="0.3">
      <c r="V135" s="3"/>
      <c r="X135" s="3"/>
      <c r="Y135" s="3"/>
      <c r="Z135" s="3"/>
    </row>
    <row r="136" spans="1:35" ht="15.75" thickBot="1" x14ac:dyDescent="0.3">
      <c r="C136" s="80"/>
      <c r="D136" s="259" t="s">
        <v>90</v>
      </c>
      <c r="E136" s="71"/>
      <c r="F136" s="56"/>
      <c r="H136" s="12"/>
      <c r="I136" s="12"/>
      <c r="J136" s="12"/>
      <c r="K136" s="12"/>
      <c r="L136" s="12"/>
      <c r="M136" s="12"/>
      <c r="N136" s="12"/>
      <c r="O136" s="12"/>
      <c r="P136" s="12"/>
      <c r="Q136" s="12"/>
      <c r="R136" s="12"/>
      <c r="S136" s="12"/>
      <c r="T136" s="12"/>
      <c r="U136" s="12"/>
      <c r="V136" s="12"/>
      <c r="W136" s="12"/>
      <c r="X136" s="12"/>
      <c r="Y136" s="12"/>
      <c r="AG136" s="255"/>
    </row>
    <row r="137" spans="1:35" ht="15.75" thickBot="1" x14ac:dyDescent="0.3">
      <c r="C137" s="264" t="s">
        <v>91</v>
      </c>
      <c r="D137" s="236" t="s">
        <v>993</v>
      </c>
      <c r="E137" s="237" t="s">
        <v>56</v>
      </c>
      <c r="F137" s="87" t="s">
        <v>92</v>
      </c>
      <c r="H137" s="3"/>
      <c r="V137" s="3"/>
      <c r="X137" s="22"/>
      <c r="Y137" s="3"/>
      <c r="AE137" s="20"/>
      <c r="AG137" s="255"/>
    </row>
    <row r="138" spans="1:35" x14ac:dyDescent="0.25">
      <c r="C138" s="81" t="s">
        <v>93</v>
      </c>
      <c r="D138" s="369">
        <v>25</v>
      </c>
      <c r="E138" s="370">
        <v>102</v>
      </c>
      <c r="F138" s="371">
        <v>127</v>
      </c>
      <c r="H138" s="3"/>
      <c r="V138" s="31"/>
      <c r="AG138" s="31"/>
    </row>
    <row r="139" spans="1:35" x14ac:dyDescent="0.25">
      <c r="C139" s="82" t="s">
        <v>94</v>
      </c>
      <c r="D139" s="76">
        <v>8763.86</v>
      </c>
      <c r="E139" s="362">
        <v>110099.93999999994</v>
      </c>
      <c r="F139" s="58">
        <v>118863.79999999994</v>
      </c>
      <c r="X139" s="3"/>
      <c r="Y139" s="12"/>
      <c r="Z139" s="3"/>
      <c r="AG139" s="31"/>
    </row>
    <row r="140" spans="1:35" x14ac:dyDescent="0.25">
      <c r="C140" s="83" t="s">
        <v>95</v>
      </c>
      <c r="D140" s="77">
        <v>352973.44999999995</v>
      </c>
      <c r="E140" s="363">
        <v>4503935.6800000006</v>
      </c>
      <c r="F140" s="59">
        <v>4856909.1300000018</v>
      </c>
      <c r="X140" s="3"/>
      <c r="Z140" s="20"/>
    </row>
    <row r="141" spans="1:35" x14ac:dyDescent="0.25">
      <c r="C141" s="84" t="s">
        <v>96</v>
      </c>
      <c r="D141" s="69">
        <v>352973.44999999995</v>
      </c>
      <c r="E141" s="27">
        <v>4492300.5163000003</v>
      </c>
      <c r="F141" s="60">
        <v>4845273.9662999995</v>
      </c>
      <c r="X141" s="3"/>
      <c r="Y141" s="3"/>
    </row>
    <row r="142" spans="1:35" x14ac:dyDescent="0.25">
      <c r="C142" s="85" t="s">
        <v>97</v>
      </c>
      <c r="D142" s="78">
        <v>0</v>
      </c>
      <c r="E142" s="364">
        <v>36343.105600000032</v>
      </c>
      <c r="F142" s="61">
        <v>36343.105600000032</v>
      </c>
      <c r="Y142" s="21"/>
    </row>
    <row r="143" spans="1:35" ht="15.75" thickBot="1" x14ac:dyDescent="0.3">
      <c r="C143" s="86" t="s">
        <v>98</v>
      </c>
      <c r="D143" s="69">
        <v>0</v>
      </c>
      <c r="E143" s="27">
        <v>0</v>
      </c>
      <c r="F143" s="60">
        <v>0</v>
      </c>
      <c r="Y143" s="21"/>
    </row>
    <row r="144" spans="1:35" x14ac:dyDescent="0.25">
      <c r="C144" s="171" t="s">
        <v>7373</v>
      </c>
      <c r="D144" s="372">
        <v>0</v>
      </c>
      <c r="E144" s="365">
        <v>29872</v>
      </c>
      <c r="F144" s="367">
        <v>29872</v>
      </c>
      <c r="Y144" s="21"/>
    </row>
    <row r="145" spans="2:27" x14ac:dyDescent="0.25">
      <c r="C145" s="194" t="s">
        <v>9078</v>
      </c>
      <c r="D145" s="372">
        <v>7620</v>
      </c>
      <c r="E145" s="365">
        <v>74792</v>
      </c>
      <c r="F145" s="367">
        <v>82412</v>
      </c>
    </row>
    <row r="146" spans="2:27" ht="15.75" thickBot="1" x14ac:dyDescent="0.3">
      <c r="C146" s="194" t="s">
        <v>9079</v>
      </c>
      <c r="D146" s="372">
        <v>0</v>
      </c>
      <c r="E146" s="365">
        <v>0</v>
      </c>
      <c r="F146" s="367">
        <v>0</v>
      </c>
      <c r="Y146" s="12"/>
    </row>
    <row r="147" spans="2:27" x14ac:dyDescent="0.25">
      <c r="C147" s="188" t="s">
        <v>113</v>
      </c>
      <c r="D147" s="79">
        <v>0</v>
      </c>
      <c r="E147" s="366">
        <v>0</v>
      </c>
      <c r="F147" s="62">
        <v>0</v>
      </c>
    </row>
    <row r="148" spans="2:27" x14ac:dyDescent="0.25">
      <c r="C148" s="84" t="s">
        <v>99</v>
      </c>
      <c r="D148" s="69">
        <v>0</v>
      </c>
      <c r="E148" s="27">
        <v>3807218</v>
      </c>
      <c r="F148" s="63">
        <v>3807218</v>
      </c>
    </row>
    <row r="149" spans="2:27" x14ac:dyDescent="0.25">
      <c r="C149" s="84" t="s">
        <v>111</v>
      </c>
      <c r="D149" s="372">
        <v>0</v>
      </c>
      <c r="E149" s="365">
        <v>2876</v>
      </c>
      <c r="F149" s="368">
        <v>2876</v>
      </c>
      <c r="AA149"/>
    </row>
    <row r="150" spans="2:27" x14ac:dyDescent="0.25">
      <c r="C150" s="84" t="s">
        <v>100</v>
      </c>
      <c r="D150" s="69">
        <v>343473.99999999994</v>
      </c>
      <c r="E150" s="27">
        <v>0</v>
      </c>
      <c r="F150" s="63">
        <v>343473.99999999994</v>
      </c>
      <c r="AA150"/>
    </row>
    <row r="151" spans="2:27" ht="15.75" thickBot="1" x14ac:dyDescent="0.3">
      <c r="C151" s="86" t="s">
        <v>112</v>
      </c>
      <c r="D151" s="70">
        <v>0</v>
      </c>
      <c r="E151" s="64">
        <v>589177.67999999993</v>
      </c>
      <c r="F151" s="65">
        <v>589177.67999999993</v>
      </c>
    </row>
    <row r="152" spans="2:27" x14ac:dyDescent="0.25">
      <c r="C152"/>
    </row>
    <row r="156" spans="2:27" x14ac:dyDescent="0.25">
      <c r="B156" s="121" t="s">
        <v>61</v>
      </c>
      <c r="C156" s="121" t="s">
        <v>4898</v>
      </c>
      <c r="D156" s="121" t="s">
        <v>44</v>
      </c>
    </row>
    <row r="157" spans="2:27" x14ac:dyDescent="0.25">
      <c r="B157" s="122" t="s">
        <v>4899</v>
      </c>
      <c r="C157" s="123" t="s">
        <v>4900</v>
      </c>
      <c r="D157" s="124">
        <f>GETPIVOTDATA("BMC Receipt Amount",$C$136)</f>
        <v>4856909.1300000018</v>
      </c>
    </row>
    <row r="158" spans="2:27" x14ac:dyDescent="0.25">
      <c r="B158" s="122" t="s">
        <v>4901</v>
      </c>
      <c r="C158" s="123" t="s">
        <v>4902</v>
      </c>
      <c r="D158" s="124" t="e">
        <f>-GETPIVOTDATA("Sample Deduction",$C$136)</f>
        <v>#REF!</v>
      </c>
    </row>
    <row r="159" spans="2:27" x14ac:dyDescent="0.25">
      <c r="B159" s="122" t="s">
        <v>4901</v>
      </c>
      <c r="C159" s="123" t="s">
        <v>4903</v>
      </c>
      <c r="D159" s="124" t="e">
        <f>-GETPIVOTDATA("Sum of CF/Vet Ded",$C$145)</f>
        <v>#REF!</v>
      </c>
    </row>
    <row r="160" spans="2:27" x14ac:dyDescent="0.25">
      <c r="B160" s="122" t="s">
        <v>4901</v>
      </c>
      <c r="C160" s="123" t="s">
        <v>4904</v>
      </c>
      <c r="D160" s="124">
        <v>0</v>
      </c>
    </row>
    <row r="161" spans="2:22" x14ac:dyDescent="0.25">
      <c r="B161" s="122" t="s">
        <v>4901</v>
      </c>
      <c r="C161" s="123" t="s">
        <v>4905</v>
      </c>
      <c r="D161" s="124">
        <v>0</v>
      </c>
    </row>
    <row r="162" spans="2:22" x14ac:dyDescent="0.25">
      <c r="B162" s="122" t="s">
        <v>4901</v>
      </c>
      <c r="C162" s="123" t="s">
        <v>4906</v>
      </c>
      <c r="D162" s="124">
        <f ca="1">-SUMIF($Z$3:$Z$581,"Yes",$G$3:$G$130)</f>
        <v>0</v>
      </c>
    </row>
    <row r="163" spans="2:22" x14ac:dyDescent="0.25">
      <c r="B163" s="122" t="s">
        <v>4901</v>
      </c>
      <c r="C163" s="123" t="s">
        <v>4907</v>
      </c>
      <c r="D163" s="124" t="e">
        <f>-SUM(D157:D162)+(V134+W134+X134)</f>
        <v>#REF!</v>
      </c>
    </row>
    <row r="164" spans="2:22" x14ac:dyDescent="0.25">
      <c r="B164" s="121" t="s">
        <v>4901</v>
      </c>
      <c r="C164" s="125" t="s">
        <v>4908</v>
      </c>
      <c r="D164" s="126" t="e">
        <f>SUM(D157:D163)</f>
        <v>#REF!</v>
      </c>
    </row>
    <row r="166" spans="2:22" x14ac:dyDescent="0.25">
      <c r="V166" s="20"/>
    </row>
  </sheetData>
  <autoFilter ref="A3:AI134" xr:uid="{00000000-0001-0000-0000-000000000000}"/>
  <mergeCells count="4">
    <mergeCell ref="F2:G2"/>
    <mergeCell ref="H2:I2"/>
    <mergeCell ref="J2:K2"/>
    <mergeCell ref="L2:M2"/>
  </mergeCells>
  <conditionalFormatting sqref="B4:B130">
    <cfRule type="duplicateValues" dxfId="103" priority="14054"/>
  </conditionalFormatting>
  <conditionalFormatting sqref="B67:B130">
    <cfRule type="duplicateValues" dxfId="102" priority="14055"/>
  </conditionalFormatting>
  <conditionalFormatting sqref="B131:B155 B2:B3 B165:B65443">
    <cfRule type="duplicateValues" dxfId="101" priority="4908" stopIfTrue="1"/>
  </conditionalFormatting>
  <conditionalFormatting sqref="C131">
    <cfRule type="duplicateValues" dxfId="100" priority="59" stopIfTrue="1"/>
  </conditionalFormatting>
  <conditionalFormatting sqref="D4:D130">
    <cfRule type="containsText" dxfId="99" priority="15" operator="containsText" text="RMC">
      <formula>NOT(ISERROR(SEARCH("RMC",D4)))</formula>
    </cfRule>
  </conditionalFormatting>
  <conditionalFormatting sqref="D131">
    <cfRule type="duplicateValues" dxfId="98" priority="58" stopIfTrue="1"/>
  </conditionalFormatting>
  <conditionalFormatting sqref="E4:E130">
    <cfRule type="containsText" dxfId="97" priority="10" operator="containsText" text="Indirect">
      <formula>NOT(ISERROR(SEARCH("Indirect",E4)))</formula>
    </cfRule>
  </conditionalFormatting>
  <conditionalFormatting sqref="E131">
    <cfRule type="duplicateValues" dxfId="96" priority="57" stopIfTrue="1"/>
  </conditionalFormatting>
  <conditionalFormatting sqref="F131">
    <cfRule type="duplicateValues" dxfId="95" priority="56" stopIfTrue="1"/>
  </conditionalFormatting>
  <conditionalFormatting sqref="G131">
    <cfRule type="duplicateValues" dxfId="94" priority="55" stopIfTrue="1"/>
  </conditionalFormatting>
  <conditionalFormatting sqref="Y4:Y130">
    <cfRule type="cellIs" dxfId="93" priority="63" operator="lessThan">
      <formula>0</formula>
    </cfRule>
  </conditionalFormatting>
  <conditionalFormatting sqref="AB3:AB131">
    <cfRule type="cellIs" dxfId="92" priority="82" operator="greaterThan">
      <formula>0.035</formula>
    </cfRule>
  </conditionalFormatting>
  <conditionalFormatting sqref="AB4:AB131">
    <cfRule type="cellIs" dxfId="91"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82"/>
  <sheetViews>
    <sheetView zoomScale="80" zoomScaleNormal="90" workbookViewId="0">
      <pane xSplit="2" ySplit="2" topLeftCell="C904"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73" t="s">
        <v>76</v>
      </c>
      <c r="B1" s="374"/>
      <c r="C1" s="375"/>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8</v>
      </c>
      <c r="G3" s="13">
        <v>9769</v>
      </c>
      <c r="H3" s="13">
        <v>417636.15</v>
      </c>
      <c r="I3" s="166">
        <v>14964</v>
      </c>
      <c r="J3" s="191">
        <v>0</v>
      </c>
      <c r="K3" s="166">
        <v>0</v>
      </c>
      <c r="L3" s="166">
        <v>0</v>
      </c>
      <c r="M3" s="18">
        <v>0</v>
      </c>
      <c r="N3" s="165">
        <f>VLOOKUP(Table2[[#This Row],[Code]],'MPG Payment'!$B$4:$Z$130,25,0)</f>
        <v>0</v>
      </c>
      <c r="O3" s="170">
        <f t="shared" ref="O3" si="0">IF(N3="Yes",0,ROUND((H3-I3-J3-K3-L3-M3),0))</f>
        <v>402672</v>
      </c>
      <c r="P3" t="str">
        <f>IFERROR(VLOOKUP(D3,'Bank Master'!$C$3:$D$7987,2,0),"Indirect")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Indent</v>
      </c>
      <c r="Y3" s="13">
        <f t="shared" ref="Y3:Y66" si="3">(F3*0.05)*(H3/G3)</f>
        <v>17.100466782679909</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6</v>
      </c>
      <c r="G4" s="13">
        <v>21.58</v>
      </c>
      <c r="H4" s="13">
        <v>1026.4585999999999</v>
      </c>
      <c r="I4" s="166">
        <v>0</v>
      </c>
      <c r="J4" s="191">
        <v>0</v>
      </c>
      <c r="K4" s="166">
        <v>0</v>
      </c>
      <c r="L4" s="166">
        <v>0</v>
      </c>
      <c r="M4" s="18">
        <v>0</v>
      </c>
      <c r="N4" s="165">
        <f>VLOOKUP(Table2[[#This Row],[Code]],'MPG Payment'!$B$4:$Z$130,25,0)</f>
        <v>0</v>
      </c>
      <c r="O4" s="170">
        <f t="shared" ref="O4:O87" si="4">IF(N4="Yes",0,ROUND((H4-I4-J4-K4-L4-M4),0))</f>
        <v>1026</v>
      </c>
      <c r="P4" t="str">
        <f>IFERROR(VLOOKUP(D4,'Bank Master'!$C$3:$D$7987,2,0),"Indirect")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Indent</v>
      </c>
      <c r="Y4" s="13">
        <f t="shared" si="3"/>
        <v>14.269582020389251</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58.760000000000005</v>
      </c>
      <c r="H5" s="13">
        <v>2666.0376000000001</v>
      </c>
      <c r="I5" s="166">
        <v>0</v>
      </c>
      <c r="J5" s="191">
        <v>0</v>
      </c>
      <c r="K5" s="166">
        <v>0</v>
      </c>
      <c r="L5" s="166">
        <v>0</v>
      </c>
      <c r="M5" s="18">
        <v>0</v>
      </c>
      <c r="N5" s="165">
        <f>VLOOKUP(Table2[[#This Row],[Code]],'MPG Payment'!$B$4:$Z$130,25,0)</f>
        <v>0</v>
      </c>
      <c r="O5" s="170">
        <f t="shared" si="4"/>
        <v>2666</v>
      </c>
      <c r="P5" t="str">
        <f>IFERROR(VLOOKUP(D5,'Bank Master'!$C$3:$D$7987,2,0),"Indirect")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Indent</v>
      </c>
      <c r="Y5" s="13">
        <f t="shared" si="3"/>
        <v>31.760148400272293</v>
      </c>
      <c r="Z5" s="3">
        <v>0</v>
      </c>
    </row>
    <row r="6" spans="1:26" x14ac:dyDescent="0.25">
      <c r="A6" t="str">
        <f>CONCATENATE(Table2[[#This Row],[Code]],Table2[[#This Row],[Farmers Code]])</f>
        <v>200100010016</v>
      </c>
      <c r="B6" s="1" t="str">
        <f>INDEX('MPG Payment'!$A:$A,MATCH(Table2[[#This Row],[Code]],'MPG Payment'!B:B,0))</f>
        <v>BMC Code :2001</v>
      </c>
      <c r="C6" t="str">
        <f>VLOOKUP(Table2[[#This Row],[Code]],'MPG Payment'!B:C,2,0)</f>
        <v>Itki</v>
      </c>
      <c r="D6" s="17">
        <v>20010001</v>
      </c>
      <c r="E6" s="17" t="s">
        <v>26</v>
      </c>
      <c r="F6" s="1">
        <v>13</v>
      </c>
      <c r="G6" s="13">
        <v>27.04</v>
      </c>
      <c r="H6" s="13">
        <v>1148.0662</v>
      </c>
      <c r="I6" s="166">
        <v>0</v>
      </c>
      <c r="J6" s="191">
        <v>0</v>
      </c>
      <c r="K6" s="166">
        <v>0</v>
      </c>
      <c r="L6" s="166">
        <v>0</v>
      </c>
      <c r="M6" s="18">
        <v>0</v>
      </c>
      <c r="N6" s="165">
        <f>VLOOKUP(Table2[[#This Row],[Code]],'MPG Payment'!$B$4:$Z$130,25,0)</f>
        <v>0</v>
      </c>
      <c r="O6" s="170">
        <f t="shared" si="4"/>
        <v>1148</v>
      </c>
      <c r="P6" t="str">
        <f>IFERROR(VLOOKUP(D6,'Bank Master'!$C$3:$D$7987,2,0),"Indirect")</f>
        <v>Direct</v>
      </c>
      <c r="Q6" t="str">
        <f>IFERROR(VLOOKUP(A6,Table1424[],6,0),0)</f>
        <v xml:space="preserve">Suko Tirki </v>
      </c>
      <c r="R6" t="str">
        <f>IFERROR(VLOOKUP(A6,Table1424[],7,0),0)</f>
        <v>7100914953</v>
      </c>
      <c r="S6" t="str">
        <f>IFERROR(VLOOKUP(A6,Table1424[],8,0),0)</f>
        <v>IDIB000I021</v>
      </c>
      <c r="T6" t="str">
        <f>IFERROR(VLOOKUP(A6,Table1424[],9,0),0)</f>
        <v>INDIAN BANK</v>
      </c>
      <c r="U6" s="40">
        <f>IFERROR(VLOOKUP(A6,Table1424[],10,0),0)</f>
        <v>45248</v>
      </c>
      <c r="V6">
        <f t="shared" si="5"/>
        <v>1</v>
      </c>
      <c r="W6" t="str">
        <f t="shared" si="6"/>
        <v>Available</v>
      </c>
      <c r="X6" s="164" t="str" cm="1">
        <f t="array" aca="1" ref="X6" ca="1">SUBSTITUTE(SUBSTITUTE(MID(CELL("filename"),FIND("[",CELL("filename"))+1,FIND("]",CELL("filename"))-FIND("[",CELL("filename"))-1)," JH Farmer Payment-",""),".xlsx","")</f>
        <v>Indent</v>
      </c>
      <c r="Y6" s="13">
        <f t="shared" si="3"/>
        <v>27.597745192307695</v>
      </c>
      <c r="Z6" s="3">
        <v>0</v>
      </c>
    </row>
    <row r="7" spans="1:26"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6</v>
      </c>
      <c r="G7" s="13">
        <v>17.98</v>
      </c>
      <c r="H7" s="13">
        <v>769.60519999999997</v>
      </c>
      <c r="I7" s="166">
        <v>0</v>
      </c>
      <c r="J7" s="191">
        <v>0</v>
      </c>
      <c r="K7" s="166">
        <v>0</v>
      </c>
      <c r="L7" s="166">
        <v>0</v>
      </c>
      <c r="M7" s="18">
        <v>0</v>
      </c>
      <c r="N7" s="165">
        <f>VLOOKUP(Table2[[#This Row],[Code]],'MPG Payment'!$B$4:$Z$130,25,0)</f>
        <v>0</v>
      </c>
      <c r="O7" s="170">
        <f t="shared" si="4"/>
        <v>770</v>
      </c>
      <c r="P7" t="str">
        <f>IFERROR(VLOOKUP(D7,'Bank Master'!$C$3:$D$7987,2,0),"Indirect")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Indent</v>
      </c>
      <c r="Y7" s="13">
        <f t="shared" si="3"/>
        <v>12.841021134593994</v>
      </c>
      <c r="Z7" s="3">
        <v>0</v>
      </c>
    </row>
    <row r="8" spans="1:26"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7</v>
      </c>
      <c r="G8" s="13">
        <v>37.299999999999997</v>
      </c>
      <c r="H8" s="13">
        <v>1471.0452</v>
      </c>
      <c r="I8" s="166">
        <v>0</v>
      </c>
      <c r="J8" s="191">
        <v>0</v>
      </c>
      <c r="K8" s="166">
        <v>0</v>
      </c>
      <c r="L8" s="166">
        <v>0</v>
      </c>
      <c r="M8" s="18">
        <v>0</v>
      </c>
      <c r="N8" s="165">
        <f>VLOOKUP(Table2[[#This Row],[Code]],'MPG Payment'!$B$4:$Z$130,25,0)</f>
        <v>0</v>
      </c>
      <c r="O8" s="170">
        <f t="shared" si="4"/>
        <v>1471</v>
      </c>
      <c r="P8" t="str">
        <f>IFERROR(VLOOKUP(D8,'Bank Master'!$C$3:$D$7987,2,0),"Indirect")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Indent</v>
      </c>
      <c r="Y8" s="13">
        <f t="shared" si="3"/>
        <v>13.803373190348527</v>
      </c>
      <c r="Z8" s="3">
        <v>0</v>
      </c>
    </row>
    <row r="9" spans="1:26" x14ac:dyDescent="0.25">
      <c r="A9" t="str">
        <f>CONCATENATE(Table2[[#This Row],[Code]],Table2[[#This Row],[Farmers Code]])</f>
        <v>200100010046</v>
      </c>
      <c r="B9" s="1" t="str">
        <f>INDEX('MPG Payment'!$A:$A,MATCH(Table2[[#This Row],[Code]],'MPG Payment'!B:B,0))</f>
        <v>BMC Code :2001</v>
      </c>
      <c r="C9" t="str">
        <f>VLOOKUP(Table2[[#This Row],[Code]],'MPG Payment'!B:C,2,0)</f>
        <v>Itki</v>
      </c>
      <c r="D9" s="17">
        <v>20010001</v>
      </c>
      <c r="E9" s="17" t="s">
        <v>129</v>
      </c>
      <c r="F9" s="1">
        <v>14</v>
      </c>
      <c r="G9" s="13">
        <v>53.26</v>
      </c>
      <c r="H9" s="13">
        <v>2076.4025999999999</v>
      </c>
      <c r="I9" s="166">
        <v>0</v>
      </c>
      <c r="J9" s="191">
        <v>0</v>
      </c>
      <c r="K9" s="166">
        <v>0</v>
      </c>
      <c r="L9" s="166">
        <v>0</v>
      </c>
      <c r="M9" s="18">
        <v>0</v>
      </c>
      <c r="N9" s="165">
        <f>VLOOKUP(Table2[[#This Row],[Code]],'MPG Payment'!$B$4:$Z$130,25,0)</f>
        <v>0</v>
      </c>
      <c r="O9" s="170">
        <f t="shared" si="4"/>
        <v>2076</v>
      </c>
      <c r="P9" t="str">
        <f>IFERROR(VLOOKUP(D9,'Bank Master'!$C$3:$D$7987,2,0),"Indirect")</f>
        <v>Direct</v>
      </c>
      <c r="Q9" t="str">
        <f>IFERROR(VLOOKUP(A9,Table1424[],6,0),0)</f>
        <v xml:space="preserve">DHANI MAHALI </v>
      </c>
      <c r="R9" t="str">
        <f>IFERROR(VLOOKUP(A9,Table1424[],7,0),0)</f>
        <v>358702010628606</v>
      </c>
      <c r="S9" t="str">
        <f>IFERROR(VLOOKUP(A9,Table1424[],8,0),0)</f>
        <v>UBIN0535877</v>
      </c>
      <c r="T9" t="str">
        <f>IFERROR(VLOOKUP(A9,Table1424[],9,0),0)</f>
        <v>UNION BANK OF INDIA</v>
      </c>
      <c r="U9" s="40">
        <f>IFERROR(VLOOKUP(A9,Table1424[],10,0),0)</f>
        <v>45565</v>
      </c>
      <c r="V9">
        <f t="shared" si="5"/>
        <v>1</v>
      </c>
      <c r="W9" t="str">
        <f t="shared" si="6"/>
        <v>Available</v>
      </c>
      <c r="X9" s="164" t="str" cm="1">
        <f t="array" aca="1" ref="X9" ca="1">SUBSTITUTE(SUBSTITUTE(MID(CELL("filename"),FIND("[",CELL("filename"))+1,FIND("]",CELL("filename"))-FIND("[",CELL("filename"))-1)," JH Farmer Payment-",""),".xlsx","")</f>
        <v>Indent</v>
      </c>
      <c r="Y9" s="13">
        <f t="shared" si="3"/>
        <v>27.290308298911008</v>
      </c>
      <c r="Z9" s="3">
        <v>0</v>
      </c>
    </row>
    <row r="10" spans="1:26" x14ac:dyDescent="0.25">
      <c r="A10" t="str">
        <f>CONCATENATE(Table2[[#This Row],[Code]],Table2[[#This Row],[Farmers Code]])</f>
        <v>200100010047</v>
      </c>
      <c r="B10" s="1" t="str">
        <f>INDEX('MPG Payment'!$A:$A,MATCH(Table2[[#This Row],[Code]],'MPG Payment'!B:B,0))</f>
        <v>BMC Code :2001</v>
      </c>
      <c r="C10" t="str">
        <f>VLOOKUP(Table2[[#This Row],[Code]],'MPG Payment'!B:C,2,0)</f>
        <v>Itki</v>
      </c>
      <c r="D10" s="17">
        <v>20010001</v>
      </c>
      <c r="E10" s="17" t="s">
        <v>423</v>
      </c>
      <c r="F10" s="1">
        <v>10</v>
      </c>
      <c r="G10" s="13">
        <v>27.6</v>
      </c>
      <c r="H10" s="13">
        <v>1065.9121999999998</v>
      </c>
      <c r="I10" s="166">
        <v>0</v>
      </c>
      <c r="J10" s="191">
        <v>0</v>
      </c>
      <c r="K10" s="166">
        <v>0</v>
      </c>
      <c r="L10" s="166">
        <v>0</v>
      </c>
      <c r="M10" s="18">
        <v>0</v>
      </c>
      <c r="N10" s="165">
        <f>VLOOKUP(Table2[[#This Row],[Code]],'MPG Payment'!$B$4:$Z$130,25,0)</f>
        <v>0</v>
      </c>
      <c r="O10" s="170">
        <f t="shared" si="4"/>
        <v>1066</v>
      </c>
      <c r="P10" t="str">
        <f>IFERROR(VLOOKUP(D10,'Bank Master'!$C$3:$D$7987,2,0),"Indirect")</f>
        <v>Direct</v>
      </c>
      <c r="Q10" t="str">
        <f>IFERROR(VLOOKUP(A10,Table1424[],6,0),0)</f>
        <v xml:space="preserve">Kusum Tirki </v>
      </c>
      <c r="R10" t="str">
        <f>IFERROR(VLOOKUP(A10,Table1424[],7,0),0)</f>
        <v>6511075905</v>
      </c>
      <c r="S10" t="str">
        <f>IFERROR(VLOOKUP(A10,Table1424[],8,0),0)</f>
        <v>IDIB000I021</v>
      </c>
      <c r="T10" t="str">
        <f>IFERROR(VLOOKUP(A10,Table1424[],9,0),0)</f>
        <v xml:space="preserve">Indian Bank </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Indent</v>
      </c>
      <c r="Y10" s="13">
        <f t="shared" si="3"/>
        <v>19.3100036231884</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14</v>
      </c>
      <c r="G11" s="13">
        <v>37.54</v>
      </c>
      <c r="H11" s="13">
        <v>1563.1549999999997</v>
      </c>
      <c r="I11" s="166">
        <v>0</v>
      </c>
      <c r="J11" s="191">
        <v>0</v>
      </c>
      <c r="K11" s="166">
        <v>0</v>
      </c>
      <c r="L11" s="166">
        <v>0</v>
      </c>
      <c r="M11" s="18">
        <v>0</v>
      </c>
      <c r="N11" s="165">
        <f>VLOOKUP(Table2[[#This Row],[Code]],'MPG Payment'!$B$4:$Z$130,25,0)</f>
        <v>0</v>
      </c>
      <c r="O11" s="170">
        <f t="shared" si="4"/>
        <v>1563</v>
      </c>
      <c r="P11" t="str">
        <f>IFERROR(VLOOKUP(D11,'Bank Master'!$C$3:$D$7987,2,0),"Indirect")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Indent</v>
      </c>
      <c r="Y11" s="13">
        <f t="shared" si="3"/>
        <v>29.147802344166223</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7</v>
      </c>
      <c r="G12" s="13">
        <v>140</v>
      </c>
      <c r="H12" s="13">
        <v>5681.6</v>
      </c>
      <c r="I12" s="166">
        <v>0</v>
      </c>
      <c r="J12" s="191">
        <v>0</v>
      </c>
      <c r="K12" s="166">
        <v>0</v>
      </c>
      <c r="L12" s="166">
        <v>0</v>
      </c>
      <c r="M12" s="18">
        <v>0</v>
      </c>
      <c r="N12" s="165">
        <f>VLOOKUP(Table2[[#This Row],[Code]],'MPG Payment'!$B$4:$Z$130,25,0)</f>
        <v>0</v>
      </c>
      <c r="O12" s="170">
        <f t="shared" si="4"/>
        <v>5682</v>
      </c>
      <c r="P12" t="str">
        <f>IFERROR(VLOOKUP(D12,'Bank Master'!$C$3:$D$7987,2,0),"Indirect")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Indent</v>
      </c>
      <c r="Y12" s="13">
        <f t="shared" si="3"/>
        <v>14.204000000000002</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7</v>
      </c>
      <c r="G13" s="13">
        <v>72</v>
      </c>
      <c r="H13" s="13">
        <v>2923.55</v>
      </c>
      <c r="I13" s="166">
        <v>0</v>
      </c>
      <c r="J13" s="191">
        <v>0</v>
      </c>
      <c r="K13" s="166">
        <v>0</v>
      </c>
      <c r="L13" s="166">
        <v>0</v>
      </c>
      <c r="M13" s="18">
        <v>0</v>
      </c>
      <c r="N13" s="165">
        <f>VLOOKUP(Table2[[#This Row],[Code]],'MPG Payment'!$B$4:$Z$130,25,0)</f>
        <v>0</v>
      </c>
      <c r="O13" s="170">
        <f t="shared" ref="O13:O32" si="7">IF(N13="Yes",0,ROUND((H13-I13-J13-K13-L13-M13),0))</f>
        <v>2924</v>
      </c>
      <c r="P13" t="str">
        <f>IFERROR(VLOOKUP(D13,'Bank Master'!$C$3:$D$7987,2,0),"Indirect")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8">IF(G13&gt;0,1,0)</f>
        <v>1</v>
      </c>
      <c r="W13" t="str">
        <f t="shared" ref="W13:W32" si="9">IF(Q13=0,"Not Available","Available")</f>
        <v>Available</v>
      </c>
      <c r="X13" s="164" t="str" cm="1">
        <f t="array" aca="1" ref="X13" ca="1">SUBSTITUTE(SUBSTITUTE(MID(CELL("filename"),FIND("[",CELL("filename"))+1,FIND("]",CELL("filename"))-FIND("[",CELL("filename"))-1)," JH Farmer Payment-",""),".xlsx","")</f>
        <v>Indent</v>
      </c>
      <c r="Y13" s="13">
        <f t="shared" si="3"/>
        <v>14.211701388888891</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54.8</v>
      </c>
      <c r="H14" s="13">
        <v>2449.2939999999999</v>
      </c>
      <c r="I14" s="166">
        <v>0</v>
      </c>
      <c r="J14" s="191">
        <v>0</v>
      </c>
      <c r="K14" s="166">
        <v>0</v>
      </c>
      <c r="L14" s="166">
        <v>0</v>
      </c>
      <c r="M14" s="18">
        <v>0</v>
      </c>
      <c r="N14" s="165">
        <f>VLOOKUP(Table2[[#This Row],[Code]],'MPG Payment'!$B$4:$Z$130,25,0)</f>
        <v>0</v>
      </c>
      <c r="O14" s="170">
        <f t="shared" si="7"/>
        <v>2449</v>
      </c>
      <c r="P14" t="str">
        <f>IFERROR(VLOOKUP(D14,'Bank Master'!$C$3:$D$7987,2,0),"Indirect")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8"/>
        <v>1</v>
      </c>
      <c r="W14" t="str">
        <f t="shared" si="9"/>
        <v>Available</v>
      </c>
      <c r="X14" s="164" t="str" cm="1">
        <f t="array" aca="1" ref="X14" ca="1">SUBSTITUTE(SUBSTITUTE(MID(CELL("filename"),FIND("[",CELL("filename"))+1,FIND("]",CELL("filename"))-FIND("[",CELL("filename"))-1)," JH Farmer Payment-",""),".xlsx","")</f>
        <v>Indent</v>
      </c>
      <c r="Y14" s="13">
        <f t="shared" si="3"/>
        <v>31.286602189781025</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7</v>
      </c>
      <c r="G15" s="13">
        <v>63</v>
      </c>
      <c r="H15" s="13">
        <v>2556.7199999999998</v>
      </c>
      <c r="I15" s="166">
        <v>0</v>
      </c>
      <c r="J15" s="191">
        <v>0</v>
      </c>
      <c r="K15" s="166">
        <v>0</v>
      </c>
      <c r="L15" s="166">
        <v>0</v>
      </c>
      <c r="M15" s="18">
        <v>0</v>
      </c>
      <c r="N15" s="165">
        <f>VLOOKUP(Table2[[#This Row],[Code]],'MPG Payment'!$B$4:$Z$130,25,0)</f>
        <v>0</v>
      </c>
      <c r="O15" s="170">
        <f t="shared" si="7"/>
        <v>2557</v>
      </c>
      <c r="P15" t="str">
        <f>IFERROR(VLOOKUP(D15,'Bank Master'!$C$3:$D$7987,2,0),"Indirect")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8"/>
        <v>1</v>
      </c>
      <c r="W15" t="str">
        <f t="shared" si="9"/>
        <v>Available</v>
      </c>
      <c r="X15" s="164" t="str" cm="1">
        <f t="array" aca="1" ref="X15" ca="1">SUBSTITUTE(SUBSTITUTE(MID(CELL("filename"),FIND("[",CELL("filename"))+1,FIND("]",CELL("filename"))-FIND("[",CELL("filename"))-1)," JH Farmer Payment-",""),".xlsx","")</f>
        <v>Indent</v>
      </c>
      <c r="Y15" s="13">
        <f t="shared" si="3"/>
        <v>14.203999999999999</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7</v>
      </c>
      <c r="G16" s="13">
        <v>38.44</v>
      </c>
      <c r="H16" s="13">
        <v>1819.2588000000001</v>
      </c>
      <c r="I16" s="166">
        <v>0</v>
      </c>
      <c r="J16" s="191">
        <v>0</v>
      </c>
      <c r="K16" s="166">
        <v>0</v>
      </c>
      <c r="L16" s="166">
        <v>0</v>
      </c>
      <c r="M16" s="18">
        <v>0</v>
      </c>
      <c r="N16" s="165">
        <f>VLOOKUP(Table2[[#This Row],[Code]],'MPG Payment'!$B$4:$Z$130,25,0)</f>
        <v>0</v>
      </c>
      <c r="O16" s="170">
        <f t="shared" si="7"/>
        <v>1819</v>
      </c>
      <c r="P16" t="str">
        <f>IFERROR(VLOOKUP(D16,'Bank Master'!$C$3:$D$7987,2,0),"Indirect")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8"/>
        <v>1</v>
      </c>
      <c r="W16" t="str">
        <f t="shared" si="9"/>
        <v>Available</v>
      </c>
      <c r="X16" s="164" t="str" cm="1">
        <f t="array" aca="1" ref="X16" ca="1">SUBSTITUTE(SUBSTITUTE(MID(CELL("filename"),FIND("[",CELL("filename"))+1,FIND("]",CELL("filename"))-FIND("[",CELL("filename"))-1)," JH Farmer Payment-",""),".xlsx","")</f>
        <v>Indent</v>
      </c>
      <c r="Y16" s="13">
        <f t="shared" si="3"/>
        <v>16.564531217481793</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2802</v>
      </c>
      <c r="F17" s="1">
        <v>7</v>
      </c>
      <c r="G17" s="13">
        <v>15.059999999999999</v>
      </c>
      <c r="H17" s="13">
        <v>742.76960000000008</v>
      </c>
      <c r="I17" s="166">
        <v>0</v>
      </c>
      <c r="J17" s="191">
        <v>0</v>
      </c>
      <c r="K17" s="166">
        <v>0</v>
      </c>
      <c r="L17" s="166">
        <v>0</v>
      </c>
      <c r="M17" s="18">
        <v>0</v>
      </c>
      <c r="N17" s="165">
        <f>VLOOKUP(Table2[[#This Row],[Code]],'MPG Payment'!$B$4:$Z$130,25,0)</f>
        <v>0</v>
      </c>
      <c r="O17" s="170">
        <f t="shared" si="7"/>
        <v>743</v>
      </c>
      <c r="P17" t="str">
        <f>IFERROR(VLOOKUP(D17,'Bank Master'!$C$3:$D$7987,2,0),"Indirect")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8"/>
        <v>1</v>
      </c>
      <c r="W17" t="str">
        <f t="shared" si="9"/>
        <v>Available</v>
      </c>
      <c r="X17" s="164" t="str" cm="1">
        <f t="array" aca="1" ref="X17" ca="1">SUBSTITUTE(SUBSTITUTE(MID(CELL("filename"),FIND("[",CELL("filename"))+1,FIND("]",CELL("filename"))-FIND("[",CELL("filename"))-1)," JH Farmer Payment-",""),".xlsx","")</f>
        <v>Indent</v>
      </c>
      <c r="Y17" s="13">
        <f t="shared" si="3"/>
        <v>17.262241699867204</v>
      </c>
      <c r="Z17" s="3">
        <v>0</v>
      </c>
    </row>
    <row r="18" spans="1:26" x14ac:dyDescent="0.25">
      <c r="A18" t="str">
        <f>CONCATENATE(Table2[[#This Row],[Code]],Table2[[#This Row],[Farmers Code]])</f>
        <v>200100010081</v>
      </c>
      <c r="B18" s="1" t="str">
        <f>INDEX('MPG Payment'!$A:$A,MATCH(Table2[[#This Row],[Code]],'MPG Payment'!B:B,0))</f>
        <v>BMC Code :2001</v>
      </c>
      <c r="C18" t="str">
        <f>VLOOKUP(Table2[[#This Row],[Code]],'MPG Payment'!B:C,2,0)</f>
        <v>Itki</v>
      </c>
      <c r="D18" s="17">
        <v>20010001</v>
      </c>
      <c r="E18" s="17" t="s">
        <v>3261</v>
      </c>
      <c r="F18" s="1">
        <v>7</v>
      </c>
      <c r="G18" s="13">
        <v>20.92</v>
      </c>
      <c r="H18" s="13">
        <v>845.17960000000016</v>
      </c>
      <c r="I18" s="166">
        <v>0</v>
      </c>
      <c r="J18" s="191">
        <v>0</v>
      </c>
      <c r="K18" s="166">
        <v>0</v>
      </c>
      <c r="L18" s="166">
        <v>0</v>
      </c>
      <c r="M18" s="18">
        <v>0</v>
      </c>
      <c r="N18" s="165">
        <f>VLOOKUP(Table2[[#This Row],[Code]],'MPG Payment'!$B$4:$Z$130,25,0)</f>
        <v>0</v>
      </c>
      <c r="O18" s="170">
        <f t="shared" si="7"/>
        <v>845</v>
      </c>
      <c r="P18" t="str">
        <f>IFERROR(VLOOKUP(D18,'Bank Master'!$C$3:$D$7987,2,0),"Indirect")</f>
        <v>Direct</v>
      </c>
      <c r="Q18" t="str">
        <f>IFERROR(VLOOKUP(A18,Table1424[],6,0),0)</f>
        <v>ASAMA KHATOON</v>
      </c>
      <c r="R18" t="str">
        <f>IFERROR(VLOOKUP(A18,Table1424[],7,0),0)</f>
        <v>6531712841</v>
      </c>
      <c r="S18" t="str">
        <f>IFERROR(VLOOKUP(A18,Table1424[],8,0),0)</f>
        <v>IDIB000I021</v>
      </c>
      <c r="T18">
        <f>IFERROR(VLOOKUP(A18,Table1424[],9,0),0)</f>
        <v>0</v>
      </c>
      <c r="U18" s="40">
        <f>IFERROR(VLOOKUP(A18,Table1424[],10,0),0)</f>
        <v>46140</v>
      </c>
      <c r="V18">
        <f t="shared" si="8"/>
        <v>1</v>
      </c>
      <c r="W18" t="str">
        <f t="shared" si="9"/>
        <v>Available</v>
      </c>
      <c r="X18" s="164" t="str" cm="1">
        <f t="array" aca="1" ref="X18" ca="1">SUBSTITUTE(SUBSTITUTE(MID(CELL("filename"),FIND("[",CELL("filename"))+1,FIND("]",CELL("filename"))-FIND("[",CELL("filename"))-1)," JH Farmer Payment-",""),".xlsx","")</f>
        <v>Indent</v>
      </c>
      <c r="Y18" s="13">
        <f t="shared" si="3"/>
        <v>14.140194072657748</v>
      </c>
      <c r="Z18" s="3">
        <v>0</v>
      </c>
    </row>
    <row r="19" spans="1:26" x14ac:dyDescent="0.25">
      <c r="A19" t="str">
        <f>CONCATENATE(Table2[[#This Row],[Code]],Table2[[#This Row],[Farmers Code]])</f>
        <v>200100010082</v>
      </c>
      <c r="B19" s="1" t="str">
        <f>INDEX('MPG Payment'!$A:$A,MATCH(Table2[[#This Row],[Code]],'MPG Payment'!B:B,0))</f>
        <v>BMC Code :2001</v>
      </c>
      <c r="C19" t="str">
        <f>VLOOKUP(Table2[[#This Row],[Code]],'MPG Payment'!B:C,2,0)</f>
        <v>Itki</v>
      </c>
      <c r="D19" s="17">
        <v>20010001</v>
      </c>
      <c r="E19" s="17" t="s">
        <v>3414</v>
      </c>
      <c r="F19" s="1">
        <v>12</v>
      </c>
      <c r="G19" s="13">
        <v>804.94</v>
      </c>
      <c r="H19" s="13">
        <v>32214.236400000002</v>
      </c>
      <c r="I19" s="166">
        <v>0</v>
      </c>
      <c r="J19" s="191">
        <v>0</v>
      </c>
      <c r="K19" s="166">
        <v>0</v>
      </c>
      <c r="L19" s="166">
        <v>0</v>
      </c>
      <c r="M19" s="18">
        <v>0</v>
      </c>
      <c r="N19" s="165">
        <f>VLOOKUP(Table2[[#This Row],[Code]],'MPG Payment'!$B$4:$Z$130,25,0)</f>
        <v>0</v>
      </c>
      <c r="O19" s="170">
        <f t="shared" si="7"/>
        <v>32214</v>
      </c>
      <c r="P19" t="str">
        <f>IFERROR(VLOOKUP(D19,'Bank Master'!$C$3:$D$7987,2,0),"Indirect")</f>
        <v>Direct</v>
      </c>
      <c r="Q19" t="str">
        <f>IFERROR(VLOOKUP(A19,Table1424[],6,0),0)</f>
        <v>CHANDRA CHUDAMANI PATHAK</v>
      </c>
      <c r="R19" t="str">
        <f>IFERROR(VLOOKUP(A19,Table1424[],7,0),0)</f>
        <v>59103904965996</v>
      </c>
      <c r="S19" t="str">
        <f>IFERROR(VLOOKUP(A19,Table1424[],8,0),0)</f>
        <v>HDFC0008691</v>
      </c>
      <c r="T19">
        <f>IFERROR(VLOOKUP(A19,Table1424[],9,0),0)</f>
        <v>0</v>
      </c>
      <c r="U19" s="40">
        <f>IFERROR(VLOOKUP(A19,Table1424[],10,0),0)</f>
        <v>46140</v>
      </c>
      <c r="V19">
        <f t="shared" si="8"/>
        <v>1</v>
      </c>
      <c r="W19" t="str">
        <f t="shared" si="9"/>
        <v>Available</v>
      </c>
      <c r="X19" s="164" t="str" cm="1">
        <f t="array" aca="1" ref="X19" ca="1">SUBSTITUTE(SUBSTITUTE(MID(CELL("filename"),FIND("[",CELL("filename"))+1,FIND("]",CELL("filename"))-FIND("[",CELL("filename"))-1)," JH Farmer Payment-",""),".xlsx","")</f>
        <v>Indent</v>
      </c>
      <c r="Y19" s="13">
        <f t="shared" si="3"/>
        <v>24.012400725519917</v>
      </c>
      <c r="Z19" s="3">
        <v>0</v>
      </c>
    </row>
    <row r="20" spans="1:26" x14ac:dyDescent="0.25">
      <c r="A20" t="str">
        <f>CONCATENATE(Table2[[#This Row],[Code]],Table2[[#This Row],[Farmers Code]])</f>
        <v>200100010083</v>
      </c>
      <c r="B20" s="1" t="str">
        <f>INDEX('MPG Payment'!$A:$A,MATCH(Table2[[#This Row],[Code]],'MPG Payment'!B:B,0))</f>
        <v>BMC Code :2001</v>
      </c>
      <c r="C20" t="str">
        <f>VLOOKUP(Table2[[#This Row],[Code]],'MPG Payment'!B:C,2,0)</f>
        <v>Itki</v>
      </c>
      <c r="D20" s="17">
        <v>20010001</v>
      </c>
      <c r="E20" s="17" t="s">
        <v>3415</v>
      </c>
      <c r="F20" s="1">
        <v>3</v>
      </c>
      <c r="G20" s="13">
        <v>10.6</v>
      </c>
      <c r="H20" s="13">
        <v>415.41480000000001</v>
      </c>
      <c r="I20" s="166">
        <v>0</v>
      </c>
      <c r="J20" s="191">
        <v>0</v>
      </c>
      <c r="K20" s="166">
        <v>0</v>
      </c>
      <c r="L20" s="166">
        <v>0</v>
      </c>
      <c r="M20" s="18">
        <v>0</v>
      </c>
      <c r="N20" s="165">
        <f>VLOOKUP(Table2[[#This Row],[Code]],'MPG Payment'!$B$4:$Z$130,25,0)</f>
        <v>0</v>
      </c>
      <c r="O20" s="170">
        <f t="shared" si="7"/>
        <v>415</v>
      </c>
      <c r="P20" t="str">
        <f>IFERROR(VLOOKUP(D20,'Bank Master'!$C$3:$D$7987,2,0),"Indirect")</f>
        <v>Direct</v>
      </c>
      <c r="Q20" t="str">
        <f>IFERROR(VLOOKUP(A20,Table1424[],6,0),0)</f>
        <v>FIROJ ANSARI</v>
      </c>
      <c r="R20" t="str">
        <f>IFERROR(VLOOKUP(A20,Table1424[],7,0),0)</f>
        <v>358702120006734</v>
      </c>
      <c r="S20" t="str">
        <f>IFERROR(VLOOKUP(A20,Table1424[],8,0),0)</f>
        <v>UBIN0535877</v>
      </c>
      <c r="T20">
        <f>IFERROR(VLOOKUP(A20,Table1424[],9,0),0)</f>
        <v>0</v>
      </c>
      <c r="U20" s="40">
        <f>IFERROR(VLOOKUP(A20,Table1424[],10,0),0)</f>
        <v>46153</v>
      </c>
      <c r="V20">
        <f t="shared" si="8"/>
        <v>1</v>
      </c>
      <c r="W20" t="str">
        <f t="shared" si="9"/>
        <v>Available</v>
      </c>
      <c r="X20" s="164" t="str" cm="1">
        <f t="array" aca="1" ref="X20" ca="1">SUBSTITUTE(SUBSTITUTE(MID(CELL("filename"),FIND("[",CELL("filename"))+1,FIND("]",CELL("filename"))-FIND("[",CELL("filename"))-1)," JH Farmer Payment-",""),".xlsx","")</f>
        <v>Indent</v>
      </c>
      <c r="Y20" s="13">
        <f t="shared" si="3"/>
        <v>5.8785113207547184</v>
      </c>
      <c r="Z20" s="3">
        <v>0</v>
      </c>
    </row>
    <row r="21" spans="1:26" x14ac:dyDescent="0.25">
      <c r="A21" t="str">
        <f>CONCATENATE(Table2[[#This Row],[Code]],Table2[[#This Row],[Farmers Code]])</f>
        <v>200100010084</v>
      </c>
      <c r="B21" s="1" t="str">
        <f>INDEX('MPG Payment'!$A:$A,MATCH(Table2[[#This Row],[Code]],'MPG Payment'!B:B,0))</f>
        <v>BMC Code :2001</v>
      </c>
      <c r="C21" t="str">
        <f>VLOOKUP(Table2[[#This Row],[Code]],'MPG Payment'!B:C,2,0)</f>
        <v>Itki</v>
      </c>
      <c r="D21" s="17">
        <v>20010001</v>
      </c>
      <c r="E21" s="17" t="s">
        <v>3576</v>
      </c>
      <c r="F21" s="1">
        <v>11</v>
      </c>
      <c r="G21" s="13">
        <v>40.06</v>
      </c>
      <c r="H21" s="13">
        <v>1928.5016000000001</v>
      </c>
      <c r="I21" s="166">
        <v>0</v>
      </c>
      <c r="J21" s="191">
        <v>0</v>
      </c>
      <c r="K21" s="166">
        <v>0</v>
      </c>
      <c r="L21" s="166">
        <v>0</v>
      </c>
      <c r="M21" s="18">
        <v>0</v>
      </c>
      <c r="N21" s="165">
        <f>VLOOKUP(Table2[[#This Row],[Code]],'MPG Payment'!$B$4:$Z$130,25,0)</f>
        <v>0</v>
      </c>
      <c r="O21" s="170">
        <f t="shared" si="7"/>
        <v>1929</v>
      </c>
      <c r="P21" t="str">
        <f>IFERROR(VLOOKUP(D21,'Bank Master'!$C$3:$D$7987,2,0),"Indirect")</f>
        <v>Direct</v>
      </c>
      <c r="Q21" t="str">
        <f>IFERROR(VLOOKUP(A21,Table1424[],6,0),0)</f>
        <v>Mr SATISH SAW</v>
      </c>
      <c r="R21" t="str">
        <f>IFERROR(VLOOKUP(A21,Table1424[],7,0),0)</f>
        <v>20291417664</v>
      </c>
      <c r="S21" t="str">
        <f>IFERROR(VLOOKUP(A21,Table1424[],8,0),0)</f>
        <v>FINO0001157</v>
      </c>
      <c r="T21">
        <f>IFERROR(VLOOKUP(A21,Table1424[],9,0),0)</f>
        <v>0</v>
      </c>
      <c r="U21" s="40">
        <f>IFERROR(VLOOKUP(A21,Table1424[],10,0),0)</f>
        <v>46182</v>
      </c>
      <c r="V21">
        <f t="shared" si="8"/>
        <v>1</v>
      </c>
      <c r="W21" t="str">
        <f t="shared" si="9"/>
        <v>Available</v>
      </c>
      <c r="X21" s="164" t="str" cm="1">
        <f t="array" aca="1" ref="X21" ca="1">SUBSTITUTE(SUBSTITUTE(MID(CELL("filename"),FIND("[",CELL("filename"))+1,FIND("]",CELL("filename"))-FIND("[",CELL("filename"))-1)," JH Farmer Payment-",""),".xlsx","")</f>
        <v>Indent</v>
      </c>
      <c r="Y21" s="13">
        <f t="shared" si="3"/>
        <v>26.477181228157765</v>
      </c>
      <c r="Z21" s="3">
        <v>0</v>
      </c>
    </row>
    <row r="22" spans="1:26" x14ac:dyDescent="0.25">
      <c r="A22" t="str">
        <f>CONCATENATE(Table2[[#This Row],[Code]],Table2[[#This Row],[Farmers Code]])</f>
        <v>200100010089</v>
      </c>
      <c r="B22" s="1" t="str">
        <f>INDEX('MPG Payment'!$A:$A,MATCH(Table2[[#This Row],[Code]],'MPG Payment'!B:B,0))</f>
        <v>BMC Code :2001</v>
      </c>
      <c r="C22" t="str">
        <f>VLOOKUP(Table2[[#This Row],[Code]],'MPG Payment'!B:C,2,0)</f>
        <v>Itki</v>
      </c>
      <c r="D22" s="17">
        <v>20010001</v>
      </c>
      <c r="E22" s="17" t="s">
        <v>3577</v>
      </c>
      <c r="F22" s="1">
        <v>14</v>
      </c>
      <c r="G22" s="13">
        <v>85.14</v>
      </c>
      <c r="H22" s="13">
        <v>3538.2818000000002</v>
      </c>
      <c r="I22" s="166">
        <v>0</v>
      </c>
      <c r="J22" s="191">
        <v>0</v>
      </c>
      <c r="K22" s="166">
        <v>0</v>
      </c>
      <c r="L22" s="166">
        <v>0</v>
      </c>
      <c r="M22" s="18">
        <v>0</v>
      </c>
      <c r="N22" s="165">
        <f>VLOOKUP(Table2[[#This Row],[Code]],'MPG Payment'!$B$4:$Z$130,25,0)</f>
        <v>0</v>
      </c>
      <c r="O22" s="170">
        <f t="shared" si="7"/>
        <v>3538</v>
      </c>
      <c r="P22" t="str">
        <f>IFERROR(VLOOKUP(D22,'Bank Master'!$C$3:$D$7987,2,0),"Indirect")</f>
        <v>Direct</v>
      </c>
      <c r="Q22" t="str">
        <f>IFERROR(VLOOKUP(A22,Table1424[],6,0),0)</f>
        <v>VIDESH KERKETTA</v>
      </c>
      <c r="R22" t="str">
        <f>IFERROR(VLOOKUP(A22,Table1424[],7,0),0)</f>
        <v>41812848012</v>
      </c>
      <c r="S22" t="str">
        <f>IFERROR(VLOOKUP(A22,Table1424[],8,0),0)</f>
        <v>SBIN0015346</v>
      </c>
      <c r="T22">
        <f>IFERROR(VLOOKUP(A22,Table1424[],9,0),0)</f>
        <v>0</v>
      </c>
      <c r="U22" s="40">
        <f>IFERROR(VLOOKUP(A22,Table1424[],10,0),0)</f>
        <v>46237</v>
      </c>
      <c r="V22">
        <f t="shared" si="8"/>
        <v>1</v>
      </c>
      <c r="W22" t="str">
        <f t="shared" si="9"/>
        <v>Available</v>
      </c>
      <c r="X22" s="164" t="str" cm="1">
        <f t="array" aca="1" ref="X22" ca="1">SUBSTITUTE(SUBSTITUTE(MID(CELL("filename"),FIND("[",CELL("filename"))+1,FIND("]",CELL("filename"))-FIND("[",CELL("filename"))-1)," JH Farmer Payment-",""),".xlsx","")</f>
        <v>Indent</v>
      </c>
      <c r="Y22" s="13">
        <f t="shared" si="3"/>
        <v>29.090876908621098</v>
      </c>
      <c r="Z22" s="3">
        <v>0</v>
      </c>
    </row>
    <row r="23" spans="1:26" x14ac:dyDescent="0.25">
      <c r="A23" t="str">
        <f>CONCATENATE(Table2[[#This Row],[Code]],Table2[[#This Row],[Farmers Code]])</f>
        <v>200100010090</v>
      </c>
      <c r="B23" s="1" t="str">
        <f>INDEX('MPG Payment'!$A:$A,MATCH(Table2[[#This Row],[Code]],'MPG Payment'!B:B,0))</f>
        <v>BMC Code :2001</v>
      </c>
      <c r="C23" t="str">
        <f>VLOOKUP(Table2[[#This Row],[Code]],'MPG Payment'!B:C,2,0)</f>
        <v>Itki</v>
      </c>
      <c r="D23" s="17">
        <v>20010001</v>
      </c>
      <c r="E23" s="17" t="s">
        <v>3578</v>
      </c>
      <c r="F23" s="1">
        <v>7</v>
      </c>
      <c r="G23" s="13">
        <v>133</v>
      </c>
      <c r="H23" s="13">
        <v>5406.83</v>
      </c>
      <c r="I23" s="166">
        <v>0</v>
      </c>
      <c r="J23" s="191">
        <v>0</v>
      </c>
      <c r="K23" s="166">
        <v>0</v>
      </c>
      <c r="L23" s="166">
        <v>0</v>
      </c>
      <c r="M23" s="18">
        <v>0</v>
      </c>
      <c r="N23" s="165">
        <f>VLOOKUP(Table2[[#This Row],[Code]],'MPG Payment'!$B$4:$Z$130,25,0)</f>
        <v>0</v>
      </c>
      <c r="O23" s="170">
        <f t="shared" si="7"/>
        <v>5407</v>
      </c>
      <c r="P23" t="str">
        <f>IFERROR(VLOOKUP(D23,'Bank Master'!$C$3:$D$7987,2,0),"Indirect")</f>
        <v>Direct</v>
      </c>
      <c r="Q23" t="str">
        <f>IFERROR(VLOOKUP(A23,Table1424[],6,0),0)</f>
        <v>BHOLA KUMAR TIWARI</v>
      </c>
      <c r="R23" t="str">
        <f>IFERROR(VLOOKUP(A23,Table1424[],7,0),0)</f>
        <v>39995117292</v>
      </c>
      <c r="S23" t="str">
        <f>IFERROR(VLOOKUP(A23,Table1424[],8,0),0)</f>
        <v>SBIN0015346</v>
      </c>
      <c r="T23">
        <f>IFERROR(VLOOKUP(A23,Table1424[],9,0),0)</f>
        <v>0</v>
      </c>
      <c r="U23" s="40">
        <f>IFERROR(VLOOKUP(A23,Table1424[],10,0),0)</f>
        <v>46244</v>
      </c>
      <c r="V23">
        <f t="shared" si="8"/>
        <v>1</v>
      </c>
      <c r="W23" t="str">
        <f t="shared" si="9"/>
        <v>Available</v>
      </c>
      <c r="X23" s="164" t="str" cm="1">
        <f t="array" aca="1" ref="X23" ca="1">SUBSTITUTE(SUBSTITUTE(MID(CELL("filename"),FIND("[",CELL("filename"))+1,FIND("]",CELL("filename"))-FIND("[",CELL("filename"))-1)," JH Farmer Payment-",""),".xlsx","")</f>
        <v>Indent</v>
      </c>
      <c r="Y23" s="13">
        <f t="shared" si="3"/>
        <v>14.228500000000002</v>
      </c>
      <c r="Z23" s="3">
        <v>0</v>
      </c>
    </row>
    <row r="24" spans="1:26" x14ac:dyDescent="0.25">
      <c r="A24" t="str">
        <f>CONCATENATE(Table2[[#This Row],[Code]],Table2[[#This Row],[Farmers Code]])</f>
        <v>200100020003</v>
      </c>
      <c r="B24" s="1" t="str">
        <f>INDEX('MPG Payment'!$A:$A,MATCH(Table2[[#This Row],[Code]],'MPG Payment'!B:B,0))</f>
        <v>BMC Code :2001</v>
      </c>
      <c r="C24" t="str">
        <f>VLOOKUP(Table2[[#This Row],[Code]],'MPG Payment'!B:C,2,0)</f>
        <v>Jamtoli</v>
      </c>
      <c r="D24" s="17">
        <v>20010002</v>
      </c>
      <c r="E24" s="17" t="s">
        <v>0</v>
      </c>
      <c r="F24" s="1">
        <v>1</v>
      </c>
      <c r="G24" s="13">
        <v>12</v>
      </c>
      <c r="H24" s="13">
        <v>495</v>
      </c>
      <c r="I24" s="166">
        <v>0</v>
      </c>
      <c r="J24" s="191">
        <v>0</v>
      </c>
      <c r="K24" s="166">
        <v>0</v>
      </c>
      <c r="L24" s="166">
        <v>0</v>
      </c>
      <c r="M24" s="18">
        <v>0</v>
      </c>
      <c r="N24" s="165">
        <f>VLOOKUP(Table2[[#This Row],[Code]],'MPG Payment'!$B$4:$Z$130,25,0)</f>
        <v>0</v>
      </c>
      <c r="O24" s="170">
        <f t="shared" si="7"/>
        <v>495</v>
      </c>
      <c r="P24" t="str">
        <f>IFERROR(VLOOKUP(D24,'Bank Master'!$C$3:$D$7987,2,0),"Indirect")</f>
        <v>Direct</v>
      </c>
      <c r="Q24" t="str">
        <f>IFERROR(VLOOKUP(A24,Table1424[],6,0),0)</f>
        <v>DIPAWTI DEVI</v>
      </c>
      <c r="R24" t="str">
        <f>IFERROR(VLOOKUP(A24,Table1424[],7,0),0)</f>
        <v>9760000100026971</v>
      </c>
      <c r="S24" t="str">
        <f>IFERROR(VLOOKUP(A24,Table1424[],8,0),0)</f>
        <v>PUNB0976000</v>
      </c>
      <c r="T24" t="str">
        <f>IFERROR(VLOOKUP(A24,Table1424[],9,0),0)</f>
        <v xml:space="preserve">PUNJAB NATIONAL BANK </v>
      </c>
      <c r="U24" s="40">
        <f>IFERROR(VLOOKUP(A24,Table1424[],10,0),0)</f>
        <v>45194</v>
      </c>
      <c r="V24">
        <f t="shared" si="8"/>
        <v>1</v>
      </c>
      <c r="W24" t="str">
        <f t="shared" si="9"/>
        <v>Available</v>
      </c>
      <c r="X24" s="164" t="str" cm="1">
        <f t="array" aca="1" ref="X24" ca="1">SUBSTITUTE(SUBSTITUTE(MID(CELL("filename"),FIND("[",CELL("filename"))+1,FIND("]",CELL("filename"))-FIND("[",CELL("filename"))-1)," JH Farmer Payment-",""),".xlsx","")</f>
        <v>Indent</v>
      </c>
      <c r="Y24" s="13">
        <f t="shared" si="3"/>
        <v>2.0625</v>
      </c>
      <c r="Z24" s="3">
        <v>0</v>
      </c>
    </row>
    <row r="25" spans="1:26" x14ac:dyDescent="0.25">
      <c r="A25" t="str">
        <f>CONCATENATE(Table2[[#This Row],[Code]],Table2[[#This Row],[Farmers Code]])</f>
        <v>200100030003</v>
      </c>
      <c r="B25" s="1" t="str">
        <f>INDEX('MPG Payment'!$A:$A,MATCH(Table2[[#This Row],[Code]],'MPG Payment'!B:B,0))</f>
        <v>BMC Code :2001</v>
      </c>
      <c r="C25" t="str">
        <f>VLOOKUP(Table2[[#This Row],[Code]],'MPG Payment'!B:C,2,0)</f>
        <v>Bero</v>
      </c>
      <c r="D25" s="17">
        <v>20010003</v>
      </c>
      <c r="E25" s="17" t="s">
        <v>0</v>
      </c>
      <c r="F25" s="1">
        <v>11</v>
      </c>
      <c r="G25" s="13">
        <v>1183.71</v>
      </c>
      <c r="H25" s="13">
        <v>47883.821900000003</v>
      </c>
      <c r="I25" s="166">
        <v>0</v>
      </c>
      <c r="J25" s="191">
        <v>0</v>
      </c>
      <c r="K25" s="166">
        <v>20</v>
      </c>
      <c r="L25" s="166">
        <v>7620</v>
      </c>
      <c r="M25" s="18">
        <v>0</v>
      </c>
      <c r="N25" s="165" t="str">
        <f>VLOOKUP(Table2[[#This Row],[Code]],'MPG Payment'!$B$4:$Z$130,25,0)</f>
        <v>Release1</v>
      </c>
      <c r="O25" s="170">
        <f t="shared" si="7"/>
        <v>40244</v>
      </c>
      <c r="P25" t="str">
        <f>IFERROR(VLOOKUP(D25,'Bank Master'!$C$3:$D$7987,2,0),"Indirect")</f>
        <v>Direct</v>
      </c>
      <c r="Q25" t="str">
        <f>IFERROR(VLOOKUP(A25,Table1424[],6,0),0)</f>
        <v>PINKI DEVI</v>
      </c>
      <c r="R25" t="str">
        <f>IFERROR(VLOOKUP(A25,Table1424[],7,0),0)</f>
        <v>4895101003786</v>
      </c>
      <c r="S25" t="str">
        <f>IFERROR(VLOOKUP(A25,Table1424[],8,0),0)</f>
        <v>CNRB0004895</v>
      </c>
      <c r="T25">
        <f>IFERROR(VLOOKUP(A25,Table1424[],9,0),0)</f>
        <v>0</v>
      </c>
      <c r="U25" s="40">
        <f>IFERROR(VLOOKUP(A25,Table1424[],10,0),0)</f>
        <v>45867</v>
      </c>
      <c r="V25">
        <f t="shared" si="8"/>
        <v>1</v>
      </c>
      <c r="W25" t="str">
        <f t="shared" si="9"/>
        <v>Available</v>
      </c>
      <c r="X25" s="164" t="str" cm="1">
        <f t="array" aca="1" ref="X25" ca="1">SUBSTITUTE(SUBSTITUTE(MID(CELL("filename"),FIND("[",CELL("filename"))+1,FIND("]",CELL("filename"))-FIND("[",CELL("filename"))-1)," JH Farmer Payment-",""),".xlsx","")</f>
        <v>Indent</v>
      </c>
      <c r="Y25" s="13">
        <f t="shared" si="3"/>
        <v>22.24877887742775</v>
      </c>
      <c r="Z25" s="3">
        <v>0</v>
      </c>
    </row>
    <row r="26" spans="1:26" x14ac:dyDescent="0.25">
      <c r="A26" t="str">
        <f>CONCATENATE(Table2[[#This Row],[Code]],Table2[[#This Row],[Farmers Code]])</f>
        <v>200100030013</v>
      </c>
      <c r="B26" s="1" t="str">
        <f>INDEX('MPG Payment'!$A:$A,MATCH(Table2[[#This Row],[Code]],'MPG Payment'!B:B,0))</f>
        <v>BMC Code :2001</v>
      </c>
      <c r="C26" t="str">
        <f>VLOOKUP(Table2[[#This Row],[Code]],'MPG Payment'!B:C,2,0)</f>
        <v>Bero</v>
      </c>
      <c r="D26" s="17">
        <v>20010003</v>
      </c>
      <c r="E26" s="17" t="s">
        <v>23</v>
      </c>
      <c r="F26" s="1">
        <v>6</v>
      </c>
      <c r="G26" s="13">
        <v>38.900000000000006</v>
      </c>
      <c r="H26" s="13">
        <v>1877.9920000000002</v>
      </c>
      <c r="I26" s="166">
        <v>0</v>
      </c>
      <c r="J26" s="191">
        <v>0</v>
      </c>
      <c r="K26" s="166">
        <v>500</v>
      </c>
      <c r="L26" s="166">
        <v>0</v>
      </c>
      <c r="M26" s="18">
        <v>0</v>
      </c>
      <c r="N26" s="165" t="str">
        <f>VLOOKUP(Table2[[#This Row],[Code]],'MPG Payment'!$B$4:$Z$130,25,0)</f>
        <v>Release1</v>
      </c>
      <c r="O26" s="170">
        <f t="shared" si="7"/>
        <v>1378</v>
      </c>
      <c r="P26" t="str">
        <f>IFERROR(VLOOKUP(D26,'Bank Master'!$C$3:$D$7987,2,0),"Indirect")</f>
        <v>Direct</v>
      </c>
      <c r="Q26" t="str">
        <f>IFERROR(VLOOKUP(A26,Table1424[],6,0),0)</f>
        <v>JOSEF LAKRA</v>
      </c>
      <c r="R26" t="str">
        <f>IFERROR(VLOOKUP(A26,Table1424[],7,0),0)</f>
        <v>495910510003202</v>
      </c>
      <c r="S26" t="str">
        <f>IFERROR(VLOOKUP(A26,Table1424[],8,0),0)</f>
        <v>BKID0004959</v>
      </c>
      <c r="T26" t="str">
        <f>IFERROR(VLOOKUP(A26,Table1424[],9,0),0)</f>
        <v>BANK OF INDIA</v>
      </c>
      <c r="U26" s="40">
        <f>IFERROR(VLOOKUP(A26,Table1424[],10,0),0)</f>
        <v>45213</v>
      </c>
      <c r="V26">
        <f t="shared" si="8"/>
        <v>1</v>
      </c>
      <c r="W26" t="str">
        <f t="shared" si="9"/>
        <v>Available</v>
      </c>
      <c r="X26" s="164" t="str" cm="1">
        <f t="array" aca="1" ref="X26" ca="1">SUBSTITUTE(SUBSTITUTE(MID(CELL("filename"),FIND("[",CELL("filename"))+1,FIND("]",CELL("filename"))-FIND("[",CELL("filename"))-1)," JH Farmer Payment-",""),".xlsx","")</f>
        <v>Indent</v>
      </c>
      <c r="Y26" s="13">
        <f t="shared" si="3"/>
        <v>14.483228791773779</v>
      </c>
      <c r="Z26" s="3">
        <v>0</v>
      </c>
    </row>
    <row r="27" spans="1:26" x14ac:dyDescent="0.25">
      <c r="A27" t="str">
        <f>CONCATENATE(Table2[[#This Row],[Code]],Table2[[#This Row],[Farmers Code]])</f>
        <v>200100030026</v>
      </c>
      <c r="B27" s="1" t="str">
        <f>INDEX('MPG Payment'!$A:$A,MATCH(Table2[[#This Row],[Code]],'MPG Payment'!B:B,0))</f>
        <v>BMC Code :2001</v>
      </c>
      <c r="C27" t="str">
        <f>VLOOKUP(Table2[[#This Row],[Code]],'MPG Payment'!B:C,2,0)</f>
        <v>Bero</v>
      </c>
      <c r="D27" s="17">
        <v>20010003</v>
      </c>
      <c r="E27" s="17" t="s">
        <v>39</v>
      </c>
      <c r="F27" s="1">
        <v>5</v>
      </c>
      <c r="G27" s="13">
        <v>31.959999999999997</v>
      </c>
      <c r="H27" s="13">
        <v>1303.1576</v>
      </c>
      <c r="I27" s="166">
        <v>0</v>
      </c>
      <c r="J27" s="191">
        <v>0</v>
      </c>
      <c r="K27" s="166">
        <v>33</v>
      </c>
      <c r="L27" s="166">
        <v>1270</v>
      </c>
      <c r="M27" s="18">
        <v>0</v>
      </c>
      <c r="N27" s="165" t="str">
        <f>VLOOKUP(Table2[[#This Row],[Code]],'MPG Payment'!$B$4:$Z$130,25,0)</f>
        <v>Release1</v>
      </c>
      <c r="O27" s="170">
        <f t="shared" si="7"/>
        <v>0</v>
      </c>
      <c r="P27" t="str">
        <f>IFERROR(VLOOKUP(D27,'Bank Master'!$C$3:$D$7987,2,0),"Indirect")</f>
        <v>Direct</v>
      </c>
      <c r="Q27" t="str">
        <f>IFERROR(VLOOKUP(A27,Table1424[],6,0),0)</f>
        <v xml:space="preserve">Pankaj Tigga </v>
      </c>
      <c r="R27" t="str">
        <f>IFERROR(VLOOKUP(A27,Table1424[],7,0),0)</f>
        <v>41383270689</v>
      </c>
      <c r="S27" t="str">
        <f>IFERROR(VLOOKUP(A27,Table1424[],8,0),0)</f>
        <v>SBIN0012618</v>
      </c>
      <c r="T27" t="str">
        <f>IFERROR(VLOOKUP(A27,Table1424[],9,0),0)</f>
        <v>STATE BANK OF INDIA</v>
      </c>
      <c r="U27" s="40">
        <f>IFERROR(VLOOKUP(A27,Table1424[],10,0),0)</f>
        <v>0</v>
      </c>
      <c r="V27">
        <f t="shared" si="8"/>
        <v>1</v>
      </c>
      <c r="W27" t="str">
        <f t="shared" si="9"/>
        <v>Available</v>
      </c>
      <c r="X27" s="164" t="str" cm="1">
        <f t="array" aca="1" ref="X27" ca="1">SUBSTITUTE(SUBSTITUTE(MID(CELL("filename"),FIND("[",CELL("filename"))+1,FIND("]",CELL("filename"))-FIND("[",CELL("filename"))-1)," JH Farmer Payment-",""),".xlsx","")</f>
        <v>Indent</v>
      </c>
      <c r="Y27" s="13">
        <f t="shared" si="3"/>
        <v>10.193660826032541</v>
      </c>
      <c r="Z27" s="3">
        <v>0</v>
      </c>
    </row>
    <row r="28" spans="1:26" x14ac:dyDescent="0.25">
      <c r="A28" t="str">
        <f>CONCATENATE(Table2[[#This Row],[Code]],Table2[[#This Row],[Farmers Code]])</f>
        <v>200100030044</v>
      </c>
      <c r="B28" s="1" t="str">
        <f>INDEX('MPG Payment'!$A:$A,MATCH(Table2[[#This Row],[Code]],'MPG Payment'!B:B,0))</f>
        <v>BMC Code :2001</v>
      </c>
      <c r="C28" t="str">
        <f>VLOOKUP(Table2[[#This Row],[Code]],'MPG Payment'!B:C,2,0)</f>
        <v>Bero</v>
      </c>
      <c r="D28" s="17">
        <v>20010003</v>
      </c>
      <c r="E28" s="17" t="s">
        <v>15</v>
      </c>
      <c r="F28" s="1">
        <v>6</v>
      </c>
      <c r="G28" s="13">
        <v>23.450000000000003</v>
      </c>
      <c r="H28" s="13">
        <v>1011.0627000000001</v>
      </c>
      <c r="I28" s="166">
        <v>0</v>
      </c>
      <c r="J28" s="191">
        <v>0</v>
      </c>
      <c r="K28" s="166">
        <v>200</v>
      </c>
      <c r="L28" s="166">
        <v>0</v>
      </c>
      <c r="M28" s="18">
        <v>0</v>
      </c>
      <c r="N28" s="165" t="str">
        <f>VLOOKUP(Table2[[#This Row],[Code]],'MPG Payment'!$B$4:$Z$130,25,0)</f>
        <v>Release1</v>
      </c>
      <c r="O28" s="170">
        <f t="shared" si="7"/>
        <v>811</v>
      </c>
      <c r="P28" t="str">
        <f>IFERROR(VLOOKUP(D28,'Bank Master'!$C$3:$D$7987,2,0),"Indirect")</f>
        <v>Direct</v>
      </c>
      <c r="Q28" t="str">
        <f>IFERROR(VLOOKUP(A28,Table1424[],6,0),0)</f>
        <v xml:space="preserve">Manju Devi </v>
      </c>
      <c r="R28" t="str">
        <f>IFERROR(VLOOKUP(A28,Table1424[],7,0),0)</f>
        <v>08030100922544</v>
      </c>
      <c r="S28" t="str">
        <f>IFERROR(VLOOKUP(A28,Table1424[],8,0),0)</f>
        <v>UCBA0000803</v>
      </c>
      <c r="T28" t="str">
        <f>IFERROR(VLOOKUP(A28,Table1424[],9,0),0)</f>
        <v xml:space="preserve">UCO BANK </v>
      </c>
      <c r="U28" s="40">
        <f>IFERROR(VLOOKUP(A28,Table1424[],10,0),0)</f>
        <v>45509</v>
      </c>
      <c r="V28">
        <f t="shared" si="8"/>
        <v>1</v>
      </c>
      <c r="W28" t="str">
        <f t="shared" si="9"/>
        <v>Available</v>
      </c>
      <c r="X28" s="164" t="str" cm="1">
        <f t="array" aca="1" ref="X28" ca="1">SUBSTITUTE(SUBSTITUTE(MID(CELL("filename"),FIND("[",CELL("filename"))+1,FIND("]",CELL("filename"))-FIND("[",CELL("filename"))-1)," JH Farmer Payment-",""),".xlsx","")</f>
        <v>Indent</v>
      </c>
      <c r="Y28" s="13">
        <f t="shared" si="3"/>
        <v>12.93470405117271</v>
      </c>
      <c r="Z28" s="3">
        <v>0</v>
      </c>
    </row>
    <row r="29" spans="1:26" x14ac:dyDescent="0.25">
      <c r="A29" t="str">
        <f>CONCATENATE(Table2[[#This Row],[Code]],Table2[[#This Row],[Farmers Code]])</f>
        <v>200100030077</v>
      </c>
      <c r="B29" s="1" t="str">
        <f>INDEX('MPG Payment'!$A:$A,MATCH(Table2[[#This Row],[Code]],'MPG Payment'!B:B,0))</f>
        <v>BMC Code :2001</v>
      </c>
      <c r="C29" t="str">
        <f>VLOOKUP(Table2[[#This Row],[Code]],'MPG Payment'!B:C,2,0)</f>
        <v>Bero</v>
      </c>
      <c r="D29" s="17">
        <v>20010003</v>
      </c>
      <c r="E29" s="17" t="s">
        <v>2802</v>
      </c>
      <c r="F29" s="1">
        <v>3</v>
      </c>
      <c r="G29" s="13">
        <v>5.3500000000000005</v>
      </c>
      <c r="H29" s="13">
        <v>242.20300000000003</v>
      </c>
      <c r="I29" s="166">
        <v>0</v>
      </c>
      <c r="J29" s="191">
        <v>0</v>
      </c>
      <c r="K29" s="166">
        <v>0</v>
      </c>
      <c r="L29" s="166">
        <v>0</v>
      </c>
      <c r="M29" s="18">
        <v>0</v>
      </c>
      <c r="N29" s="165" t="str">
        <f>VLOOKUP(Table2[[#This Row],[Code]],'MPG Payment'!$B$4:$Z$130,25,0)</f>
        <v>Release1</v>
      </c>
      <c r="O29" s="170">
        <f t="shared" si="7"/>
        <v>242</v>
      </c>
      <c r="P29" t="str">
        <f>IFERROR(VLOOKUP(D29,'Bank Master'!$C$3:$D$7987,2,0),"Indirect")</f>
        <v>Direct</v>
      </c>
      <c r="Q29" t="str">
        <f>IFERROR(VLOOKUP(A29,Table1424[],6,0),0)</f>
        <v>PUNAM SINHA</v>
      </c>
      <c r="R29" t="str">
        <f>IFERROR(VLOOKUP(A29,Table1424[],7,0),0)</f>
        <v>495910100000166</v>
      </c>
      <c r="S29" t="str">
        <f>IFERROR(VLOOKUP(A29,Table1424[],8,0),0)</f>
        <v>BKID0004959</v>
      </c>
      <c r="T29" t="str">
        <f>IFERROR(VLOOKUP(A29,Table1424[],9,0),0)</f>
        <v>BANK OF INDIA</v>
      </c>
      <c r="U29" s="40">
        <f>IFERROR(VLOOKUP(A29,Table1424[],10,0),0)</f>
        <v>45649</v>
      </c>
      <c r="V29">
        <f t="shared" si="8"/>
        <v>1</v>
      </c>
      <c r="W29" t="str">
        <f t="shared" si="9"/>
        <v>Available</v>
      </c>
      <c r="X29" s="164" t="str" cm="1">
        <f t="array" aca="1" ref="X29" ca="1">SUBSTITUTE(SUBSTITUTE(MID(CELL("filename"),FIND("[",CELL("filename"))+1,FIND("]",CELL("filename"))-FIND("[",CELL("filename"))-1)," JH Farmer Payment-",""),".xlsx","")</f>
        <v>Indent</v>
      </c>
      <c r="Y29" s="13">
        <f t="shared" si="3"/>
        <v>6.7907383177570111</v>
      </c>
      <c r="Z29" s="3">
        <v>0</v>
      </c>
    </row>
    <row r="30" spans="1:26" x14ac:dyDescent="0.25">
      <c r="A30" t="str">
        <f>CONCATENATE(Table2[[#This Row],[Code]],Table2[[#This Row],[Farmers Code]])</f>
        <v>200100030080</v>
      </c>
      <c r="B30" s="1" t="str">
        <f>INDEX('MPG Payment'!$A:$A,MATCH(Table2[[#This Row],[Code]],'MPG Payment'!B:B,0))</f>
        <v>BMC Code :2001</v>
      </c>
      <c r="C30" t="str">
        <f>VLOOKUP(Table2[[#This Row],[Code]],'MPG Payment'!B:C,2,0)</f>
        <v>Bero</v>
      </c>
      <c r="D30" s="17">
        <v>20010003</v>
      </c>
      <c r="E30" s="17" t="s">
        <v>2936</v>
      </c>
      <c r="F30" s="1">
        <v>4</v>
      </c>
      <c r="G30" s="13">
        <v>8.2200000000000006</v>
      </c>
      <c r="H30" s="13">
        <v>447.5265</v>
      </c>
      <c r="I30" s="166">
        <v>0</v>
      </c>
      <c r="J30" s="191">
        <v>0</v>
      </c>
      <c r="K30" s="166">
        <v>0</v>
      </c>
      <c r="L30" s="166">
        <v>0</v>
      </c>
      <c r="M30" s="18">
        <v>0</v>
      </c>
      <c r="N30" s="165" t="str">
        <f>VLOOKUP(Table2[[#This Row],[Code]],'MPG Payment'!$B$4:$Z$130,25,0)</f>
        <v>Release1</v>
      </c>
      <c r="O30" s="170">
        <f t="shared" si="7"/>
        <v>448</v>
      </c>
      <c r="P30" t="str">
        <f>IFERROR(VLOOKUP(D30,'Bank Master'!$C$3:$D$7987,2,0),"Indirect")</f>
        <v>Direct</v>
      </c>
      <c r="Q30" t="str">
        <f>IFERROR(VLOOKUP(A30,Table1424[],6,0),0)</f>
        <v>GEETA TANA BHAGTAIN</v>
      </c>
      <c r="R30" t="str">
        <f>IFERROR(VLOOKUP(A30,Table1424[],7,0),0)</f>
        <v>08033211029311</v>
      </c>
      <c r="S30" t="str">
        <f>IFERROR(VLOOKUP(A30,Table1424[],8,0),0)</f>
        <v>UCBA0000803</v>
      </c>
      <c r="T30">
        <f>IFERROR(VLOOKUP(A30,Table1424[],9,0),0)</f>
        <v>0</v>
      </c>
      <c r="U30" s="40">
        <f>IFERROR(VLOOKUP(A30,Table1424[],10,0),0)</f>
        <v>45923</v>
      </c>
      <c r="V30">
        <f t="shared" si="8"/>
        <v>1</v>
      </c>
      <c r="W30" t="str">
        <f t="shared" si="9"/>
        <v>Available</v>
      </c>
      <c r="X30" s="164" t="str" cm="1">
        <f t="array" aca="1" ref="X30" ca="1">SUBSTITUTE(SUBSTITUTE(MID(CELL("filename"),FIND("[",CELL("filename"))+1,FIND("]",CELL("filename"))-FIND("[",CELL("filename"))-1)," JH Farmer Payment-",""),".xlsx","")</f>
        <v>Indent</v>
      </c>
      <c r="Y30" s="13">
        <f t="shared" si="3"/>
        <v>10.888722627737225</v>
      </c>
      <c r="Z30" s="3">
        <v>0</v>
      </c>
    </row>
    <row r="31" spans="1:26" x14ac:dyDescent="0.25">
      <c r="A31" t="str">
        <f>CONCATENATE(Table2[[#This Row],[Code]],Table2[[#This Row],[Farmers Code]])</f>
        <v>200100030105</v>
      </c>
      <c r="B31" s="1" t="str">
        <f>INDEX('MPG Payment'!$A:$A,MATCH(Table2[[#This Row],[Code]],'MPG Payment'!B:B,0))</f>
        <v>BMC Code :2001</v>
      </c>
      <c r="C31" t="str">
        <f>VLOOKUP(Table2[[#This Row],[Code]],'MPG Payment'!B:C,2,0)</f>
        <v>Bero</v>
      </c>
      <c r="D31" s="17">
        <v>20010003</v>
      </c>
      <c r="E31" s="17" t="s">
        <v>5388</v>
      </c>
      <c r="F31" s="1">
        <v>5</v>
      </c>
      <c r="G31" s="13">
        <v>11.73</v>
      </c>
      <c r="H31" s="13">
        <v>569.27869999999996</v>
      </c>
      <c r="I31" s="166">
        <v>0</v>
      </c>
      <c r="J31" s="191">
        <v>0</v>
      </c>
      <c r="K31" s="166">
        <v>426</v>
      </c>
      <c r="L31" s="166">
        <v>0</v>
      </c>
      <c r="M31" s="18">
        <v>0</v>
      </c>
      <c r="N31" s="165" t="str">
        <f>VLOOKUP(Table2[[#This Row],[Code]],'MPG Payment'!$B$4:$Z$130,25,0)</f>
        <v>Release1</v>
      </c>
      <c r="O31" s="170">
        <f t="shared" si="7"/>
        <v>143</v>
      </c>
      <c r="P31" t="str">
        <f>IFERROR(VLOOKUP(D31,'Bank Master'!$C$3:$D$7987,2,0),"Indirect")</f>
        <v>Direct</v>
      </c>
      <c r="Q31" t="str">
        <f>IFERROR(VLOOKUP(A31,Table1424[],6,0),0)</f>
        <v>SUKA TANA BHAGAT</v>
      </c>
      <c r="R31" t="str">
        <f>IFERROR(VLOOKUP(A31,Table1424[],7,0),0)</f>
        <v>08030100921195</v>
      </c>
      <c r="S31" t="str">
        <f>IFERROR(VLOOKUP(A31,Table1424[],8,0),0)</f>
        <v>UCBA0000803</v>
      </c>
      <c r="T31">
        <f>IFERROR(VLOOKUP(A31,Table1424[],9,0),0)</f>
        <v>0</v>
      </c>
      <c r="U31" s="40">
        <f>IFERROR(VLOOKUP(A31,Table1424[],10,0),0)</f>
        <v>45936</v>
      </c>
      <c r="V31">
        <f t="shared" si="8"/>
        <v>1</v>
      </c>
      <c r="W31" t="str">
        <f t="shared" si="9"/>
        <v>Available</v>
      </c>
      <c r="X31" s="164" t="str" cm="1">
        <f t="array" aca="1" ref="X31" ca="1">SUBSTITUTE(SUBSTITUTE(MID(CELL("filename"),FIND("[",CELL("filename"))+1,FIND("]",CELL("filename"))-FIND("[",CELL("filename"))-1)," JH Farmer Payment-",""),".xlsx","")</f>
        <v>Indent</v>
      </c>
      <c r="Y31" s="13">
        <f t="shared" si="3"/>
        <v>12.13296462063086</v>
      </c>
      <c r="Z31" s="3">
        <v>0</v>
      </c>
    </row>
    <row r="32" spans="1:26" x14ac:dyDescent="0.25">
      <c r="A32" t="str">
        <f>CONCATENATE(Table2[[#This Row],[Code]],Table2[[#This Row],[Farmers Code]])</f>
        <v>200100030112</v>
      </c>
      <c r="B32" s="1" t="str">
        <f>INDEX('MPG Payment'!$A:$A,MATCH(Table2[[#This Row],[Code]],'MPG Payment'!B:B,0))</f>
        <v>BMC Code :2001</v>
      </c>
      <c r="C32" t="str">
        <f>VLOOKUP(Table2[[#This Row],[Code]],'MPG Payment'!B:C,2,0)</f>
        <v>Bero</v>
      </c>
      <c r="D32" s="17">
        <v>20010003</v>
      </c>
      <c r="E32" s="17" t="s">
        <v>6539</v>
      </c>
      <c r="F32" s="1">
        <v>6</v>
      </c>
      <c r="G32" s="13">
        <v>40.629999999999995</v>
      </c>
      <c r="H32" s="13">
        <v>2002.2368999999999</v>
      </c>
      <c r="I32" s="166">
        <v>0</v>
      </c>
      <c r="J32" s="191">
        <v>0</v>
      </c>
      <c r="K32" s="166">
        <v>300</v>
      </c>
      <c r="L32" s="166">
        <v>0</v>
      </c>
      <c r="M32" s="18">
        <v>0</v>
      </c>
      <c r="N32" s="165" t="str">
        <f>VLOOKUP(Table2[[#This Row],[Code]],'MPG Payment'!$B$4:$Z$130,25,0)</f>
        <v>Release1</v>
      </c>
      <c r="O32" s="170">
        <f t="shared" si="7"/>
        <v>1702</v>
      </c>
      <c r="P32" t="str">
        <f>IFERROR(VLOOKUP(D32,'Bank Master'!$C$3:$D$7987,2,0),"Indirect")</f>
        <v>Direct</v>
      </c>
      <c r="Q32" t="str">
        <f>IFERROR(VLOOKUP(A32,Table1424[],6,0),0)</f>
        <v>BANDE ORAON</v>
      </c>
      <c r="R32" t="str">
        <f>IFERROR(VLOOKUP(A32,Table1424[],7,0),0)</f>
        <v>495910510003218</v>
      </c>
      <c r="S32" t="str">
        <f>IFERROR(VLOOKUP(A32,Table1424[],8,0),0)</f>
        <v>BKID0004959</v>
      </c>
      <c r="T32">
        <f>IFERROR(VLOOKUP(A32,Table1424[],9,0),0)</f>
        <v>0</v>
      </c>
      <c r="U32" s="40">
        <f>IFERROR(VLOOKUP(A32,Table1424[],10,0),0)</f>
        <v>46062</v>
      </c>
      <c r="V32">
        <f t="shared" si="8"/>
        <v>1</v>
      </c>
      <c r="W32" t="str">
        <f t="shared" si="9"/>
        <v>Available</v>
      </c>
      <c r="X32" s="164" t="str" cm="1">
        <f t="array" aca="1" ref="X32" ca="1">SUBSTITUTE(SUBSTITUTE(MID(CELL("filename"),FIND("[",CELL("filename"))+1,FIND("]",CELL("filename"))-FIND("[",CELL("filename"))-1)," JH Farmer Payment-",""),".xlsx","")</f>
        <v>Indent</v>
      </c>
      <c r="Y32" s="13">
        <f t="shared" si="3"/>
        <v>14.783929854787107</v>
      </c>
      <c r="Z32" s="3">
        <v>0</v>
      </c>
    </row>
    <row r="33" spans="1:27" x14ac:dyDescent="0.25">
      <c r="A33" t="str">
        <f>CONCATENATE(Table2[[#This Row],[Code]],Table2[[#This Row],[Farmers Code]])</f>
        <v>200100030115</v>
      </c>
      <c r="B33" s="1" t="str">
        <f>INDEX('MPG Payment'!$A:$A,MATCH(Table2[[#This Row],[Code]],'MPG Payment'!B:B,0))</f>
        <v>BMC Code :2001</v>
      </c>
      <c r="C33" t="str">
        <f>VLOOKUP(Table2[[#This Row],[Code]],'MPG Payment'!B:C,2,0)</f>
        <v>Bero</v>
      </c>
      <c r="D33" s="17">
        <v>20010003</v>
      </c>
      <c r="E33" s="17" t="s">
        <v>6873</v>
      </c>
      <c r="F33" s="1">
        <v>6</v>
      </c>
      <c r="G33" s="13">
        <v>15.77</v>
      </c>
      <c r="H33" s="13">
        <v>717.93419999999992</v>
      </c>
      <c r="I33" s="166">
        <v>0</v>
      </c>
      <c r="J33" s="191">
        <v>0</v>
      </c>
      <c r="K33" s="166">
        <v>0</v>
      </c>
      <c r="L33" s="166">
        <v>0</v>
      </c>
      <c r="M33" s="18">
        <v>0</v>
      </c>
      <c r="N33" s="165" t="str">
        <f>VLOOKUP(Table2[[#This Row],[Code]],'MPG Payment'!$B$4:$Z$130,25,0)</f>
        <v>Release1</v>
      </c>
      <c r="O33" s="170">
        <f t="shared" si="4"/>
        <v>718</v>
      </c>
      <c r="P33" t="str">
        <f>IFERROR(VLOOKUP(D33,'Bank Master'!$C$3:$D$7987,2,0),"Indirect")</f>
        <v>Direct</v>
      </c>
      <c r="Q33" t="str">
        <f>IFERROR(VLOOKUP(A33,Table1424[],6,0),0)</f>
        <v>SUNITA KUMARI</v>
      </c>
      <c r="R33" t="str">
        <f>IFERROR(VLOOKUP(A33,Table1424[],7,0),0)</f>
        <v>110048432290</v>
      </c>
      <c r="S33" t="str">
        <f>IFERROR(VLOOKUP(A33,Table1424[],8,0),0)</f>
        <v>CNRB0004895</v>
      </c>
      <c r="T33">
        <f>IFERROR(VLOOKUP(A33,Table1424[],9,0),0)</f>
        <v>0</v>
      </c>
      <c r="U33" s="40">
        <f>IFERROR(VLOOKUP(A33,Table1424[],10,0),0)</f>
        <v>46182</v>
      </c>
      <c r="V33">
        <f t="shared" si="5"/>
        <v>1</v>
      </c>
      <c r="W33" t="str">
        <f t="shared" si="6"/>
        <v>Available</v>
      </c>
      <c r="X33" s="164" t="str" cm="1">
        <f t="array" aca="1" ref="X33" ca="1">SUBSTITUTE(SUBSTITUTE(MID(CELL("filename"),FIND("[",CELL("filename"))+1,FIND("]",CELL("filename"))-FIND("[",CELL("filename"))-1)," JH Farmer Payment-",""),".xlsx","")</f>
        <v>Indent</v>
      </c>
      <c r="Y33" s="13">
        <f t="shared" si="3"/>
        <v>13.657594166138239</v>
      </c>
      <c r="Z33" s="3">
        <v>0</v>
      </c>
    </row>
    <row r="34" spans="1:27" x14ac:dyDescent="0.25">
      <c r="A34" t="str">
        <f>CONCATENATE(Table2[[#This Row],[Code]],Table2[[#This Row],[Farmers Code]])</f>
        <v>200100030116</v>
      </c>
      <c r="B34" s="1" t="str">
        <f>INDEX('MPG Payment'!$A:$A,MATCH(Table2[[#This Row],[Code]],'MPG Payment'!B:B,0))</f>
        <v>BMC Code :2001</v>
      </c>
      <c r="C34" t="str">
        <f>VLOOKUP(Table2[[#This Row],[Code]],'MPG Payment'!B:C,2,0)</f>
        <v>Bero</v>
      </c>
      <c r="D34" s="17">
        <v>20010003</v>
      </c>
      <c r="E34" s="17" t="s">
        <v>6981</v>
      </c>
      <c r="F34" s="1">
        <v>8</v>
      </c>
      <c r="G34" s="13">
        <v>37.32</v>
      </c>
      <c r="H34" s="13">
        <v>1602.0911999999998</v>
      </c>
      <c r="I34" s="166">
        <v>0</v>
      </c>
      <c r="J34" s="191">
        <v>0</v>
      </c>
      <c r="K34" s="166">
        <v>0</v>
      </c>
      <c r="L34" s="166">
        <v>1270</v>
      </c>
      <c r="M34" s="18">
        <v>0</v>
      </c>
      <c r="N34" s="165" t="str">
        <f>VLOOKUP(Table2[[#This Row],[Code]],'MPG Payment'!$B$4:$Z$130,25,0)</f>
        <v>Release1</v>
      </c>
      <c r="O34" s="170">
        <f t="shared" si="4"/>
        <v>332</v>
      </c>
      <c r="P34" t="str">
        <f>IFERROR(VLOOKUP(D34,'Bank Master'!$C$3:$D$7987,2,0),"Indirect")</f>
        <v>Direct</v>
      </c>
      <c r="Q34" t="str">
        <f>IFERROR(VLOOKUP(A34,Table1424[],6,0),0)</f>
        <v>ANITA DEVI</v>
      </c>
      <c r="R34" t="str">
        <f>IFERROR(VLOOKUP(A34,Table1424[],7,0),0)</f>
        <v>495918210005225</v>
      </c>
      <c r="S34" t="str">
        <f>IFERROR(VLOOKUP(A34,Table1424[],8,0),0)</f>
        <v>BKID0004959</v>
      </c>
      <c r="T34">
        <f>IFERROR(VLOOKUP(A34,Table1424[],9,0),0)</f>
        <v>0</v>
      </c>
      <c r="U34" s="40">
        <f>IFERROR(VLOOKUP(A34,Table1424[],10,0),0)</f>
        <v>46251</v>
      </c>
      <c r="V34">
        <f t="shared" si="5"/>
        <v>1</v>
      </c>
      <c r="W34" t="str">
        <f t="shared" si="6"/>
        <v>Available</v>
      </c>
      <c r="X34" s="164" t="str" cm="1">
        <f t="array" aca="1" ref="X34" ca="1">SUBSTITUTE(SUBSTITUTE(MID(CELL("filename"),FIND("[",CELL("filename"))+1,FIND("]",CELL("filename"))-FIND("[",CELL("filename"))-1)," JH Farmer Payment-",""),".xlsx","")</f>
        <v>Indent</v>
      </c>
      <c r="Y34" s="13">
        <f t="shared" si="3"/>
        <v>17.171395498392283</v>
      </c>
      <c r="Z34" s="3">
        <v>0</v>
      </c>
      <c r="AA34" s="31"/>
    </row>
    <row r="35" spans="1:27" x14ac:dyDescent="0.25">
      <c r="A35" t="str">
        <f>CONCATENATE(Table2[[#This Row],[Code]],Table2[[#This Row],[Farmers Code]])</f>
        <v>200100050002</v>
      </c>
      <c r="B35" s="1" t="str">
        <f>INDEX('MPG Payment'!$A:$A,MATCH(Table2[[#This Row],[Code]],'MPG Payment'!B:B,0))</f>
        <v>BMC Code :2001</v>
      </c>
      <c r="C35" t="str">
        <f>VLOOKUP(Table2[[#This Row],[Code]],'MPG Payment'!B:C,2,0)</f>
        <v>Basila</v>
      </c>
      <c r="D35" s="17">
        <v>20010005</v>
      </c>
      <c r="E35" s="17" t="s">
        <v>17</v>
      </c>
      <c r="F35" s="1">
        <v>1</v>
      </c>
      <c r="G35" s="13">
        <v>89.5</v>
      </c>
      <c r="H35" s="13">
        <v>3691.875</v>
      </c>
      <c r="I35" s="166">
        <v>0</v>
      </c>
      <c r="J35" s="191">
        <v>0</v>
      </c>
      <c r="K35" s="166">
        <v>0</v>
      </c>
      <c r="L35" s="166">
        <v>0</v>
      </c>
      <c r="M35" s="18">
        <v>0</v>
      </c>
      <c r="N35" s="165">
        <f>VLOOKUP(Table2[[#This Row],[Code]],'MPG Payment'!$B$4:$Z$130,25,0)</f>
        <v>0</v>
      </c>
      <c r="O35" s="170">
        <f t="shared" si="4"/>
        <v>3692</v>
      </c>
      <c r="P35" t="str">
        <f>IFERROR(VLOOKUP(D35,'Bank Master'!$C$3:$D$7987,2,0),"Indirect")</f>
        <v>Direct</v>
      </c>
      <c r="Q35" t="str">
        <f>IFERROR(VLOOKUP(A35,Table1424[],6,0),0)</f>
        <v>SAJJAD ANSARI</v>
      </c>
      <c r="R35" t="str">
        <f>IFERROR(VLOOKUP(A35,Table1424[],7,0),0)</f>
        <v>20421406720</v>
      </c>
      <c r="S35" t="str">
        <f>IFERROR(VLOOKUP(A35,Table1424[],8,0),0)</f>
        <v>SBIN0014340</v>
      </c>
      <c r="T35" t="str">
        <f>IFERROR(VLOOKUP(A35,Table1424[],9,0),0)</f>
        <v>STATE 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Indent</v>
      </c>
      <c r="Y35" s="13">
        <f t="shared" si="3"/>
        <v>2.0625</v>
      </c>
      <c r="Z35" s="3">
        <v>0</v>
      </c>
    </row>
    <row r="36" spans="1:27" x14ac:dyDescent="0.25">
      <c r="A36" t="str">
        <f>CONCATENATE(Table2[[#This Row],[Code]],Table2[[#This Row],[Farmers Code]])</f>
        <v>200100050005</v>
      </c>
      <c r="B36" s="1" t="str">
        <f>INDEX('MPG Payment'!$A:$A,MATCH(Table2[[#This Row],[Code]],'MPG Payment'!B:B,0))</f>
        <v>BMC Code :2001</v>
      </c>
      <c r="C36" t="str">
        <f>VLOOKUP(Table2[[#This Row],[Code]],'MPG Payment'!B:C,2,0)</f>
        <v>Basila</v>
      </c>
      <c r="D36" s="17">
        <v>20010005</v>
      </c>
      <c r="E36" s="17" t="s">
        <v>18</v>
      </c>
      <c r="F36" s="1">
        <v>13</v>
      </c>
      <c r="G36" s="13">
        <v>47.37</v>
      </c>
      <c r="H36" s="13">
        <v>1864.3849</v>
      </c>
      <c r="I36" s="166">
        <v>0</v>
      </c>
      <c r="J36" s="191">
        <v>0</v>
      </c>
      <c r="K36" s="166">
        <v>0</v>
      </c>
      <c r="L36" s="166">
        <v>0</v>
      </c>
      <c r="M36" s="18">
        <v>0</v>
      </c>
      <c r="N36" s="165">
        <f>VLOOKUP(Table2[[#This Row],[Code]],'MPG Payment'!$B$4:$Z$130,25,0)</f>
        <v>0</v>
      </c>
      <c r="O36" s="170">
        <f t="shared" si="4"/>
        <v>1864</v>
      </c>
      <c r="P36" t="str">
        <f>IFERROR(VLOOKUP(D36,'Bank Master'!$C$3:$D$7987,2,0),"Indirect")</f>
        <v>Direct</v>
      </c>
      <c r="Q36" t="str">
        <f>IFERROR(VLOOKUP(A36,Table1424[],6,0),0)</f>
        <v>MUNEJA KHATUN</v>
      </c>
      <c r="R36" t="str">
        <f>IFERROR(VLOOKUP(A36,Table1424[],7,0),0)</f>
        <v>494318210006630</v>
      </c>
      <c r="S36" t="str">
        <f>IFERROR(VLOOKUP(A36,Table1424[],8,0),0)</f>
        <v>BKID0004943</v>
      </c>
      <c r="T36" t="str">
        <f>IFERROR(VLOOKUP(A36,Table1424[],9,0),0)</f>
        <v>BANK OF INDIA</v>
      </c>
      <c r="U36" s="40">
        <f>IFERROR(VLOOKUP(A36,Table1424[],10,0),0)</f>
        <v>45262</v>
      </c>
      <c r="V36">
        <f t="shared" si="5"/>
        <v>1</v>
      </c>
      <c r="W36" t="str">
        <f t="shared" si="6"/>
        <v>Available</v>
      </c>
      <c r="X36" s="164" t="str" cm="1">
        <f t="array" aca="1" ref="X36" ca="1">SUBSTITUTE(SUBSTITUTE(MID(CELL("filename"),FIND("[",CELL("filename"))+1,FIND("]",CELL("filename"))-FIND("[",CELL("filename"))-1)," JH Farmer Payment-",""),".xlsx","")</f>
        <v>Indent</v>
      </c>
      <c r="Y36" s="13">
        <f t="shared" si="3"/>
        <v>25.582651150517208</v>
      </c>
      <c r="Z36" s="3">
        <v>0</v>
      </c>
    </row>
    <row r="37" spans="1:27" x14ac:dyDescent="0.25">
      <c r="A37" t="str">
        <f>CONCATENATE(Table2[[#This Row],[Code]],Table2[[#This Row],[Farmers Code]])</f>
        <v>200100050008</v>
      </c>
      <c r="B37" s="1" t="str">
        <f>INDEX('MPG Payment'!$A:$A,MATCH(Table2[[#This Row],[Code]],'MPG Payment'!B:B,0))</f>
        <v>BMC Code :2001</v>
      </c>
      <c r="C37" t="str">
        <f>VLOOKUP(Table2[[#This Row],[Code]],'MPG Payment'!B:C,2,0)</f>
        <v>Basila</v>
      </c>
      <c r="D37" s="17">
        <v>20010005</v>
      </c>
      <c r="E37" s="17" t="s">
        <v>41</v>
      </c>
      <c r="F37" s="1">
        <v>9</v>
      </c>
      <c r="G37" s="13">
        <v>35.21</v>
      </c>
      <c r="H37" s="13">
        <v>1504.7456999999999</v>
      </c>
      <c r="I37" s="166">
        <v>0</v>
      </c>
      <c r="J37" s="191">
        <v>0</v>
      </c>
      <c r="K37" s="166">
        <v>0</v>
      </c>
      <c r="L37" s="166">
        <v>0</v>
      </c>
      <c r="M37" s="18">
        <v>0</v>
      </c>
      <c r="N37" s="165">
        <f>VLOOKUP(Table2[[#This Row],[Code]],'MPG Payment'!$B$4:$Z$130,25,0)</f>
        <v>0</v>
      </c>
      <c r="O37" s="170">
        <f t="shared" si="4"/>
        <v>1505</v>
      </c>
      <c r="P37" t="str">
        <f>IFERROR(VLOOKUP(D37,'Bank Master'!$C$3:$D$7987,2,0),"Indirect")</f>
        <v>Direct</v>
      </c>
      <c r="Q37" t="str">
        <f>IFERROR(VLOOKUP(A37,Table1424[],6,0),0)</f>
        <v>ANISA KHATUN</v>
      </c>
      <c r="R37" t="str">
        <f>IFERROR(VLOOKUP(A37,Table1424[],7,0),0)</f>
        <v>50370873265</v>
      </c>
      <c r="S37" t="str">
        <f>IFERROR(VLOOKUP(A37,Table1424[],8,0),0)</f>
        <v>IDIB000N518</v>
      </c>
      <c r="T37" t="str">
        <f>IFERROR(VLOOKUP(A37,Table1424[],9,0),0)</f>
        <v xml:space="preserve">Allahabad Bank </v>
      </c>
      <c r="U37" s="40">
        <f>IFERROR(VLOOKUP(A37,Table1424[],10,0),0)</f>
        <v>45206</v>
      </c>
      <c r="V37">
        <f t="shared" si="5"/>
        <v>1</v>
      </c>
      <c r="W37" t="str">
        <f t="shared" si="6"/>
        <v>Available</v>
      </c>
      <c r="X37" s="164" t="str" cm="1">
        <f t="array" aca="1" ref="X37" ca="1">SUBSTITUTE(SUBSTITUTE(MID(CELL("filename"),FIND("[",CELL("filename"))+1,FIND("]",CELL("filename"))-FIND("[",CELL("filename"))-1)," JH Farmer Payment-",""),".xlsx","")</f>
        <v>Indent</v>
      </c>
      <c r="Y37" s="13">
        <f t="shared" si="3"/>
        <v>19.231342374325475</v>
      </c>
      <c r="Z37" s="3">
        <v>0</v>
      </c>
    </row>
    <row r="38" spans="1:27" x14ac:dyDescent="0.25">
      <c r="A38" t="str">
        <f>CONCATENATE(Table2[[#This Row],[Code]],Table2[[#This Row],[Farmers Code]])</f>
        <v>200100050009</v>
      </c>
      <c r="B38" s="1" t="str">
        <f>INDEX('MPG Payment'!$A:$A,MATCH(Table2[[#This Row],[Code]],'MPG Payment'!B:B,0))</f>
        <v>BMC Code :2001</v>
      </c>
      <c r="C38" t="str">
        <f>VLOOKUP(Table2[[#This Row],[Code]],'MPG Payment'!B:C,2,0)</f>
        <v>Basila</v>
      </c>
      <c r="D38" s="17">
        <v>20010005</v>
      </c>
      <c r="E38" s="17" t="s">
        <v>36</v>
      </c>
      <c r="F38" s="1">
        <v>13</v>
      </c>
      <c r="G38" s="13">
        <v>51.190000000000005</v>
      </c>
      <c r="H38" s="13">
        <v>2129.8845000000001</v>
      </c>
      <c r="I38" s="166">
        <v>0</v>
      </c>
      <c r="J38" s="191">
        <v>0</v>
      </c>
      <c r="K38" s="166">
        <v>0</v>
      </c>
      <c r="L38" s="166">
        <v>0</v>
      </c>
      <c r="M38" s="18">
        <v>0</v>
      </c>
      <c r="N38" s="165">
        <f>VLOOKUP(Table2[[#This Row],[Code]],'MPG Payment'!$B$4:$Z$130,25,0)</f>
        <v>0</v>
      </c>
      <c r="O38" s="170">
        <f t="shared" si="4"/>
        <v>2130</v>
      </c>
      <c r="P38" t="str">
        <f>IFERROR(VLOOKUP(D38,'Bank Master'!$C$3:$D$7987,2,0),"Indirect")</f>
        <v>Direct</v>
      </c>
      <c r="Q38" t="str">
        <f>IFERROR(VLOOKUP(A38,Table1424[],6,0),0)</f>
        <v>RABUL ANSARI</v>
      </c>
      <c r="R38" t="str">
        <f>IFERROR(VLOOKUP(A38,Table1424[],7,0),0)</f>
        <v>494318210000448</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Indent</v>
      </c>
      <c r="Y38" s="13">
        <f t="shared" si="3"/>
        <v>27.044831510060561</v>
      </c>
      <c r="Z38" s="3">
        <v>0</v>
      </c>
    </row>
    <row r="39" spans="1:27" x14ac:dyDescent="0.25">
      <c r="A39" t="str">
        <f>CONCATENATE(Table2[[#This Row],[Code]],Table2[[#This Row],[Farmers Code]])</f>
        <v>200100050011</v>
      </c>
      <c r="B39" s="1" t="str">
        <f>INDEX('MPG Payment'!$A:$A,MATCH(Table2[[#This Row],[Code]],'MPG Payment'!B:B,0))</f>
        <v>BMC Code :2001</v>
      </c>
      <c r="C39" t="str">
        <f>VLOOKUP(Table2[[#This Row],[Code]],'MPG Payment'!B:C,2,0)</f>
        <v>Basila</v>
      </c>
      <c r="D39" s="17">
        <v>20010005</v>
      </c>
      <c r="E39" s="17" t="s">
        <v>22</v>
      </c>
      <c r="F39" s="1">
        <v>5</v>
      </c>
      <c r="G39" s="13">
        <v>42.230000000000004</v>
      </c>
      <c r="H39" s="13">
        <v>2046.4712</v>
      </c>
      <c r="I39" s="166">
        <v>0</v>
      </c>
      <c r="J39" s="191">
        <v>0</v>
      </c>
      <c r="K39" s="166">
        <v>0</v>
      </c>
      <c r="L39" s="166">
        <v>0</v>
      </c>
      <c r="M39" s="18">
        <v>0</v>
      </c>
      <c r="N39" s="165">
        <f>VLOOKUP(Table2[[#This Row],[Code]],'MPG Payment'!$B$4:$Z$130,25,0)</f>
        <v>0</v>
      </c>
      <c r="O39" s="170">
        <f t="shared" si="4"/>
        <v>2046</v>
      </c>
      <c r="P39" t="str">
        <f>IFERROR(VLOOKUP(D39,'Bank Master'!$C$3:$D$7987,2,0),"Indirect")</f>
        <v>Direct</v>
      </c>
      <c r="Q39" t="str">
        <f>IFERROR(VLOOKUP(A39,Table1424[],6,0),0)</f>
        <v>EYASIN ANSARI</v>
      </c>
      <c r="R39" t="str">
        <f>IFERROR(VLOOKUP(A39,Table1424[],7,0),0)</f>
        <v>50363172838</v>
      </c>
      <c r="S39" t="str">
        <f>IFERROR(VLOOKUP(A39,Table1424[],8,0),0)</f>
        <v>IDIB000N518</v>
      </c>
      <c r="T39" t="str">
        <f>IFERROR(VLOOKUP(A39,Table1424[],9,0),0)</f>
        <v>INDIAN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Indent</v>
      </c>
      <c r="Y39" s="13">
        <f t="shared" si="3"/>
        <v>12.115031967795405</v>
      </c>
      <c r="Z39" s="3">
        <v>0</v>
      </c>
    </row>
    <row r="40" spans="1:27" x14ac:dyDescent="0.25">
      <c r="A40" t="str">
        <f>CONCATENATE(Table2[[#This Row],[Code]],Table2[[#This Row],[Farmers Code]])</f>
        <v>200100050012</v>
      </c>
      <c r="B40" s="1" t="str">
        <f>INDEX('MPG Payment'!$A:$A,MATCH(Table2[[#This Row],[Code]],'MPG Payment'!B:B,0))</f>
        <v>BMC Code :2001</v>
      </c>
      <c r="C40" t="str">
        <f>VLOOKUP(Table2[[#This Row],[Code]],'MPG Payment'!B:C,2,0)</f>
        <v>Basila</v>
      </c>
      <c r="D40" s="17">
        <v>20010005</v>
      </c>
      <c r="E40" s="17" t="s">
        <v>40</v>
      </c>
      <c r="F40" s="1">
        <v>6</v>
      </c>
      <c r="G40" s="13">
        <v>10.77</v>
      </c>
      <c r="H40" s="13">
        <v>513.24199999999996</v>
      </c>
      <c r="I40" s="166">
        <v>0</v>
      </c>
      <c r="J40" s="191">
        <v>0</v>
      </c>
      <c r="K40" s="166">
        <v>0</v>
      </c>
      <c r="L40" s="166">
        <v>0</v>
      </c>
      <c r="M40" s="18">
        <v>0</v>
      </c>
      <c r="N40" s="165">
        <f>VLOOKUP(Table2[[#This Row],[Code]],'MPG Payment'!$B$4:$Z$130,25,0)</f>
        <v>0</v>
      </c>
      <c r="O40" s="170">
        <f t="shared" si="4"/>
        <v>513</v>
      </c>
      <c r="P40" t="str">
        <f>IFERROR(VLOOKUP(D40,'Bank Master'!$C$3:$D$7987,2,0),"Indirect")</f>
        <v>Direct</v>
      </c>
      <c r="Q40" t="str">
        <f>IFERROR(VLOOKUP(A40,Table1424[],6,0),0)</f>
        <v>TAIRUN NISHA</v>
      </c>
      <c r="R40" t="str">
        <f>IFERROR(VLOOKUP(A40,Table1424[],7,0),0)</f>
        <v>371101000005005</v>
      </c>
      <c r="S40" t="str">
        <f>IFERROR(VLOOKUP(A40,Table1424[],8,0),0)</f>
        <v>IOBA0003711</v>
      </c>
      <c r="T40" t="str">
        <f>IFERROR(VLOOKUP(A40,Table1424[],9,0),0)</f>
        <v>INDIAN OVERSEAS BANK</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Indent</v>
      </c>
      <c r="Y40" s="13">
        <f t="shared" si="3"/>
        <v>14.296434540389974</v>
      </c>
      <c r="Z40" s="3">
        <v>0</v>
      </c>
    </row>
    <row r="41" spans="1:27" x14ac:dyDescent="0.25">
      <c r="A41" t="str">
        <f>CONCATENATE(Table2[[#This Row],[Code]],Table2[[#This Row],[Farmers Code]])</f>
        <v>200100050014</v>
      </c>
      <c r="B41" s="1" t="str">
        <f>INDEX('MPG Payment'!$A:$A,MATCH(Table2[[#This Row],[Code]],'MPG Payment'!B:B,0))</f>
        <v>BMC Code :2001</v>
      </c>
      <c r="C41" t="str">
        <f>VLOOKUP(Table2[[#This Row],[Code]],'MPG Payment'!B:C,2,0)</f>
        <v>Basila</v>
      </c>
      <c r="D41" s="17">
        <v>20010005</v>
      </c>
      <c r="E41" s="17" t="s">
        <v>24</v>
      </c>
      <c r="F41" s="1">
        <v>13</v>
      </c>
      <c r="G41" s="13">
        <v>52.810000000000009</v>
      </c>
      <c r="H41" s="13">
        <v>2472.5713000000001</v>
      </c>
      <c r="I41" s="166">
        <v>0</v>
      </c>
      <c r="J41" s="191">
        <v>0</v>
      </c>
      <c r="K41" s="166">
        <v>0</v>
      </c>
      <c r="L41" s="166">
        <v>0</v>
      </c>
      <c r="M41" s="18">
        <v>0</v>
      </c>
      <c r="N41" s="165">
        <f>VLOOKUP(Table2[[#This Row],[Code]],'MPG Payment'!$B$4:$Z$130,25,0)</f>
        <v>0</v>
      </c>
      <c r="O41" s="170">
        <f t="shared" si="4"/>
        <v>2473</v>
      </c>
      <c r="P41" t="str">
        <f>IFERROR(VLOOKUP(D41,'Bank Master'!$C$3:$D$7987,2,0),"Indirect")</f>
        <v>Direct</v>
      </c>
      <c r="Q41" t="str">
        <f>IFERROR(VLOOKUP(A41,Table1424[],6,0),0)</f>
        <v>SALIM ANSARI</v>
      </c>
      <c r="R41" t="str">
        <f>IFERROR(VLOOKUP(A41,Table1424[],7,0),0)</f>
        <v>494310110018804</v>
      </c>
      <c r="S41" t="str">
        <f>IFERROR(VLOOKUP(A41,Table1424[],8,0),0)</f>
        <v>BKID0004943</v>
      </c>
      <c r="T41" t="str">
        <f>IFERROR(VLOOKUP(A41,Table1424[],9,0),0)</f>
        <v>BANK OF INDIA</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Indent</v>
      </c>
      <c r="Y41" s="13">
        <f t="shared" si="3"/>
        <v>30.433087388752128</v>
      </c>
      <c r="Z41" s="3">
        <v>0</v>
      </c>
    </row>
    <row r="42" spans="1:27" x14ac:dyDescent="0.25">
      <c r="A42" t="str">
        <f>CONCATENATE(Table2[[#This Row],[Code]],Table2[[#This Row],[Farmers Code]])</f>
        <v>200100050016</v>
      </c>
      <c r="B42" s="1" t="str">
        <f>INDEX('MPG Payment'!$A:$A,MATCH(Table2[[#This Row],[Code]],'MPG Payment'!B:B,0))</f>
        <v>BMC Code :2001</v>
      </c>
      <c r="C42" t="str">
        <f>VLOOKUP(Table2[[#This Row],[Code]],'MPG Payment'!B:C,2,0)</f>
        <v>Basila</v>
      </c>
      <c r="D42" s="17">
        <v>20010005</v>
      </c>
      <c r="E42" s="17" t="s">
        <v>26</v>
      </c>
      <c r="F42" s="1">
        <v>2</v>
      </c>
      <c r="G42" s="13">
        <v>1.63</v>
      </c>
      <c r="H42" s="13">
        <v>64.539700000000011</v>
      </c>
      <c r="I42" s="166">
        <v>0</v>
      </c>
      <c r="J42" s="191">
        <v>0</v>
      </c>
      <c r="K42" s="166">
        <v>0</v>
      </c>
      <c r="L42" s="166">
        <v>0</v>
      </c>
      <c r="M42" s="18">
        <v>0</v>
      </c>
      <c r="N42" s="165">
        <f>VLOOKUP(Table2[[#This Row],[Code]],'MPG Payment'!$B$4:$Z$130,25,0)</f>
        <v>0</v>
      </c>
      <c r="O42" s="170">
        <f t="shared" si="4"/>
        <v>65</v>
      </c>
      <c r="P42" t="str">
        <f>IFERROR(VLOOKUP(D42,'Bank Master'!$C$3:$D$7987,2,0),"Indirect")</f>
        <v>Direct</v>
      </c>
      <c r="Q42" t="str">
        <f>IFERROR(VLOOKUP(A42,Table1424[],6,0),0)</f>
        <v>ASIYA KHATOON</v>
      </c>
      <c r="R42" t="str">
        <f>IFERROR(VLOOKUP(A42,Table1424[],7,0),0)</f>
        <v>494318210006966</v>
      </c>
      <c r="S42" t="str">
        <f>IFERROR(VLOOKUP(A42,Table1424[],8,0),0)</f>
        <v>BKID0004943</v>
      </c>
      <c r="T42" t="str">
        <f>IFERROR(VLOOKUP(A42,Table1424[],9,0),0)</f>
        <v>BANK OF INDIA</v>
      </c>
      <c r="U42" s="40">
        <f>IFERROR(VLOOKUP(A42,Table1424[],10,0),0)</f>
        <v>45183</v>
      </c>
      <c r="V42">
        <f t="shared" si="5"/>
        <v>1</v>
      </c>
      <c r="W42" t="str">
        <f t="shared" si="6"/>
        <v>Available</v>
      </c>
      <c r="X42" s="164" t="str" cm="1">
        <f t="array" aca="1" ref="X42" ca="1">SUBSTITUTE(SUBSTITUTE(MID(CELL("filename"),FIND("[",CELL("filename"))+1,FIND("]",CELL("filename"))-FIND("[",CELL("filename"))-1)," JH Farmer Payment-",""),".xlsx","")</f>
        <v>Indent</v>
      </c>
      <c r="Y42" s="13">
        <f t="shared" si="3"/>
        <v>3.9594907975460134</v>
      </c>
      <c r="Z42" s="3">
        <v>0</v>
      </c>
    </row>
    <row r="43" spans="1:27" x14ac:dyDescent="0.25">
      <c r="A43" t="str">
        <f>CONCATENATE(Table2[[#This Row],[Code]],Table2[[#This Row],[Farmers Code]])</f>
        <v>200100050022</v>
      </c>
      <c r="B43" s="1" t="str">
        <f>INDEX('MPG Payment'!$A:$A,MATCH(Table2[[#This Row],[Code]],'MPG Payment'!B:B,0))</f>
        <v>BMC Code :2001</v>
      </c>
      <c r="C43" t="str">
        <f>VLOOKUP(Table2[[#This Row],[Code]],'MPG Payment'!B:C,2,0)</f>
        <v>Basila</v>
      </c>
      <c r="D43" s="17">
        <v>20010005</v>
      </c>
      <c r="E43" s="17" t="s">
        <v>37</v>
      </c>
      <c r="F43" s="1">
        <v>6</v>
      </c>
      <c r="G43" s="13">
        <v>7.6400000000000006</v>
      </c>
      <c r="H43" s="13">
        <v>278.26089999999999</v>
      </c>
      <c r="I43" s="166">
        <v>0</v>
      </c>
      <c r="J43" s="191">
        <v>0</v>
      </c>
      <c r="K43" s="166">
        <v>0</v>
      </c>
      <c r="L43" s="166">
        <v>0</v>
      </c>
      <c r="M43" s="18">
        <v>0</v>
      </c>
      <c r="N43" s="165">
        <f>VLOOKUP(Table2[[#This Row],[Code]],'MPG Payment'!$B$4:$Z$130,25,0)</f>
        <v>0</v>
      </c>
      <c r="O43" s="170">
        <f t="shared" si="4"/>
        <v>278</v>
      </c>
      <c r="P43" t="str">
        <f>IFERROR(VLOOKUP(D43,'Bank Master'!$C$3:$D$7987,2,0),"Indirect")</f>
        <v>Direct</v>
      </c>
      <c r="Q43" t="str">
        <f>IFERROR(VLOOKUP(A43,Table1424[],6,0),0)</f>
        <v>SHEIKH SAFIQUE</v>
      </c>
      <c r="R43" t="str">
        <f>IFERROR(VLOOKUP(A43,Table1424[],7,0),0)</f>
        <v>494310100000875</v>
      </c>
      <c r="S43" t="str">
        <f>IFERROR(VLOOKUP(A43,Table1424[],8,0),0)</f>
        <v>BKID0004943</v>
      </c>
      <c r="T43" t="str">
        <f>IFERROR(VLOOKUP(A43,Table1424[],9,0),0)</f>
        <v>BANK OF INDIA</v>
      </c>
      <c r="U43" s="40">
        <f>IFERROR(VLOOKUP(A43,Table1424[],10,0),0)</f>
        <v>45199</v>
      </c>
      <c r="V43">
        <f t="shared" si="5"/>
        <v>1</v>
      </c>
      <c r="W43" t="str">
        <f t="shared" si="6"/>
        <v>Available</v>
      </c>
      <c r="X43" s="164" t="str" cm="1">
        <f t="array" aca="1" ref="X43" ca="1">SUBSTITUTE(SUBSTITUTE(MID(CELL("filename"),FIND("[",CELL("filename"))+1,FIND("]",CELL("filename"))-FIND("[",CELL("filename"))-1)," JH Farmer Payment-",""),".xlsx","")</f>
        <v>Indent</v>
      </c>
      <c r="Y43" s="13">
        <f t="shared" si="3"/>
        <v>10.926475130890054</v>
      </c>
      <c r="Z43" s="3">
        <v>0</v>
      </c>
    </row>
    <row r="44" spans="1:27" x14ac:dyDescent="0.25">
      <c r="A44" t="str">
        <f>CONCATENATE(Table2[[#This Row],[Code]],Table2[[#This Row],[Farmers Code]])</f>
        <v>200100050023</v>
      </c>
      <c r="B44" s="1" t="str">
        <f>INDEX('MPG Payment'!$A:$A,MATCH(Table2[[#This Row],[Code]],'MPG Payment'!B:B,0))</f>
        <v>BMC Code :2001</v>
      </c>
      <c r="C44" t="str">
        <f>VLOOKUP(Table2[[#This Row],[Code]],'MPG Payment'!B:C,2,0)</f>
        <v>Basila</v>
      </c>
      <c r="D44" s="17">
        <v>20010005</v>
      </c>
      <c r="E44" s="17" t="s">
        <v>38</v>
      </c>
      <c r="F44" s="1">
        <v>13</v>
      </c>
      <c r="G44" s="13">
        <v>24.88</v>
      </c>
      <c r="H44" s="13">
        <v>1007.5235999999999</v>
      </c>
      <c r="I44" s="166">
        <v>0</v>
      </c>
      <c r="J44" s="191">
        <v>0</v>
      </c>
      <c r="K44" s="166">
        <v>0</v>
      </c>
      <c r="L44" s="166">
        <v>0</v>
      </c>
      <c r="M44" s="18">
        <v>0</v>
      </c>
      <c r="N44" s="165">
        <f>VLOOKUP(Table2[[#This Row],[Code]],'MPG Payment'!$B$4:$Z$130,25,0)</f>
        <v>0</v>
      </c>
      <c r="O44" s="170">
        <f t="shared" si="4"/>
        <v>1008</v>
      </c>
      <c r="P44" t="str">
        <f>IFERROR(VLOOKUP(D44,'Bank Master'!$C$3:$D$7987,2,0),"Indirect")</f>
        <v>Direct</v>
      </c>
      <c r="Q44" t="str">
        <f>IFERROR(VLOOKUP(A44,Table1424[],6,0),0)</f>
        <v>JOHRA KHATOON</v>
      </c>
      <c r="R44" t="str">
        <f>IFERROR(VLOOKUP(A44,Table1424[],7,0),0)</f>
        <v>50369500332</v>
      </c>
      <c r="S44" t="str">
        <f>IFERROR(VLOOKUP(A44,Table1424[],8,0),0)</f>
        <v>IDIB000N518</v>
      </c>
      <c r="T44" t="str">
        <f>IFERROR(VLOOKUP(A44,Table1424[],9,0),0)</f>
        <v xml:space="preserve">Allahabad Bank </v>
      </c>
      <c r="U44" s="40">
        <f>IFERROR(VLOOKUP(A44,Table1424[],10,0),0)</f>
        <v>45199</v>
      </c>
      <c r="V44">
        <f t="shared" si="5"/>
        <v>1</v>
      </c>
      <c r="W44" t="str">
        <f t="shared" si="6"/>
        <v>Available</v>
      </c>
      <c r="X44" s="164" t="str" cm="1">
        <f t="array" aca="1" ref="X44" ca="1">SUBSTITUTE(SUBSTITUTE(MID(CELL("filename"),FIND("[",CELL("filename"))+1,FIND("]",CELL("filename"))-FIND("[",CELL("filename"))-1)," JH Farmer Payment-",""),".xlsx","")</f>
        <v>Indent</v>
      </c>
      <c r="Y44" s="13">
        <f t="shared" si="3"/>
        <v>26.321959003215433</v>
      </c>
      <c r="Z44" s="3">
        <v>0</v>
      </c>
      <c r="AA44" s="31"/>
    </row>
    <row r="45" spans="1:27" x14ac:dyDescent="0.25">
      <c r="A45" t="str">
        <f>CONCATENATE(Table2[[#This Row],[Code]],Table2[[#This Row],[Farmers Code]])</f>
        <v>200100050029</v>
      </c>
      <c r="B45" s="1" t="str">
        <f>INDEX('MPG Payment'!$A:$A,MATCH(Table2[[#This Row],[Code]],'MPG Payment'!B:B,0))</f>
        <v>BMC Code :2001</v>
      </c>
      <c r="C45" t="str">
        <f>VLOOKUP(Table2[[#This Row],[Code]],'MPG Payment'!B:C,2,0)</f>
        <v>Basila</v>
      </c>
      <c r="D45" s="17">
        <v>20010005</v>
      </c>
      <c r="E45" s="17" t="s">
        <v>31</v>
      </c>
      <c r="F45" s="1">
        <v>6</v>
      </c>
      <c r="G45" s="13">
        <v>19.349999999999998</v>
      </c>
      <c r="H45" s="13">
        <v>795.65489999999988</v>
      </c>
      <c r="I45" s="166">
        <v>0</v>
      </c>
      <c r="J45" s="191">
        <v>0</v>
      </c>
      <c r="K45" s="166">
        <v>0</v>
      </c>
      <c r="L45" s="166">
        <v>0</v>
      </c>
      <c r="M45" s="18">
        <v>0</v>
      </c>
      <c r="N45" s="165">
        <f>VLOOKUP(Table2[[#This Row],[Code]],'MPG Payment'!$B$4:$Z$130,25,0)</f>
        <v>0</v>
      </c>
      <c r="O45" s="170">
        <f t="shared" si="4"/>
        <v>796</v>
      </c>
      <c r="P45" t="str">
        <f>IFERROR(VLOOKUP(D45,'Bank Master'!$C$3:$D$7987,2,0),"Indirect")</f>
        <v>Direct</v>
      </c>
      <c r="Q45" t="str">
        <f>IFERROR(VLOOKUP(A45,Table1424[],6,0),0)</f>
        <v>IMAM ANSARI</v>
      </c>
      <c r="R45" t="str">
        <f>IFERROR(VLOOKUP(A45,Table1424[],7,0),0)</f>
        <v>494318210005769</v>
      </c>
      <c r="S45" t="str">
        <f>IFERROR(VLOOKUP(A45,Table1424[],8,0),0)</f>
        <v>BKID0004943</v>
      </c>
      <c r="T45" t="str">
        <f>IFERROR(VLOOKUP(A45,Table1424[],9,0),0)</f>
        <v>BANK OF INDIA</v>
      </c>
      <c r="U45" s="40">
        <f>IFERROR(VLOOKUP(A45,Table1424[],10,0),0)</f>
        <v>45234</v>
      </c>
      <c r="V45">
        <f t="shared" si="5"/>
        <v>1</v>
      </c>
      <c r="W45" t="str">
        <f t="shared" si="6"/>
        <v>Available</v>
      </c>
      <c r="X45" s="164" t="str" cm="1">
        <f t="array" aca="1" ref="X45" ca="1">SUBSTITUTE(SUBSTITUTE(MID(CELL("filename"),FIND("[",CELL("filename"))+1,FIND("]",CELL("filename"))-FIND("[",CELL("filename"))-1)," JH Farmer Payment-",""),".xlsx","")</f>
        <v>Indent</v>
      </c>
      <c r="Y45" s="13">
        <f t="shared" si="3"/>
        <v>12.335734883720932</v>
      </c>
      <c r="Z45" s="3">
        <v>0</v>
      </c>
    </row>
    <row r="46" spans="1:27" x14ac:dyDescent="0.25">
      <c r="A46" t="str">
        <f>CONCATENATE(Table2[[#This Row],[Code]],Table2[[#This Row],[Farmers Code]])</f>
        <v>200100050033</v>
      </c>
      <c r="B46" s="1" t="str">
        <f>INDEX('MPG Payment'!$A:$A,MATCH(Table2[[#This Row],[Code]],'MPG Payment'!B:B,0))</f>
        <v>BMC Code :2001</v>
      </c>
      <c r="C46" t="str">
        <f>VLOOKUP(Table2[[#This Row],[Code]],'MPG Payment'!B:C,2,0)</f>
        <v>Basila</v>
      </c>
      <c r="D46" s="17">
        <v>20010005</v>
      </c>
      <c r="E46" s="17" t="s">
        <v>32</v>
      </c>
      <c r="F46" s="1">
        <v>6</v>
      </c>
      <c r="G46" s="13">
        <v>22.140000000000004</v>
      </c>
      <c r="H46" s="13">
        <v>820.10149999999999</v>
      </c>
      <c r="I46" s="166">
        <v>0</v>
      </c>
      <c r="J46" s="191">
        <v>0</v>
      </c>
      <c r="K46" s="166">
        <v>0</v>
      </c>
      <c r="L46" s="166">
        <v>0</v>
      </c>
      <c r="M46" s="18">
        <v>0</v>
      </c>
      <c r="N46" s="165">
        <f>VLOOKUP(Table2[[#This Row],[Code]],'MPG Payment'!$B$4:$Z$130,25,0)</f>
        <v>0</v>
      </c>
      <c r="O46" s="170">
        <f t="shared" si="4"/>
        <v>820</v>
      </c>
      <c r="P46" t="str">
        <f>IFERROR(VLOOKUP(D46,'Bank Master'!$C$3:$D$7987,2,0),"Indirect")</f>
        <v>Direct</v>
      </c>
      <c r="Q46" t="str">
        <f>IFERROR(VLOOKUP(A46,Table1424[],6,0),0)</f>
        <v xml:space="preserve">Hamida Khatoon </v>
      </c>
      <c r="R46" t="str">
        <f>IFERROR(VLOOKUP(A46,Table1424[],7,0),0)</f>
        <v>39470934026</v>
      </c>
      <c r="S46" t="str">
        <f>IFERROR(VLOOKUP(A46,Table1424[],8,0),0)</f>
        <v>SBIN0014340</v>
      </c>
      <c r="T46" t="str">
        <f>IFERROR(VLOOKUP(A46,Table1424[],9,0),0)</f>
        <v>STATE BANK OF INDIA</v>
      </c>
      <c r="U46" s="40">
        <f>IFERROR(VLOOKUP(A46,Table1424[],10,0),0)</f>
        <v>45304</v>
      </c>
      <c r="V46">
        <f t="shared" si="5"/>
        <v>1</v>
      </c>
      <c r="W46" t="str">
        <f t="shared" si="6"/>
        <v>Available</v>
      </c>
      <c r="X46" s="164" t="str" cm="1">
        <f t="array" aca="1" ref="X46" ca="1">SUBSTITUTE(SUBSTITUTE(MID(CELL("filename"),FIND("[",CELL("filename"))+1,FIND("]",CELL("filename"))-FIND("[",CELL("filename"))-1)," JH Farmer Payment-",""),".xlsx","")</f>
        <v>Indent</v>
      </c>
      <c r="Y46" s="13">
        <f t="shared" si="3"/>
        <v>11.112486449864498</v>
      </c>
      <c r="Z46" s="3">
        <v>0</v>
      </c>
    </row>
    <row r="47" spans="1:27" x14ac:dyDescent="0.25">
      <c r="A47" t="str">
        <f>CONCATENATE(Table2[[#This Row],[Code]],Table2[[#This Row],[Farmers Code]])</f>
        <v>200100050042</v>
      </c>
      <c r="B47" s="1" t="str">
        <f>INDEX('MPG Payment'!$A:$A,MATCH(Table2[[#This Row],[Code]],'MPG Payment'!B:B,0))</f>
        <v>BMC Code :2001</v>
      </c>
      <c r="C47" t="str">
        <f>VLOOKUP(Table2[[#This Row],[Code]],'MPG Payment'!B:C,2,0)</f>
        <v>Basila</v>
      </c>
      <c r="D47" s="17">
        <v>20010005</v>
      </c>
      <c r="E47" s="17" t="s">
        <v>14</v>
      </c>
      <c r="F47" s="1">
        <v>13</v>
      </c>
      <c r="G47" s="13">
        <v>140.56</v>
      </c>
      <c r="H47" s="13">
        <v>5412.5109999999995</v>
      </c>
      <c r="I47" s="166">
        <v>0</v>
      </c>
      <c r="J47" s="191">
        <v>0</v>
      </c>
      <c r="K47" s="166">
        <v>0</v>
      </c>
      <c r="L47" s="166">
        <v>0</v>
      </c>
      <c r="M47" s="18">
        <v>0</v>
      </c>
      <c r="N47" s="165">
        <f>VLOOKUP(Table2[[#This Row],[Code]],'MPG Payment'!$B$4:$Z$130,25,0)</f>
        <v>0</v>
      </c>
      <c r="O47" s="170">
        <f t="shared" si="4"/>
        <v>5413</v>
      </c>
      <c r="P47" t="str">
        <f>IFERROR(VLOOKUP(D47,'Bank Master'!$C$3:$D$7987,2,0),"Indirect")</f>
        <v>Direct</v>
      </c>
      <c r="Q47" t="str">
        <f>IFERROR(VLOOKUP(A47,Table1424[],6,0),0)</f>
        <v>PARWEJ ANSARI</v>
      </c>
      <c r="R47" t="str">
        <f>IFERROR(VLOOKUP(A47,Table1424[],7,0),0)</f>
        <v>494318210003823</v>
      </c>
      <c r="S47" t="str">
        <f>IFERROR(VLOOKUP(A47,Table1424[],8,0),0)</f>
        <v>BKID0004943</v>
      </c>
      <c r="T47" t="str">
        <f>IFERROR(VLOOKUP(A47,Table1424[],9,0),0)</f>
        <v>BANK OF INDIA</v>
      </c>
      <c r="U47" s="40">
        <f>IFERROR(VLOOKUP(A47,Table1424[],10,0),0)</f>
        <v>45565</v>
      </c>
      <c r="V47">
        <f t="shared" si="5"/>
        <v>1</v>
      </c>
      <c r="W47" t="str">
        <f t="shared" si="6"/>
        <v>Available</v>
      </c>
      <c r="X47" s="164" t="str" cm="1">
        <f t="array" aca="1" ref="X47" ca="1">SUBSTITUTE(SUBSTITUTE(MID(CELL("filename"),FIND("[",CELL("filename"))+1,FIND("]",CELL("filename"))-FIND("[",CELL("filename"))-1)," JH Farmer Payment-",""),".xlsx","")</f>
        <v>Indent</v>
      </c>
      <c r="Y47" s="13">
        <f t="shared" si="3"/>
        <v>25.029397766078542</v>
      </c>
      <c r="Z47" s="3">
        <v>0</v>
      </c>
    </row>
    <row r="48" spans="1:27" x14ac:dyDescent="0.25">
      <c r="A48" t="str">
        <f>CONCATENATE(Table2[[#This Row],[Code]],Table2[[#This Row],[Farmers Code]])</f>
        <v>200100050045</v>
      </c>
      <c r="B48" s="1" t="str">
        <f>INDEX('MPG Payment'!$A:$A,MATCH(Table2[[#This Row],[Code]],'MPG Payment'!B:B,0))</f>
        <v>BMC Code :2001</v>
      </c>
      <c r="C48" t="str">
        <f>VLOOKUP(Table2[[#This Row],[Code]],'MPG Payment'!B:C,2,0)</f>
        <v>Basila</v>
      </c>
      <c r="D48" s="17">
        <v>20010005</v>
      </c>
      <c r="E48" s="17" t="s">
        <v>16</v>
      </c>
      <c r="F48" s="1">
        <v>13</v>
      </c>
      <c r="G48" s="13">
        <v>58.220000000000006</v>
      </c>
      <c r="H48" s="13">
        <v>2294.7278999999999</v>
      </c>
      <c r="I48" s="166">
        <v>0</v>
      </c>
      <c r="J48" s="191">
        <v>0</v>
      </c>
      <c r="K48" s="166">
        <v>0</v>
      </c>
      <c r="L48" s="166">
        <v>0</v>
      </c>
      <c r="M48" s="18">
        <v>0</v>
      </c>
      <c r="N48" s="165">
        <f>VLOOKUP(Table2[[#This Row],[Code]],'MPG Payment'!$B$4:$Z$130,25,0)</f>
        <v>0</v>
      </c>
      <c r="O48" s="170">
        <f t="shared" si="4"/>
        <v>2295</v>
      </c>
      <c r="P48" t="str">
        <f>IFERROR(VLOOKUP(D48,'Bank Master'!$C$3:$D$7987,2,0),"Indirect")</f>
        <v>Direct</v>
      </c>
      <c r="Q48" t="str">
        <f>IFERROR(VLOOKUP(A48,Table1424[],6,0),0)</f>
        <v>ANISHA KHATUN</v>
      </c>
      <c r="R48" t="str">
        <f>IFERROR(VLOOKUP(A48,Table1424[],7,0),0)</f>
        <v>494318210006906</v>
      </c>
      <c r="S48" t="str">
        <f>IFERROR(VLOOKUP(A48,Table1424[],8,0),0)</f>
        <v>BKID0004943</v>
      </c>
      <c r="T48">
        <f>IFERROR(VLOOKUP(A48,Table1424[],9,0),0)</f>
        <v>0</v>
      </c>
      <c r="U48" s="40">
        <f>IFERROR(VLOOKUP(A48,Table1424[],10,0),0)</f>
        <v>0</v>
      </c>
      <c r="V48">
        <f t="shared" si="5"/>
        <v>1</v>
      </c>
      <c r="W48" t="str">
        <f t="shared" si="6"/>
        <v>Available</v>
      </c>
      <c r="X48" s="164" t="str" cm="1">
        <f t="array" aca="1" ref="X48" ca="1">SUBSTITUTE(SUBSTITUTE(MID(CELL("filename"),FIND("[",CELL("filename"))+1,FIND("]",CELL("filename"))-FIND("[",CELL("filename"))-1)," JH Farmer Payment-",""),".xlsx","")</f>
        <v>Indent</v>
      </c>
      <c r="Y48" s="13">
        <f t="shared" si="3"/>
        <v>25.619600395053244</v>
      </c>
      <c r="Z48" s="3">
        <v>0</v>
      </c>
    </row>
    <row r="49" spans="1:26" x14ac:dyDescent="0.25">
      <c r="A49" t="str">
        <f>CONCATENATE(Table2[[#This Row],[Code]],Table2[[#This Row],[Farmers Code]])</f>
        <v>200100050046</v>
      </c>
      <c r="B49" s="1" t="str">
        <f>INDEX('MPG Payment'!$A:$A,MATCH(Table2[[#This Row],[Code]],'MPG Payment'!B:B,0))</f>
        <v>BMC Code :2001</v>
      </c>
      <c r="C49" t="str">
        <f>VLOOKUP(Table2[[#This Row],[Code]],'MPG Payment'!B:C,2,0)</f>
        <v>Basila</v>
      </c>
      <c r="D49" s="17">
        <v>20010005</v>
      </c>
      <c r="E49" s="17" t="s">
        <v>129</v>
      </c>
      <c r="F49" s="1">
        <v>13</v>
      </c>
      <c r="G49" s="13">
        <v>119.33000000000001</v>
      </c>
      <c r="H49" s="13">
        <v>4966.8607999999995</v>
      </c>
      <c r="I49" s="166">
        <v>0</v>
      </c>
      <c r="J49" s="191">
        <v>0</v>
      </c>
      <c r="K49" s="166">
        <v>0</v>
      </c>
      <c r="L49" s="166">
        <v>0</v>
      </c>
      <c r="M49" s="18">
        <v>0</v>
      </c>
      <c r="N49" s="165">
        <f>VLOOKUP(Table2[[#This Row],[Code]],'MPG Payment'!$B$4:$Z$130,25,0)</f>
        <v>0</v>
      </c>
      <c r="O49" s="170">
        <f t="shared" si="4"/>
        <v>4967</v>
      </c>
      <c r="P49" t="str">
        <f>IFERROR(VLOOKUP(D49,'Bank Master'!$C$3:$D$7987,2,0),"Indirect")</f>
        <v>Direct</v>
      </c>
      <c r="Q49" t="str">
        <f>IFERROR(VLOOKUP(A49,Table1424[],6,0),0)</f>
        <v>TABASSUM KHATOON</v>
      </c>
      <c r="R49" t="str">
        <f>IFERROR(VLOOKUP(A49,Table1424[],7,0),0)</f>
        <v>110253275489</v>
      </c>
      <c r="S49" t="str">
        <f>IFERROR(VLOOKUP(A49,Table1424[],8,0),0)</f>
        <v>CNRB0007409</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Indent</v>
      </c>
      <c r="Y49" s="13">
        <f t="shared" si="3"/>
        <v>27.05488577893237</v>
      </c>
      <c r="Z49" s="3">
        <v>0</v>
      </c>
    </row>
    <row r="50" spans="1:26" x14ac:dyDescent="0.25">
      <c r="A50" t="str">
        <f>CONCATENATE(Table2[[#This Row],[Code]],Table2[[#This Row],[Farmers Code]])</f>
        <v>200100050047</v>
      </c>
      <c r="B50" s="1" t="str">
        <f>INDEX('MPG Payment'!$A:$A,MATCH(Table2[[#This Row],[Code]],'MPG Payment'!B:B,0))</f>
        <v>BMC Code :2001</v>
      </c>
      <c r="C50" t="str">
        <f>VLOOKUP(Table2[[#This Row],[Code]],'MPG Payment'!B:C,2,0)</f>
        <v>Basila</v>
      </c>
      <c r="D50" s="17">
        <v>20010005</v>
      </c>
      <c r="E50" s="17" t="s">
        <v>423</v>
      </c>
      <c r="F50" s="1">
        <v>1</v>
      </c>
      <c r="G50" s="13">
        <v>8.08</v>
      </c>
      <c r="H50" s="13">
        <v>375.15440000000001</v>
      </c>
      <c r="I50" s="166">
        <v>0</v>
      </c>
      <c r="J50" s="191">
        <v>0</v>
      </c>
      <c r="K50" s="166">
        <v>0</v>
      </c>
      <c r="L50" s="166">
        <v>0</v>
      </c>
      <c r="M50" s="18">
        <v>0</v>
      </c>
      <c r="N50" s="165">
        <f>VLOOKUP(Table2[[#This Row],[Code]],'MPG Payment'!$B$4:$Z$130,25,0)</f>
        <v>0</v>
      </c>
      <c r="O50" s="170">
        <f t="shared" si="4"/>
        <v>375</v>
      </c>
      <c r="P50" t="str">
        <f>IFERROR(VLOOKUP(D50,'Bank Master'!$C$3:$D$7987,2,0),"Indirect")</f>
        <v>Direct</v>
      </c>
      <c r="Q50" t="str">
        <f>IFERROR(VLOOKUP(A50,Table1424[],6,0),0)</f>
        <v>RUBY PARWEEN</v>
      </c>
      <c r="R50" t="str">
        <f>IFERROR(VLOOKUP(A50,Table1424[],7,0),0)</f>
        <v>494318210005871</v>
      </c>
      <c r="S50" t="str">
        <f>IFERROR(VLOOKUP(A50,Table1424[],8,0),0)</f>
        <v>BKID0004943</v>
      </c>
      <c r="T50">
        <f>IFERROR(VLOOKUP(A50,Table1424[],9,0),0)</f>
        <v>0</v>
      </c>
      <c r="U50" s="40">
        <f>IFERROR(VLOOKUP(A50,Table1424[],10,0),0)</f>
        <v>45846</v>
      </c>
      <c r="V50">
        <f t="shared" si="5"/>
        <v>1</v>
      </c>
      <c r="W50" t="str">
        <f t="shared" si="6"/>
        <v>Available</v>
      </c>
      <c r="X50" s="164" t="str" cm="1">
        <f t="array" aca="1" ref="X50" ca="1">SUBSTITUTE(SUBSTITUTE(MID(CELL("filename"),FIND("[",CELL("filename"))+1,FIND("]",CELL("filename"))-FIND("[",CELL("filename"))-1)," JH Farmer Payment-",""),".xlsx","")</f>
        <v>Indent</v>
      </c>
      <c r="Y50" s="13">
        <f t="shared" si="3"/>
        <v>2.3214999999999999</v>
      </c>
      <c r="Z50" s="3">
        <v>0</v>
      </c>
    </row>
    <row r="51" spans="1:26" x14ac:dyDescent="0.25">
      <c r="A51" t="str">
        <f>CONCATENATE(Table2[[#This Row],[Code]],Table2[[#This Row],[Farmers Code]])</f>
        <v>200100050048</v>
      </c>
      <c r="B51" s="1" t="str">
        <f>INDEX('MPG Payment'!$A:$A,MATCH(Table2[[#This Row],[Code]],'MPG Payment'!B:B,0))</f>
        <v>BMC Code :2001</v>
      </c>
      <c r="C51" t="str">
        <f>VLOOKUP(Table2[[#This Row],[Code]],'MPG Payment'!B:C,2,0)</f>
        <v>Basila</v>
      </c>
      <c r="D51" s="17">
        <v>20010005</v>
      </c>
      <c r="E51" s="17" t="s">
        <v>424</v>
      </c>
      <c r="F51" s="1">
        <v>13</v>
      </c>
      <c r="G51" s="13">
        <v>66.650000000000006</v>
      </c>
      <c r="H51" s="13">
        <v>2881.5416</v>
      </c>
      <c r="I51" s="166">
        <v>0</v>
      </c>
      <c r="J51" s="191">
        <v>0</v>
      </c>
      <c r="K51" s="166">
        <v>0</v>
      </c>
      <c r="L51" s="166">
        <v>0</v>
      </c>
      <c r="M51" s="18">
        <v>0</v>
      </c>
      <c r="N51" s="165">
        <f>VLOOKUP(Table2[[#This Row],[Code]],'MPG Payment'!$B$4:$Z$130,25,0)</f>
        <v>0</v>
      </c>
      <c r="O51" s="170">
        <f t="shared" si="4"/>
        <v>2882</v>
      </c>
      <c r="P51" t="str">
        <f>IFERROR(VLOOKUP(D51,'Bank Master'!$C$3:$D$7987,2,0),"Indirect")</f>
        <v>Direct</v>
      </c>
      <c r="Q51" t="str">
        <f>IFERROR(VLOOKUP(A51,Table1424[],6,0),0)</f>
        <v>JAMIL ANSARI</v>
      </c>
      <c r="R51" t="str">
        <f>IFERROR(VLOOKUP(A51,Table1424[],7,0),0)</f>
        <v>494318210005828</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Indent</v>
      </c>
      <c r="Y51" s="13">
        <f t="shared" si="3"/>
        <v>28.102056114028503</v>
      </c>
      <c r="Z51" s="3">
        <v>0</v>
      </c>
    </row>
    <row r="52" spans="1:26" x14ac:dyDescent="0.25">
      <c r="A52" t="str">
        <f>CONCATENATE(Table2[[#This Row],[Code]],Table2[[#This Row],[Farmers Code]])</f>
        <v>200100050050</v>
      </c>
      <c r="B52" s="1" t="str">
        <f>INDEX('MPG Payment'!$A:$A,MATCH(Table2[[#This Row],[Code]],'MPG Payment'!B:B,0))</f>
        <v>BMC Code :2001</v>
      </c>
      <c r="C52" t="str">
        <f>VLOOKUP(Table2[[#This Row],[Code]],'MPG Payment'!B:C,2,0)</f>
        <v>Basila</v>
      </c>
      <c r="D52" s="17">
        <v>20010005</v>
      </c>
      <c r="E52" s="17" t="s">
        <v>2068</v>
      </c>
      <c r="F52" s="1">
        <v>13</v>
      </c>
      <c r="G52" s="13">
        <v>104.9</v>
      </c>
      <c r="H52" s="13">
        <v>4120.9567999999999</v>
      </c>
      <c r="I52" s="166">
        <v>0</v>
      </c>
      <c r="J52" s="191">
        <v>0</v>
      </c>
      <c r="K52" s="166">
        <v>0</v>
      </c>
      <c r="L52" s="166">
        <v>0</v>
      </c>
      <c r="M52" s="18">
        <v>0</v>
      </c>
      <c r="N52" s="165">
        <f>VLOOKUP(Table2[[#This Row],[Code]],'MPG Payment'!$B$4:$Z$130,25,0)</f>
        <v>0</v>
      </c>
      <c r="O52" s="170">
        <f t="shared" si="4"/>
        <v>4121</v>
      </c>
      <c r="P52" t="str">
        <f>IFERROR(VLOOKUP(D52,'Bank Master'!$C$3:$D$7987,2,0),"Indirect")</f>
        <v>Direct</v>
      </c>
      <c r="Q52" t="str">
        <f>IFERROR(VLOOKUP(A52,Table1424[],6,0),0)</f>
        <v>ARSAD ANSARI</v>
      </c>
      <c r="R52" t="str">
        <f>IFERROR(VLOOKUP(A52,Table1424[],7,0),0)</f>
        <v>20421406753</v>
      </c>
      <c r="S52" t="str">
        <f>IFERROR(VLOOKUP(A52,Table1424[],8,0),0)</f>
        <v>SBIN0014340</v>
      </c>
      <c r="T52">
        <f>IFERROR(VLOOKUP(A52,Table1424[],9,0),0)</f>
        <v>0</v>
      </c>
      <c r="U52" s="40">
        <f>IFERROR(VLOOKUP(A52,Table1424[],10,0),0)</f>
        <v>45992</v>
      </c>
      <c r="V52">
        <f t="shared" si="5"/>
        <v>1</v>
      </c>
      <c r="W52" t="str">
        <f t="shared" si="6"/>
        <v>Available</v>
      </c>
      <c r="X52" s="164" t="str" cm="1">
        <f t="array" aca="1" ref="X52" ca="1">SUBSTITUTE(SUBSTITUTE(MID(CELL("filename"),FIND("[",CELL("filename"))+1,FIND("]",CELL("filename"))-FIND("[",CELL("filename"))-1)," JH Farmer Payment-",""),".xlsx","")</f>
        <v>Indent</v>
      </c>
      <c r="Y52" s="13">
        <f t="shared" si="3"/>
        <v>25.535004003813153</v>
      </c>
      <c r="Z52" s="3">
        <v>0</v>
      </c>
    </row>
    <row r="53" spans="1:26" x14ac:dyDescent="0.25">
      <c r="A53" t="str">
        <f>CONCATENATE(Table2[[#This Row],[Code]],Table2[[#This Row],[Farmers Code]])</f>
        <v>200100050052</v>
      </c>
      <c r="B53" s="1" t="str">
        <f>INDEX('MPG Payment'!$A:$A,MATCH(Table2[[#This Row],[Code]],'MPG Payment'!B:B,0))</f>
        <v>BMC Code :2001</v>
      </c>
      <c r="C53" t="str">
        <f>VLOOKUP(Table2[[#This Row],[Code]],'MPG Payment'!B:C,2,0)</f>
        <v>Basila</v>
      </c>
      <c r="D53" s="17">
        <v>20010005</v>
      </c>
      <c r="E53" s="17" t="s">
        <v>426</v>
      </c>
      <c r="F53" s="1">
        <v>13</v>
      </c>
      <c r="G53" s="13">
        <v>58.93</v>
      </c>
      <c r="H53" s="13">
        <v>2314.1832999999997</v>
      </c>
      <c r="I53" s="166">
        <v>0</v>
      </c>
      <c r="J53" s="191">
        <v>0</v>
      </c>
      <c r="K53" s="166">
        <v>0</v>
      </c>
      <c r="L53" s="166">
        <v>0</v>
      </c>
      <c r="M53" s="18">
        <v>0</v>
      </c>
      <c r="N53" s="165">
        <f>VLOOKUP(Table2[[#This Row],[Code]],'MPG Payment'!$B$4:$Z$130,25,0)</f>
        <v>0</v>
      </c>
      <c r="O53" s="170">
        <f t="shared" si="4"/>
        <v>2314</v>
      </c>
      <c r="P53" t="str">
        <f>IFERROR(VLOOKUP(D53,'Bank Master'!$C$3:$D$7987,2,0),"Indirect")</f>
        <v>Direct</v>
      </c>
      <c r="Q53" t="str">
        <f>IFERROR(VLOOKUP(A53,Table1424[],6,0),0)</f>
        <v>AFSANA KHATOON</v>
      </c>
      <c r="R53" t="str">
        <f>IFERROR(VLOOKUP(A53,Table1424[],7,0),0)</f>
        <v>021710042843</v>
      </c>
      <c r="S53" t="str">
        <f>IFERROR(VLOOKUP(A53,Table1424[],8,0),0)</f>
        <v>IPOS0000001</v>
      </c>
      <c r="T53">
        <f>IFERROR(VLOOKUP(A53,Table1424[],9,0),0)</f>
        <v>0</v>
      </c>
      <c r="U53" s="40">
        <f>IFERROR(VLOOKUP(A53,Table1424[],10,0),0)</f>
        <v>46160</v>
      </c>
      <c r="V53">
        <f t="shared" si="5"/>
        <v>1</v>
      </c>
      <c r="W53" t="str">
        <f t="shared" si="6"/>
        <v>Available</v>
      </c>
      <c r="X53" s="164" t="str" cm="1">
        <f t="array" aca="1" ref="X53" ca="1">SUBSTITUTE(SUBSTITUTE(MID(CELL("filename"),FIND("[",CELL("filename"))+1,FIND("]",CELL("filename"))-FIND("[",CELL("filename"))-1)," JH Farmer Payment-",""),".xlsx","")</f>
        <v>Indent</v>
      </c>
      <c r="Y53" s="13">
        <f t="shared" si="3"/>
        <v>25.525524266078396</v>
      </c>
      <c r="Z53" s="3">
        <v>0</v>
      </c>
    </row>
    <row r="54" spans="1:26" x14ac:dyDescent="0.25">
      <c r="A54" t="str">
        <f>CONCATENATE(Table2[[#This Row],[Code]],Table2[[#This Row],[Farmers Code]])</f>
        <v>200100050053</v>
      </c>
      <c r="B54" s="1" t="str">
        <f>INDEX('MPG Payment'!$A:$A,MATCH(Table2[[#This Row],[Code]],'MPG Payment'!B:B,0))</f>
        <v>BMC Code :2001</v>
      </c>
      <c r="C54" t="str">
        <f>VLOOKUP(Table2[[#This Row],[Code]],'MPG Payment'!B:C,2,0)</f>
        <v>Basila</v>
      </c>
      <c r="D54" s="17">
        <v>20010005</v>
      </c>
      <c r="E54" s="17" t="s">
        <v>131</v>
      </c>
      <c r="F54" s="1">
        <v>13</v>
      </c>
      <c r="G54" s="13">
        <v>152.25</v>
      </c>
      <c r="H54" s="13">
        <v>5890.2125999999989</v>
      </c>
      <c r="I54" s="166">
        <v>0</v>
      </c>
      <c r="J54" s="191">
        <v>0</v>
      </c>
      <c r="K54" s="166">
        <v>0</v>
      </c>
      <c r="L54" s="166">
        <v>0</v>
      </c>
      <c r="M54" s="18">
        <v>0</v>
      </c>
      <c r="N54" s="165">
        <f>VLOOKUP(Table2[[#This Row],[Code]],'MPG Payment'!$B$4:$Z$130,25,0)</f>
        <v>0</v>
      </c>
      <c r="O54" s="170">
        <f t="shared" si="4"/>
        <v>5890</v>
      </c>
      <c r="P54" t="str">
        <f>IFERROR(VLOOKUP(D54,'Bank Master'!$C$3:$D$7987,2,0),"Indirect")</f>
        <v>Direct</v>
      </c>
      <c r="Q54" t="str">
        <f>IFERROR(VLOOKUP(A54,Table1424[],6,0),0)</f>
        <v>MEENA AGARWAL</v>
      </c>
      <c r="R54" t="str">
        <f>IFERROR(VLOOKUP(A54,Table1424[],7,0),0)</f>
        <v>84063412858</v>
      </c>
      <c r="S54" t="str">
        <f>IFERROR(VLOOKUP(A54,Table1424[],8,0),0)</f>
        <v>SBIN0RRVCGB</v>
      </c>
      <c r="T54">
        <f>IFERROR(VLOOKUP(A54,Table1424[],9,0),0)</f>
        <v>0</v>
      </c>
      <c r="U54" s="40">
        <f>IFERROR(VLOOKUP(A54,Table1424[],10,0),0)</f>
        <v>46195</v>
      </c>
      <c r="V54">
        <f t="shared" si="5"/>
        <v>1</v>
      </c>
      <c r="W54" t="str">
        <f t="shared" si="6"/>
        <v>Available</v>
      </c>
      <c r="X54" s="164" t="str" cm="1">
        <f t="array" aca="1" ref="X54" ca="1">SUBSTITUTE(SUBSTITUTE(MID(CELL("filename"),FIND("[",CELL("filename"))+1,FIND("]",CELL("filename"))-FIND("[",CELL("filename"))-1)," JH Farmer Payment-",""),".xlsx","")</f>
        <v>Indent</v>
      </c>
      <c r="Y54" s="13">
        <f t="shared" si="3"/>
        <v>25.147048866995071</v>
      </c>
      <c r="Z54" s="3">
        <v>0</v>
      </c>
    </row>
    <row r="55" spans="1:26" x14ac:dyDescent="0.25">
      <c r="A55" t="str">
        <f>CONCATENATE(Table2[[#This Row],[Code]],Table2[[#This Row],[Farmers Code]])</f>
        <v>200100050054</v>
      </c>
      <c r="B55" s="1" t="str">
        <f>INDEX('MPG Payment'!$A:$A,MATCH(Table2[[#This Row],[Code]],'MPG Payment'!B:B,0))</f>
        <v>BMC Code :2001</v>
      </c>
      <c r="C55" t="str">
        <f>VLOOKUP(Table2[[#This Row],[Code]],'MPG Payment'!B:C,2,0)</f>
        <v>Basila</v>
      </c>
      <c r="D55" s="17">
        <v>20010005</v>
      </c>
      <c r="E55" s="17" t="s">
        <v>760</v>
      </c>
      <c r="F55" s="1">
        <v>13</v>
      </c>
      <c r="G55" s="13">
        <v>39.629999999999995</v>
      </c>
      <c r="H55" s="13">
        <v>1717.2184</v>
      </c>
      <c r="I55" s="166">
        <v>0</v>
      </c>
      <c r="J55" s="191">
        <v>0</v>
      </c>
      <c r="K55" s="166">
        <v>0</v>
      </c>
      <c r="L55" s="166">
        <v>0</v>
      </c>
      <c r="M55" s="18">
        <v>0</v>
      </c>
      <c r="N55" s="165">
        <f>VLOOKUP(Table2[[#This Row],[Code]],'MPG Payment'!$B$4:$Z$130,25,0)</f>
        <v>0</v>
      </c>
      <c r="O55" s="170">
        <f t="shared" si="4"/>
        <v>1717</v>
      </c>
      <c r="P55" t="str">
        <f>IFERROR(VLOOKUP(D55,'Bank Master'!$C$3:$D$7987,2,0),"Indirect")</f>
        <v>Direct</v>
      </c>
      <c r="Q55" t="str">
        <f>IFERROR(VLOOKUP(A55,Table1424[],6,0),0)</f>
        <v>SAKIL ANSARI</v>
      </c>
      <c r="R55" t="str">
        <f>IFERROR(VLOOKUP(A55,Table1424[],7,0),0)</f>
        <v>358702120014031</v>
      </c>
      <c r="S55" t="str">
        <f>IFERROR(VLOOKUP(A55,Table1424[],8,0),0)</f>
        <v>UBIN0535877</v>
      </c>
      <c r="T55">
        <f>IFERROR(VLOOKUP(A55,Table1424[],9,0),0)</f>
        <v>0</v>
      </c>
      <c r="U55" s="40">
        <f>IFERROR(VLOOKUP(A55,Table1424[],10,0),0)</f>
        <v>46216</v>
      </c>
      <c r="V55">
        <f t="shared" si="5"/>
        <v>1</v>
      </c>
      <c r="W55" t="str">
        <f t="shared" si="6"/>
        <v>Available</v>
      </c>
      <c r="X55" s="164" t="str" cm="1">
        <f t="array" aca="1" ref="X55" ca="1">SUBSTITUTE(SUBSTITUTE(MID(CELL("filename"),FIND("[",CELL("filename"))+1,FIND("]",CELL("filename"))-FIND("[",CELL("filename"))-1)," JH Farmer Payment-",""),".xlsx","")</f>
        <v>Indent</v>
      </c>
      <c r="Y55" s="13">
        <f t="shared" si="3"/>
        <v>28.16532828665153</v>
      </c>
      <c r="Z55" s="3">
        <v>0</v>
      </c>
    </row>
    <row r="56" spans="1:26" x14ac:dyDescent="0.25">
      <c r="A56" t="str">
        <f>CONCATENATE(Table2[[#This Row],[Code]],Table2[[#This Row],[Farmers Code]])</f>
        <v>200100050055</v>
      </c>
      <c r="B56" s="1" t="str">
        <f>INDEX('MPG Payment'!$A:$A,MATCH(Table2[[#This Row],[Code]],'MPG Payment'!B:B,0))</f>
        <v>BMC Code :2001</v>
      </c>
      <c r="C56" t="str">
        <f>VLOOKUP(Table2[[#This Row],[Code]],'MPG Payment'!B:C,2,0)</f>
        <v>Basila</v>
      </c>
      <c r="D56" s="17">
        <v>20010005</v>
      </c>
      <c r="E56" s="17" t="s">
        <v>427</v>
      </c>
      <c r="F56" s="1">
        <v>13</v>
      </c>
      <c r="G56" s="13">
        <v>126.80999999999999</v>
      </c>
      <c r="H56" s="13">
        <v>5058.7558000000008</v>
      </c>
      <c r="I56" s="166">
        <v>0</v>
      </c>
      <c r="J56" s="191">
        <v>0</v>
      </c>
      <c r="K56" s="166">
        <v>0</v>
      </c>
      <c r="L56" s="166">
        <v>0</v>
      </c>
      <c r="M56" s="18">
        <v>0</v>
      </c>
      <c r="N56" s="165">
        <f>VLOOKUP(Table2[[#This Row],[Code]],'MPG Payment'!$B$4:$Z$130,25,0)</f>
        <v>0</v>
      </c>
      <c r="O56" s="170">
        <f t="shared" si="4"/>
        <v>5059</v>
      </c>
      <c r="P56" t="str">
        <f>IFERROR(VLOOKUP(D56,'Bank Master'!$C$3:$D$7987,2,0),"Indirect")</f>
        <v>Direct</v>
      </c>
      <c r="Q56" t="str">
        <f>IFERROR(VLOOKUP(A56,Table1424[],6,0),0)</f>
        <v>BABLU ORAON</v>
      </c>
      <c r="R56" t="str">
        <f>IFERROR(VLOOKUP(A56,Table1424[],7,0),0)</f>
        <v>371101000005236</v>
      </c>
      <c r="S56" t="str">
        <f>IFERROR(VLOOKUP(A56,Table1424[],8,0),0)</f>
        <v>IOBA0003711</v>
      </c>
      <c r="T56">
        <f>IFERROR(VLOOKUP(A56,Table1424[],9,0),0)</f>
        <v>0</v>
      </c>
      <c r="U56" s="40">
        <f>IFERROR(VLOOKUP(A56,Table1424[],10,0),0)</f>
        <v>46216</v>
      </c>
      <c r="V56">
        <f t="shared" si="5"/>
        <v>1</v>
      </c>
      <c r="W56" t="str">
        <f t="shared" si="6"/>
        <v>Available</v>
      </c>
      <c r="X56" s="164" t="str" cm="1">
        <f t="array" aca="1" ref="X56" ca="1">SUBSTITUTE(SUBSTITUTE(MID(CELL("filename"),FIND("[",CELL("filename"))+1,FIND("]",CELL("filename"))-FIND("[",CELL("filename"))-1)," JH Farmer Payment-",""),".xlsx","")</f>
        <v>Indent</v>
      </c>
      <c r="Y56" s="13">
        <f t="shared" si="3"/>
        <v>25.93006284993298</v>
      </c>
      <c r="Z56" s="3">
        <v>0</v>
      </c>
    </row>
    <row r="57" spans="1:26" x14ac:dyDescent="0.25">
      <c r="A57" t="str">
        <f>CONCATENATE(Table2[[#This Row],[Code]],Table2[[#This Row],[Farmers Code]])</f>
        <v>200100050056</v>
      </c>
      <c r="B57" s="1" t="str">
        <f>INDEX('MPG Payment'!$A:$A,MATCH(Table2[[#This Row],[Code]],'MPG Payment'!B:B,0))</f>
        <v>BMC Code :2001</v>
      </c>
      <c r="C57" t="str">
        <f>VLOOKUP(Table2[[#This Row],[Code]],'MPG Payment'!B:C,2,0)</f>
        <v>Basila</v>
      </c>
      <c r="D57" s="17">
        <v>20010005</v>
      </c>
      <c r="E57" s="17" t="s">
        <v>761</v>
      </c>
      <c r="F57" s="1">
        <v>13</v>
      </c>
      <c r="G57" s="13">
        <v>71.970000000000013</v>
      </c>
      <c r="H57" s="13">
        <v>2735.4468000000002</v>
      </c>
      <c r="I57" s="166">
        <v>0</v>
      </c>
      <c r="J57" s="191">
        <v>0</v>
      </c>
      <c r="K57" s="166">
        <v>0</v>
      </c>
      <c r="L57" s="166">
        <v>0</v>
      </c>
      <c r="M57" s="18">
        <v>0</v>
      </c>
      <c r="N57" s="165">
        <f>VLOOKUP(Table2[[#This Row],[Code]],'MPG Payment'!$B$4:$Z$130,25,0)</f>
        <v>0</v>
      </c>
      <c r="O57" s="170">
        <f t="shared" si="4"/>
        <v>2735</v>
      </c>
      <c r="P57" t="str">
        <f>IFERROR(VLOOKUP(D57,'Bank Master'!$C$3:$D$7987,2,0),"Indirect")</f>
        <v>Direct</v>
      </c>
      <c r="Q57" t="str">
        <f>IFERROR(VLOOKUP(A57,Table1424[],6,0),0)</f>
        <v>AFROJ ANSARI</v>
      </c>
      <c r="R57" t="str">
        <f>IFERROR(VLOOKUP(A57,Table1424[],7,0),0)</f>
        <v>490710110013111</v>
      </c>
      <c r="S57" t="str">
        <f>IFERROR(VLOOKUP(A57,Table1424[],8,0),0)</f>
        <v>BKID0004907</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Indent</v>
      </c>
      <c r="Y57" s="13">
        <f t="shared" si="3"/>
        <v>24.705299708211751</v>
      </c>
      <c r="Z57" s="3">
        <v>0</v>
      </c>
    </row>
    <row r="58" spans="1:26" x14ac:dyDescent="0.25">
      <c r="A58" t="str">
        <f>CONCATENATE(Table2[[#This Row],[Code]],Table2[[#This Row],[Farmers Code]])</f>
        <v>200100080005</v>
      </c>
      <c r="B58" s="1" t="str">
        <f>INDEX('MPG Payment'!$A:$A,MATCH(Table2[[#This Row],[Code]],'MPG Payment'!B:B,0))</f>
        <v>BMC Code :2001</v>
      </c>
      <c r="C58" t="str">
        <f>VLOOKUP(Table2[[#This Row],[Code]],'MPG Payment'!B:C,2,0)</f>
        <v>Erchoro</v>
      </c>
      <c r="D58" s="17">
        <v>20010008</v>
      </c>
      <c r="E58" s="17" t="s">
        <v>18</v>
      </c>
      <c r="F58" s="1">
        <v>12</v>
      </c>
      <c r="G58" s="13">
        <v>29.63</v>
      </c>
      <c r="H58" s="13">
        <v>1247.2893000000001</v>
      </c>
      <c r="I58" s="166">
        <v>0</v>
      </c>
      <c r="J58" s="191">
        <v>0</v>
      </c>
      <c r="K58" s="166">
        <v>0</v>
      </c>
      <c r="L58" s="166">
        <v>0</v>
      </c>
      <c r="M58" s="18">
        <v>0</v>
      </c>
      <c r="N58" s="165">
        <f>VLOOKUP(Table2[[#This Row],[Code]],'MPG Payment'!$B$4:$Z$130,25,0)</f>
        <v>0</v>
      </c>
      <c r="O58" s="170">
        <f t="shared" si="4"/>
        <v>1247</v>
      </c>
      <c r="P58" t="str">
        <f>IFERROR(VLOOKUP(D58,'Bank Master'!$C$3:$D$7987,2,0),"Indirect")</f>
        <v>Direct</v>
      </c>
      <c r="Q58" t="str">
        <f>IFERROR(VLOOKUP(A58,Table1424[],6,0),0)</f>
        <v>SANJAY SAHU</v>
      </c>
      <c r="R58" t="str">
        <f>IFERROR(VLOOKUP(A58,Table1424[],7,0),0)</f>
        <v>494310100013455</v>
      </c>
      <c r="S58" t="str">
        <f>IFERROR(VLOOKUP(A58,Table1424[],8,0),0)</f>
        <v>BKID0004943</v>
      </c>
      <c r="T58" t="str">
        <f>IFERROR(VLOOKUP(A58,Table1424[],9,0),0)</f>
        <v>BANK OF INDIA</v>
      </c>
      <c r="U58" s="40">
        <f>IFERROR(VLOOKUP(A58,Table1424[],10,0),0)</f>
        <v>45194</v>
      </c>
      <c r="V58">
        <f t="shared" si="5"/>
        <v>1</v>
      </c>
      <c r="W58" t="str">
        <f t="shared" si="6"/>
        <v>Available</v>
      </c>
      <c r="X58" s="164" t="str" cm="1">
        <f t="array" aca="1" ref="X58" ca="1">SUBSTITUTE(SUBSTITUTE(MID(CELL("filename"),FIND("[",CELL("filename"))+1,FIND("]",CELL("filename"))-FIND("[",CELL("filename"))-1)," JH Farmer Payment-",""),".xlsx","")</f>
        <v>Indent</v>
      </c>
      <c r="Y58" s="13">
        <f t="shared" si="3"/>
        <v>25.257292608842395</v>
      </c>
      <c r="Z58" s="3">
        <v>0</v>
      </c>
    </row>
    <row r="59" spans="1:26" x14ac:dyDescent="0.25">
      <c r="A59" t="str">
        <f>CONCATENATE(Table2[[#This Row],[Code]],Table2[[#This Row],[Farmers Code]])</f>
        <v>200100080010</v>
      </c>
      <c r="B59" s="1" t="str">
        <f>INDEX('MPG Payment'!$A:$A,MATCH(Table2[[#This Row],[Code]],'MPG Payment'!B:B,0))</f>
        <v>BMC Code :2001</v>
      </c>
      <c r="C59" t="str">
        <f>VLOOKUP(Table2[[#This Row],[Code]],'MPG Payment'!B:C,2,0)</f>
        <v>Erchoro</v>
      </c>
      <c r="D59" s="17">
        <v>20010008</v>
      </c>
      <c r="E59" s="17" t="s">
        <v>21</v>
      </c>
      <c r="F59" s="1">
        <v>4</v>
      </c>
      <c r="G59" s="13">
        <v>12.84</v>
      </c>
      <c r="H59" s="13">
        <v>445.01869999999997</v>
      </c>
      <c r="I59" s="166">
        <v>0</v>
      </c>
      <c r="J59" s="191">
        <v>0</v>
      </c>
      <c r="K59" s="166">
        <v>0</v>
      </c>
      <c r="L59" s="166">
        <v>0</v>
      </c>
      <c r="M59" s="18">
        <v>0</v>
      </c>
      <c r="N59" s="165">
        <f>VLOOKUP(Table2[[#This Row],[Code]],'MPG Payment'!$B$4:$Z$130,25,0)</f>
        <v>0</v>
      </c>
      <c r="O59" s="170">
        <f t="shared" si="4"/>
        <v>445</v>
      </c>
      <c r="P59" t="str">
        <f>IFERROR(VLOOKUP(D59,'Bank Master'!$C$3:$D$7987,2,0),"Indirect")</f>
        <v>Direct</v>
      </c>
      <c r="Q59" t="str">
        <f>IFERROR(VLOOKUP(A59,Table1424[],6,0),0)</f>
        <v>MAMITA KUMARI</v>
      </c>
      <c r="R59" t="str">
        <f>IFERROR(VLOOKUP(A59,Table1424[],7,0),0)</f>
        <v>371101000006331</v>
      </c>
      <c r="S59" t="str">
        <f>IFERROR(VLOOKUP(A59,Table1424[],8,0),0)</f>
        <v>IOBA0003711</v>
      </c>
      <c r="T59" t="str">
        <f>IFERROR(VLOOKUP(A59,Table1424[],9,0),0)</f>
        <v>INDIAN OVERSEAS BANK</v>
      </c>
      <c r="U59" s="40">
        <f>IFERROR(VLOOKUP(A59,Table1424[],10,0),0)</f>
        <v>45194</v>
      </c>
      <c r="V59">
        <f t="shared" si="5"/>
        <v>1</v>
      </c>
      <c r="W59" t="str">
        <f t="shared" si="6"/>
        <v>Available</v>
      </c>
      <c r="X59" s="164" t="str" cm="1">
        <f t="array" aca="1" ref="X59" ca="1">SUBSTITUTE(SUBSTITUTE(MID(CELL("filename"),FIND("[",CELL("filename"))+1,FIND("]",CELL("filename"))-FIND("[",CELL("filename"))-1)," JH Farmer Payment-",""),".xlsx","")</f>
        <v>Indent</v>
      </c>
      <c r="Y59" s="13">
        <f t="shared" si="3"/>
        <v>6.9317554517133964</v>
      </c>
      <c r="Z59" s="3">
        <v>0</v>
      </c>
    </row>
    <row r="60" spans="1:26" x14ac:dyDescent="0.25">
      <c r="A60" t="str">
        <f>CONCATENATE(Table2[[#This Row],[Code]],Table2[[#This Row],[Farmers Code]])</f>
        <v>200100080017</v>
      </c>
      <c r="B60" s="1" t="str">
        <f>INDEX('MPG Payment'!$A:$A,MATCH(Table2[[#This Row],[Code]],'MPG Payment'!B:B,0))</f>
        <v>BMC Code :2001</v>
      </c>
      <c r="C60" t="str">
        <f>VLOOKUP(Table2[[#This Row],[Code]],'MPG Payment'!B:C,2,0)</f>
        <v>Erchoro</v>
      </c>
      <c r="D60" s="17">
        <v>20010008</v>
      </c>
      <c r="E60" s="17" t="s">
        <v>27</v>
      </c>
      <c r="F60" s="1">
        <v>5</v>
      </c>
      <c r="G60" s="13">
        <v>74.11</v>
      </c>
      <c r="H60" s="13">
        <v>2762.9766</v>
      </c>
      <c r="I60" s="166">
        <v>0</v>
      </c>
      <c r="J60" s="191">
        <v>0</v>
      </c>
      <c r="K60" s="166">
        <v>0</v>
      </c>
      <c r="L60" s="166">
        <v>0</v>
      </c>
      <c r="M60" s="18">
        <v>0</v>
      </c>
      <c r="N60" s="165">
        <f>VLOOKUP(Table2[[#This Row],[Code]],'MPG Payment'!$B$4:$Z$130,25,0)</f>
        <v>0</v>
      </c>
      <c r="O60" s="170">
        <f t="shared" si="4"/>
        <v>2763</v>
      </c>
      <c r="P60" t="str">
        <f>IFERROR(VLOOKUP(D60,'Bank Master'!$C$3:$D$7987,2,0),"Indirect")</f>
        <v>Direct</v>
      </c>
      <c r="Q60" t="str">
        <f>IFERROR(VLOOKUP(A60,Table1424[],6,0),0)</f>
        <v>RAM JI SAHU</v>
      </c>
      <c r="R60" t="str">
        <f>IFERROR(VLOOKUP(A60,Table1424[],7,0),0)</f>
        <v>22016771417</v>
      </c>
      <c r="S60" t="str">
        <f>IFERROR(VLOOKUP(A60,Table1424[],8,0),0)</f>
        <v>SBIN0RRVCGB</v>
      </c>
      <c r="T60" t="str">
        <f>IFERROR(VLOOKUP(A60,Table1424[],9,0),0)</f>
        <v>STATE BANK OF INDIA</v>
      </c>
      <c r="U60" s="40">
        <f>IFERROR(VLOOKUP(A60,Table1424[],10,0),0)</f>
        <v>45194</v>
      </c>
      <c r="V60">
        <f t="shared" si="5"/>
        <v>1</v>
      </c>
      <c r="W60" t="str">
        <f t="shared" si="6"/>
        <v>Available</v>
      </c>
      <c r="X60" s="164" t="str" cm="1">
        <f t="array" aca="1" ref="X60" ca="1">SUBSTITUTE(SUBSTITUTE(MID(CELL("filename"),FIND("[",CELL("filename"))+1,FIND("]",CELL("filename"))-FIND("[",CELL("filename"))-1)," JH Farmer Payment-",""),".xlsx","")</f>
        <v>Indent</v>
      </c>
      <c r="Y60" s="13">
        <f t="shared" si="3"/>
        <v>9.3205255700985017</v>
      </c>
      <c r="Z60" s="3">
        <v>0</v>
      </c>
    </row>
    <row r="61" spans="1:26" x14ac:dyDescent="0.25">
      <c r="A61" t="str">
        <f>CONCATENATE(Table2[[#This Row],[Code]],Table2[[#This Row],[Farmers Code]])</f>
        <v>200100080024</v>
      </c>
      <c r="B61" s="1" t="str">
        <f>INDEX('MPG Payment'!$A:$A,MATCH(Table2[[#This Row],[Code]],'MPG Payment'!B:B,0))</f>
        <v>BMC Code :2001</v>
      </c>
      <c r="C61" t="str">
        <f>VLOOKUP(Table2[[#This Row],[Code]],'MPG Payment'!B:C,2,0)</f>
        <v>Erchoro</v>
      </c>
      <c r="D61" s="17">
        <v>20010008</v>
      </c>
      <c r="E61" s="17" t="s">
        <v>29</v>
      </c>
      <c r="F61" s="1">
        <v>14</v>
      </c>
      <c r="G61" s="13">
        <v>44.14</v>
      </c>
      <c r="H61" s="13">
        <v>2007.8532999999998</v>
      </c>
      <c r="I61" s="166">
        <v>0</v>
      </c>
      <c r="J61" s="191">
        <v>0</v>
      </c>
      <c r="K61" s="166">
        <v>0</v>
      </c>
      <c r="L61" s="166">
        <v>0</v>
      </c>
      <c r="M61" s="18">
        <v>0</v>
      </c>
      <c r="N61" s="165">
        <f>VLOOKUP(Table2[[#This Row],[Code]],'MPG Payment'!$B$4:$Z$130,25,0)</f>
        <v>0</v>
      </c>
      <c r="O61" s="170">
        <f t="shared" si="4"/>
        <v>2008</v>
      </c>
      <c r="P61" t="str">
        <f>IFERROR(VLOOKUP(D61,'Bank Master'!$C$3:$D$7987,2,0),"Indirect")</f>
        <v>Direct</v>
      </c>
      <c r="Q61" t="str">
        <f>IFERROR(VLOOKUP(A61,Table1424[],6,0),0)</f>
        <v xml:space="preserve">Mila Devi </v>
      </c>
      <c r="R61" t="str">
        <f>IFERROR(VLOOKUP(A61,Table1424[],7,0),0)</f>
        <v>494318210000940</v>
      </c>
      <c r="S61" t="str">
        <f>IFERROR(VLOOKUP(A61,Table1424[],8,0),0)</f>
        <v>BKID0004943</v>
      </c>
      <c r="T61" t="str">
        <f>IFERROR(VLOOKUP(A61,Table1424[],9,0),0)</f>
        <v>BANK OF INDIA</v>
      </c>
      <c r="U61" s="40">
        <f>IFERROR(VLOOKUP(A61,Table1424[],10,0),0)</f>
        <v>45297</v>
      </c>
      <c r="V61">
        <f t="shared" si="5"/>
        <v>1</v>
      </c>
      <c r="W61" t="str">
        <f t="shared" si="6"/>
        <v>Available</v>
      </c>
      <c r="X61" s="164" t="str" cm="1">
        <f t="array" aca="1" ref="X61" ca="1">SUBSTITUTE(SUBSTITUTE(MID(CELL("filename"),FIND("[",CELL("filename"))+1,FIND("]",CELL("filename"))-FIND("[",CELL("filename"))-1)," JH Farmer Payment-",""),".xlsx","")</f>
        <v>Indent</v>
      </c>
      <c r="Y61" s="13">
        <f t="shared" si="3"/>
        <v>31.841805845038511</v>
      </c>
      <c r="Z61" s="3">
        <v>0</v>
      </c>
    </row>
    <row r="62" spans="1:26" x14ac:dyDescent="0.25">
      <c r="A62" t="str">
        <f>CONCATENATE(Table2[[#This Row],[Code]],Table2[[#This Row],[Farmers Code]])</f>
        <v>200100080035</v>
      </c>
      <c r="B62" s="1" t="str">
        <f>INDEX('MPG Payment'!$A:$A,MATCH(Table2[[#This Row],[Code]],'MPG Payment'!B:B,0))</f>
        <v>BMC Code :2001</v>
      </c>
      <c r="C62" t="str">
        <f>VLOOKUP(Table2[[#This Row],[Code]],'MPG Payment'!B:C,2,0)</f>
        <v>Erchoro</v>
      </c>
      <c r="D62" s="17">
        <v>20010008</v>
      </c>
      <c r="E62" s="17" t="s">
        <v>9</v>
      </c>
      <c r="F62" s="1">
        <v>14</v>
      </c>
      <c r="G62" s="13">
        <v>472.35</v>
      </c>
      <c r="H62" s="13">
        <v>19721.3923</v>
      </c>
      <c r="I62" s="166">
        <v>0</v>
      </c>
      <c r="J62" s="191">
        <v>0</v>
      </c>
      <c r="K62" s="166">
        <v>0</v>
      </c>
      <c r="L62" s="166">
        <v>0</v>
      </c>
      <c r="M62" s="18">
        <v>0</v>
      </c>
      <c r="N62" s="165">
        <f>VLOOKUP(Table2[[#This Row],[Code]],'MPG Payment'!$B$4:$Z$130,25,0)</f>
        <v>0</v>
      </c>
      <c r="O62" s="170">
        <f t="shared" si="4"/>
        <v>19721</v>
      </c>
      <c r="P62" t="str">
        <f>IFERROR(VLOOKUP(D62,'Bank Master'!$C$3:$D$7987,2,0),"Indirect")</f>
        <v>Direct</v>
      </c>
      <c r="Q62" t="str">
        <f>IFERROR(VLOOKUP(A62,Table1424[],6,0),0)</f>
        <v>LALITA DEVI</v>
      </c>
      <c r="R62" t="str">
        <f>IFERROR(VLOOKUP(A62,Table1424[],7,0),0)</f>
        <v>22016772818</v>
      </c>
      <c r="S62" t="str">
        <f>IFERROR(VLOOKUP(A62,Table1424[],8,0),0)</f>
        <v>SBIN0RRVCGB</v>
      </c>
      <c r="T62" t="str">
        <f>IFERROR(VLOOKUP(A62,Table1424[],9,0),0)</f>
        <v>STATE BANK OF INDIA</v>
      </c>
      <c r="U62" s="40">
        <f>IFERROR(VLOOKUP(A62,Table1424[],10,0),0)</f>
        <v>45264</v>
      </c>
      <c r="V62">
        <f t="shared" si="5"/>
        <v>1</v>
      </c>
      <c r="W62" t="str">
        <f t="shared" si="6"/>
        <v>Available</v>
      </c>
      <c r="X62" s="164" t="str" cm="1">
        <f t="array" aca="1" ref="X62" ca="1">SUBSTITUTE(SUBSTITUTE(MID(CELL("filename"),FIND("[",CELL("filename"))+1,FIND("]",CELL("filename"))-FIND("[",CELL("filename"))-1)," JH Farmer Payment-",""),".xlsx","")</f>
        <v>Indent</v>
      </c>
      <c r="Y62" s="13">
        <f t="shared" si="3"/>
        <v>29.226155626124697</v>
      </c>
      <c r="Z62" s="3">
        <v>0</v>
      </c>
    </row>
    <row r="63" spans="1:26" x14ac:dyDescent="0.25">
      <c r="A63" t="str">
        <f>CONCATENATE(Table2[[#This Row],[Code]],Table2[[#This Row],[Farmers Code]])</f>
        <v>200100080040</v>
      </c>
      <c r="B63" s="1" t="str">
        <f>INDEX('MPG Payment'!$A:$A,MATCH(Table2[[#This Row],[Code]],'MPG Payment'!B:B,0))</f>
        <v>BMC Code :2001</v>
      </c>
      <c r="C63" t="str">
        <f>VLOOKUP(Table2[[#This Row],[Code]],'MPG Payment'!B:C,2,0)</f>
        <v>Erchoro</v>
      </c>
      <c r="D63" s="17">
        <v>20010008</v>
      </c>
      <c r="E63" s="17" t="s">
        <v>13</v>
      </c>
      <c r="F63" s="1">
        <v>5</v>
      </c>
      <c r="G63" s="13">
        <v>9.3099999999999987</v>
      </c>
      <c r="H63" s="13">
        <v>474.60599999999999</v>
      </c>
      <c r="I63" s="166">
        <v>0</v>
      </c>
      <c r="J63" s="191">
        <v>0</v>
      </c>
      <c r="K63" s="166">
        <v>0</v>
      </c>
      <c r="L63" s="166">
        <v>0</v>
      </c>
      <c r="M63" s="18">
        <v>0</v>
      </c>
      <c r="N63" s="165">
        <f>VLOOKUP(Table2[[#This Row],[Code]],'MPG Payment'!$B$4:$Z$130,25,0)</f>
        <v>0</v>
      </c>
      <c r="O63" s="170">
        <f t="shared" si="4"/>
        <v>475</v>
      </c>
      <c r="P63" t="str">
        <f>IFERROR(VLOOKUP(D63,'Bank Master'!$C$3:$D$7987,2,0),"Indirect")</f>
        <v>Direct</v>
      </c>
      <c r="Q63" t="str">
        <f>IFERROR(VLOOKUP(A63,Table1424[],6,0),0)</f>
        <v xml:space="preserve">Rekha Kumari </v>
      </c>
      <c r="R63" t="str">
        <f>IFERROR(VLOOKUP(A63,Table1424[],7,0),0)</f>
        <v>371101000006095</v>
      </c>
      <c r="S63" t="str">
        <f>IFERROR(VLOOKUP(A63,Table1424[],8,0),0)</f>
        <v>IOBA0003711</v>
      </c>
      <c r="T63" t="str">
        <f>IFERROR(VLOOKUP(A63,Table1424[],9,0),0)</f>
        <v>INDIAN OVERSEAS BANK</v>
      </c>
      <c r="U63" s="40" t="str">
        <f>IFERROR(VLOOKUP(A63,Table1424[],10,0),0)</f>
        <v>19/03/2024</v>
      </c>
      <c r="V63">
        <f t="shared" si="5"/>
        <v>1</v>
      </c>
      <c r="W63" t="str">
        <f t="shared" si="6"/>
        <v>Available</v>
      </c>
      <c r="X63" s="164" t="str" cm="1">
        <f t="array" aca="1" ref="X63" ca="1">SUBSTITUTE(SUBSTITUTE(MID(CELL("filename"),FIND("[",CELL("filename"))+1,FIND("]",CELL("filename"))-FIND("[",CELL("filename"))-1)," JH Farmer Payment-",""),".xlsx","")</f>
        <v>Indent</v>
      </c>
      <c r="Y63" s="13">
        <f t="shared" si="3"/>
        <v>12.744522019334051</v>
      </c>
      <c r="Z63" s="3">
        <v>0</v>
      </c>
    </row>
    <row r="64" spans="1:26" x14ac:dyDescent="0.25">
      <c r="A64" t="str">
        <f>CONCATENATE(Table2[[#This Row],[Code]],Table2[[#This Row],[Farmers Code]])</f>
        <v>200100080041</v>
      </c>
      <c r="B64" s="1" t="str">
        <f>INDEX('MPG Payment'!$A:$A,MATCH(Table2[[#This Row],[Code]],'MPG Payment'!B:B,0))</f>
        <v>BMC Code :2001</v>
      </c>
      <c r="C64" t="str">
        <f>VLOOKUP(Table2[[#This Row],[Code]],'MPG Payment'!B:C,2,0)</f>
        <v>Erchoro</v>
      </c>
      <c r="D64" s="17">
        <v>20010008</v>
      </c>
      <c r="E64" s="17" t="s">
        <v>35</v>
      </c>
      <c r="F64" s="1">
        <v>9</v>
      </c>
      <c r="G64" s="13">
        <v>31.3</v>
      </c>
      <c r="H64" s="13">
        <v>1369.0594999999998</v>
      </c>
      <c r="I64" s="166">
        <v>0</v>
      </c>
      <c r="J64" s="191">
        <v>0</v>
      </c>
      <c r="K64" s="166">
        <v>0</v>
      </c>
      <c r="L64" s="166">
        <v>0</v>
      </c>
      <c r="M64" s="18">
        <v>0</v>
      </c>
      <c r="N64" s="165">
        <f>VLOOKUP(Table2[[#This Row],[Code]],'MPG Payment'!$B$4:$Z$130,25,0)</f>
        <v>0</v>
      </c>
      <c r="O64" s="170">
        <f t="shared" si="4"/>
        <v>1369</v>
      </c>
      <c r="P64" t="str">
        <f>IFERROR(VLOOKUP(D64,'Bank Master'!$C$3:$D$7987,2,0),"Indirect")</f>
        <v>Direct</v>
      </c>
      <c r="Q64" t="str">
        <f>IFERROR(VLOOKUP(A64,Table1424[],6,0),0)</f>
        <v>Giridhari Sahu</v>
      </c>
      <c r="R64" t="str">
        <f>IFERROR(VLOOKUP(A64,Table1424[],7,0),0)</f>
        <v>31955655087</v>
      </c>
      <c r="S64" t="str">
        <f>IFERROR(VLOOKUP(A64,Table1424[],8,0),0)</f>
        <v>SBIN0014340</v>
      </c>
      <c r="T64" t="str">
        <f>IFERROR(VLOOKUP(A64,Table1424[],9,0),0)</f>
        <v>STATE BANK OF INDIA</v>
      </c>
      <c r="U64" s="40" t="str">
        <f>IFERROR(VLOOKUP(A64,Table1424[],10,0),0)</f>
        <v>19/03/2024</v>
      </c>
      <c r="V64">
        <f t="shared" si="5"/>
        <v>1</v>
      </c>
      <c r="W64" t="str">
        <f t="shared" si="6"/>
        <v>Available</v>
      </c>
      <c r="X64" s="164" t="str" cm="1">
        <f t="array" aca="1" ref="X64" ca="1">SUBSTITUTE(SUBSTITUTE(MID(CELL("filename"),FIND("[",CELL("filename"))+1,FIND("]",CELL("filename"))-FIND("[",CELL("filename"))-1)," JH Farmer Payment-",""),".xlsx","")</f>
        <v>Indent</v>
      </c>
      <c r="Y64" s="13">
        <f t="shared" si="3"/>
        <v>19.682964057507984</v>
      </c>
      <c r="Z64" s="3">
        <v>0</v>
      </c>
    </row>
    <row r="65" spans="1:26" x14ac:dyDescent="0.25">
      <c r="A65" t="str">
        <f>CONCATENATE(Table2[[#This Row],[Code]],Table2[[#This Row],[Farmers Code]])</f>
        <v>200100080045</v>
      </c>
      <c r="B65" s="1" t="str">
        <f>INDEX('MPG Payment'!$A:$A,MATCH(Table2[[#This Row],[Code]],'MPG Payment'!B:B,0))</f>
        <v>BMC Code :2001</v>
      </c>
      <c r="C65" t="str">
        <f>VLOOKUP(Table2[[#This Row],[Code]],'MPG Payment'!B:C,2,0)</f>
        <v>Erchoro</v>
      </c>
      <c r="D65" s="17">
        <v>20010008</v>
      </c>
      <c r="E65" s="17" t="s">
        <v>16</v>
      </c>
      <c r="F65" s="1">
        <v>6</v>
      </c>
      <c r="G65" s="13">
        <v>9.0399999999999991</v>
      </c>
      <c r="H65" s="13">
        <v>380.4024</v>
      </c>
      <c r="I65" s="166">
        <v>0</v>
      </c>
      <c r="J65" s="191">
        <v>0</v>
      </c>
      <c r="K65" s="166">
        <v>0</v>
      </c>
      <c r="L65" s="166">
        <v>0</v>
      </c>
      <c r="M65" s="18">
        <v>0</v>
      </c>
      <c r="N65" s="165">
        <f>VLOOKUP(Table2[[#This Row],[Code]],'MPG Payment'!$B$4:$Z$130,25,0)</f>
        <v>0</v>
      </c>
      <c r="O65" s="170">
        <f t="shared" si="4"/>
        <v>380</v>
      </c>
      <c r="P65" t="str">
        <f>IFERROR(VLOOKUP(D65,'Bank Master'!$C$3:$D$7987,2,0),"Indirect")</f>
        <v>Direct</v>
      </c>
      <c r="Q65" t="str">
        <f>IFERROR(VLOOKUP(A65,Table1424[],6,0),0)</f>
        <v>BASANT SAW</v>
      </c>
      <c r="R65" t="str">
        <f>IFERROR(VLOOKUP(A65,Table1424[],7,0),0)</f>
        <v>43418630101</v>
      </c>
      <c r="S65" t="str">
        <f>IFERROR(VLOOKUP(A65,Table1424[],8,0),0)</f>
        <v>SBIN0014340</v>
      </c>
      <c r="T65" t="str">
        <f>IFERROR(VLOOKUP(A65,Table1424[],9,0),0)</f>
        <v>STATE BANK OF INDIA</v>
      </c>
      <c r="U65" s="40">
        <f>IFERROR(VLOOKUP(A65,Table1424[],10,0),0)</f>
        <v>45635</v>
      </c>
      <c r="V65">
        <f t="shared" si="5"/>
        <v>1</v>
      </c>
      <c r="W65" t="str">
        <f t="shared" si="6"/>
        <v>Available</v>
      </c>
      <c r="X65" s="164" t="str" cm="1">
        <f t="array" aca="1" ref="X65" ca="1">SUBSTITUTE(SUBSTITUTE(MID(CELL("filename"),FIND("[",CELL("filename"))+1,FIND("]",CELL("filename"))-FIND("[",CELL("filename"))-1)," JH Farmer Payment-",""),".xlsx","")</f>
        <v>Indent</v>
      </c>
      <c r="Y65" s="13">
        <f t="shared" si="3"/>
        <v>12.623973451327437</v>
      </c>
      <c r="Z65" s="3">
        <v>0</v>
      </c>
    </row>
    <row r="66" spans="1:26" x14ac:dyDescent="0.25">
      <c r="A66" t="str">
        <f>CONCATENATE(Table2[[#This Row],[Code]],Table2[[#This Row],[Farmers Code]])</f>
        <v>200100080050</v>
      </c>
      <c r="B66" s="1" t="str">
        <f>INDEX('MPG Payment'!$A:$A,MATCH(Table2[[#This Row],[Code]],'MPG Payment'!B:B,0))</f>
        <v>BMC Code :2001</v>
      </c>
      <c r="C66" t="str">
        <f>VLOOKUP(Table2[[#This Row],[Code]],'MPG Payment'!B:C,2,0)</f>
        <v>Erchoro</v>
      </c>
      <c r="D66" s="17">
        <v>20010008</v>
      </c>
      <c r="E66" s="17" t="s">
        <v>2068</v>
      </c>
      <c r="F66" s="1">
        <v>7</v>
      </c>
      <c r="G66" s="13">
        <v>26.51</v>
      </c>
      <c r="H66" s="13">
        <v>1230.6473000000001</v>
      </c>
      <c r="I66" s="166">
        <v>0</v>
      </c>
      <c r="J66" s="191">
        <v>0</v>
      </c>
      <c r="K66" s="166">
        <v>0</v>
      </c>
      <c r="L66" s="166">
        <v>0</v>
      </c>
      <c r="M66" s="18">
        <v>0</v>
      </c>
      <c r="N66" s="165">
        <f>VLOOKUP(Table2[[#This Row],[Code]],'MPG Payment'!$B$4:$Z$130,25,0)</f>
        <v>0</v>
      </c>
      <c r="O66" s="170">
        <f t="shared" si="4"/>
        <v>1231</v>
      </c>
      <c r="P66" t="str">
        <f>IFERROR(VLOOKUP(D66,'Bank Master'!$C$3:$D$7987,2,0),"Indirect")</f>
        <v>Direct</v>
      </c>
      <c r="Q66" t="str">
        <f>IFERROR(VLOOKUP(A66,Table1424[],6,0),0)</f>
        <v>SURAJMANI TOPPO</v>
      </c>
      <c r="R66" t="str">
        <f>IFERROR(VLOOKUP(A66,Table1424[],7,0),0)</f>
        <v>494310110002155</v>
      </c>
      <c r="S66" t="str">
        <f>IFERROR(VLOOKUP(A66,Table1424[],8,0),0)</f>
        <v>BKID0004943</v>
      </c>
      <c r="T66">
        <f>IFERROR(VLOOKUP(A66,Table1424[],9,0),0)</f>
        <v>0</v>
      </c>
      <c r="U66" s="40">
        <f>IFERROR(VLOOKUP(A66,Table1424[],10,0),0)</f>
        <v>45825</v>
      </c>
      <c r="V66">
        <f t="shared" si="5"/>
        <v>1</v>
      </c>
      <c r="W66" t="str">
        <f t="shared" si="6"/>
        <v>Available</v>
      </c>
      <c r="X66" s="164" t="str" cm="1">
        <f t="array" aca="1" ref="X66" ca="1">SUBSTITUTE(SUBSTITUTE(MID(CELL("filename"),FIND("[",CELL("filename"))+1,FIND("]",CELL("filename"))-FIND("[",CELL("filename"))-1)," JH Farmer Payment-",""),".xlsx","")</f>
        <v>Indent</v>
      </c>
      <c r="Y66" s="13">
        <f t="shared" si="3"/>
        <v>16.247701056205209</v>
      </c>
      <c r="Z66" s="3">
        <v>0</v>
      </c>
    </row>
    <row r="67" spans="1:26" x14ac:dyDescent="0.25">
      <c r="A67" t="str">
        <f>CONCATENATE(Table2[[#This Row],[Code]],Table2[[#This Row],[Farmers Code]])</f>
        <v>200100080053</v>
      </c>
      <c r="B67" s="1" t="str">
        <f>INDEX('MPG Payment'!$A:$A,MATCH(Table2[[#This Row],[Code]],'MPG Payment'!B:B,0))</f>
        <v>BMC Code :2001</v>
      </c>
      <c r="C67" t="str">
        <f>VLOOKUP(Table2[[#This Row],[Code]],'MPG Payment'!B:C,2,0)</f>
        <v>Erchoro</v>
      </c>
      <c r="D67" s="17">
        <v>20010008</v>
      </c>
      <c r="E67" s="17" t="s">
        <v>131</v>
      </c>
      <c r="F67" s="1">
        <v>6</v>
      </c>
      <c r="G67" s="13">
        <v>13.3</v>
      </c>
      <c r="H67" s="13">
        <v>696.58859999999993</v>
      </c>
      <c r="I67" s="166">
        <v>0</v>
      </c>
      <c r="J67" s="191">
        <v>0</v>
      </c>
      <c r="K67" s="166">
        <v>0</v>
      </c>
      <c r="L67" s="166">
        <v>0</v>
      </c>
      <c r="M67" s="18">
        <v>0</v>
      </c>
      <c r="N67" s="165">
        <f>VLOOKUP(Table2[[#This Row],[Code]],'MPG Payment'!$B$4:$Z$130,25,0)</f>
        <v>0</v>
      </c>
      <c r="O67" s="170">
        <f t="shared" si="4"/>
        <v>697</v>
      </c>
      <c r="P67" t="str">
        <f>IFERROR(VLOOKUP(D67,'Bank Master'!$C$3:$D$7987,2,0),"Indirect")</f>
        <v>Direct</v>
      </c>
      <c r="Q67" t="str">
        <f>IFERROR(VLOOKUP(A67,Table1424[],6,0),0)</f>
        <v>RAMA TOPPO</v>
      </c>
      <c r="R67" t="str">
        <f>IFERROR(VLOOKUP(A67,Table1424[],7,0),0)</f>
        <v>494310100006318</v>
      </c>
      <c r="S67" t="str">
        <f>IFERROR(VLOOKUP(A67,Table1424[],8,0),0)</f>
        <v>BKID0004943</v>
      </c>
      <c r="T67">
        <f>IFERROR(VLOOKUP(A67,Table1424[],9,0),0)</f>
        <v>0</v>
      </c>
      <c r="U67" s="40">
        <f>IFERROR(VLOOKUP(A67,Table1424[],10,0),0)</f>
        <v>45881</v>
      </c>
      <c r="V67">
        <f t="shared" si="5"/>
        <v>1</v>
      </c>
      <c r="W67" t="str">
        <f t="shared" si="6"/>
        <v>Available</v>
      </c>
      <c r="X67" s="164" t="str" cm="1">
        <f t="array" aca="1" ref="X67" ca="1">SUBSTITUTE(SUBSTITUTE(MID(CELL("filename"),FIND("[",CELL("filename"))+1,FIND("]",CELL("filename"))-FIND("[",CELL("filename"))-1)," JH Farmer Payment-",""),".xlsx","")</f>
        <v>Indent</v>
      </c>
      <c r="Y67" s="13">
        <f t="shared" ref="Y67:Y130" si="10">(F67*0.05)*(H67/G67)</f>
        <v>15.712524812030075</v>
      </c>
      <c r="Z67" s="3">
        <v>0</v>
      </c>
    </row>
    <row r="68" spans="1:26" x14ac:dyDescent="0.25">
      <c r="A68" t="str">
        <f>CONCATENATE(Table2[[#This Row],[Code]],Table2[[#This Row],[Farmers Code]])</f>
        <v>200100080055</v>
      </c>
      <c r="B68" s="1" t="str">
        <f>INDEX('MPG Payment'!$A:$A,MATCH(Table2[[#This Row],[Code]],'MPG Payment'!B:B,0))</f>
        <v>BMC Code :2001</v>
      </c>
      <c r="C68" t="str">
        <f>VLOOKUP(Table2[[#This Row],[Code]],'MPG Payment'!B:C,2,0)</f>
        <v>Erchoro</v>
      </c>
      <c r="D68" s="17">
        <v>20010008</v>
      </c>
      <c r="E68" s="17" t="s">
        <v>427</v>
      </c>
      <c r="F68" s="1">
        <v>12</v>
      </c>
      <c r="G68" s="13">
        <v>43.22</v>
      </c>
      <c r="H68" s="13">
        <v>1650.6030999999998</v>
      </c>
      <c r="I68" s="166">
        <v>0</v>
      </c>
      <c r="J68" s="191">
        <v>0</v>
      </c>
      <c r="K68" s="166">
        <v>0</v>
      </c>
      <c r="L68" s="166">
        <v>0</v>
      </c>
      <c r="M68" s="18">
        <v>0</v>
      </c>
      <c r="N68" s="165">
        <f>VLOOKUP(Table2[[#This Row],[Code]],'MPG Payment'!$B$4:$Z$130,25,0)</f>
        <v>0</v>
      </c>
      <c r="O68" s="170">
        <f t="shared" si="4"/>
        <v>1651</v>
      </c>
      <c r="P68" t="str">
        <f>IFERROR(VLOOKUP(D68,'Bank Master'!$C$3:$D$7987,2,0),"Indirect")</f>
        <v>Direct</v>
      </c>
      <c r="Q68" t="str">
        <f>IFERROR(VLOOKUP(A68,Table1424[],6,0),0)</f>
        <v>NITU LAKRA</v>
      </c>
      <c r="R68" t="str">
        <f>IFERROR(VLOOKUP(A68,Table1424[],7,0),0)</f>
        <v>000110144776</v>
      </c>
      <c r="S68" t="str">
        <f>IFERROR(VLOOKUP(A68,Table1424[],8,0),0)</f>
        <v>IPOS0000001</v>
      </c>
      <c r="T68">
        <f>IFERROR(VLOOKUP(A68,Table1424[],9,0),0)</f>
        <v>0</v>
      </c>
      <c r="U68" s="40">
        <f>IFERROR(VLOOKUP(A68,Table1424[],10,0),0)</f>
        <v>45923</v>
      </c>
      <c r="V68">
        <f t="shared" si="5"/>
        <v>1</v>
      </c>
      <c r="W68" t="str">
        <f t="shared" si="6"/>
        <v>Available</v>
      </c>
      <c r="X68" s="164" t="str" cm="1">
        <f t="array" aca="1" ref="X68" ca="1">SUBSTITUTE(SUBSTITUTE(MID(CELL("filename"),FIND("[",CELL("filename"))+1,FIND("]",CELL("filename"))-FIND("[",CELL("filename"))-1)," JH Farmer Payment-",""),".xlsx","")</f>
        <v>Indent</v>
      </c>
      <c r="Y68" s="13">
        <f t="shared" si="10"/>
        <v>22.914434521055068</v>
      </c>
      <c r="Z68" s="3">
        <v>0</v>
      </c>
    </row>
    <row r="69" spans="1:26" x14ac:dyDescent="0.25">
      <c r="A69" t="str">
        <f>CONCATENATE(Table2[[#This Row],[Code]],Table2[[#This Row],[Farmers Code]])</f>
        <v>200100080059</v>
      </c>
      <c r="B69" s="1" t="str">
        <f>INDEX('MPG Payment'!$A:$A,MATCH(Table2[[#This Row],[Code]],'MPG Payment'!B:B,0))</f>
        <v>BMC Code :2001</v>
      </c>
      <c r="C69" t="str">
        <f>VLOOKUP(Table2[[#This Row],[Code]],'MPG Payment'!B:C,2,0)</f>
        <v>Erchoro</v>
      </c>
      <c r="D69" s="17">
        <v>20010008</v>
      </c>
      <c r="E69" s="17" t="s">
        <v>952</v>
      </c>
      <c r="F69" s="1">
        <v>14</v>
      </c>
      <c r="G69" s="13">
        <v>230.60000000000005</v>
      </c>
      <c r="H69" s="13">
        <v>9022.2713000000003</v>
      </c>
      <c r="I69" s="166">
        <v>0</v>
      </c>
      <c r="J69" s="191">
        <v>0</v>
      </c>
      <c r="K69" s="166">
        <v>0</v>
      </c>
      <c r="L69" s="166">
        <v>0</v>
      </c>
      <c r="M69" s="18">
        <v>0</v>
      </c>
      <c r="N69" s="165">
        <f>VLOOKUP(Table2[[#This Row],[Code]],'MPG Payment'!$B$4:$Z$130,25,0)</f>
        <v>0</v>
      </c>
      <c r="O69" s="170">
        <f t="shared" si="4"/>
        <v>9022</v>
      </c>
      <c r="P69" t="str">
        <f>IFERROR(VLOOKUP(D69,'Bank Master'!$C$3:$D$7987,2,0),"Indirect")</f>
        <v>Direct</v>
      </c>
      <c r="Q69" t="str">
        <f>IFERROR(VLOOKUP(A69,Table1424[],6,0),0)</f>
        <v>REKHA DEVI</v>
      </c>
      <c r="R69" t="str">
        <f>IFERROR(VLOOKUP(A69,Table1424[],7,0),0)</f>
        <v>84065679489</v>
      </c>
      <c r="S69" t="str">
        <f>IFERROR(VLOOKUP(A69,Table1424[],8,0),0)</f>
        <v>SBIN0RRVCGB</v>
      </c>
      <c r="T69">
        <f>IFERROR(VLOOKUP(A69,Table1424[],9,0),0)</f>
        <v>0</v>
      </c>
      <c r="U69" s="40">
        <f>IFERROR(VLOOKUP(A69,Table1424[],10,0),0)</f>
        <v>0</v>
      </c>
      <c r="V69">
        <f t="shared" si="5"/>
        <v>1</v>
      </c>
      <c r="W69" t="str">
        <f t="shared" si="6"/>
        <v>Available</v>
      </c>
      <c r="X69" s="164" t="str" cm="1">
        <f t="array" aca="1" ref="X69" ca="1">SUBSTITUTE(SUBSTITUTE(MID(CELL("filename"),FIND("[",CELL("filename"))+1,FIND("]",CELL("filename"))-FIND("[",CELL("filename"))-1)," JH Farmer Payment-",""),".xlsx","")</f>
        <v>Indent</v>
      </c>
      <c r="Y69" s="13">
        <f t="shared" si="10"/>
        <v>27.387640546400693</v>
      </c>
      <c r="Z69" s="3">
        <v>0</v>
      </c>
    </row>
    <row r="70" spans="1:26" x14ac:dyDescent="0.25">
      <c r="A70" t="str">
        <f>CONCATENATE(Table2[[#This Row],[Code]],Table2[[#This Row],[Farmers Code]])</f>
        <v>200100080060</v>
      </c>
      <c r="B70" s="1" t="str">
        <f>INDEX('MPG Payment'!$A:$A,MATCH(Table2[[#This Row],[Code]],'MPG Payment'!B:B,0))</f>
        <v>BMC Code :2001</v>
      </c>
      <c r="C70" t="str">
        <f>VLOOKUP(Table2[[#This Row],[Code]],'MPG Payment'!B:C,2,0)</f>
        <v>Erchoro</v>
      </c>
      <c r="D70" s="17">
        <v>20010008</v>
      </c>
      <c r="E70" s="17" t="s">
        <v>957</v>
      </c>
      <c r="F70" s="1">
        <v>14</v>
      </c>
      <c r="G70" s="13">
        <v>93.72999999999999</v>
      </c>
      <c r="H70" s="13">
        <v>3988.3792000000003</v>
      </c>
      <c r="I70" s="166">
        <v>0</v>
      </c>
      <c r="J70" s="191">
        <v>0</v>
      </c>
      <c r="K70" s="166">
        <v>0</v>
      </c>
      <c r="L70" s="166">
        <v>0</v>
      </c>
      <c r="M70" s="18">
        <v>0</v>
      </c>
      <c r="N70" s="165">
        <f>VLOOKUP(Table2[[#This Row],[Code]],'MPG Payment'!$B$4:$Z$130,25,0)</f>
        <v>0</v>
      </c>
      <c r="O70" s="170">
        <f t="shared" si="4"/>
        <v>3988</v>
      </c>
      <c r="P70" t="str">
        <f>IFERROR(VLOOKUP(D70,'Bank Master'!$C$3:$D$7987,2,0),"Indirect")</f>
        <v>Direct</v>
      </c>
      <c r="Q70" t="str">
        <f>IFERROR(VLOOKUP(A70,Table1424[],6,0),0)</f>
        <v>SUMITRA DEVI</v>
      </c>
      <c r="R70" t="str">
        <f>IFERROR(VLOOKUP(A70,Table1424[],7,0),0)</f>
        <v>22016801614</v>
      </c>
      <c r="S70" t="str">
        <f>IFERROR(VLOOKUP(A70,Table1424[],8,0),0)</f>
        <v>SBIN0RRVCGB</v>
      </c>
      <c r="T70">
        <f>IFERROR(VLOOKUP(A70,Table1424[],9,0),0)</f>
        <v>0</v>
      </c>
      <c r="U70" s="40">
        <f>IFERROR(VLOOKUP(A70,Table1424[],10,0),0)</f>
        <v>46116</v>
      </c>
      <c r="V70">
        <f t="shared" si="5"/>
        <v>1</v>
      </c>
      <c r="W70" t="str">
        <f t="shared" si="6"/>
        <v>Available</v>
      </c>
      <c r="X70" s="164" t="str" cm="1">
        <f t="array" aca="1" ref="X70" ca="1">SUBSTITUTE(SUBSTITUTE(MID(CELL("filename"),FIND("[",CELL("filename"))+1,FIND("]",CELL("filename"))-FIND("[",CELL("filename"))-1)," JH Farmer Payment-",""),".xlsx","")</f>
        <v>Indent</v>
      </c>
      <c r="Y70" s="13">
        <f t="shared" si="10"/>
        <v>29.786252427184472</v>
      </c>
      <c r="Z70" s="3">
        <v>0</v>
      </c>
    </row>
    <row r="71" spans="1:26" x14ac:dyDescent="0.25">
      <c r="A71" t="str">
        <f>CONCATENATE(Table2[[#This Row],[Code]],Table2[[#This Row],[Farmers Code]])</f>
        <v>200100080061</v>
      </c>
      <c r="B71" s="1" t="str">
        <f>INDEX('MPG Payment'!$A:$A,MATCH(Table2[[#This Row],[Code]],'MPG Payment'!B:B,0))</f>
        <v>BMC Code :2001</v>
      </c>
      <c r="C71" t="str">
        <f>VLOOKUP(Table2[[#This Row],[Code]],'MPG Payment'!B:C,2,0)</f>
        <v>Erchoro</v>
      </c>
      <c r="D71" s="17">
        <v>20010008</v>
      </c>
      <c r="E71" s="17" t="s">
        <v>1061</v>
      </c>
      <c r="F71" s="1">
        <v>6</v>
      </c>
      <c r="G71" s="13">
        <v>95.35</v>
      </c>
      <c r="H71" s="13">
        <v>3574.2592999999997</v>
      </c>
      <c r="I71" s="166">
        <v>0</v>
      </c>
      <c r="J71" s="191">
        <v>0</v>
      </c>
      <c r="K71" s="166">
        <v>0</v>
      </c>
      <c r="L71" s="166">
        <v>0</v>
      </c>
      <c r="M71" s="18">
        <v>0</v>
      </c>
      <c r="N71" s="165">
        <f>VLOOKUP(Table2[[#This Row],[Code]],'MPG Payment'!$B$4:$Z$130,25,0)</f>
        <v>0</v>
      </c>
      <c r="O71" s="170">
        <f t="shared" si="4"/>
        <v>3574</v>
      </c>
      <c r="P71" t="str">
        <f>IFERROR(VLOOKUP(D71,'Bank Master'!$C$3:$D$7987,2,0),"Indirect")</f>
        <v>Direct</v>
      </c>
      <c r="Q71" t="str">
        <f>IFERROR(VLOOKUP(A71,Table1424[],6,0),0)</f>
        <v>SHANTI DEVI</v>
      </c>
      <c r="R71" t="str">
        <f>IFERROR(VLOOKUP(A71,Table1424[],7,0),0)</f>
        <v>33055486434</v>
      </c>
      <c r="S71" t="str">
        <f>IFERROR(VLOOKUP(A71,Table1424[],8,0),0)</f>
        <v>SBIN0014340</v>
      </c>
      <c r="T71">
        <f>IFERROR(VLOOKUP(A71,Table1424[],9,0),0)</f>
        <v>0</v>
      </c>
      <c r="U71" s="40">
        <f>IFERROR(VLOOKUP(A71,Table1424[],10,0),0)</f>
        <v>46272</v>
      </c>
      <c r="V71">
        <f t="shared" si="5"/>
        <v>1</v>
      </c>
      <c r="W71" t="str">
        <f t="shared" si="6"/>
        <v>Available</v>
      </c>
      <c r="X71" s="164" t="str" cm="1">
        <f t="array" aca="1" ref="X71" ca="1">SUBSTITUTE(SUBSTITUTE(MID(CELL("filename"),FIND("[",CELL("filename"))+1,FIND("]",CELL("filename"))-FIND("[",CELL("filename"))-1)," JH Farmer Payment-",""),".xlsx","")</f>
        <v>Indent</v>
      </c>
      <c r="Y71" s="13">
        <f t="shared" si="10"/>
        <v>11.24570309386471</v>
      </c>
      <c r="Z71" s="3">
        <v>0</v>
      </c>
    </row>
    <row r="72" spans="1:26" x14ac:dyDescent="0.25">
      <c r="A72" t="str">
        <f>CONCATENATE(Table2[[#This Row],[Code]],Table2[[#This Row],[Farmers Code]])</f>
        <v>200100090002</v>
      </c>
      <c r="B72" s="1" t="str">
        <f>INDEX('MPG Payment'!$A:$A,MATCH(Table2[[#This Row],[Code]],'MPG Payment'!B:B,0))</f>
        <v>BMC Code :2001</v>
      </c>
      <c r="C72" t="str">
        <f>VLOOKUP(Table2[[#This Row],[Code]],'MPG Payment'!B:C,2,0)</f>
        <v>Makunda</v>
      </c>
      <c r="D72" s="17">
        <v>20010009</v>
      </c>
      <c r="E72" s="17" t="s">
        <v>17</v>
      </c>
      <c r="F72" s="1">
        <v>7</v>
      </c>
      <c r="G72" s="13">
        <v>56.879999999999995</v>
      </c>
      <c r="H72" s="13">
        <v>2277.0153999999998</v>
      </c>
      <c r="I72" s="166">
        <v>0</v>
      </c>
      <c r="J72" s="191">
        <v>0</v>
      </c>
      <c r="K72" s="166">
        <v>0</v>
      </c>
      <c r="L72" s="166">
        <v>0</v>
      </c>
      <c r="M72" s="18">
        <v>0</v>
      </c>
      <c r="N72" s="165">
        <f>VLOOKUP(Table2[[#This Row],[Code]],'MPG Payment'!$B$4:$Z$130,25,0)</f>
        <v>0</v>
      </c>
      <c r="O72" s="170">
        <f t="shared" si="4"/>
        <v>2277</v>
      </c>
      <c r="P72" t="str">
        <f>IFERROR(VLOOKUP(D72,'Bank Master'!$C$3:$D$7987,2,0),"Indirect")</f>
        <v>Direct</v>
      </c>
      <c r="Q72" t="str">
        <f>IFERROR(VLOOKUP(A72,Table1424[],6,0),0)</f>
        <v>BAL KISHORE TIWARI</v>
      </c>
      <c r="R72" t="str">
        <f>IFERROR(VLOOKUP(A72,Table1424[],7,0),0)</f>
        <v>358702010009142</v>
      </c>
      <c r="S72" t="str">
        <f>IFERROR(VLOOKUP(A72,Table1424[],8,0),0)</f>
        <v>UBIN0535877</v>
      </c>
      <c r="T72" t="str">
        <f>IFERROR(VLOOKUP(A72,Table1424[],9,0),0)</f>
        <v>UNION BANK OF INDIA</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Indent</v>
      </c>
      <c r="Y72" s="13">
        <f t="shared" si="10"/>
        <v>14.01117071026723</v>
      </c>
      <c r="Z72" s="3">
        <v>0</v>
      </c>
    </row>
    <row r="73" spans="1:26" x14ac:dyDescent="0.25">
      <c r="A73" t="str">
        <f>CONCATENATE(Table2[[#This Row],[Code]],Table2[[#This Row],[Farmers Code]])</f>
        <v>200100090016</v>
      </c>
      <c r="B73" s="1" t="str">
        <f>INDEX('MPG Payment'!$A:$A,MATCH(Table2[[#This Row],[Code]],'MPG Payment'!B:B,0))</f>
        <v>BMC Code :2001</v>
      </c>
      <c r="C73" t="str">
        <f>VLOOKUP(Table2[[#This Row],[Code]],'MPG Payment'!B:C,2,0)</f>
        <v>Makunda</v>
      </c>
      <c r="D73" s="17">
        <v>20010009</v>
      </c>
      <c r="E73" s="17" t="s">
        <v>26</v>
      </c>
      <c r="F73" s="1">
        <v>14</v>
      </c>
      <c r="G73" s="13">
        <v>182.28000000000003</v>
      </c>
      <c r="H73" s="13">
        <v>7741.1212000000005</v>
      </c>
      <c r="I73" s="166">
        <v>0</v>
      </c>
      <c r="J73" s="191">
        <v>0</v>
      </c>
      <c r="K73" s="166">
        <v>0</v>
      </c>
      <c r="L73" s="166">
        <v>0</v>
      </c>
      <c r="M73" s="18">
        <v>0</v>
      </c>
      <c r="N73" s="165">
        <f>VLOOKUP(Table2[[#This Row],[Code]],'MPG Payment'!$B$4:$Z$130,25,0)</f>
        <v>0</v>
      </c>
      <c r="O73" s="170">
        <f t="shared" si="4"/>
        <v>7741</v>
      </c>
      <c r="P73" t="str">
        <f>IFERROR(VLOOKUP(D73,'Bank Master'!$C$3:$D$7987,2,0),"Indirect")</f>
        <v>Direct</v>
      </c>
      <c r="Q73" t="str">
        <f>IFERROR(VLOOKUP(A73,Table1424[],6,0),0)</f>
        <v>BIRENDAR KUMAR GOPE</v>
      </c>
      <c r="R73" t="str">
        <f>IFERROR(VLOOKUP(A73,Table1424[],7,0),0)</f>
        <v>358702010626226</v>
      </c>
      <c r="S73" t="str">
        <f>IFERROR(VLOOKUP(A73,Table1424[],8,0),0)</f>
        <v>UBIN0535877</v>
      </c>
      <c r="T73" t="str">
        <f>IFERROR(VLOOKUP(A73,Table1424[],9,0),0)</f>
        <v>UNION BANK OF INDIA</v>
      </c>
      <c r="U73" s="40">
        <f>IFERROR(VLOOKUP(A73,Table1424[],10,0),0)</f>
        <v>45183</v>
      </c>
      <c r="V73">
        <f t="shared" si="5"/>
        <v>1</v>
      </c>
      <c r="W73" t="str">
        <f t="shared" si="6"/>
        <v>Available</v>
      </c>
      <c r="X73" s="164" t="str" cm="1">
        <f t="array" aca="1" ref="X73" ca="1">SUBSTITUTE(SUBSTITUTE(MID(CELL("filename"),FIND("[",CELL("filename"))+1,FIND("]",CELL("filename"))-FIND("[",CELL("filename"))-1)," JH Farmer Payment-",""),".xlsx","")</f>
        <v>Indent</v>
      </c>
      <c r="Y73" s="13">
        <f t="shared" si="10"/>
        <v>29.727807987711216</v>
      </c>
      <c r="Z73" s="3">
        <v>0</v>
      </c>
    </row>
    <row r="74" spans="1:26" x14ac:dyDescent="0.25">
      <c r="A74" t="str">
        <f>CONCATENATE(Table2[[#This Row],[Code]],Table2[[#This Row],[Farmers Code]])</f>
        <v>200100090017</v>
      </c>
      <c r="B74" s="1" t="str">
        <f>INDEX('MPG Payment'!$A:$A,MATCH(Table2[[#This Row],[Code]],'MPG Payment'!B:B,0))</f>
        <v>BMC Code :2001</v>
      </c>
      <c r="C74" t="str">
        <f>VLOOKUP(Table2[[#This Row],[Code]],'MPG Payment'!B:C,2,0)</f>
        <v>Makunda</v>
      </c>
      <c r="D74" s="17">
        <v>20010009</v>
      </c>
      <c r="E74" s="17" t="s">
        <v>27</v>
      </c>
      <c r="F74" s="1">
        <v>8</v>
      </c>
      <c r="G74" s="13">
        <v>96.04</v>
      </c>
      <c r="H74" s="13">
        <v>3950.1016999999997</v>
      </c>
      <c r="I74" s="166">
        <v>0</v>
      </c>
      <c r="J74" s="191">
        <v>0</v>
      </c>
      <c r="K74" s="166">
        <v>0</v>
      </c>
      <c r="L74" s="166">
        <v>0</v>
      </c>
      <c r="M74" s="18">
        <v>0</v>
      </c>
      <c r="N74" s="165">
        <f>VLOOKUP(Table2[[#This Row],[Code]],'MPG Payment'!$B$4:$Z$130,25,0)</f>
        <v>0</v>
      </c>
      <c r="O74" s="170">
        <f t="shared" si="4"/>
        <v>3950</v>
      </c>
      <c r="P74" t="str">
        <f>IFERROR(VLOOKUP(D74,'Bank Master'!$C$3:$D$7987,2,0),"Indirect")</f>
        <v>Direct</v>
      </c>
      <c r="Q74" t="str">
        <f>IFERROR(VLOOKUP(A74,Table1424[],6,0),0)</f>
        <v>PUSPA DEVI</v>
      </c>
      <c r="R74" t="str">
        <f>IFERROR(VLOOKUP(A74,Table1424[],7,0),0)</f>
        <v>50100184717426</v>
      </c>
      <c r="S74" t="str">
        <f>IFERROR(VLOOKUP(A74,Table1424[],8,0),0)</f>
        <v>HDFC0001470</v>
      </c>
      <c r="T74" t="str">
        <f>IFERROR(VLOOKUP(A74,Table1424[],9,0),0)</f>
        <v>HDFC BANK</v>
      </c>
      <c r="U74" s="40">
        <f>IFERROR(VLOOKUP(A74,Table1424[],10,0),0)</f>
        <v>45183</v>
      </c>
      <c r="V74">
        <f t="shared" si="5"/>
        <v>1</v>
      </c>
      <c r="W74" t="str">
        <f t="shared" si="6"/>
        <v>Available</v>
      </c>
      <c r="X74" s="164" t="str" cm="1">
        <f t="array" aca="1" ref="X74" ca="1">SUBSTITUTE(SUBSTITUTE(MID(CELL("filename"),FIND("[",CELL("filename"))+1,FIND("]",CELL("filename"))-FIND("[",CELL("filename"))-1)," JH Farmer Payment-",""),".xlsx","")</f>
        <v>Indent</v>
      </c>
      <c r="Y74" s="13">
        <f t="shared" si="10"/>
        <v>16.451902124114948</v>
      </c>
      <c r="Z74" s="3">
        <v>0</v>
      </c>
    </row>
    <row r="75" spans="1:26" x14ac:dyDescent="0.25">
      <c r="A75" t="str">
        <f>CONCATENATE(Table2[[#This Row],[Code]],Table2[[#This Row],[Farmers Code]])</f>
        <v>200100090030</v>
      </c>
      <c r="B75" s="1" t="str">
        <f>INDEX('MPG Payment'!$A:$A,MATCH(Table2[[#This Row],[Code]],'MPG Payment'!B:B,0))</f>
        <v>BMC Code :2001</v>
      </c>
      <c r="C75" t="str">
        <f>VLOOKUP(Table2[[#This Row],[Code]],'MPG Payment'!B:C,2,0)</f>
        <v>Makunda</v>
      </c>
      <c r="D75" s="17">
        <v>20010009</v>
      </c>
      <c r="E75" s="17" t="s">
        <v>7</v>
      </c>
      <c r="F75" s="1">
        <v>14</v>
      </c>
      <c r="G75" s="13">
        <v>188.99</v>
      </c>
      <c r="H75" s="13">
        <v>7923.5784000000003</v>
      </c>
      <c r="I75" s="166">
        <v>0</v>
      </c>
      <c r="J75" s="191">
        <v>0</v>
      </c>
      <c r="K75" s="166">
        <v>0</v>
      </c>
      <c r="L75" s="166">
        <v>0</v>
      </c>
      <c r="M75" s="18">
        <v>0</v>
      </c>
      <c r="N75" s="165">
        <f>VLOOKUP(Table2[[#This Row],[Code]],'MPG Payment'!$B$4:$Z$130,25,0)</f>
        <v>0</v>
      </c>
      <c r="O75" s="170">
        <f t="shared" si="4"/>
        <v>7924</v>
      </c>
      <c r="P75" t="str">
        <f>IFERROR(VLOOKUP(D75,'Bank Master'!$C$3:$D$7987,2,0),"Indirect")</f>
        <v>Direct</v>
      </c>
      <c r="Q75" t="str">
        <f>IFERROR(VLOOKUP(A75,Table1424[],6,0),0)</f>
        <v>SUBHASH GOPE</v>
      </c>
      <c r="R75" t="str">
        <f>IFERROR(VLOOKUP(A75,Table1424[],7,0),0)</f>
        <v>7768139451</v>
      </c>
      <c r="S75" t="str">
        <f>IFERROR(VLOOKUP(A75,Table1424[],8,0),0)</f>
        <v>IDIB000I021</v>
      </c>
      <c r="T75" t="str">
        <f>IFERROR(VLOOKUP(A75,Table1424[],9,0),0)</f>
        <v xml:space="preserve">Indian Bank </v>
      </c>
      <c r="U75" s="40">
        <f>IFERROR(VLOOKUP(A75,Table1424[],10,0),0)</f>
        <v>45600</v>
      </c>
      <c r="V75">
        <f t="shared" si="5"/>
        <v>1</v>
      </c>
      <c r="W75" t="str">
        <f t="shared" si="6"/>
        <v>Available</v>
      </c>
      <c r="X75" s="164" t="str" cm="1">
        <f t="array" aca="1" ref="X75" ca="1">SUBSTITUTE(SUBSTITUTE(MID(CELL("filename"),FIND("[",CELL("filename"))+1,FIND("]",CELL("filename"))-FIND("[",CELL("filename"))-1)," JH Farmer Payment-",""),".xlsx","")</f>
        <v>Indent</v>
      </c>
      <c r="Y75" s="13">
        <f t="shared" si="10"/>
        <v>29.348139478279279</v>
      </c>
      <c r="Z75" s="3">
        <v>0</v>
      </c>
    </row>
    <row r="76" spans="1:26" x14ac:dyDescent="0.25">
      <c r="A76" t="str">
        <f>CONCATENATE(Table2[[#This Row],[Code]],Table2[[#This Row],[Farmers Code]])</f>
        <v>200100090031</v>
      </c>
      <c r="B76" s="1" t="str">
        <f>INDEX('MPG Payment'!$A:$A,MATCH(Table2[[#This Row],[Code]],'MPG Payment'!B:B,0))</f>
        <v>BMC Code :2001</v>
      </c>
      <c r="C76" t="str">
        <f>VLOOKUP(Table2[[#This Row],[Code]],'MPG Payment'!B:C,2,0)</f>
        <v>Makunda</v>
      </c>
      <c r="D76" s="17">
        <v>20010009</v>
      </c>
      <c r="E76" s="17" t="s">
        <v>422</v>
      </c>
      <c r="F76" s="1">
        <v>7</v>
      </c>
      <c r="G76" s="13">
        <v>56.539999999999992</v>
      </c>
      <c r="H76" s="13">
        <v>2361.2820999999999</v>
      </c>
      <c r="I76" s="166">
        <v>0</v>
      </c>
      <c r="J76" s="191">
        <v>0</v>
      </c>
      <c r="K76" s="166">
        <v>0</v>
      </c>
      <c r="L76" s="166">
        <v>0</v>
      </c>
      <c r="M76" s="18">
        <v>0</v>
      </c>
      <c r="N76" s="165">
        <f>VLOOKUP(Table2[[#This Row],[Code]],'MPG Payment'!$B$4:$Z$130,25,0)</f>
        <v>0</v>
      </c>
      <c r="O76" s="170">
        <f t="shared" si="4"/>
        <v>2361</v>
      </c>
      <c r="P76" t="str">
        <f>IFERROR(VLOOKUP(D76,'Bank Master'!$C$3:$D$7987,2,0),"Indirect")</f>
        <v>Direct</v>
      </c>
      <c r="Q76" t="str">
        <f>IFERROR(VLOOKUP(A76,Table1424[],6,0),0)</f>
        <v>MAMTA DEVI</v>
      </c>
      <c r="R76" t="str">
        <f>IFERROR(VLOOKUP(A76,Table1424[],7,0),0)</f>
        <v>589510110004327</v>
      </c>
      <c r="S76" t="str">
        <f>IFERROR(VLOOKUP(A76,Table1424[],8,0),0)</f>
        <v>BKID0005895</v>
      </c>
      <c r="T76" t="str">
        <f>IFERROR(VLOOKUP(A76,Table1424[],9,0),0)</f>
        <v>BANK OF INDIA</v>
      </c>
      <c r="U76" s="40">
        <f>IFERROR(VLOOKUP(A76,Table1424[],10,0),0)</f>
        <v>45649</v>
      </c>
      <c r="V76">
        <f t="shared" si="5"/>
        <v>1</v>
      </c>
      <c r="W76" t="str">
        <f t="shared" si="6"/>
        <v>Available</v>
      </c>
      <c r="X76" s="164" t="str" cm="1">
        <f t="array" aca="1" ref="X76" ca="1">SUBSTITUTE(SUBSTITUTE(MID(CELL("filename"),FIND("[",CELL("filename"))+1,FIND("]",CELL("filename"))-FIND("[",CELL("filename"))-1)," JH Farmer Payment-",""),".xlsx","")</f>
        <v>Indent</v>
      </c>
      <c r="Y76" s="13">
        <f t="shared" si="10"/>
        <v>14.617062875840116</v>
      </c>
      <c r="Z76" s="3">
        <v>0</v>
      </c>
    </row>
    <row r="77" spans="1:26" x14ac:dyDescent="0.25">
      <c r="A77" t="str">
        <f>CONCATENATE(Table2[[#This Row],[Code]],Table2[[#This Row],[Farmers Code]])</f>
        <v>200100090032</v>
      </c>
      <c r="B77" s="1" t="str">
        <f>INDEX('MPG Payment'!$A:$A,MATCH(Table2[[#This Row],[Code]],'MPG Payment'!B:B,0))</f>
        <v>BMC Code :2001</v>
      </c>
      <c r="C77" t="str">
        <f>VLOOKUP(Table2[[#This Row],[Code]],'MPG Payment'!B:C,2,0)</f>
        <v>Makunda</v>
      </c>
      <c r="D77" s="17">
        <v>20010009</v>
      </c>
      <c r="E77" s="17" t="s">
        <v>8</v>
      </c>
      <c r="F77" s="1">
        <v>14</v>
      </c>
      <c r="G77" s="13">
        <v>45.63</v>
      </c>
      <c r="H77" s="13">
        <v>1905.6502000000003</v>
      </c>
      <c r="I77" s="166">
        <v>0</v>
      </c>
      <c r="J77" s="191">
        <v>0</v>
      </c>
      <c r="K77" s="166">
        <v>0</v>
      </c>
      <c r="L77" s="166">
        <v>0</v>
      </c>
      <c r="M77" s="18">
        <v>0</v>
      </c>
      <c r="N77" s="165">
        <f>VLOOKUP(Table2[[#This Row],[Code]],'MPG Payment'!$B$4:$Z$130,25,0)</f>
        <v>0</v>
      </c>
      <c r="O77" s="170">
        <f t="shared" si="4"/>
        <v>1906</v>
      </c>
      <c r="P77" t="str">
        <f>IFERROR(VLOOKUP(D77,'Bank Master'!$C$3:$D$7987,2,0),"Indirect")</f>
        <v>Direct</v>
      </c>
      <c r="Q77" t="str">
        <f>IFERROR(VLOOKUP(A77,Table1424[],6,0),0)</f>
        <v>REENA KUMARI</v>
      </c>
      <c r="R77" t="str">
        <f>IFERROR(VLOOKUP(A77,Table1424[],7,0),0)</f>
        <v>490218210000253</v>
      </c>
      <c r="S77" t="str">
        <f>IFERROR(VLOOKUP(A77,Table1424[],8,0),0)</f>
        <v>BKID0004902</v>
      </c>
      <c r="T77">
        <f>IFERROR(VLOOKUP(A77,Table1424[],9,0),0)</f>
        <v>0</v>
      </c>
      <c r="U77" s="40">
        <f>IFERROR(VLOOKUP(A77,Table1424[],10,0),0)</f>
        <v>46175</v>
      </c>
      <c r="V77">
        <f t="shared" si="5"/>
        <v>1</v>
      </c>
      <c r="W77" t="str">
        <f t="shared" si="6"/>
        <v>Available</v>
      </c>
      <c r="X77" s="164" t="str" cm="1">
        <f t="array" aca="1" ref="X77" ca="1">SUBSTITUTE(SUBSTITUTE(MID(CELL("filename"),FIND("[",CELL("filename"))+1,FIND("]",CELL("filename"))-FIND("[",CELL("filename"))-1)," JH Farmer Payment-",""),".xlsx","")</f>
        <v>Indent</v>
      </c>
      <c r="Y77" s="13">
        <f t="shared" si="10"/>
        <v>29.234169186938423</v>
      </c>
      <c r="Z77" s="3">
        <v>0</v>
      </c>
    </row>
    <row r="78" spans="1:26" x14ac:dyDescent="0.25">
      <c r="A78" t="str">
        <f>CONCATENATE(Table2[[#This Row],[Code]],Table2[[#This Row],[Farmers Code]])</f>
        <v>200100090034</v>
      </c>
      <c r="B78" s="1" t="str">
        <f>INDEX('MPG Payment'!$A:$A,MATCH(Table2[[#This Row],[Code]],'MPG Payment'!B:B,0))</f>
        <v>BMC Code :2001</v>
      </c>
      <c r="C78" t="str">
        <f>VLOOKUP(Table2[[#This Row],[Code]],'MPG Payment'!B:C,2,0)</f>
        <v>Makunda</v>
      </c>
      <c r="D78" s="17">
        <v>20010009</v>
      </c>
      <c r="E78" s="17" t="s">
        <v>33</v>
      </c>
      <c r="F78" s="1">
        <v>7</v>
      </c>
      <c r="G78" s="13">
        <v>25.119999999999994</v>
      </c>
      <c r="H78" s="13">
        <v>1019.5984999999998</v>
      </c>
      <c r="I78" s="166">
        <v>0</v>
      </c>
      <c r="J78" s="191">
        <v>0</v>
      </c>
      <c r="K78" s="166">
        <v>0</v>
      </c>
      <c r="L78" s="166">
        <v>0</v>
      </c>
      <c r="M78" s="18">
        <v>0</v>
      </c>
      <c r="N78" s="165">
        <f>VLOOKUP(Table2[[#This Row],[Code]],'MPG Payment'!$B$4:$Z$130,25,0)</f>
        <v>0</v>
      </c>
      <c r="O78" s="170">
        <f t="shared" si="4"/>
        <v>1020</v>
      </c>
      <c r="P78" t="str">
        <f>IFERROR(VLOOKUP(D78,'Bank Master'!$C$3:$D$7987,2,0),"Indirect")</f>
        <v>Direct</v>
      </c>
      <c r="Q78" t="str">
        <f>IFERROR(VLOOKUP(A78,Table1424[],6,0),0)</f>
        <v>SOMESH GOPE</v>
      </c>
      <c r="R78" t="str">
        <f>IFERROR(VLOOKUP(A78,Table1424[],7,0),0)</f>
        <v>358702010629551</v>
      </c>
      <c r="S78" t="str">
        <f>IFERROR(VLOOKUP(A78,Table1424[],8,0),0)</f>
        <v>UBIN0535877</v>
      </c>
      <c r="T78">
        <f>IFERROR(VLOOKUP(A78,Table1424[],9,0),0)</f>
        <v>0</v>
      </c>
      <c r="U78" s="40">
        <f>IFERROR(VLOOKUP(A78,Table1424[],10,0),0)</f>
        <v>46195</v>
      </c>
      <c r="V78">
        <f t="shared" si="5"/>
        <v>1</v>
      </c>
      <c r="W78" t="str">
        <f t="shared" si="6"/>
        <v>Available</v>
      </c>
      <c r="X78" s="164" t="str" cm="1">
        <f t="array" aca="1" ref="X78" ca="1">SUBSTITUTE(SUBSTITUTE(MID(CELL("filename"),FIND("[",CELL("filename"))+1,FIND("]",CELL("filename"))-FIND("[",CELL("filename"))-1)," JH Farmer Payment-",""),".xlsx","")</f>
        <v>Indent</v>
      </c>
      <c r="Y78" s="13">
        <f t="shared" si="10"/>
        <v>14.206189291401275</v>
      </c>
      <c r="Z78" s="3">
        <v>0</v>
      </c>
    </row>
    <row r="79" spans="1:26" x14ac:dyDescent="0.25">
      <c r="A79" t="str">
        <f>CONCATENATE(Table2[[#This Row],[Code]],Table2[[#This Row],[Farmers Code]])</f>
        <v>200100150003</v>
      </c>
      <c r="B79" s="1" t="str">
        <f>INDEX('MPG Payment'!$A:$A,MATCH(Table2[[#This Row],[Code]],'MPG Payment'!B:B,0))</f>
        <v>BMC Code :2001</v>
      </c>
      <c r="C79" t="str">
        <f>VLOOKUP(Table2[[#This Row],[Code]],'MPG Payment'!B:C,2,0)</f>
        <v>BOREYA</v>
      </c>
      <c r="D79" s="17">
        <v>20010015</v>
      </c>
      <c r="E79" s="17" t="s">
        <v>0</v>
      </c>
      <c r="F79" s="1">
        <v>1</v>
      </c>
      <c r="G79" s="13">
        <v>4</v>
      </c>
      <c r="H79" s="13">
        <v>165.56</v>
      </c>
      <c r="I79" s="166">
        <v>0</v>
      </c>
      <c r="J79" s="191">
        <v>0</v>
      </c>
      <c r="K79" s="166">
        <v>0</v>
      </c>
      <c r="L79" s="166">
        <v>0</v>
      </c>
      <c r="M79" s="18">
        <v>0</v>
      </c>
      <c r="N79" s="165">
        <f>VLOOKUP(Table2[[#This Row],[Code]],'MPG Payment'!$B$4:$Z$130,25,0)</f>
        <v>0</v>
      </c>
      <c r="O79" s="170">
        <f t="shared" si="4"/>
        <v>166</v>
      </c>
      <c r="P79" t="str">
        <f>IFERROR(VLOOKUP(D79,'Bank Master'!$C$3:$D$7987,2,0),"Indirect")</f>
        <v>Direct</v>
      </c>
      <c r="Q79" t="str">
        <f>IFERROR(VLOOKUP(A79,Table1424[],6,0),0)</f>
        <v xml:space="preserve">Manga Bhagat </v>
      </c>
      <c r="R79" t="str">
        <f>IFERROR(VLOOKUP(A79,Table1424[],7,0),0)</f>
        <v>358702010612721</v>
      </c>
      <c r="S79" t="str">
        <f>IFERROR(VLOOKUP(A79,Table1424[],8,0),0)</f>
        <v>UBIN0535877</v>
      </c>
      <c r="T79" t="str">
        <f>IFERROR(VLOOKUP(A79,Table1424[],9,0),0)</f>
        <v>UNION BANK OF INDIA</v>
      </c>
      <c r="U79" s="40">
        <f>IFERROR(VLOOKUP(A79,Table1424[],10,0),0)</f>
        <v>45262</v>
      </c>
      <c r="V79">
        <f t="shared" si="5"/>
        <v>1</v>
      </c>
      <c r="W79" t="str">
        <f t="shared" si="6"/>
        <v>Available</v>
      </c>
      <c r="X79" s="164" t="str" cm="1">
        <f t="array" aca="1" ref="X79" ca="1">SUBSTITUTE(SUBSTITUTE(MID(CELL("filename"),FIND("[",CELL("filename"))+1,FIND("]",CELL("filename"))-FIND("[",CELL("filename"))-1)," JH Farmer Payment-",""),".xlsx","")</f>
        <v>Indent</v>
      </c>
      <c r="Y79" s="13">
        <f t="shared" si="10"/>
        <v>2.0695000000000001</v>
      </c>
      <c r="Z79" s="3">
        <v>0</v>
      </c>
    </row>
    <row r="80" spans="1:26" x14ac:dyDescent="0.25">
      <c r="A80" t="str">
        <f>CONCATENATE(Table2[[#This Row],[Code]],Table2[[#This Row],[Farmers Code]])</f>
        <v>200100150006</v>
      </c>
      <c r="B80" s="1" t="str">
        <f>INDEX('MPG Payment'!$A:$A,MATCH(Table2[[#This Row],[Code]],'MPG Payment'!B:B,0))</f>
        <v>BMC Code :2001</v>
      </c>
      <c r="C80" t="str">
        <f>VLOOKUP(Table2[[#This Row],[Code]],'MPG Payment'!B:C,2,0)</f>
        <v>BOREYA</v>
      </c>
      <c r="D80" s="17">
        <v>20010015</v>
      </c>
      <c r="E80" s="17" t="s">
        <v>19</v>
      </c>
      <c r="F80" s="1">
        <v>5</v>
      </c>
      <c r="G80" s="13">
        <v>20.479999999999997</v>
      </c>
      <c r="H80" s="13">
        <v>825.4914</v>
      </c>
      <c r="I80" s="166">
        <v>0</v>
      </c>
      <c r="J80" s="191">
        <v>0</v>
      </c>
      <c r="K80" s="166">
        <v>0</v>
      </c>
      <c r="L80" s="166">
        <v>0</v>
      </c>
      <c r="M80" s="18">
        <v>0</v>
      </c>
      <c r="N80" s="165">
        <f>VLOOKUP(Table2[[#This Row],[Code]],'MPG Payment'!$B$4:$Z$130,25,0)</f>
        <v>0</v>
      </c>
      <c r="O80" s="170">
        <f t="shared" si="4"/>
        <v>825</v>
      </c>
      <c r="P80" t="str">
        <f>IFERROR(VLOOKUP(D80,'Bank Master'!$C$3:$D$7987,2,0),"Indirect")</f>
        <v>Direct</v>
      </c>
      <c r="Q80" t="str">
        <f>IFERROR(VLOOKUP(A80,Table1424[],6,0),0)</f>
        <v xml:space="preserve">Shkila Khatoon </v>
      </c>
      <c r="R80" t="str">
        <f>IFERROR(VLOOKUP(A80,Table1424[],7,0),0)</f>
        <v>358702010614868</v>
      </c>
      <c r="S80" t="str">
        <f>IFERROR(VLOOKUP(A80,Table1424[],8,0),0)</f>
        <v>UBIN0535877</v>
      </c>
      <c r="T80" t="str">
        <f>IFERROR(VLOOKUP(A80,Table1424[],9,0),0)</f>
        <v>UNION BANK OF INDIA</v>
      </c>
      <c r="U80" s="40">
        <f>IFERROR(VLOOKUP(A80,Table1424[],10,0),0)</f>
        <v>45262</v>
      </c>
      <c r="V80">
        <f t="shared" si="5"/>
        <v>1</v>
      </c>
      <c r="W80" t="str">
        <f t="shared" si="6"/>
        <v>Available</v>
      </c>
      <c r="X80" s="164" t="str" cm="1">
        <f t="array" aca="1" ref="X80" ca="1">SUBSTITUTE(SUBSTITUTE(MID(CELL("filename"),FIND("[",CELL("filename"))+1,FIND("]",CELL("filename"))-FIND("[",CELL("filename"))-1)," JH Farmer Payment-",""),".xlsx","")</f>
        <v>Indent</v>
      </c>
      <c r="Y80" s="13">
        <f t="shared" si="10"/>
        <v>10.076799316406252</v>
      </c>
      <c r="Z80" s="3">
        <v>0</v>
      </c>
    </row>
    <row r="81" spans="1:26" x14ac:dyDescent="0.25">
      <c r="A81" t="str">
        <f>CONCATENATE(Table2[[#This Row],[Code]],Table2[[#This Row],[Farmers Code]])</f>
        <v>200100150013</v>
      </c>
      <c r="B81" s="1" t="str">
        <f>INDEX('MPG Payment'!$A:$A,MATCH(Table2[[#This Row],[Code]],'MPG Payment'!B:B,0))</f>
        <v>BMC Code :2001</v>
      </c>
      <c r="C81" t="str">
        <f>VLOOKUP(Table2[[#This Row],[Code]],'MPG Payment'!B:C,2,0)</f>
        <v>BOREYA</v>
      </c>
      <c r="D81" s="17">
        <v>20010015</v>
      </c>
      <c r="E81" s="17" t="s">
        <v>23</v>
      </c>
      <c r="F81" s="1">
        <v>14</v>
      </c>
      <c r="G81" s="13">
        <v>64.809999999999988</v>
      </c>
      <c r="H81" s="13">
        <v>2723.6595000000002</v>
      </c>
      <c r="I81" s="166">
        <v>0</v>
      </c>
      <c r="J81" s="191">
        <v>0</v>
      </c>
      <c r="K81" s="166">
        <v>0</v>
      </c>
      <c r="L81" s="166">
        <v>0</v>
      </c>
      <c r="M81" s="18">
        <v>0</v>
      </c>
      <c r="N81" s="165">
        <f>VLOOKUP(Table2[[#This Row],[Code]],'MPG Payment'!$B$4:$Z$130,25,0)</f>
        <v>0</v>
      </c>
      <c r="O81" s="170">
        <f t="shared" si="4"/>
        <v>2724</v>
      </c>
      <c r="P81" t="str">
        <f>IFERROR(VLOOKUP(D81,'Bank Master'!$C$3:$D$7987,2,0),"Indirect")</f>
        <v>Direct</v>
      </c>
      <c r="Q81" t="str">
        <f>IFERROR(VLOOKUP(A81,Table1424[],6,0),0)</f>
        <v xml:space="preserve">Shashi Kala Urain </v>
      </c>
      <c r="R81" t="str">
        <f>IFERROR(VLOOKUP(A81,Table1424[],7,0),0)</f>
        <v>6443192285</v>
      </c>
      <c r="S81" t="str">
        <f>IFERROR(VLOOKUP(A81,Table1424[],8,0),0)</f>
        <v>IDIB000I021</v>
      </c>
      <c r="T81" t="str">
        <f>IFERROR(VLOOKUP(A81,Table1424[],9,0),0)</f>
        <v xml:space="preserve">Allahabad Bank </v>
      </c>
      <c r="U81" s="40">
        <f>IFERROR(VLOOKUP(A81,Table1424[],10,0),0)</f>
        <v>45290</v>
      </c>
      <c r="V81">
        <f t="shared" si="5"/>
        <v>1</v>
      </c>
      <c r="W81" t="str">
        <f t="shared" si="6"/>
        <v>Available</v>
      </c>
      <c r="X81" s="164" t="str" cm="1">
        <f t="array" aca="1" ref="X81" ca="1">SUBSTITUTE(SUBSTITUTE(MID(CELL("filename"),FIND("[",CELL("filename"))+1,FIND("]",CELL("filename"))-FIND("[",CELL("filename"))-1)," JH Farmer Payment-",""),".xlsx","")</f>
        <v>Indent</v>
      </c>
      <c r="Y81" s="13">
        <f t="shared" si="10"/>
        <v>29.417707915445156</v>
      </c>
      <c r="Z81" s="3">
        <v>0</v>
      </c>
    </row>
    <row r="82" spans="1:26" x14ac:dyDescent="0.25">
      <c r="A82" t="str">
        <f>CONCATENATE(Table2[[#This Row],[Code]],Table2[[#This Row],[Farmers Code]])</f>
        <v>200100150014</v>
      </c>
      <c r="B82" s="1" t="str">
        <f>INDEX('MPG Payment'!$A:$A,MATCH(Table2[[#This Row],[Code]],'MPG Payment'!B:B,0))</f>
        <v>BMC Code :2001</v>
      </c>
      <c r="C82" t="str">
        <f>VLOOKUP(Table2[[#This Row],[Code]],'MPG Payment'!B:C,2,0)</f>
        <v>BOREYA</v>
      </c>
      <c r="D82" s="17">
        <v>20010015</v>
      </c>
      <c r="E82" s="17" t="s">
        <v>24</v>
      </c>
      <c r="F82" s="1">
        <v>12</v>
      </c>
      <c r="G82" s="13">
        <v>70.14</v>
      </c>
      <c r="H82" s="13">
        <v>3043.5703000000003</v>
      </c>
      <c r="I82" s="166">
        <v>0</v>
      </c>
      <c r="J82" s="191">
        <v>0</v>
      </c>
      <c r="K82" s="166">
        <v>0</v>
      </c>
      <c r="L82" s="166">
        <v>0</v>
      </c>
      <c r="M82" s="18">
        <v>0</v>
      </c>
      <c r="N82" s="165">
        <f>VLOOKUP(Table2[[#This Row],[Code]],'MPG Payment'!$B$4:$Z$130,25,0)</f>
        <v>0</v>
      </c>
      <c r="O82" s="170">
        <f t="shared" si="4"/>
        <v>3044</v>
      </c>
      <c r="P82" t="str">
        <f>IFERROR(VLOOKUP(D82,'Bank Master'!$C$3:$D$7987,2,0),"Indirect")</f>
        <v>Direct</v>
      </c>
      <c r="Q82" t="str">
        <f>IFERROR(VLOOKUP(A82,Table1424[],6,0),0)</f>
        <v xml:space="preserve">Putun Devi </v>
      </c>
      <c r="R82" t="str">
        <f>IFERROR(VLOOKUP(A82,Table1424[],7,0),0)</f>
        <v>358702120002678</v>
      </c>
      <c r="S82" t="str">
        <f>IFERROR(VLOOKUP(A82,Table1424[],8,0),0)</f>
        <v>UBIN0535877</v>
      </c>
      <c r="T82" t="str">
        <f>IFERROR(VLOOKUP(A82,Table1424[],9,0),0)</f>
        <v>UNION BANK OF INDIA</v>
      </c>
      <c r="U82" s="40">
        <f>IFERROR(VLOOKUP(A82,Table1424[],10,0),0)</f>
        <v>45304</v>
      </c>
      <c r="V82">
        <f t="shared" si="5"/>
        <v>1</v>
      </c>
      <c r="W82" t="str">
        <f t="shared" si="6"/>
        <v>Available</v>
      </c>
      <c r="X82" s="164" t="str" cm="1">
        <f t="array" aca="1" ref="X82" ca="1">SUBSTITUTE(SUBSTITUTE(MID(CELL("filename"),FIND("[",CELL("filename"))+1,FIND("]",CELL("filename"))-FIND("[",CELL("filename"))-1)," JH Farmer Payment-",""),".xlsx","")</f>
        <v>Indent</v>
      </c>
      <c r="Y82" s="13">
        <f t="shared" si="10"/>
        <v>26.035674080410612</v>
      </c>
      <c r="Z82" s="3">
        <v>0</v>
      </c>
    </row>
    <row r="83" spans="1:26" x14ac:dyDescent="0.25">
      <c r="A83" t="str">
        <f>CONCATENATE(Table2[[#This Row],[Code]],Table2[[#This Row],[Farmers Code]])</f>
        <v>200100150016</v>
      </c>
      <c r="B83" s="1" t="str">
        <f>INDEX('MPG Payment'!$A:$A,MATCH(Table2[[#This Row],[Code]],'MPG Payment'!B:B,0))</f>
        <v>BMC Code :2001</v>
      </c>
      <c r="C83" t="str">
        <f>VLOOKUP(Table2[[#This Row],[Code]],'MPG Payment'!B:C,2,0)</f>
        <v>BOREYA</v>
      </c>
      <c r="D83" s="17">
        <v>20010015</v>
      </c>
      <c r="E83" s="17" t="s">
        <v>26</v>
      </c>
      <c r="F83" s="1">
        <v>13</v>
      </c>
      <c r="G83" s="13">
        <v>42.680000000000007</v>
      </c>
      <c r="H83" s="13">
        <v>1927.1325000000002</v>
      </c>
      <c r="I83" s="166">
        <v>0</v>
      </c>
      <c r="J83" s="191">
        <v>0</v>
      </c>
      <c r="K83" s="166">
        <v>0</v>
      </c>
      <c r="L83" s="166">
        <v>0</v>
      </c>
      <c r="M83" s="18">
        <v>0</v>
      </c>
      <c r="N83" s="165">
        <f>VLOOKUP(Table2[[#This Row],[Code]],'MPG Payment'!$B$4:$Z$130,25,0)</f>
        <v>0</v>
      </c>
      <c r="O83" s="170">
        <f t="shared" si="4"/>
        <v>1927</v>
      </c>
      <c r="P83" t="str">
        <f>IFERROR(VLOOKUP(D83,'Bank Master'!$C$3:$D$7987,2,0),"Indirect")</f>
        <v>Direct</v>
      </c>
      <c r="Q83" t="str">
        <f>IFERROR(VLOOKUP(A83,Table1424[],6,0),0)</f>
        <v xml:space="preserve">Evaren Khes </v>
      </c>
      <c r="R83" t="str">
        <f>IFERROR(VLOOKUP(A83,Table1424[],7,0),0)</f>
        <v>358702010605620</v>
      </c>
      <c r="S83" t="str">
        <f>IFERROR(VLOOKUP(A83,Table1424[],8,0),0)</f>
        <v>UBIN0535877</v>
      </c>
      <c r="T83" t="str">
        <f>IFERROR(VLOOKUP(A83,Table1424[],9,0),0)</f>
        <v>UNION BANK OF INDIA</v>
      </c>
      <c r="U83" s="40">
        <f>IFERROR(VLOOKUP(A83,Table1424[],10,0),0)</f>
        <v>45304</v>
      </c>
      <c r="V83">
        <f t="shared" si="5"/>
        <v>1</v>
      </c>
      <c r="W83" t="str">
        <f t="shared" si="6"/>
        <v>Available</v>
      </c>
      <c r="X83" s="164" t="str" cm="1">
        <f t="array" aca="1" ref="X83" ca="1">SUBSTITUTE(SUBSTITUTE(MID(CELL("filename"),FIND("[",CELL("filename"))+1,FIND("]",CELL("filename"))-FIND("[",CELL("filename"))-1)," JH Farmer Payment-",""),".xlsx","")</f>
        <v>Indent</v>
      </c>
      <c r="Y83" s="13">
        <f t="shared" si="10"/>
        <v>29.349487464854732</v>
      </c>
      <c r="Z83" s="3">
        <v>0</v>
      </c>
    </row>
    <row r="84" spans="1:26" x14ac:dyDescent="0.25">
      <c r="A84" t="str">
        <f>CONCATENATE(Table2[[#This Row],[Code]],Table2[[#This Row],[Farmers Code]])</f>
        <v>200100150017</v>
      </c>
      <c r="B84" s="1" t="str">
        <f>INDEX('MPG Payment'!$A:$A,MATCH(Table2[[#This Row],[Code]],'MPG Payment'!B:B,0))</f>
        <v>BMC Code :2001</v>
      </c>
      <c r="C84" t="str">
        <f>VLOOKUP(Table2[[#This Row],[Code]],'MPG Payment'!B:C,2,0)</f>
        <v>BOREYA</v>
      </c>
      <c r="D84" s="17">
        <v>20010015</v>
      </c>
      <c r="E84" s="17" t="s">
        <v>27</v>
      </c>
      <c r="F84" s="1">
        <v>14</v>
      </c>
      <c r="G84" s="13">
        <v>53.02</v>
      </c>
      <c r="H84" s="13">
        <v>2175.221</v>
      </c>
      <c r="I84" s="166">
        <v>0</v>
      </c>
      <c r="J84" s="191">
        <v>0</v>
      </c>
      <c r="K84" s="166">
        <v>0</v>
      </c>
      <c r="L84" s="166">
        <v>0</v>
      </c>
      <c r="M84" s="18">
        <v>0</v>
      </c>
      <c r="N84" s="165">
        <f>VLOOKUP(Table2[[#This Row],[Code]],'MPG Payment'!$B$4:$Z$130,25,0)</f>
        <v>0</v>
      </c>
      <c r="O84" s="170">
        <f t="shared" si="4"/>
        <v>2175</v>
      </c>
      <c r="P84" t="str">
        <f>IFERROR(VLOOKUP(D84,'Bank Master'!$C$3:$D$7987,2,0),"Indirect")</f>
        <v>Direct</v>
      </c>
      <c r="Q84" t="str">
        <f>IFERROR(VLOOKUP(A84,Table1424[],6,0),0)</f>
        <v xml:space="preserve">Halima Khatoon </v>
      </c>
      <c r="R84" t="str">
        <f>IFERROR(VLOOKUP(A84,Table1424[],7,0),0)</f>
        <v>35769326327</v>
      </c>
      <c r="S84" t="str">
        <f>IFERROR(VLOOKUP(A84,Table1424[],8,0),0)</f>
        <v>SBIN0015346</v>
      </c>
      <c r="T84" t="str">
        <f>IFERROR(VLOOKUP(A84,Table1424[],9,0),0)</f>
        <v>STATE BANK OF INDIA</v>
      </c>
      <c r="U84" s="40">
        <f>IFERROR(VLOOKUP(A84,Table1424[],10,0),0)</f>
        <v>45318</v>
      </c>
      <c r="V84">
        <f t="shared" si="5"/>
        <v>1</v>
      </c>
      <c r="W84" t="str">
        <f t="shared" si="6"/>
        <v>Available</v>
      </c>
      <c r="X84" s="164" t="str" cm="1">
        <f t="array" aca="1" ref="X84" ca="1">SUBSTITUTE(SUBSTITUTE(MID(CELL("filename"),FIND("[",CELL("filename"))+1,FIND("]",CELL("filename"))-FIND("[",CELL("filename"))-1)," JH Farmer Payment-",""),".xlsx","")</f>
        <v>Indent</v>
      </c>
      <c r="Y84" s="13">
        <f t="shared" si="10"/>
        <v>28.718496793662769</v>
      </c>
      <c r="Z84" s="3">
        <v>0</v>
      </c>
    </row>
    <row r="85" spans="1:26" x14ac:dyDescent="0.25">
      <c r="A85" t="str">
        <f>CONCATENATE(Table2[[#This Row],[Code]],Table2[[#This Row],[Farmers Code]])</f>
        <v>200100150021</v>
      </c>
      <c r="B85" s="1" t="str">
        <f>INDEX('MPG Payment'!$A:$A,MATCH(Table2[[#This Row],[Code]],'MPG Payment'!B:B,0))</f>
        <v>BMC Code :2001</v>
      </c>
      <c r="C85" t="str">
        <f>VLOOKUP(Table2[[#This Row],[Code]],'MPG Payment'!B:C,2,0)</f>
        <v>BOREYA</v>
      </c>
      <c r="D85" s="17">
        <v>20010015</v>
      </c>
      <c r="E85" s="17" t="s">
        <v>28</v>
      </c>
      <c r="F85" s="1">
        <v>14</v>
      </c>
      <c r="G85" s="13">
        <v>50.379999999999995</v>
      </c>
      <c r="H85" s="13">
        <v>2046.3229000000001</v>
      </c>
      <c r="I85" s="166">
        <v>0</v>
      </c>
      <c r="J85" s="191">
        <v>0</v>
      </c>
      <c r="K85" s="166">
        <v>0</v>
      </c>
      <c r="L85" s="166">
        <v>0</v>
      </c>
      <c r="M85" s="18">
        <v>0</v>
      </c>
      <c r="N85" s="165">
        <f>VLOOKUP(Table2[[#This Row],[Code]],'MPG Payment'!$B$4:$Z$130,25,0)</f>
        <v>0</v>
      </c>
      <c r="O85" s="170">
        <f t="shared" si="4"/>
        <v>2046</v>
      </c>
      <c r="P85" t="str">
        <f>IFERROR(VLOOKUP(D85,'Bank Master'!$C$3:$D$7987,2,0),"Indirect")</f>
        <v>Direct</v>
      </c>
      <c r="Q85" t="str">
        <f>IFERROR(VLOOKUP(A85,Table1424[],6,0),0)</f>
        <v>Etwari Urain</v>
      </c>
      <c r="R85" t="str">
        <f>IFERROR(VLOOKUP(A85,Table1424[],7,0),0)</f>
        <v>6940856322</v>
      </c>
      <c r="S85" t="str">
        <f>IFERROR(VLOOKUP(A85,Table1424[],8,0),0)</f>
        <v>IDIB000I021</v>
      </c>
      <c r="T85" t="str">
        <f>IFERROR(VLOOKUP(A85,Table1424[],9,0),0)</f>
        <v>Indian bank</v>
      </c>
      <c r="U85" s="40">
        <f>IFERROR(VLOOKUP(A85,Table1424[],10,0),0)</f>
        <v>45348</v>
      </c>
      <c r="V85">
        <f t="shared" si="5"/>
        <v>1</v>
      </c>
      <c r="W85" t="str">
        <f t="shared" si="6"/>
        <v>Available</v>
      </c>
      <c r="X85" s="164" t="str" cm="1">
        <f t="array" aca="1" ref="X85" ca="1">SUBSTITUTE(SUBSTITUTE(MID(CELL("filename"),FIND("[",CELL("filename"))+1,FIND("]",CELL("filename"))-FIND("[",CELL("filename"))-1)," JH Farmer Payment-",""),".xlsx","")</f>
        <v>Indent</v>
      </c>
      <c r="Y85" s="13">
        <f t="shared" si="10"/>
        <v>28.432434100833667</v>
      </c>
      <c r="Z85" s="3">
        <v>0</v>
      </c>
    </row>
    <row r="86" spans="1:26" x14ac:dyDescent="0.25">
      <c r="A86" t="str">
        <f>CONCATENATE(Table2[[#This Row],[Code]],Table2[[#This Row],[Farmers Code]])</f>
        <v>200100150022</v>
      </c>
      <c r="B86" s="1" t="str">
        <f>INDEX('MPG Payment'!$A:$A,MATCH(Table2[[#This Row],[Code]],'MPG Payment'!B:B,0))</f>
        <v>BMC Code :2001</v>
      </c>
      <c r="C86" t="str">
        <f>VLOOKUP(Table2[[#This Row],[Code]],'MPG Payment'!B:C,2,0)</f>
        <v>BOREYA</v>
      </c>
      <c r="D86" s="17">
        <v>20010015</v>
      </c>
      <c r="E86" s="17" t="s">
        <v>37</v>
      </c>
      <c r="F86" s="1">
        <v>7</v>
      </c>
      <c r="G86" s="13">
        <v>13.89</v>
      </c>
      <c r="H86" s="13">
        <v>562.93459999999993</v>
      </c>
      <c r="I86" s="166">
        <v>0</v>
      </c>
      <c r="J86" s="191">
        <v>0</v>
      </c>
      <c r="K86" s="166">
        <v>0</v>
      </c>
      <c r="L86" s="166">
        <v>0</v>
      </c>
      <c r="M86" s="18">
        <v>0</v>
      </c>
      <c r="N86" s="165">
        <f>VLOOKUP(Table2[[#This Row],[Code]],'MPG Payment'!$B$4:$Z$130,25,0)</f>
        <v>0</v>
      </c>
      <c r="O86" s="170">
        <f t="shared" si="4"/>
        <v>563</v>
      </c>
      <c r="P86" t="str">
        <f>IFERROR(VLOOKUP(D86,'Bank Master'!$C$3:$D$7987,2,0),"Indirect")</f>
        <v>Direct</v>
      </c>
      <c r="Q86" t="str">
        <f>IFERROR(VLOOKUP(A86,Table1424[],6,0),0)</f>
        <v xml:space="preserve">Nejam Ansari </v>
      </c>
      <c r="R86" t="str">
        <f>IFERROR(VLOOKUP(A86,Table1424[],7,0),0)</f>
        <v>358702010612736</v>
      </c>
      <c r="S86" t="str">
        <f>IFERROR(VLOOKUP(A86,Table1424[],8,0),0)</f>
        <v>UBIN0535877</v>
      </c>
      <c r="T86" t="str">
        <f>IFERROR(VLOOKUP(A86,Table1424[],9,0),0)</f>
        <v>UNION BANK OF INDIA</v>
      </c>
      <c r="U86" s="40">
        <f>IFERROR(VLOOKUP(A86,Table1424[],10,0),0)</f>
        <v>45355</v>
      </c>
      <c r="V86">
        <f t="shared" si="5"/>
        <v>1</v>
      </c>
      <c r="W86" t="str">
        <f t="shared" si="6"/>
        <v>Available</v>
      </c>
      <c r="X86" s="164" t="str" cm="1">
        <f t="array" aca="1" ref="X86" ca="1">SUBSTITUTE(SUBSTITUTE(MID(CELL("filename"),FIND("[",CELL("filename"))+1,FIND("]",CELL("filename"))-FIND("[",CELL("filename"))-1)," JH Farmer Payment-",""),".xlsx","")</f>
        <v>Indent</v>
      </c>
      <c r="Y86" s="13">
        <f t="shared" si="10"/>
        <v>14.184817134629229</v>
      </c>
      <c r="Z86" s="3">
        <v>0</v>
      </c>
    </row>
    <row r="87" spans="1:26" x14ac:dyDescent="0.25">
      <c r="A87" t="str">
        <f>CONCATENATE(Table2[[#This Row],[Code]],Table2[[#This Row],[Farmers Code]])</f>
        <v>200100150024</v>
      </c>
      <c r="B87" s="1" t="str">
        <f>INDEX('MPG Payment'!$A:$A,MATCH(Table2[[#This Row],[Code]],'MPG Payment'!B:B,0))</f>
        <v>BMC Code :2001</v>
      </c>
      <c r="C87" t="str">
        <f>VLOOKUP(Table2[[#This Row],[Code]],'MPG Payment'!B:C,2,0)</f>
        <v>BOREYA</v>
      </c>
      <c r="D87" s="17">
        <v>20010015</v>
      </c>
      <c r="E87" s="17" t="s">
        <v>29</v>
      </c>
      <c r="F87" s="1">
        <v>3</v>
      </c>
      <c r="G87" s="13">
        <v>5.76</v>
      </c>
      <c r="H87" s="13">
        <v>234.12900000000002</v>
      </c>
      <c r="I87" s="166">
        <v>0</v>
      </c>
      <c r="J87" s="191">
        <v>0</v>
      </c>
      <c r="K87" s="166">
        <v>0</v>
      </c>
      <c r="L87" s="166">
        <v>0</v>
      </c>
      <c r="M87" s="18">
        <v>0</v>
      </c>
      <c r="N87" s="165">
        <f>VLOOKUP(Table2[[#This Row],[Code]],'MPG Payment'!$B$4:$Z$130,25,0)</f>
        <v>0</v>
      </c>
      <c r="O87" s="170">
        <f t="shared" si="4"/>
        <v>234</v>
      </c>
      <c r="P87" t="str">
        <f>IFERROR(VLOOKUP(D87,'Bank Master'!$C$3:$D$7987,2,0),"Indirect")</f>
        <v>Direct</v>
      </c>
      <c r="Q87" t="str">
        <f>IFERROR(VLOOKUP(A87,Table1424[],6,0),0)</f>
        <v xml:space="preserve">Haidar Ansari </v>
      </c>
      <c r="R87" t="str">
        <f>IFERROR(VLOOKUP(A87,Table1424[],7,0),0)</f>
        <v>358702010603995</v>
      </c>
      <c r="S87" t="str">
        <f>IFERROR(VLOOKUP(A87,Table1424[],8,0),0)</f>
        <v>UBIN0535877</v>
      </c>
      <c r="T87" t="str">
        <f>IFERROR(VLOOKUP(A87,Table1424[],9,0),0)</f>
        <v>UNION BANK OF INDIA</v>
      </c>
      <c r="U87" s="40">
        <f>IFERROR(VLOOKUP(A87,Table1424[],10,0),0)</f>
        <v>45360</v>
      </c>
      <c r="V87">
        <f t="shared" si="5"/>
        <v>1</v>
      </c>
      <c r="W87" t="str">
        <f t="shared" si="6"/>
        <v>Available</v>
      </c>
      <c r="X87" s="164" t="str" cm="1">
        <f t="array" aca="1" ref="X87" ca="1">SUBSTITUTE(SUBSTITUTE(MID(CELL("filename"),FIND("[",CELL("filename"))+1,FIND("]",CELL("filename"))-FIND("[",CELL("filename"))-1)," JH Farmer Payment-",""),".xlsx","")</f>
        <v>Indent</v>
      </c>
      <c r="Y87" s="13">
        <f t="shared" si="10"/>
        <v>6.0971093750000023</v>
      </c>
      <c r="Z87" s="3">
        <v>0</v>
      </c>
    </row>
    <row r="88" spans="1:26" x14ac:dyDescent="0.25">
      <c r="A88" t="str">
        <f>CONCATENATE(Table2[[#This Row],[Code]],Table2[[#This Row],[Farmers Code]])</f>
        <v>200100150026</v>
      </c>
      <c r="B88" s="1" t="str">
        <f>INDEX('MPG Payment'!$A:$A,MATCH(Table2[[#This Row],[Code]],'MPG Payment'!B:B,0))</f>
        <v>BMC Code :2001</v>
      </c>
      <c r="C88" t="str">
        <f>VLOOKUP(Table2[[#This Row],[Code]],'MPG Payment'!B:C,2,0)</f>
        <v>BOREYA</v>
      </c>
      <c r="D88" s="17">
        <v>20010015</v>
      </c>
      <c r="E88" s="17" t="s">
        <v>39</v>
      </c>
      <c r="F88" s="1">
        <v>10</v>
      </c>
      <c r="G88" s="13">
        <v>36.15</v>
      </c>
      <c r="H88" s="13">
        <v>1509.5488999999998</v>
      </c>
      <c r="I88" s="166">
        <v>0</v>
      </c>
      <c r="J88" s="191">
        <v>0</v>
      </c>
      <c r="K88" s="166">
        <v>0</v>
      </c>
      <c r="L88" s="166">
        <v>0</v>
      </c>
      <c r="M88" s="18">
        <v>0</v>
      </c>
      <c r="N88" s="165">
        <f>VLOOKUP(Table2[[#This Row],[Code]],'MPG Payment'!$B$4:$Z$130,25,0)</f>
        <v>0</v>
      </c>
      <c r="O88" s="170">
        <f t="shared" ref="O88:O151" si="11">IF(N88="Yes",0,ROUND((H88-I88-J88-K88-L88-M88),0))</f>
        <v>1510</v>
      </c>
      <c r="P88" t="str">
        <f>IFERROR(VLOOKUP(D88,'Bank Master'!$C$3:$D$7987,2,0),"Indirect")</f>
        <v>Direct</v>
      </c>
      <c r="Q88" t="str">
        <f>IFERROR(VLOOKUP(A88,Table1424[],6,0),0)</f>
        <v xml:space="preserve">Jamahir Ansari </v>
      </c>
      <c r="R88" t="str">
        <f>IFERROR(VLOOKUP(A88,Table1424[],7,0),0)</f>
        <v>32449556244</v>
      </c>
      <c r="S88" t="str">
        <f>IFERROR(VLOOKUP(A88,Table1424[],8,0),0)</f>
        <v>SBIN0015346</v>
      </c>
      <c r="T88" t="str">
        <f>IFERROR(VLOOKUP(A88,Table1424[],9,0),0)</f>
        <v>STATE BANK OF INDIA</v>
      </c>
      <c r="U88" s="40">
        <f>IFERROR(VLOOKUP(A88,Table1424[],10,0),0)</f>
        <v>45387</v>
      </c>
      <c r="V88">
        <f t="shared" ref="V88:V151" si="12">IF(G88&gt;0,1,0)</f>
        <v>1</v>
      </c>
      <c r="W88" t="str">
        <f t="shared" ref="W88:W151" si="13">IF(Q88=0,"Not Available","Available")</f>
        <v>Available</v>
      </c>
      <c r="X88" s="164" t="str" cm="1">
        <f t="array" aca="1" ref="X88" ca="1">SUBSTITUTE(SUBSTITUTE(MID(CELL("filename"),FIND("[",CELL("filename"))+1,FIND("]",CELL("filename"))-FIND("[",CELL("filename"))-1)," JH Farmer Payment-",""),".xlsx","")</f>
        <v>Indent</v>
      </c>
      <c r="Y88" s="13">
        <f t="shared" si="10"/>
        <v>20.878961272475792</v>
      </c>
      <c r="Z88" s="3">
        <v>0</v>
      </c>
    </row>
    <row r="89" spans="1:26" x14ac:dyDescent="0.25">
      <c r="A89" t="str">
        <f>CONCATENATE(Table2[[#This Row],[Code]],Table2[[#This Row],[Farmers Code]])</f>
        <v>200100150027</v>
      </c>
      <c r="B89" s="1" t="str">
        <f>INDEX('MPG Payment'!$A:$A,MATCH(Table2[[#This Row],[Code]],'MPG Payment'!B:B,0))</f>
        <v>BMC Code :2001</v>
      </c>
      <c r="C89" t="str">
        <f>VLOOKUP(Table2[[#This Row],[Code]],'MPG Payment'!B:C,2,0)</f>
        <v>BOREYA</v>
      </c>
      <c r="D89" s="17">
        <v>20010015</v>
      </c>
      <c r="E89" s="17" t="s">
        <v>6</v>
      </c>
      <c r="F89" s="1">
        <v>9</v>
      </c>
      <c r="G89" s="13">
        <v>73.3</v>
      </c>
      <c r="H89" s="13">
        <v>3022.2857000000004</v>
      </c>
      <c r="I89" s="166">
        <v>0</v>
      </c>
      <c r="J89" s="191">
        <v>0</v>
      </c>
      <c r="K89" s="166">
        <v>0</v>
      </c>
      <c r="L89" s="166">
        <v>0</v>
      </c>
      <c r="M89" s="18">
        <v>0</v>
      </c>
      <c r="N89" s="165">
        <f>VLOOKUP(Table2[[#This Row],[Code]],'MPG Payment'!$B$4:$Z$130,25,0)</f>
        <v>0</v>
      </c>
      <c r="O89" s="170">
        <f t="shared" si="11"/>
        <v>3022</v>
      </c>
      <c r="P89" t="str">
        <f>IFERROR(VLOOKUP(D89,'Bank Master'!$C$3:$D$7987,2,0),"Indirect")</f>
        <v>Direct</v>
      </c>
      <c r="Q89" t="str">
        <f>IFERROR(VLOOKUP(A89,Table1424[],6,0),0)</f>
        <v xml:space="preserve">Shahid Ansari </v>
      </c>
      <c r="R89" t="str">
        <f>IFERROR(VLOOKUP(A89,Table1424[],7,0),0)</f>
        <v>7202563588</v>
      </c>
      <c r="S89" t="str">
        <f>IFERROR(VLOOKUP(A89,Table1424[],8,0),0)</f>
        <v>IDIB000I021</v>
      </c>
      <c r="T89" t="str">
        <f>IFERROR(VLOOKUP(A89,Table1424[],9,0),0)</f>
        <v>Indian bank</v>
      </c>
      <c r="U89" s="40">
        <f>IFERROR(VLOOKUP(A89,Table1424[],10,0),0)</f>
        <v>45387</v>
      </c>
      <c r="V89">
        <f t="shared" si="12"/>
        <v>1</v>
      </c>
      <c r="W89" t="str">
        <f t="shared" si="13"/>
        <v>Available</v>
      </c>
      <c r="X89" s="164" t="str" cm="1">
        <f t="array" aca="1" ref="X89" ca="1">SUBSTITUTE(SUBSTITUTE(MID(CELL("filename"),FIND("[",CELL("filename"))+1,FIND("]",CELL("filename"))-FIND("[",CELL("filename"))-1)," JH Farmer Payment-",""),".xlsx","")</f>
        <v>Indent</v>
      </c>
      <c r="Y89" s="13">
        <f t="shared" si="10"/>
        <v>18.554277830832202</v>
      </c>
      <c r="Z89" s="3">
        <v>0</v>
      </c>
    </row>
    <row r="90" spans="1:26" x14ac:dyDescent="0.25">
      <c r="A90" t="str">
        <f>CONCATENATE(Table2[[#This Row],[Code]],Table2[[#This Row],[Farmers Code]])</f>
        <v>200100150028</v>
      </c>
      <c r="B90" s="1" t="str">
        <f>INDEX('MPG Payment'!$A:$A,MATCH(Table2[[#This Row],[Code]],'MPG Payment'!B:B,0))</f>
        <v>BMC Code :2001</v>
      </c>
      <c r="C90" t="str">
        <f>VLOOKUP(Table2[[#This Row],[Code]],'MPG Payment'!B:C,2,0)</f>
        <v>BOREYA</v>
      </c>
      <c r="D90" s="17">
        <v>20010015</v>
      </c>
      <c r="E90" s="17" t="s">
        <v>30</v>
      </c>
      <c r="F90" s="1">
        <v>13</v>
      </c>
      <c r="G90" s="13">
        <v>46.61999999999999</v>
      </c>
      <c r="H90" s="13">
        <v>1898.4255000000001</v>
      </c>
      <c r="I90" s="166">
        <v>0</v>
      </c>
      <c r="J90" s="191">
        <v>0</v>
      </c>
      <c r="K90" s="166">
        <v>0</v>
      </c>
      <c r="L90" s="166">
        <v>0</v>
      </c>
      <c r="M90" s="18">
        <v>0</v>
      </c>
      <c r="N90" s="165">
        <f>VLOOKUP(Table2[[#This Row],[Code]],'MPG Payment'!$B$4:$Z$130,25,0)</f>
        <v>0</v>
      </c>
      <c r="O90" s="170">
        <f t="shared" si="11"/>
        <v>1898</v>
      </c>
      <c r="P90" t="str">
        <f>IFERROR(VLOOKUP(D90,'Bank Master'!$C$3:$D$7987,2,0),"Indirect")</f>
        <v>Direct</v>
      </c>
      <c r="Q90" t="str">
        <f>IFERROR(VLOOKUP(A90,Table1424[],6,0),0)</f>
        <v xml:space="preserve">Manita Khes </v>
      </c>
      <c r="R90" t="str">
        <f>IFERROR(VLOOKUP(A90,Table1424[],7,0),0)</f>
        <v>358702010005279</v>
      </c>
      <c r="S90" t="str">
        <f>IFERROR(VLOOKUP(A90,Table1424[],8,0),0)</f>
        <v>UBIN0535877</v>
      </c>
      <c r="T90" t="str">
        <f>IFERROR(VLOOKUP(A90,Table1424[],9,0),0)</f>
        <v>UNION BANK OF INDIA</v>
      </c>
      <c r="U90" s="40">
        <f>IFERROR(VLOOKUP(A90,Table1424[],10,0),0)</f>
        <v>45397</v>
      </c>
      <c r="V90">
        <f t="shared" si="12"/>
        <v>1</v>
      </c>
      <c r="W90" t="str">
        <f t="shared" si="13"/>
        <v>Available</v>
      </c>
      <c r="X90" s="164" t="str" cm="1">
        <f t="array" aca="1" ref="X90" ca="1">SUBSTITUTE(SUBSTITUTE(MID(CELL("filename"),FIND("[",CELL("filename"))+1,FIND("]",CELL("filename"))-FIND("[",CELL("filename"))-1)," JH Farmer Payment-",""),".xlsx","")</f>
        <v>Indent</v>
      </c>
      <c r="Y90" s="13">
        <f t="shared" si="10"/>
        <v>26.468824002574014</v>
      </c>
      <c r="Z90" s="3">
        <v>0</v>
      </c>
    </row>
    <row r="91" spans="1:26" x14ac:dyDescent="0.25">
      <c r="A91" t="str">
        <f>CONCATENATE(Table2[[#This Row],[Code]],Table2[[#This Row],[Farmers Code]])</f>
        <v>200100150034</v>
      </c>
      <c r="B91" s="1" t="str">
        <f>INDEX('MPG Payment'!$A:$A,MATCH(Table2[[#This Row],[Code]],'MPG Payment'!B:B,0))</f>
        <v>BMC Code :2001</v>
      </c>
      <c r="C91" t="str">
        <f>VLOOKUP(Table2[[#This Row],[Code]],'MPG Payment'!B:C,2,0)</f>
        <v>BOREYA</v>
      </c>
      <c r="D91" s="17">
        <v>20010015</v>
      </c>
      <c r="E91" s="17" t="s">
        <v>33</v>
      </c>
      <c r="F91" s="1">
        <v>14</v>
      </c>
      <c r="G91" s="13">
        <v>45.120000000000005</v>
      </c>
      <c r="H91" s="13">
        <v>1836.4542000000004</v>
      </c>
      <c r="I91" s="166">
        <v>0</v>
      </c>
      <c r="J91" s="191">
        <v>0</v>
      </c>
      <c r="K91" s="166">
        <v>0</v>
      </c>
      <c r="L91" s="166">
        <v>0</v>
      </c>
      <c r="M91" s="18">
        <v>0</v>
      </c>
      <c r="N91" s="165">
        <f>VLOOKUP(Table2[[#This Row],[Code]],'MPG Payment'!$B$4:$Z$130,25,0)</f>
        <v>0</v>
      </c>
      <c r="O91" s="170">
        <f t="shared" si="11"/>
        <v>1836</v>
      </c>
      <c r="P91" t="str">
        <f>IFERROR(VLOOKUP(D91,'Bank Master'!$C$3:$D$7987,2,0),"Indirect")</f>
        <v>Direct</v>
      </c>
      <c r="Q91" t="str">
        <f>IFERROR(VLOOKUP(A91,Table1424[],6,0),0)</f>
        <v xml:space="preserve">Habib Ansari </v>
      </c>
      <c r="R91" t="str">
        <f>IFERROR(VLOOKUP(A91,Table1424[],7,0),0)</f>
        <v>358702010627172</v>
      </c>
      <c r="S91" t="str">
        <f>IFERROR(VLOOKUP(A91,Table1424[],8,0),0)</f>
        <v>UBIN0535877</v>
      </c>
      <c r="T91" t="str">
        <f>IFERROR(VLOOKUP(A91,Table1424[],9,0),0)</f>
        <v>UNION BANK OF INDIA</v>
      </c>
      <c r="U91" s="40">
        <f>IFERROR(VLOOKUP(A91,Table1424[],10,0),0)</f>
        <v>45423</v>
      </c>
      <c r="V91">
        <f t="shared" si="12"/>
        <v>1</v>
      </c>
      <c r="W91" t="str">
        <f t="shared" si="13"/>
        <v>Available</v>
      </c>
      <c r="X91" s="164" t="str" cm="1">
        <f t="array" aca="1" ref="X91" ca="1">SUBSTITUTE(SUBSTITUTE(MID(CELL("filename"),FIND("[",CELL("filename"))+1,FIND("]",CELL("filename"))-FIND("[",CELL("filename"))-1)," JH Farmer Payment-",""),".xlsx","")</f>
        <v>Indent</v>
      </c>
      <c r="Y91" s="13">
        <f t="shared" si="10"/>
        <v>28.491089095744687</v>
      </c>
      <c r="Z91" s="3">
        <v>0</v>
      </c>
    </row>
    <row r="92" spans="1:26" x14ac:dyDescent="0.25">
      <c r="A92" t="str">
        <f>CONCATENATE(Table2[[#This Row],[Code]],Table2[[#This Row],[Farmers Code]])</f>
        <v>200100150035</v>
      </c>
      <c r="B92" s="1" t="str">
        <f>INDEX('MPG Payment'!$A:$A,MATCH(Table2[[#This Row],[Code]],'MPG Payment'!B:B,0))</f>
        <v>BMC Code :2001</v>
      </c>
      <c r="C92" t="str">
        <f>VLOOKUP(Table2[[#This Row],[Code]],'MPG Payment'!B:C,2,0)</f>
        <v>BOREYA</v>
      </c>
      <c r="D92" s="17">
        <v>20010015</v>
      </c>
      <c r="E92" s="17" t="s">
        <v>9</v>
      </c>
      <c r="F92" s="1">
        <v>4</v>
      </c>
      <c r="G92" s="13">
        <v>10.72</v>
      </c>
      <c r="H92" s="13">
        <v>474.20499999999998</v>
      </c>
      <c r="I92" s="166">
        <v>0</v>
      </c>
      <c r="J92" s="191">
        <v>0</v>
      </c>
      <c r="K92" s="166">
        <v>0</v>
      </c>
      <c r="L92" s="166">
        <v>0</v>
      </c>
      <c r="M92" s="18">
        <v>0</v>
      </c>
      <c r="N92" s="165">
        <f>VLOOKUP(Table2[[#This Row],[Code]],'MPG Payment'!$B$4:$Z$130,25,0)</f>
        <v>0</v>
      </c>
      <c r="O92" s="170">
        <f t="shared" si="11"/>
        <v>474</v>
      </c>
      <c r="P92" t="str">
        <f>IFERROR(VLOOKUP(D92,'Bank Master'!$C$3:$D$7987,2,0),"Indirect")</f>
        <v>Direct</v>
      </c>
      <c r="Q92" t="str">
        <f>IFERROR(VLOOKUP(A92,Table1424[],6,0),0)</f>
        <v>Sukru Devi</v>
      </c>
      <c r="R92" t="str">
        <f>IFERROR(VLOOKUP(A92,Table1424[],7,0),0)</f>
        <v>358702010619087</v>
      </c>
      <c r="S92" t="str">
        <f>IFERROR(VLOOKUP(A92,Table1424[],8,0),0)</f>
        <v>UBIN0535877</v>
      </c>
      <c r="T92" t="str">
        <f>IFERROR(VLOOKUP(A92,Table1424[],9,0),0)</f>
        <v>UNION BANK OF INDIA</v>
      </c>
      <c r="U92" s="40">
        <f>IFERROR(VLOOKUP(A92,Table1424[],10,0),0)</f>
        <v>45423</v>
      </c>
      <c r="V92">
        <f t="shared" si="12"/>
        <v>1</v>
      </c>
      <c r="W92" t="str">
        <f t="shared" si="13"/>
        <v>Available</v>
      </c>
      <c r="X92" s="164" t="str" cm="1">
        <f t="array" aca="1" ref="X92" ca="1">SUBSTITUTE(SUBSTITUTE(MID(CELL("filename"),FIND("[",CELL("filename"))+1,FIND("]",CELL("filename"))-FIND("[",CELL("filename"))-1)," JH Farmer Payment-",""),".xlsx","")</f>
        <v>Indent</v>
      </c>
      <c r="Y92" s="13">
        <f t="shared" si="10"/>
        <v>8.8471082089552233</v>
      </c>
      <c r="Z92" s="3">
        <v>0</v>
      </c>
    </row>
    <row r="93" spans="1:26" x14ac:dyDescent="0.25">
      <c r="A93" t="str">
        <f>CONCATENATE(Table2[[#This Row],[Code]],Table2[[#This Row],[Farmers Code]])</f>
        <v>200100150041</v>
      </c>
      <c r="B93" s="1" t="str">
        <f>INDEX('MPG Payment'!$A:$A,MATCH(Table2[[#This Row],[Code]],'MPG Payment'!B:B,0))</f>
        <v>BMC Code :2001</v>
      </c>
      <c r="C93" t="str">
        <f>VLOOKUP(Table2[[#This Row],[Code]],'MPG Payment'!B:C,2,0)</f>
        <v>BOREYA</v>
      </c>
      <c r="D93" s="17">
        <v>20010015</v>
      </c>
      <c r="E93" s="17" t="s">
        <v>35</v>
      </c>
      <c r="F93" s="1">
        <v>7</v>
      </c>
      <c r="G93" s="13">
        <v>33.840000000000003</v>
      </c>
      <c r="H93" s="13">
        <v>1391.55</v>
      </c>
      <c r="I93" s="166">
        <v>0</v>
      </c>
      <c r="J93" s="191">
        <v>0</v>
      </c>
      <c r="K93" s="166">
        <v>0</v>
      </c>
      <c r="L93" s="166">
        <v>0</v>
      </c>
      <c r="M93" s="18">
        <v>0</v>
      </c>
      <c r="N93" s="165">
        <f>VLOOKUP(Table2[[#This Row],[Code]],'MPG Payment'!$B$4:$Z$130,25,0)</f>
        <v>0</v>
      </c>
      <c r="O93" s="170">
        <f t="shared" si="11"/>
        <v>1392</v>
      </c>
      <c r="P93" t="str">
        <f>IFERROR(VLOOKUP(D93,'Bank Master'!$C$3:$D$7987,2,0),"Indirect")</f>
        <v>Direct</v>
      </c>
      <c r="Q93" t="str">
        <f>IFERROR(VLOOKUP(A93,Table1424[],6,0),0)</f>
        <v xml:space="preserve">Md Sakil Ansaari </v>
      </c>
      <c r="R93" t="str">
        <f>IFERROR(VLOOKUP(A93,Table1424[],7,0),0)</f>
        <v>110150959564</v>
      </c>
      <c r="S93" t="str">
        <f>IFERROR(VLOOKUP(A93,Table1424[],8,0),0)</f>
        <v>CNRB0007409</v>
      </c>
      <c r="T93" t="str">
        <f>IFERROR(VLOOKUP(A93,Table1424[],9,0),0)</f>
        <v>CANARA BANK</v>
      </c>
      <c r="U93" s="40">
        <f>IFERROR(VLOOKUP(A93,Table1424[],10,0),0)</f>
        <v>45472</v>
      </c>
      <c r="V93">
        <f t="shared" si="12"/>
        <v>1</v>
      </c>
      <c r="W93" t="str">
        <f t="shared" si="13"/>
        <v>Available</v>
      </c>
      <c r="X93" s="164" t="str" cm="1">
        <f t="array" aca="1" ref="X93" ca="1">SUBSTITUTE(SUBSTITUTE(MID(CELL("filename"),FIND("[",CELL("filename"))+1,FIND("]",CELL("filename"))-FIND("[",CELL("filename"))-1)," JH Farmer Payment-",""),".xlsx","")</f>
        <v>Indent</v>
      </c>
      <c r="Y93" s="13">
        <f t="shared" si="10"/>
        <v>14.392508865248226</v>
      </c>
      <c r="Z93" s="3">
        <v>0</v>
      </c>
    </row>
    <row r="94" spans="1:26" x14ac:dyDescent="0.25">
      <c r="A94" t="str">
        <f>CONCATENATE(Table2[[#This Row],[Code]],Table2[[#This Row],[Farmers Code]])</f>
        <v>200100150043</v>
      </c>
      <c r="B94" s="1" t="str">
        <f>INDEX('MPG Payment'!$A:$A,MATCH(Table2[[#This Row],[Code]],'MPG Payment'!B:B,0))</f>
        <v>BMC Code :2001</v>
      </c>
      <c r="C94" t="str">
        <f>VLOOKUP(Table2[[#This Row],[Code]],'MPG Payment'!B:C,2,0)</f>
        <v>BOREYA</v>
      </c>
      <c r="D94" s="17">
        <v>20010015</v>
      </c>
      <c r="E94" s="17" t="s">
        <v>1650</v>
      </c>
      <c r="F94" s="1">
        <v>13</v>
      </c>
      <c r="G94" s="13">
        <v>44.36</v>
      </c>
      <c r="H94" s="13">
        <v>1772.9894999999999</v>
      </c>
      <c r="I94" s="166">
        <v>0</v>
      </c>
      <c r="J94" s="191">
        <v>0</v>
      </c>
      <c r="K94" s="166">
        <v>0</v>
      </c>
      <c r="L94" s="166">
        <v>0</v>
      </c>
      <c r="M94" s="18">
        <v>0</v>
      </c>
      <c r="N94" s="165">
        <f>VLOOKUP(Table2[[#This Row],[Code]],'MPG Payment'!$B$4:$Z$130,25,0)</f>
        <v>0</v>
      </c>
      <c r="O94" s="170">
        <f t="shared" si="11"/>
        <v>1773</v>
      </c>
      <c r="P94" t="str">
        <f>IFERROR(VLOOKUP(D94,'Bank Master'!$C$3:$D$7987,2,0),"Indirect")</f>
        <v>Direct</v>
      </c>
      <c r="Q94" t="str">
        <f>IFERROR(VLOOKUP(A94,Table1424[],6,0),0)</f>
        <v xml:space="preserve">Dhaneshwar Mahli </v>
      </c>
      <c r="R94" t="str">
        <f>IFERROR(VLOOKUP(A94,Table1424[],7,0),0)</f>
        <v>358702010604371</v>
      </c>
      <c r="S94" t="str">
        <f>IFERROR(VLOOKUP(A94,Table1424[],8,0),0)</f>
        <v>UBIN0535877</v>
      </c>
      <c r="T94" t="str">
        <f>IFERROR(VLOOKUP(A94,Table1424[],9,0),0)</f>
        <v>UNION BANK OF INDIA</v>
      </c>
      <c r="U94" s="40">
        <f>IFERROR(VLOOKUP(A94,Table1424[],10,0),0)</f>
        <v>45502</v>
      </c>
      <c r="V94">
        <f t="shared" si="12"/>
        <v>1</v>
      </c>
      <c r="W94" t="str">
        <f t="shared" si="13"/>
        <v>Available</v>
      </c>
      <c r="X94" s="164" t="str" cm="1">
        <f t="array" aca="1" ref="X94" ca="1">SUBSTITUTE(SUBSTITUTE(MID(CELL("filename"),FIND("[",CELL("filename"))+1,FIND("]",CELL("filename"))-FIND("[",CELL("filename"))-1)," JH Farmer Payment-",""),".xlsx","")</f>
        <v>Indent</v>
      </c>
      <c r="Y94" s="13">
        <f t="shared" si="10"/>
        <v>25.979332168620381</v>
      </c>
      <c r="Z94" s="3">
        <v>0</v>
      </c>
    </row>
    <row r="95" spans="1:26" x14ac:dyDescent="0.25">
      <c r="A95" t="str">
        <f>CONCATENATE(Table2[[#This Row],[Code]],Table2[[#This Row],[Farmers Code]])</f>
        <v>200100150045</v>
      </c>
      <c r="B95" s="1" t="str">
        <f>INDEX('MPG Payment'!$A:$A,MATCH(Table2[[#This Row],[Code]],'MPG Payment'!B:B,0))</f>
        <v>BMC Code :2001</v>
      </c>
      <c r="C95" t="str">
        <f>VLOOKUP(Table2[[#This Row],[Code]],'MPG Payment'!B:C,2,0)</f>
        <v>BOREYA</v>
      </c>
      <c r="D95" s="17">
        <v>20010015</v>
      </c>
      <c r="E95" s="17" t="s">
        <v>16</v>
      </c>
      <c r="F95" s="1">
        <v>14</v>
      </c>
      <c r="G95" s="13">
        <v>43.11999999999999</v>
      </c>
      <c r="H95" s="13">
        <v>1701.1735999999999</v>
      </c>
      <c r="I95" s="166">
        <v>0</v>
      </c>
      <c r="J95" s="191">
        <v>0</v>
      </c>
      <c r="K95" s="166">
        <v>0</v>
      </c>
      <c r="L95" s="166">
        <v>0</v>
      </c>
      <c r="M95" s="18">
        <v>0</v>
      </c>
      <c r="N95" s="165">
        <f>VLOOKUP(Table2[[#This Row],[Code]],'MPG Payment'!$B$4:$Z$130,25,0)</f>
        <v>0</v>
      </c>
      <c r="O95" s="170">
        <f t="shared" si="11"/>
        <v>1701</v>
      </c>
      <c r="P95" t="str">
        <f>IFERROR(VLOOKUP(D95,'Bank Master'!$C$3:$D$7987,2,0),"Indirect")</f>
        <v>Direct</v>
      </c>
      <c r="Q95" t="str">
        <f>IFERROR(VLOOKUP(A95,Table1424[],6,0),0)</f>
        <v xml:space="preserve">Iliyas Khes </v>
      </c>
      <c r="R95" t="str">
        <f>IFERROR(VLOOKUP(A95,Table1424[],7,0),0)</f>
        <v>358702010605872</v>
      </c>
      <c r="S95" t="str">
        <f>IFERROR(VLOOKUP(A95,Table1424[],8,0),0)</f>
        <v>UBIN0535877</v>
      </c>
      <c r="T95" t="str">
        <f>IFERROR(VLOOKUP(A95,Table1424[],9,0),0)</f>
        <v>UNION BANK OF INDIA</v>
      </c>
      <c r="U95" s="40">
        <f>IFERROR(VLOOKUP(A95,Table1424[],10,0),0)</f>
        <v>45502</v>
      </c>
      <c r="V95">
        <f t="shared" si="12"/>
        <v>1</v>
      </c>
      <c r="W95" t="str">
        <f t="shared" si="13"/>
        <v>Available</v>
      </c>
      <c r="X95" s="164" t="str" cm="1">
        <f t="array" aca="1" ref="X95" ca="1">SUBSTITUTE(SUBSTITUTE(MID(CELL("filename"),FIND("[",CELL("filename"))+1,FIND("]",CELL("filename"))-FIND("[",CELL("filename"))-1)," JH Farmer Payment-",""),".xlsx","")</f>
        <v>Indent</v>
      </c>
      <c r="Y95" s="13">
        <f t="shared" si="10"/>
        <v>27.616454545454552</v>
      </c>
      <c r="Z95" s="3">
        <v>0</v>
      </c>
    </row>
    <row r="96" spans="1:26" x14ac:dyDescent="0.25">
      <c r="A96" t="str">
        <f>CONCATENATE(Table2[[#This Row],[Code]],Table2[[#This Row],[Farmers Code]])</f>
        <v>200100150046</v>
      </c>
      <c r="B96" s="1" t="str">
        <f>INDEX('MPG Payment'!$A:$A,MATCH(Table2[[#This Row],[Code]],'MPG Payment'!B:B,0))</f>
        <v>BMC Code :2001</v>
      </c>
      <c r="C96" t="str">
        <f>VLOOKUP(Table2[[#This Row],[Code]],'MPG Payment'!B:C,2,0)</f>
        <v>BOREYA</v>
      </c>
      <c r="D96" s="17">
        <v>20010015</v>
      </c>
      <c r="E96" s="17" t="s">
        <v>129</v>
      </c>
      <c r="F96" s="1">
        <v>7</v>
      </c>
      <c r="G96" s="13">
        <v>23.36</v>
      </c>
      <c r="H96" s="13">
        <v>1040.1370000000002</v>
      </c>
      <c r="I96" s="166">
        <v>0</v>
      </c>
      <c r="J96" s="191">
        <v>0</v>
      </c>
      <c r="K96" s="166">
        <v>0</v>
      </c>
      <c r="L96" s="166">
        <v>0</v>
      </c>
      <c r="M96" s="18">
        <v>0</v>
      </c>
      <c r="N96" s="165">
        <f>VLOOKUP(Table2[[#This Row],[Code]],'MPG Payment'!$B$4:$Z$130,25,0)</f>
        <v>0</v>
      </c>
      <c r="O96" s="170">
        <f t="shared" si="11"/>
        <v>1040</v>
      </c>
      <c r="P96" t="str">
        <f>IFERROR(VLOOKUP(D96,'Bank Master'!$C$3:$D$7987,2,0),"Indirect")</f>
        <v>Direct</v>
      </c>
      <c r="Q96" t="str">
        <f>IFERROR(VLOOKUP(A96,Table1424[],6,0),0)</f>
        <v xml:space="preserve">Sumer Kindo </v>
      </c>
      <c r="R96" t="str">
        <f>IFERROR(VLOOKUP(A96,Table1424[],7,0),0)</f>
        <v>358702010605399</v>
      </c>
      <c r="S96" t="str">
        <f>IFERROR(VLOOKUP(A96,Table1424[],8,0),0)</f>
        <v>UBIN0535877</v>
      </c>
      <c r="T96" t="str">
        <f>IFERROR(VLOOKUP(A96,Table1424[],9,0),0)</f>
        <v>UNION BANK OF INDIA</v>
      </c>
      <c r="U96" s="40">
        <f>IFERROR(VLOOKUP(A96,Table1424[],10,0),0)</f>
        <v>45514</v>
      </c>
      <c r="V96">
        <f t="shared" si="12"/>
        <v>1</v>
      </c>
      <c r="W96" t="str">
        <f t="shared" si="13"/>
        <v>Available</v>
      </c>
      <c r="X96" s="164" t="str" cm="1">
        <f t="array" aca="1" ref="X96" ca="1">SUBSTITUTE(SUBSTITUTE(MID(CELL("filename"),FIND("[",CELL("filename"))+1,FIND("]",CELL("filename"))-FIND("[",CELL("filename"))-1)," JH Farmer Payment-",""),".xlsx","")</f>
        <v>Indent</v>
      </c>
      <c r="Y96" s="13">
        <f t="shared" si="10"/>
        <v>15.584244434931511</v>
      </c>
      <c r="Z96" s="3">
        <v>0</v>
      </c>
    </row>
    <row r="97" spans="1:26" x14ac:dyDescent="0.25">
      <c r="A97" t="str">
        <f>CONCATENATE(Table2[[#This Row],[Code]],Table2[[#This Row],[Farmers Code]])</f>
        <v>200100150051</v>
      </c>
      <c r="B97" s="1" t="str">
        <f>INDEX('MPG Payment'!$A:$A,MATCH(Table2[[#This Row],[Code]],'MPG Payment'!B:B,0))</f>
        <v>BMC Code :2001</v>
      </c>
      <c r="C97" t="str">
        <f>VLOOKUP(Table2[[#This Row],[Code]],'MPG Payment'!B:C,2,0)</f>
        <v>BOREYA</v>
      </c>
      <c r="D97" s="17">
        <v>20010015</v>
      </c>
      <c r="E97" s="17" t="s">
        <v>130</v>
      </c>
      <c r="F97" s="1">
        <v>7</v>
      </c>
      <c r="G97" s="13">
        <v>28.419999999999998</v>
      </c>
      <c r="H97" s="13">
        <v>1244.3101000000001</v>
      </c>
      <c r="I97" s="166">
        <v>0</v>
      </c>
      <c r="J97" s="191">
        <v>0</v>
      </c>
      <c r="K97" s="166">
        <v>0</v>
      </c>
      <c r="L97" s="166">
        <v>0</v>
      </c>
      <c r="M97" s="18">
        <v>0</v>
      </c>
      <c r="N97" s="165">
        <f>VLOOKUP(Table2[[#This Row],[Code]],'MPG Payment'!$B$4:$Z$130,25,0)</f>
        <v>0</v>
      </c>
      <c r="O97" s="170">
        <f t="shared" si="11"/>
        <v>1244</v>
      </c>
      <c r="P97" t="str">
        <f>IFERROR(VLOOKUP(D97,'Bank Master'!$C$3:$D$7987,2,0),"Indirect")</f>
        <v>Direct</v>
      </c>
      <c r="Q97" t="str">
        <f>IFERROR(VLOOKUP(A97,Table1424[],6,0),0)</f>
        <v xml:space="preserve">Jamuna Oraon </v>
      </c>
      <c r="R97" t="str">
        <f>IFERROR(VLOOKUP(A97,Table1424[],7,0),0)</f>
        <v>358702010630881</v>
      </c>
      <c r="S97" t="str">
        <f>IFERROR(VLOOKUP(A97,Table1424[],8,0),0)</f>
        <v>UBIN0535877</v>
      </c>
      <c r="T97" t="str">
        <f>IFERROR(VLOOKUP(A97,Table1424[],9,0),0)</f>
        <v>UNION BANK OF INDIA</v>
      </c>
      <c r="U97" s="40">
        <f>IFERROR(VLOOKUP(A97,Table1424[],10,0),0)</f>
        <v>45551</v>
      </c>
      <c r="V97">
        <f t="shared" si="12"/>
        <v>1</v>
      </c>
      <c r="W97" t="str">
        <f t="shared" si="13"/>
        <v>Available</v>
      </c>
      <c r="X97" s="164" t="str" cm="1">
        <f t="array" aca="1" ref="X97" ca="1">SUBSTITUTE(SUBSTITUTE(MID(CELL("filename"),FIND("[",CELL("filename"))+1,FIND("]",CELL("filename"))-FIND("[",CELL("filename"))-1)," JH Farmer Payment-",""),".xlsx","")</f>
        <v>Indent</v>
      </c>
      <c r="Y97" s="13">
        <f t="shared" si="10"/>
        <v>15.324016009852221</v>
      </c>
      <c r="Z97" s="3">
        <v>0</v>
      </c>
    </row>
    <row r="98" spans="1:26" x14ac:dyDescent="0.25">
      <c r="A98" t="str">
        <f>CONCATENATE(Table2[[#This Row],[Code]],Table2[[#This Row],[Farmers Code]])</f>
        <v>200100150054</v>
      </c>
      <c r="B98" s="1" t="str">
        <f>INDEX('MPG Payment'!$A:$A,MATCH(Table2[[#This Row],[Code]],'MPG Payment'!B:B,0))</f>
        <v>BMC Code :2001</v>
      </c>
      <c r="C98" t="str">
        <f>VLOOKUP(Table2[[#This Row],[Code]],'MPG Payment'!B:C,2,0)</f>
        <v>BOREYA</v>
      </c>
      <c r="D98" s="17">
        <v>20010015</v>
      </c>
      <c r="E98" s="17" t="s">
        <v>760</v>
      </c>
      <c r="F98" s="1">
        <v>7</v>
      </c>
      <c r="G98" s="13">
        <v>25.97</v>
      </c>
      <c r="H98" s="13">
        <v>1220.5839000000001</v>
      </c>
      <c r="I98" s="166">
        <v>0</v>
      </c>
      <c r="J98" s="191">
        <v>0</v>
      </c>
      <c r="K98" s="166">
        <v>0</v>
      </c>
      <c r="L98" s="166">
        <v>0</v>
      </c>
      <c r="M98" s="18">
        <v>0</v>
      </c>
      <c r="N98" s="165">
        <f>VLOOKUP(Table2[[#This Row],[Code]],'MPG Payment'!$B$4:$Z$130,25,0)</f>
        <v>0</v>
      </c>
      <c r="O98" s="170">
        <f t="shared" si="11"/>
        <v>1221</v>
      </c>
      <c r="P98" t="str">
        <f>IFERROR(VLOOKUP(D98,'Bank Master'!$C$3:$D$7987,2,0),"Indirect")</f>
        <v>Direct</v>
      </c>
      <c r="Q98" t="str">
        <f>IFERROR(VLOOKUP(A98,Table1424[],6,0),0)</f>
        <v>AZAD ANSARI</v>
      </c>
      <c r="R98" t="str">
        <f>IFERROR(VLOOKUP(A98,Table1424[],7,0),0)</f>
        <v>358702010624963</v>
      </c>
      <c r="S98" t="str">
        <f>IFERROR(VLOOKUP(A98,Table1424[],8,0),0)</f>
        <v>UBIN0535877</v>
      </c>
      <c r="T98" t="str">
        <f>IFERROR(VLOOKUP(A98,Table1424[],9,0),0)</f>
        <v>UNION BANK OF INDIA</v>
      </c>
      <c r="U98" s="40">
        <f>IFERROR(VLOOKUP(A98,Table1424[],10,0),0)</f>
        <v>45586</v>
      </c>
      <c r="V98">
        <f t="shared" si="12"/>
        <v>1</v>
      </c>
      <c r="W98" t="str">
        <f t="shared" si="13"/>
        <v>Available</v>
      </c>
      <c r="X98" s="164" t="str" cm="1">
        <f t="array" aca="1" ref="X98" ca="1">SUBSTITUTE(SUBSTITUTE(MID(CELL("filename"),FIND("[",CELL("filename"))+1,FIND("]",CELL("filename"))-FIND("[",CELL("filename"))-1)," JH Farmer Payment-",""),".xlsx","")</f>
        <v>Indent</v>
      </c>
      <c r="Y98" s="13">
        <f t="shared" si="10"/>
        <v>16.449917789757414</v>
      </c>
      <c r="Z98" s="3">
        <v>0</v>
      </c>
    </row>
    <row r="99" spans="1:26" x14ac:dyDescent="0.25">
      <c r="A99" t="str">
        <f>CONCATENATE(Table2[[#This Row],[Code]],Table2[[#This Row],[Farmers Code]])</f>
        <v>200100150055</v>
      </c>
      <c r="B99" s="1" t="str">
        <f>INDEX('MPG Payment'!$A:$A,MATCH(Table2[[#This Row],[Code]],'MPG Payment'!B:B,0))</f>
        <v>BMC Code :2001</v>
      </c>
      <c r="C99" t="str">
        <f>VLOOKUP(Table2[[#This Row],[Code]],'MPG Payment'!B:C,2,0)</f>
        <v>BOREYA</v>
      </c>
      <c r="D99" s="17">
        <v>20010015</v>
      </c>
      <c r="E99" s="17" t="s">
        <v>427</v>
      </c>
      <c r="F99" s="1">
        <v>12</v>
      </c>
      <c r="G99" s="13">
        <v>165.79999999999998</v>
      </c>
      <c r="H99" s="13">
        <v>7254.4920999999995</v>
      </c>
      <c r="I99" s="166">
        <v>0</v>
      </c>
      <c r="J99" s="191">
        <v>0</v>
      </c>
      <c r="K99" s="166">
        <v>0</v>
      </c>
      <c r="L99" s="166">
        <v>0</v>
      </c>
      <c r="M99" s="18">
        <v>0</v>
      </c>
      <c r="N99" s="165">
        <f>VLOOKUP(Table2[[#This Row],[Code]],'MPG Payment'!$B$4:$Z$130,25,0)</f>
        <v>0</v>
      </c>
      <c r="O99" s="170">
        <f t="shared" si="11"/>
        <v>7254</v>
      </c>
      <c r="P99" t="str">
        <f>IFERROR(VLOOKUP(D99,'Bank Master'!$C$3:$D$7987,2,0),"Indirect")</f>
        <v>Direct</v>
      </c>
      <c r="Q99" t="str">
        <f>IFERROR(VLOOKUP(A99,Table1424[],6,0),0)</f>
        <v xml:space="preserve">SHABNAM ARA </v>
      </c>
      <c r="R99" t="str">
        <f>IFERROR(VLOOKUP(A99,Table1424[],7,0),0)</f>
        <v>358702120010291</v>
      </c>
      <c r="S99" t="str">
        <f>IFERROR(VLOOKUP(A99,Table1424[],8,0),0)</f>
        <v>UBIN0535877</v>
      </c>
      <c r="T99" t="str">
        <f>IFERROR(VLOOKUP(A99,Table1424[],9,0),0)</f>
        <v>UNION BANK OF INDIA</v>
      </c>
      <c r="U99" s="40">
        <f>IFERROR(VLOOKUP(A99,Table1424[],10,0),0)</f>
        <v>45586</v>
      </c>
      <c r="V99">
        <f t="shared" si="12"/>
        <v>1</v>
      </c>
      <c r="W99" t="str">
        <f t="shared" si="13"/>
        <v>Available</v>
      </c>
      <c r="X99" s="164" t="str" cm="1">
        <f t="array" aca="1" ref="X99" ca="1">SUBSTITUTE(SUBSTITUTE(MID(CELL("filename"),FIND("[",CELL("filename"))+1,FIND("]",CELL("filename"))-FIND("[",CELL("filename"))-1)," JH Farmer Payment-",""),".xlsx","")</f>
        <v>Indent</v>
      </c>
      <c r="Y99" s="13">
        <f t="shared" si="10"/>
        <v>26.252685524728594</v>
      </c>
      <c r="Z99" s="3">
        <v>0</v>
      </c>
    </row>
    <row r="100" spans="1:26" x14ac:dyDescent="0.25">
      <c r="A100" t="str">
        <f>CONCATENATE(Table2[[#This Row],[Code]],Table2[[#This Row],[Farmers Code]])</f>
        <v>200100150062</v>
      </c>
      <c r="B100" s="1" t="str">
        <f>INDEX('MPG Payment'!$A:$A,MATCH(Table2[[#This Row],[Code]],'MPG Payment'!B:B,0))</f>
        <v>BMC Code :2001</v>
      </c>
      <c r="C100" t="str">
        <f>VLOOKUP(Table2[[#This Row],[Code]],'MPG Payment'!B:C,2,0)</f>
        <v>BOREYA</v>
      </c>
      <c r="D100" s="17">
        <v>20010015</v>
      </c>
      <c r="E100" s="17" t="s">
        <v>1147</v>
      </c>
      <c r="F100" s="1">
        <v>6</v>
      </c>
      <c r="G100" s="13">
        <v>10.37</v>
      </c>
      <c r="H100" s="13">
        <v>432.63660000000004</v>
      </c>
      <c r="I100" s="166">
        <v>0</v>
      </c>
      <c r="J100" s="191">
        <v>0</v>
      </c>
      <c r="K100" s="166">
        <v>0</v>
      </c>
      <c r="L100" s="166">
        <v>0</v>
      </c>
      <c r="M100" s="18">
        <v>0</v>
      </c>
      <c r="N100" s="165">
        <f>VLOOKUP(Table2[[#This Row],[Code]],'MPG Payment'!$B$4:$Z$130,25,0)</f>
        <v>0</v>
      </c>
      <c r="O100" s="170">
        <f t="shared" si="11"/>
        <v>433</v>
      </c>
      <c r="P100" t="str">
        <f>IFERROR(VLOOKUP(D100,'Bank Master'!$C$3:$D$7987,2,0),"Indirect")</f>
        <v>Direct</v>
      </c>
      <c r="Q100" t="str">
        <f>IFERROR(VLOOKUP(A100,Table1424[],6,0),0)</f>
        <v>JAYA KACHHAP</v>
      </c>
      <c r="R100" t="str">
        <f>IFERROR(VLOOKUP(A100,Table1424[],7,0),0)</f>
        <v>84029985069</v>
      </c>
      <c r="S100" t="str">
        <f>IFERROR(VLOOKUP(A100,Table1424[],8,0),0)</f>
        <v>SBIN0RRVCGB</v>
      </c>
      <c r="T100" t="str">
        <f>IFERROR(VLOOKUP(A100,Table1424[],9,0),0)</f>
        <v>STATE BANK OF INDIA</v>
      </c>
      <c r="U100" s="40">
        <f>IFERROR(VLOOKUP(A100,Table1424[],10,0),0)</f>
        <v>45635</v>
      </c>
      <c r="V100">
        <f t="shared" si="12"/>
        <v>1</v>
      </c>
      <c r="W100" t="str">
        <f t="shared" si="13"/>
        <v>Available</v>
      </c>
      <c r="X100" s="164" t="str" cm="1">
        <f t="array" aca="1" ref="X100" ca="1">SUBSTITUTE(SUBSTITUTE(MID(CELL("filename"),FIND("[",CELL("filename"))+1,FIND("]",CELL("filename"))-FIND("[",CELL("filename"))-1)," JH Farmer Payment-",""),".xlsx","")</f>
        <v>Indent</v>
      </c>
      <c r="Y100" s="13">
        <f t="shared" si="10"/>
        <v>12.51600578592093</v>
      </c>
      <c r="Z100" s="3">
        <v>0</v>
      </c>
    </row>
    <row r="101" spans="1:26" x14ac:dyDescent="0.25">
      <c r="A101" t="str">
        <f>CONCATENATE(Table2[[#This Row],[Code]],Table2[[#This Row],[Farmers Code]])</f>
        <v>200100150066</v>
      </c>
      <c r="B101" s="1" t="str">
        <f>INDEX('MPG Payment'!$A:$A,MATCH(Table2[[#This Row],[Code]],'MPG Payment'!B:B,0))</f>
        <v>BMC Code :2001</v>
      </c>
      <c r="C101" t="str">
        <f>VLOOKUP(Table2[[#This Row],[Code]],'MPG Payment'!B:C,2,0)</f>
        <v>BOREYA</v>
      </c>
      <c r="D101" s="17">
        <v>20010015</v>
      </c>
      <c r="E101" s="17" t="s">
        <v>1247</v>
      </c>
      <c r="F101" s="1">
        <v>4</v>
      </c>
      <c r="G101" s="13">
        <v>10.28</v>
      </c>
      <c r="H101" s="13">
        <v>406.31469999999996</v>
      </c>
      <c r="I101" s="166">
        <v>0</v>
      </c>
      <c r="J101" s="191">
        <v>0</v>
      </c>
      <c r="K101" s="166">
        <v>0</v>
      </c>
      <c r="L101" s="166">
        <v>0</v>
      </c>
      <c r="M101" s="18">
        <v>0</v>
      </c>
      <c r="N101" s="165">
        <f>VLOOKUP(Table2[[#This Row],[Code]],'MPG Payment'!$B$4:$Z$130,25,0)</f>
        <v>0</v>
      </c>
      <c r="O101" s="170">
        <f t="shared" si="11"/>
        <v>406</v>
      </c>
      <c r="P101" t="str">
        <f>IFERROR(VLOOKUP(D101,'Bank Master'!$C$3:$D$7987,2,0),"Indirect")</f>
        <v>Direct</v>
      </c>
      <c r="Q101" t="str">
        <f>IFERROR(VLOOKUP(A101,Table1424[],6,0),0)</f>
        <v>RAMESH GOPE</v>
      </c>
      <c r="R101" t="str">
        <f>IFERROR(VLOOKUP(A101,Table1424[],7,0),0)</f>
        <v>7581401556</v>
      </c>
      <c r="S101" t="str">
        <f>IFERROR(VLOOKUP(A101,Table1424[],8,0),0)</f>
        <v>IDIB000I021</v>
      </c>
      <c r="T101">
        <f>IFERROR(VLOOKUP(A101,Table1424[],9,0),0)</f>
        <v>0</v>
      </c>
      <c r="U101" s="40">
        <f>IFERROR(VLOOKUP(A101,Table1424[],10,0),0)</f>
        <v>0</v>
      </c>
      <c r="V101">
        <f t="shared" si="12"/>
        <v>1</v>
      </c>
      <c r="W101" t="str">
        <f t="shared" si="13"/>
        <v>Available</v>
      </c>
      <c r="X101" s="164" t="str" cm="1">
        <f t="array" aca="1" ref="X101" ca="1">SUBSTITUTE(SUBSTITUTE(MID(CELL("filename"),FIND("[",CELL("filename"))+1,FIND("]",CELL("filename"))-FIND("[",CELL("filename"))-1)," JH Farmer Payment-",""),".xlsx","")</f>
        <v>Indent</v>
      </c>
      <c r="Y101" s="13">
        <f t="shared" si="10"/>
        <v>7.9049552529182883</v>
      </c>
      <c r="Z101" s="3">
        <v>0</v>
      </c>
    </row>
    <row r="102" spans="1:26" x14ac:dyDescent="0.25">
      <c r="A102" t="str">
        <f>CONCATENATE(Table2[[#This Row],[Code]],Table2[[#This Row],[Farmers Code]])</f>
        <v>200100150075</v>
      </c>
      <c r="B102" s="1" t="str">
        <f>INDEX('MPG Payment'!$A:$A,MATCH(Table2[[#This Row],[Code]],'MPG Payment'!B:B,0))</f>
        <v>BMC Code :2001</v>
      </c>
      <c r="C102" t="str">
        <f>VLOOKUP(Table2[[#This Row],[Code]],'MPG Payment'!B:C,2,0)</f>
        <v>BOREYA</v>
      </c>
      <c r="D102" s="17">
        <v>20010015</v>
      </c>
      <c r="E102" s="17" t="s">
        <v>2594</v>
      </c>
      <c r="F102" s="1">
        <v>3</v>
      </c>
      <c r="G102" s="13">
        <v>8.73</v>
      </c>
      <c r="H102" s="13">
        <v>356.92589999999996</v>
      </c>
      <c r="I102" s="166">
        <v>0</v>
      </c>
      <c r="J102" s="191">
        <v>0</v>
      </c>
      <c r="K102" s="166">
        <v>0</v>
      </c>
      <c r="L102" s="166">
        <v>0</v>
      </c>
      <c r="M102" s="18">
        <v>0</v>
      </c>
      <c r="N102" s="165">
        <f>VLOOKUP(Table2[[#This Row],[Code]],'MPG Payment'!$B$4:$Z$130,25,0)</f>
        <v>0</v>
      </c>
      <c r="O102" s="170">
        <f t="shared" si="11"/>
        <v>357</v>
      </c>
      <c r="P102" t="str">
        <f>IFERROR(VLOOKUP(D102,'Bank Master'!$C$3:$D$7987,2,0),"Indirect")</f>
        <v>Direct</v>
      </c>
      <c r="Q102" t="str">
        <f>IFERROR(VLOOKUP(A102,Table1424[],6,0),0)</f>
        <v>SARAFAT ANSARI</v>
      </c>
      <c r="R102" t="str">
        <f>IFERROR(VLOOKUP(A102,Table1424[],7,0),0)</f>
        <v>7108234041</v>
      </c>
      <c r="S102" t="str">
        <f>IFERROR(VLOOKUP(A102,Table1424[],8,0),0)</f>
        <v>IDIB000I021</v>
      </c>
      <c r="T102">
        <f>IFERROR(VLOOKUP(A102,Table1424[],9,0),0)</f>
        <v>0</v>
      </c>
      <c r="U102" s="40">
        <f>IFERROR(VLOOKUP(A102,Table1424[],10,0),0)</f>
        <v>45812</v>
      </c>
      <c r="V102">
        <f t="shared" si="12"/>
        <v>1</v>
      </c>
      <c r="W102" t="str">
        <f t="shared" si="13"/>
        <v>Available</v>
      </c>
      <c r="X102" s="164" t="str" cm="1">
        <f t="array" aca="1" ref="X102" ca="1">SUBSTITUTE(SUBSTITUTE(MID(CELL("filename"),FIND("[",CELL("filename"))+1,FIND("]",CELL("filename"))-FIND("[",CELL("filename"))-1)," JH Farmer Payment-",""),".xlsx","")</f>
        <v>Indent</v>
      </c>
      <c r="Y102" s="13">
        <f t="shared" si="10"/>
        <v>6.1327474226804117</v>
      </c>
      <c r="Z102" s="3">
        <v>0</v>
      </c>
    </row>
    <row r="103" spans="1:26" x14ac:dyDescent="0.25">
      <c r="A103" t="str">
        <f>CONCATENATE(Table2[[#This Row],[Code]],Table2[[#This Row],[Farmers Code]])</f>
        <v>200100150077</v>
      </c>
      <c r="B103" s="1" t="str">
        <f>INDEX('MPG Payment'!$A:$A,MATCH(Table2[[#This Row],[Code]],'MPG Payment'!B:B,0))</f>
        <v>BMC Code :2001</v>
      </c>
      <c r="C103" t="str">
        <f>VLOOKUP(Table2[[#This Row],[Code]],'MPG Payment'!B:C,2,0)</f>
        <v>BOREYA</v>
      </c>
      <c r="D103" s="17">
        <v>20010015</v>
      </c>
      <c r="E103" s="17" t="s">
        <v>2802</v>
      </c>
      <c r="F103" s="1">
        <v>14</v>
      </c>
      <c r="G103" s="13">
        <v>70.3</v>
      </c>
      <c r="H103" s="13">
        <v>2926.9247</v>
      </c>
      <c r="I103" s="166">
        <v>0</v>
      </c>
      <c r="J103" s="191">
        <v>0</v>
      </c>
      <c r="K103" s="166">
        <v>0</v>
      </c>
      <c r="L103" s="166">
        <v>0</v>
      </c>
      <c r="M103" s="18">
        <v>0</v>
      </c>
      <c r="N103" s="165">
        <f>VLOOKUP(Table2[[#This Row],[Code]],'MPG Payment'!$B$4:$Z$130,25,0)</f>
        <v>0</v>
      </c>
      <c r="O103" s="170">
        <f t="shared" si="11"/>
        <v>2927</v>
      </c>
      <c r="P103" t="str">
        <f>IFERROR(VLOOKUP(D103,'Bank Master'!$C$3:$D$7987,2,0),"Indirect")</f>
        <v>Direct</v>
      </c>
      <c r="Q103" t="str">
        <f>IFERROR(VLOOKUP(A103,Table1424[],6,0),0)</f>
        <v>MUSLIM ANSARI</v>
      </c>
      <c r="R103" t="str">
        <f>IFERROR(VLOOKUP(A103,Table1424[],7,0),0)</f>
        <v>358702010604487</v>
      </c>
      <c r="S103" t="str">
        <f>IFERROR(VLOOKUP(A103,Table1424[],8,0),0)</f>
        <v>UBIN0535877</v>
      </c>
      <c r="T103">
        <f>IFERROR(VLOOKUP(A103,Table1424[],9,0),0)</f>
        <v>0</v>
      </c>
      <c r="U103" s="40">
        <f>IFERROR(VLOOKUP(A103,Table1424[],10,0),0)</f>
        <v>45859</v>
      </c>
      <c r="V103">
        <f t="shared" si="12"/>
        <v>1</v>
      </c>
      <c r="W103" t="str">
        <f t="shared" si="13"/>
        <v>Available</v>
      </c>
      <c r="X103" s="164" t="str" cm="1">
        <f t="array" aca="1" ref="X103" ca="1">SUBSTITUTE(SUBSTITUTE(MID(CELL("filename"),FIND("[",CELL("filename"))+1,FIND("]",CELL("filename"))-FIND("[",CELL("filename"))-1)," JH Farmer Payment-",""),".xlsx","")</f>
        <v>Indent</v>
      </c>
      <c r="Y103" s="13">
        <f t="shared" si="10"/>
        <v>29.144342674253206</v>
      </c>
      <c r="Z103" s="3">
        <v>0</v>
      </c>
    </row>
    <row r="104" spans="1:26" x14ac:dyDescent="0.25">
      <c r="A104" t="str">
        <f>CONCATENATE(Table2[[#This Row],[Code]],Table2[[#This Row],[Farmers Code]])</f>
        <v>200100150078</v>
      </c>
      <c r="B104" s="1" t="str">
        <f>INDEX('MPG Payment'!$A:$A,MATCH(Table2[[#This Row],[Code]],'MPG Payment'!B:B,0))</f>
        <v>BMC Code :2001</v>
      </c>
      <c r="C104" t="str">
        <f>VLOOKUP(Table2[[#This Row],[Code]],'MPG Payment'!B:C,2,0)</f>
        <v>BOREYA</v>
      </c>
      <c r="D104" s="17">
        <v>20010015</v>
      </c>
      <c r="E104" s="17" t="s">
        <v>2803</v>
      </c>
      <c r="F104" s="1">
        <v>14</v>
      </c>
      <c r="G104" s="13">
        <v>72.230000000000018</v>
      </c>
      <c r="H104" s="13">
        <v>2904.9581000000007</v>
      </c>
      <c r="I104" s="166">
        <v>0</v>
      </c>
      <c r="J104" s="191">
        <v>0</v>
      </c>
      <c r="K104" s="166">
        <v>0</v>
      </c>
      <c r="L104" s="166">
        <v>0</v>
      </c>
      <c r="M104" s="18">
        <v>0</v>
      </c>
      <c r="N104" s="165">
        <f>VLOOKUP(Table2[[#This Row],[Code]],'MPG Payment'!$B$4:$Z$130,25,0)</f>
        <v>0</v>
      </c>
      <c r="O104" s="170">
        <f t="shared" si="11"/>
        <v>2905</v>
      </c>
      <c r="P104" t="str">
        <f>IFERROR(VLOOKUP(D104,'Bank Master'!$C$3:$D$7987,2,0),"Indirect")</f>
        <v>Direct</v>
      </c>
      <c r="Q104" t="str">
        <f>IFERROR(VLOOKUP(A104,Table1424[],6,0),0)</f>
        <v>JANATUN KHATOON</v>
      </c>
      <c r="R104" t="str">
        <f>IFERROR(VLOOKUP(A104,Table1424[],7,0),0)</f>
        <v>358702500001457</v>
      </c>
      <c r="S104" t="str">
        <f>IFERROR(VLOOKUP(A104,Table1424[],8,0),0)</f>
        <v>UBIN0535877</v>
      </c>
      <c r="T104">
        <f>IFERROR(VLOOKUP(A104,Table1424[],9,0),0)</f>
        <v>0</v>
      </c>
      <c r="U104" s="40">
        <f>IFERROR(VLOOKUP(A104,Table1424[],10,0),0)</f>
        <v>45881</v>
      </c>
      <c r="V104">
        <f t="shared" si="12"/>
        <v>1</v>
      </c>
      <c r="W104" t="str">
        <f t="shared" si="13"/>
        <v>Available</v>
      </c>
      <c r="X104" s="164" t="str" cm="1">
        <f t="array" aca="1" ref="X104" ca="1">SUBSTITUTE(SUBSTITUTE(MID(CELL("filename"),FIND("[",CELL("filename"))+1,FIND("]",CELL("filename"))-FIND("[",CELL("filename"))-1)," JH Farmer Payment-",""),".xlsx","")</f>
        <v>Indent</v>
      </c>
      <c r="Y104" s="13">
        <f t="shared" si="10"/>
        <v>28.152715907517656</v>
      </c>
      <c r="Z104" s="3">
        <v>0</v>
      </c>
    </row>
    <row r="105" spans="1:26" x14ac:dyDescent="0.25">
      <c r="A105" t="str">
        <f>CONCATENATE(Table2[[#This Row],[Code]],Table2[[#This Row],[Farmers Code]])</f>
        <v>200100150081</v>
      </c>
      <c r="B105" s="1" t="str">
        <f>INDEX('MPG Payment'!$A:$A,MATCH(Table2[[#This Row],[Code]],'MPG Payment'!B:B,0))</f>
        <v>BMC Code :2001</v>
      </c>
      <c r="C105" t="str">
        <f>VLOOKUP(Table2[[#This Row],[Code]],'MPG Payment'!B:C,2,0)</f>
        <v>BOREYA</v>
      </c>
      <c r="D105" s="17">
        <v>20010015</v>
      </c>
      <c r="E105" s="17" t="s">
        <v>3261</v>
      </c>
      <c r="F105" s="1">
        <v>6</v>
      </c>
      <c r="G105" s="13">
        <v>30.33</v>
      </c>
      <c r="H105" s="13">
        <v>1256.3984</v>
      </c>
      <c r="I105" s="166">
        <v>0</v>
      </c>
      <c r="J105" s="191">
        <v>0</v>
      </c>
      <c r="K105" s="166">
        <v>0</v>
      </c>
      <c r="L105" s="166">
        <v>0</v>
      </c>
      <c r="M105" s="18">
        <v>0</v>
      </c>
      <c r="N105" s="165">
        <f>VLOOKUP(Table2[[#This Row],[Code]],'MPG Payment'!$B$4:$Z$130,25,0)</f>
        <v>0</v>
      </c>
      <c r="O105" s="170">
        <f t="shared" si="11"/>
        <v>1256</v>
      </c>
      <c r="P105" t="str">
        <f>IFERROR(VLOOKUP(D105,'Bank Master'!$C$3:$D$7987,2,0),"Indirect")</f>
        <v>Direct</v>
      </c>
      <c r="Q105" t="str">
        <f>IFERROR(VLOOKUP(A105,Table1424[],6,0),0)</f>
        <v>REYAJ ANSARI</v>
      </c>
      <c r="R105" t="str">
        <f>IFERROR(VLOOKUP(A105,Table1424[],7,0),0)</f>
        <v>358702010622161</v>
      </c>
      <c r="S105" t="str">
        <f>IFERROR(VLOOKUP(A105,Table1424[],8,0),0)</f>
        <v>UBIN0535877</v>
      </c>
      <c r="T105">
        <f>IFERROR(VLOOKUP(A105,Table1424[],9,0),0)</f>
        <v>0</v>
      </c>
      <c r="U105" s="40">
        <f>IFERROR(VLOOKUP(A105,Table1424[],10,0),0)</f>
        <v>45908</v>
      </c>
      <c r="V105">
        <f t="shared" si="12"/>
        <v>1</v>
      </c>
      <c r="W105" t="str">
        <f t="shared" si="13"/>
        <v>Available</v>
      </c>
      <c r="X105" s="164" t="str" cm="1">
        <f t="array" aca="1" ref="X105" ca="1">SUBSTITUTE(SUBSTITUTE(MID(CELL("filename"),FIND("[",CELL("filename"))+1,FIND("]",CELL("filename"))-FIND("[",CELL("filename"))-1)," JH Farmer Payment-",""),".xlsx","")</f>
        <v>Indent</v>
      </c>
      <c r="Y105" s="13">
        <f t="shared" si="10"/>
        <v>12.427283877349161</v>
      </c>
      <c r="Z105" s="3">
        <v>0</v>
      </c>
    </row>
    <row r="106" spans="1:26" x14ac:dyDescent="0.25">
      <c r="A106" t="str">
        <f>CONCATENATE(Table2[[#This Row],[Code]],Table2[[#This Row],[Farmers Code]])</f>
        <v>200100150084</v>
      </c>
      <c r="B106" s="1" t="str">
        <f>INDEX('MPG Payment'!$A:$A,MATCH(Table2[[#This Row],[Code]],'MPG Payment'!B:B,0))</f>
        <v>BMC Code :2001</v>
      </c>
      <c r="C106" t="str">
        <f>VLOOKUP(Table2[[#This Row],[Code]],'MPG Payment'!B:C,2,0)</f>
        <v>BOREYA</v>
      </c>
      <c r="D106" s="17">
        <v>20010015</v>
      </c>
      <c r="E106" s="17" t="s">
        <v>3576</v>
      </c>
      <c r="F106" s="1">
        <v>14</v>
      </c>
      <c r="G106" s="13">
        <v>30.269999999999992</v>
      </c>
      <c r="H106" s="13">
        <v>1410.6907000000001</v>
      </c>
      <c r="I106" s="166">
        <v>0</v>
      </c>
      <c r="J106" s="191">
        <v>0</v>
      </c>
      <c r="K106" s="166">
        <v>0</v>
      </c>
      <c r="L106" s="166">
        <v>0</v>
      </c>
      <c r="M106" s="18">
        <v>0</v>
      </c>
      <c r="N106" s="165">
        <f>VLOOKUP(Table2[[#This Row],[Code]],'MPG Payment'!$B$4:$Z$130,25,0)</f>
        <v>0</v>
      </c>
      <c r="O106" s="170">
        <f t="shared" si="11"/>
        <v>1411</v>
      </c>
      <c r="P106" t="str">
        <f>IFERROR(VLOOKUP(D106,'Bank Master'!$C$3:$D$7987,2,0),"Indirect")</f>
        <v>Direct</v>
      </c>
      <c r="Q106" t="str">
        <f>IFERROR(VLOOKUP(A106,Table1424[],6,0),0)</f>
        <v>ETWA ORAON</v>
      </c>
      <c r="R106" t="str">
        <f>IFERROR(VLOOKUP(A106,Table1424[],7,0),0)</f>
        <v>7624036132</v>
      </c>
      <c r="S106" t="str">
        <f>IFERROR(VLOOKUP(A106,Table1424[],8,0),0)</f>
        <v>IDIB000I021</v>
      </c>
      <c r="T106">
        <f>IFERROR(VLOOKUP(A106,Table1424[],9,0),0)</f>
        <v>0</v>
      </c>
      <c r="U106" s="40">
        <f>IFERROR(VLOOKUP(A106,Table1424[],10,0),0)</f>
        <v>45916</v>
      </c>
      <c r="V106">
        <f t="shared" si="12"/>
        <v>1</v>
      </c>
      <c r="W106" t="str">
        <f t="shared" si="13"/>
        <v>Available</v>
      </c>
      <c r="X106" s="164" t="str" cm="1">
        <f t="array" aca="1" ref="X106" ca="1">SUBSTITUTE(SUBSTITUTE(MID(CELL("filename"),FIND("[",CELL("filename"))+1,FIND("]",CELL("filename"))-FIND("[",CELL("filename"))-1)," JH Farmer Payment-",""),".xlsx","")</f>
        <v>Indent</v>
      </c>
      <c r="Y106" s="13">
        <f t="shared" si="10"/>
        <v>32.622513709943853</v>
      </c>
      <c r="Z106" s="3">
        <v>0</v>
      </c>
    </row>
    <row r="107" spans="1:26" x14ac:dyDescent="0.25">
      <c r="A107" t="str">
        <f>CONCATENATE(Table2[[#This Row],[Code]],Table2[[#This Row],[Farmers Code]])</f>
        <v>200100150088</v>
      </c>
      <c r="B107" s="1" t="str">
        <f>INDEX('MPG Payment'!$A:$A,MATCH(Table2[[#This Row],[Code]],'MPG Payment'!B:B,0))</f>
        <v>BMC Code :2001</v>
      </c>
      <c r="C107" t="str">
        <f>VLOOKUP(Table2[[#This Row],[Code]],'MPG Payment'!B:C,2,0)</f>
        <v>BOREYA</v>
      </c>
      <c r="D107" s="17">
        <v>20010015</v>
      </c>
      <c r="E107" s="17" t="s">
        <v>3465</v>
      </c>
      <c r="F107" s="1">
        <v>4</v>
      </c>
      <c r="G107" s="13">
        <v>8.9700000000000006</v>
      </c>
      <c r="H107" s="13">
        <v>369.95400000000006</v>
      </c>
      <c r="I107" s="166">
        <v>0</v>
      </c>
      <c r="J107" s="191">
        <v>0</v>
      </c>
      <c r="K107" s="166">
        <v>0</v>
      </c>
      <c r="L107" s="166">
        <v>0</v>
      </c>
      <c r="M107" s="18">
        <v>0</v>
      </c>
      <c r="N107" s="165">
        <f>VLOOKUP(Table2[[#This Row],[Code]],'MPG Payment'!$B$4:$Z$130,25,0)</f>
        <v>0</v>
      </c>
      <c r="O107" s="170">
        <f t="shared" si="11"/>
        <v>370</v>
      </c>
      <c r="P107" t="str">
        <f>IFERROR(VLOOKUP(D107,'Bank Master'!$C$3:$D$7987,2,0),"Indirect")</f>
        <v>Direct</v>
      </c>
      <c r="Q107" t="str">
        <f>IFERROR(VLOOKUP(A107,Table1424[],6,0),0)</f>
        <v>GAHNI ORAON</v>
      </c>
      <c r="R107" t="str">
        <f>IFERROR(VLOOKUP(A107,Table1424[],7,0),0)</f>
        <v>22011258332</v>
      </c>
      <c r="S107" t="str">
        <f>IFERROR(VLOOKUP(A107,Table1424[],8,0),0)</f>
        <v>SBIN0RRVCGB</v>
      </c>
      <c r="T107">
        <f>IFERROR(VLOOKUP(A107,Table1424[],9,0),0)</f>
        <v>0</v>
      </c>
      <c r="U107" s="40">
        <f>IFERROR(VLOOKUP(A107,Table1424[],10,0),0)</f>
        <v>45949</v>
      </c>
      <c r="V107">
        <f t="shared" si="12"/>
        <v>1</v>
      </c>
      <c r="W107" t="str">
        <f t="shared" si="13"/>
        <v>Available</v>
      </c>
      <c r="X107" s="164" t="str" cm="1">
        <f t="array" aca="1" ref="X107" ca="1">SUBSTITUTE(SUBSTITUTE(MID(CELL("filename"),FIND("[",CELL("filename"))+1,FIND("]",CELL("filename"))-FIND("[",CELL("filename"))-1)," JH Farmer Payment-",""),".xlsx","")</f>
        <v>Indent</v>
      </c>
      <c r="Y107" s="13">
        <f t="shared" si="10"/>
        <v>8.2486956521739145</v>
      </c>
      <c r="Z107" s="3">
        <v>0</v>
      </c>
    </row>
    <row r="108" spans="1:26" x14ac:dyDescent="0.25">
      <c r="A108" t="str">
        <f>CONCATENATE(Table2[[#This Row],[Code]],Table2[[#This Row],[Farmers Code]])</f>
        <v>200100150090</v>
      </c>
      <c r="B108" s="1" t="str">
        <f>INDEX('MPG Payment'!$A:$A,MATCH(Table2[[#This Row],[Code]],'MPG Payment'!B:B,0))</f>
        <v>BMC Code :2001</v>
      </c>
      <c r="C108" t="str">
        <f>VLOOKUP(Table2[[#This Row],[Code]],'MPG Payment'!B:C,2,0)</f>
        <v>BOREYA</v>
      </c>
      <c r="D108" s="17">
        <v>20010015</v>
      </c>
      <c r="E108" s="17" t="s">
        <v>3578</v>
      </c>
      <c r="F108" s="1">
        <v>12</v>
      </c>
      <c r="G108" s="13">
        <v>63.789999999999992</v>
      </c>
      <c r="H108" s="13">
        <v>2710.7539000000002</v>
      </c>
      <c r="I108" s="166">
        <v>0</v>
      </c>
      <c r="J108" s="191">
        <v>0</v>
      </c>
      <c r="K108" s="166">
        <v>0</v>
      </c>
      <c r="L108" s="166">
        <v>0</v>
      </c>
      <c r="M108" s="18">
        <v>0</v>
      </c>
      <c r="N108" s="165">
        <f>VLOOKUP(Table2[[#This Row],[Code]],'MPG Payment'!$B$4:$Z$130,25,0)</f>
        <v>0</v>
      </c>
      <c r="O108" s="170">
        <f t="shared" si="11"/>
        <v>2711</v>
      </c>
      <c r="P108" t="str">
        <f>IFERROR(VLOOKUP(D108,'Bank Master'!$C$3:$D$7987,2,0),"Indirect")</f>
        <v>Direct</v>
      </c>
      <c r="Q108" t="str">
        <f>IFERROR(VLOOKUP(A108,Table1424[],6,0),0)</f>
        <v>SHAMIM ANSARI</v>
      </c>
      <c r="R108" t="str">
        <f>IFERROR(VLOOKUP(A108,Table1424[],7,0),0)</f>
        <v>358702010008527</v>
      </c>
      <c r="S108" t="str">
        <f>IFERROR(VLOOKUP(A108,Table1424[],8,0),0)</f>
        <v>UBIN0535877</v>
      </c>
      <c r="T108">
        <f>IFERROR(VLOOKUP(A108,Table1424[],9,0),0)</f>
        <v>0</v>
      </c>
      <c r="U108" s="40">
        <f>IFERROR(VLOOKUP(A108,Table1424[],10,0),0)</f>
        <v>45965</v>
      </c>
      <c r="V108">
        <f t="shared" si="12"/>
        <v>1</v>
      </c>
      <c r="W108" t="str">
        <f t="shared" si="13"/>
        <v>Available</v>
      </c>
      <c r="X108" s="164" t="str" cm="1">
        <f t="array" aca="1" ref="X108" ca="1">SUBSTITUTE(SUBSTITUTE(MID(CELL("filename"),FIND("[",CELL("filename"))+1,FIND("]",CELL("filename"))-FIND("[",CELL("filename"))-1)," JH Farmer Payment-",""),".xlsx","")</f>
        <v>Indent</v>
      </c>
      <c r="Y108" s="13">
        <f t="shared" si="10"/>
        <v>25.496979777394582</v>
      </c>
      <c r="Z108" s="3">
        <v>0</v>
      </c>
    </row>
    <row r="109" spans="1:26" x14ac:dyDescent="0.25">
      <c r="A109" t="str">
        <f>CONCATENATE(Table2[[#This Row],[Code]],Table2[[#This Row],[Farmers Code]])</f>
        <v>200100150091</v>
      </c>
      <c r="B109" s="1" t="str">
        <f>INDEX('MPG Payment'!$A:$A,MATCH(Table2[[#This Row],[Code]],'MPG Payment'!B:B,0))</f>
        <v>BMC Code :2001</v>
      </c>
      <c r="C109" t="str">
        <f>VLOOKUP(Table2[[#This Row],[Code]],'MPG Payment'!B:C,2,0)</f>
        <v>BOREYA</v>
      </c>
      <c r="D109" s="17">
        <v>20010015</v>
      </c>
      <c r="E109" s="17" t="s">
        <v>3652</v>
      </c>
      <c r="F109" s="1">
        <v>14</v>
      </c>
      <c r="G109" s="13">
        <v>116.40999999999998</v>
      </c>
      <c r="H109" s="13">
        <v>4703.2145</v>
      </c>
      <c r="I109" s="166">
        <v>0</v>
      </c>
      <c r="J109" s="191">
        <v>0</v>
      </c>
      <c r="K109" s="166">
        <v>0</v>
      </c>
      <c r="L109" s="166">
        <v>0</v>
      </c>
      <c r="M109" s="18">
        <v>0</v>
      </c>
      <c r="N109" s="165">
        <f>VLOOKUP(Table2[[#This Row],[Code]],'MPG Payment'!$B$4:$Z$130,25,0)</f>
        <v>0</v>
      </c>
      <c r="O109" s="170">
        <f t="shared" si="11"/>
        <v>4703</v>
      </c>
      <c r="P109" t="str">
        <f>IFERROR(VLOOKUP(D109,'Bank Master'!$C$3:$D$7987,2,0),"Indirect")</f>
        <v>Direct</v>
      </c>
      <c r="Q109" t="str">
        <f>IFERROR(VLOOKUP(A109,Table1424[],6,0),0)</f>
        <v>DEVENDRA KUMAR MAHTO</v>
      </c>
      <c r="R109" t="str">
        <f>IFERROR(VLOOKUP(A109,Table1424[],7,0),0)</f>
        <v>7940926860</v>
      </c>
      <c r="S109" t="str">
        <f>IFERROR(VLOOKUP(A109,Table1424[],8,0),0)</f>
        <v>IDIB000I021</v>
      </c>
      <c r="T109">
        <f>IFERROR(VLOOKUP(A109,Table1424[],9,0),0)</f>
        <v>0</v>
      </c>
      <c r="U109" s="40">
        <f>IFERROR(VLOOKUP(A109,Table1424[],10,0),0)</f>
        <v>45965</v>
      </c>
      <c r="V109">
        <f t="shared" si="12"/>
        <v>1</v>
      </c>
      <c r="W109" t="str">
        <f t="shared" si="13"/>
        <v>Available</v>
      </c>
      <c r="X109" s="164" t="str" cm="1">
        <f t="array" aca="1" ref="X109" ca="1">SUBSTITUTE(SUBSTITUTE(MID(CELL("filename"),FIND("[",CELL("filename"))+1,FIND("]",CELL("filename"))-FIND("[",CELL("filename"))-1)," JH Farmer Payment-",""),".xlsx","")</f>
        <v>Indent</v>
      </c>
      <c r="Y109" s="13">
        <f t="shared" si="10"/>
        <v>28.281506313890567</v>
      </c>
      <c r="Z109" s="3">
        <v>0</v>
      </c>
    </row>
    <row r="110" spans="1:26" x14ac:dyDescent="0.25">
      <c r="A110" t="str">
        <f>CONCATENATE(Table2[[#This Row],[Code]],Table2[[#This Row],[Farmers Code]])</f>
        <v>200100150094</v>
      </c>
      <c r="B110" s="1" t="str">
        <f>INDEX('MPG Payment'!$A:$A,MATCH(Table2[[#This Row],[Code]],'MPG Payment'!B:B,0))</f>
        <v>BMC Code :2001</v>
      </c>
      <c r="C110" t="str">
        <f>VLOOKUP(Table2[[#This Row],[Code]],'MPG Payment'!B:C,2,0)</f>
        <v>BOREYA</v>
      </c>
      <c r="D110" s="17">
        <v>20010015</v>
      </c>
      <c r="E110" s="17" t="s">
        <v>3869</v>
      </c>
      <c r="F110" s="1">
        <v>7</v>
      </c>
      <c r="G110" s="13">
        <v>20.100000000000001</v>
      </c>
      <c r="H110" s="13">
        <v>930.36580000000004</v>
      </c>
      <c r="I110" s="166">
        <v>0</v>
      </c>
      <c r="J110" s="191">
        <v>0</v>
      </c>
      <c r="K110" s="166">
        <v>0</v>
      </c>
      <c r="L110" s="166">
        <v>0</v>
      </c>
      <c r="M110" s="18">
        <v>0</v>
      </c>
      <c r="N110" s="165">
        <f>VLOOKUP(Table2[[#This Row],[Code]],'MPG Payment'!$B$4:$Z$130,25,0)</f>
        <v>0</v>
      </c>
      <c r="O110" s="170">
        <f t="shared" si="11"/>
        <v>930</v>
      </c>
      <c r="P110" t="str">
        <f>IFERROR(VLOOKUP(D110,'Bank Master'!$C$3:$D$7987,2,0),"Indirect")</f>
        <v>Direct</v>
      </c>
      <c r="Q110" t="str">
        <f>IFERROR(VLOOKUP(A110,Table1424[],6,0),0)</f>
        <v>NAUSHAD ANSARI</v>
      </c>
      <c r="R110" t="str">
        <f>IFERROR(VLOOKUP(A110,Table1424[],7,0),0)</f>
        <v>358702010632441</v>
      </c>
      <c r="S110" t="str">
        <f>IFERROR(VLOOKUP(A110,Table1424[],8,0),0)</f>
        <v>UBIN0535877</v>
      </c>
      <c r="T110">
        <f>IFERROR(VLOOKUP(A110,Table1424[],9,0),0)</f>
        <v>0</v>
      </c>
      <c r="U110" s="40">
        <f>IFERROR(VLOOKUP(A110,Table1424[],10,0),0)</f>
        <v>46006</v>
      </c>
      <c r="V110">
        <f t="shared" si="12"/>
        <v>1</v>
      </c>
      <c r="W110" t="str">
        <f t="shared" si="13"/>
        <v>Available</v>
      </c>
      <c r="X110" s="164" t="str" cm="1">
        <f t="array" aca="1" ref="X110" ca="1">SUBSTITUTE(SUBSTITUTE(MID(CELL("filename"),FIND("[",CELL("filename"))+1,FIND("]",CELL("filename"))-FIND("[",CELL("filename"))-1)," JH Farmer Payment-",""),".xlsx","")</f>
        <v>Indent</v>
      </c>
      <c r="Y110" s="13">
        <f t="shared" si="10"/>
        <v>16.200399502487564</v>
      </c>
      <c r="Z110" s="3">
        <v>0</v>
      </c>
    </row>
    <row r="111" spans="1:26" x14ac:dyDescent="0.25">
      <c r="A111" t="str">
        <f>CONCATENATE(Table2[[#This Row],[Code]],Table2[[#This Row],[Farmers Code]])</f>
        <v>200100150095</v>
      </c>
      <c r="B111" s="1" t="str">
        <f>INDEX('MPG Payment'!$A:$A,MATCH(Table2[[#This Row],[Code]],'MPG Payment'!B:B,0))</f>
        <v>BMC Code :2001</v>
      </c>
      <c r="C111" t="str">
        <f>VLOOKUP(Table2[[#This Row],[Code]],'MPG Payment'!B:C,2,0)</f>
        <v>BOREYA</v>
      </c>
      <c r="D111" s="17">
        <v>20010015</v>
      </c>
      <c r="E111" s="17" t="s">
        <v>3870</v>
      </c>
      <c r="F111" s="1">
        <v>7</v>
      </c>
      <c r="G111" s="13">
        <v>33.309999999999995</v>
      </c>
      <c r="H111" s="13">
        <v>1434.7404999999999</v>
      </c>
      <c r="I111" s="166">
        <v>0</v>
      </c>
      <c r="J111" s="191">
        <v>0</v>
      </c>
      <c r="K111" s="166">
        <v>0</v>
      </c>
      <c r="L111" s="166">
        <v>0</v>
      </c>
      <c r="M111" s="18">
        <v>0</v>
      </c>
      <c r="N111" s="165">
        <f>VLOOKUP(Table2[[#This Row],[Code]],'MPG Payment'!$B$4:$Z$130,25,0)</f>
        <v>0</v>
      </c>
      <c r="O111" s="170">
        <f t="shared" si="11"/>
        <v>1435</v>
      </c>
      <c r="P111" t="str">
        <f>IFERROR(VLOOKUP(D111,'Bank Master'!$C$3:$D$7987,2,0),"Indirect")</f>
        <v>Direct</v>
      </c>
      <c r="Q111" t="str">
        <f>IFERROR(VLOOKUP(A111,Table1424[],6,0),0)</f>
        <v>SANGAM TOPPO</v>
      </c>
      <c r="R111" t="str">
        <f>IFERROR(VLOOKUP(A111,Table1424[],7,0),0)</f>
        <v>6912779032</v>
      </c>
      <c r="S111" t="str">
        <f>IFERROR(VLOOKUP(A111,Table1424[],8,0),0)</f>
        <v>IDIB000I021</v>
      </c>
      <c r="T111">
        <f>IFERROR(VLOOKUP(A111,Table1424[],9,0),0)</f>
        <v>0</v>
      </c>
      <c r="U111" s="40">
        <f>IFERROR(VLOOKUP(A111,Table1424[],10,0),0)</f>
        <v>46006</v>
      </c>
      <c r="V111">
        <f t="shared" si="12"/>
        <v>1</v>
      </c>
      <c r="W111" t="str">
        <f t="shared" si="13"/>
        <v>Available</v>
      </c>
      <c r="X111" s="164" t="str" cm="1">
        <f t="array" aca="1" ref="X111" ca="1">SUBSTITUTE(SUBSTITUTE(MID(CELL("filename"),FIND("[",CELL("filename"))+1,FIND("]",CELL("filename"))-FIND("[",CELL("filename"))-1)," JH Farmer Payment-",""),".xlsx","")</f>
        <v>Indent</v>
      </c>
      <c r="Y111" s="13">
        <f t="shared" si="10"/>
        <v>15.075327979585712</v>
      </c>
      <c r="Z111" s="3">
        <v>0</v>
      </c>
    </row>
    <row r="112" spans="1:26" x14ac:dyDescent="0.25">
      <c r="A112" t="str">
        <f>CONCATENATE(Table2[[#This Row],[Code]],Table2[[#This Row],[Farmers Code]])</f>
        <v>200100150096</v>
      </c>
      <c r="B112" s="1" t="str">
        <f>INDEX('MPG Payment'!$A:$A,MATCH(Table2[[#This Row],[Code]],'MPG Payment'!B:B,0))</f>
        <v>BMC Code :2001</v>
      </c>
      <c r="C112" t="str">
        <f>VLOOKUP(Table2[[#This Row],[Code]],'MPG Payment'!B:C,2,0)</f>
        <v>BOREYA</v>
      </c>
      <c r="D112" s="17">
        <v>20010015</v>
      </c>
      <c r="E112" s="17" t="s">
        <v>3871</v>
      </c>
      <c r="F112" s="1">
        <v>14</v>
      </c>
      <c r="G112" s="13">
        <v>43.529999999999994</v>
      </c>
      <c r="H112" s="13">
        <v>1983.2057999999997</v>
      </c>
      <c r="I112" s="166">
        <v>0</v>
      </c>
      <c r="J112" s="191">
        <v>0</v>
      </c>
      <c r="K112" s="166">
        <v>0</v>
      </c>
      <c r="L112" s="166">
        <v>0</v>
      </c>
      <c r="M112" s="18">
        <v>0</v>
      </c>
      <c r="N112" s="165">
        <f>VLOOKUP(Table2[[#This Row],[Code]],'MPG Payment'!$B$4:$Z$130,25,0)</f>
        <v>0</v>
      </c>
      <c r="O112" s="170">
        <f t="shared" si="11"/>
        <v>1983</v>
      </c>
      <c r="P112" t="str">
        <f>IFERROR(VLOOKUP(D112,'Bank Master'!$C$3:$D$7987,2,0),"Indirect")</f>
        <v>Direct</v>
      </c>
      <c r="Q112" t="str">
        <f>IFERROR(VLOOKUP(A112,Table1424[],6,0),0)</f>
        <v>PAKDI ORAON</v>
      </c>
      <c r="R112" t="str">
        <f>IFERROR(VLOOKUP(A112,Table1424[],7,0),0)</f>
        <v>358702500005217</v>
      </c>
      <c r="S112" t="str">
        <f>IFERROR(VLOOKUP(A112,Table1424[],8,0),0)</f>
        <v>UBIN0535877</v>
      </c>
      <c r="T112">
        <f>IFERROR(VLOOKUP(A112,Table1424[],9,0),0)</f>
        <v>0</v>
      </c>
      <c r="U112" s="40">
        <f>IFERROR(VLOOKUP(A112,Table1424[],10,0),0)</f>
        <v>46013</v>
      </c>
      <c r="V112">
        <f t="shared" si="12"/>
        <v>1</v>
      </c>
      <c r="W112" t="str">
        <f t="shared" si="13"/>
        <v>Available</v>
      </c>
      <c r="X112" s="164" t="str" cm="1">
        <f t="array" aca="1" ref="X112" ca="1">SUBSTITUTE(SUBSTITUTE(MID(CELL("filename"),FIND("[",CELL("filename"))+1,FIND("]",CELL("filename"))-FIND("[",CELL("filename"))-1)," JH Farmer Payment-",""),".xlsx","")</f>
        <v>Indent</v>
      </c>
      <c r="Y112" s="13">
        <f t="shared" si="10"/>
        <v>31.891662301860791</v>
      </c>
      <c r="Z112" s="3">
        <v>0</v>
      </c>
    </row>
    <row r="113" spans="1:26" x14ac:dyDescent="0.25">
      <c r="A113" t="str">
        <f>CONCATENATE(Table2[[#This Row],[Code]],Table2[[#This Row],[Farmers Code]])</f>
        <v>200100150097</v>
      </c>
      <c r="B113" s="1" t="str">
        <f>INDEX('MPG Payment'!$A:$A,MATCH(Table2[[#This Row],[Code]],'MPG Payment'!B:B,0))</f>
        <v>BMC Code :2001</v>
      </c>
      <c r="C113" t="str">
        <f>VLOOKUP(Table2[[#This Row],[Code]],'MPG Payment'!B:C,2,0)</f>
        <v>BOREYA</v>
      </c>
      <c r="D113" s="17">
        <v>20010015</v>
      </c>
      <c r="E113" s="17" t="s">
        <v>3872</v>
      </c>
      <c r="F113" s="1">
        <v>7</v>
      </c>
      <c r="G113" s="13">
        <v>14.39</v>
      </c>
      <c r="H113" s="13">
        <v>633.94949999999994</v>
      </c>
      <c r="I113" s="166">
        <v>0</v>
      </c>
      <c r="J113" s="191">
        <v>0</v>
      </c>
      <c r="K113" s="166">
        <v>0</v>
      </c>
      <c r="L113" s="166">
        <v>0</v>
      </c>
      <c r="M113" s="18">
        <v>0</v>
      </c>
      <c r="N113" s="165">
        <f>VLOOKUP(Table2[[#This Row],[Code]],'MPG Payment'!$B$4:$Z$130,25,0)</f>
        <v>0</v>
      </c>
      <c r="O113" s="170">
        <f t="shared" si="11"/>
        <v>634</v>
      </c>
      <c r="P113" t="str">
        <f>IFERROR(VLOOKUP(D113,'Bank Master'!$C$3:$D$7987,2,0),"Indirect")</f>
        <v>Direct</v>
      </c>
      <c r="Q113" t="str">
        <f>IFERROR(VLOOKUP(A113,Table1424[],6,0),0)</f>
        <v>IMRANA KHATUN</v>
      </c>
      <c r="R113" t="str">
        <f>IFERROR(VLOOKUP(A113,Table1424[],7,0),0)</f>
        <v>358702120003921</v>
      </c>
      <c r="S113" t="str">
        <f>IFERROR(VLOOKUP(A113,Table1424[],8,0),0)</f>
        <v>UBIN0535877</v>
      </c>
      <c r="T113">
        <f>IFERROR(VLOOKUP(A113,Table1424[],9,0),0)</f>
        <v>0</v>
      </c>
      <c r="U113" s="40">
        <f>IFERROR(VLOOKUP(A113,Table1424[],10,0),0)</f>
        <v>46013</v>
      </c>
      <c r="V113">
        <f t="shared" si="12"/>
        <v>1</v>
      </c>
      <c r="W113" t="str">
        <f t="shared" si="13"/>
        <v>Available</v>
      </c>
      <c r="X113" s="164" t="str" cm="1">
        <f t="array" aca="1" ref="X113" ca="1">SUBSTITUTE(SUBSTITUTE(MID(CELL("filename"),FIND("[",CELL("filename"))+1,FIND("]",CELL("filename"))-FIND("[",CELL("filename"))-1)," JH Farmer Payment-",""),".xlsx","")</f>
        <v>Indent</v>
      </c>
      <c r="Y113" s="13">
        <f t="shared" si="10"/>
        <v>15.419202571230022</v>
      </c>
      <c r="Z113" s="3">
        <v>0</v>
      </c>
    </row>
    <row r="114" spans="1:26" x14ac:dyDescent="0.25">
      <c r="A114" t="str">
        <f>CONCATENATE(Table2[[#This Row],[Code]],Table2[[#This Row],[Farmers Code]])</f>
        <v>200100150098</v>
      </c>
      <c r="B114" s="1" t="str">
        <f>INDEX('MPG Payment'!$A:$A,MATCH(Table2[[#This Row],[Code]],'MPG Payment'!B:B,0))</f>
        <v>BMC Code :2001</v>
      </c>
      <c r="C114" t="str">
        <f>VLOOKUP(Table2[[#This Row],[Code]],'MPG Payment'!B:C,2,0)</f>
        <v>BOREYA</v>
      </c>
      <c r="D114" s="17">
        <v>20010015</v>
      </c>
      <c r="E114" s="17" t="s">
        <v>10942</v>
      </c>
      <c r="F114" s="1">
        <v>14</v>
      </c>
      <c r="G114" s="13">
        <v>73.100000000000009</v>
      </c>
      <c r="H114" s="13">
        <v>3044.2396999999996</v>
      </c>
      <c r="I114" s="166">
        <v>0</v>
      </c>
      <c r="J114" s="191">
        <v>0</v>
      </c>
      <c r="K114" s="166">
        <v>0</v>
      </c>
      <c r="L114" s="166">
        <v>0</v>
      </c>
      <c r="M114" s="18">
        <v>0</v>
      </c>
      <c r="N114" s="165">
        <f>VLOOKUP(Table2[[#This Row],[Code]],'MPG Payment'!$B$4:$Z$130,25,0)</f>
        <v>0</v>
      </c>
      <c r="O114" s="170">
        <f t="shared" si="11"/>
        <v>3044</v>
      </c>
      <c r="P114" t="str">
        <f>IFERROR(VLOOKUP(D114,'Bank Master'!$C$3:$D$7987,2,0),"Indirect")</f>
        <v>Direct</v>
      </c>
      <c r="Q114" t="str">
        <f>IFERROR(VLOOKUP(A114,Table1424[],6,0),0)</f>
        <v>KRISHNA KHESH</v>
      </c>
      <c r="R114" t="str">
        <f>IFERROR(VLOOKUP(A114,Table1424[],7,0),0)</f>
        <v>100723015647</v>
      </c>
      <c r="S114" t="str">
        <f>IFERROR(VLOOKUP(A114,Table1424[],8,0),0)</f>
        <v>IBKL063JS69</v>
      </c>
      <c r="T114">
        <f>IFERROR(VLOOKUP(A114,Table1424[],9,0),0)</f>
        <v>0</v>
      </c>
      <c r="U114" s="40">
        <f>IFERROR(VLOOKUP(A114,Table1424[],10,0),0)</f>
        <v>46020</v>
      </c>
      <c r="V114">
        <f t="shared" si="12"/>
        <v>1</v>
      </c>
      <c r="W114" t="str">
        <f t="shared" si="13"/>
        <v>Available</v>
      </c>
      <c r="X114" s="164" t="str" cm="1">
        <f t="array" aca="1" ref="X114" ca="1">SUBSTITUTE(SUBSTITUTE(MID(CELL("filename"),FIND("[",CELL("filename"))+1,FIND("]",CELL("filename"))-FIND("[",CELL("filename"))-1)," JH Farmer Payment-",""),".xlsx","")</f>
        <v>Indent</v>
      </c>
      <c r="Y114" s="13">
        <f t="shared" si="10"/>
        <v>29.151406155950749</v>
      </c>
      <c r="Z114" s="3">
        <v>0</v>
      </c>
    </row>
    <row r="115" spans="1:26" x14ac:dyDescent="0.25">
      <c r="A115" t="str">
        <f>CONCATENATE(Table2[[#This Row],[Code]],Table2[[#This Row],[Farmers Code]])</f>
        <v>200100150099</v>
      </c>
      <c r="B115" s="1" t="str">
        <f>INDEX('MPG Payment'!$A:$A,MATCH(Table2[[#This Row],[Code]],'MPG Payment'!B:B,0))</f>
        <v>BMC Code :2001</v>
      </c>
      <c r="C115" t="str">
        <f>VLOOKUP(Table2[[#This Row],[Code]],'MPG Payment'!B:C,2,0)</f>
        <v>BOREYA</v>
      </c>
      <c r="D115" s="17">
        <v>20010015</v>
      </c>
      <c r="E115" s="17" t="s">
        <v>4391</v>
      </c>
      <c r="F115" s="1">
        <v>7</v>
      </c>
      <c r="G115" s="13">
        <v>18.79</v>
      </c>
      <c r="H115" s="13">
        <v>834.66429999999991</v>
      </c>
      <c r="I115" s="166">
        <v>0</v>
      </c>
      <c r="J115" s="191">
        <v>0</v>
      </c>
      <c r="K115" s="166">
        <v>0</v>
      </c>
      <c r="L115" s="166">
        <v>0</v>
      </c>
      <c r="M115" s="18">
        <v>0</v>
      </c>
      <c r="N115" s="165">
        <f>VLOOKUP(Table2[[#This Row],[Code]],'MPG Payment'!$B$4:$Z$130,25,0)</f>
        <v>0</v>
      </c>
      <c r="O115" s="170">
        <f t="shared" si="11"/>
        <v>835</v>
      </c>
      <c r="P115" t="str">
        <f>IFERROR(VLOOKUP(D115,'Bank Master'!$C$3:$D$7987,2,0),"Indirect")</f>
        <v>Direct</v>
      </c>
      <c r="Q115" t="str">
        <f>IFERROR(VLOOKUP(A115,Table1424[],6,0),0)</f>
        <v>AASMIN KHATUN</v>
      </c>
      <c r="R115" t="str">
        <f>IFERROR(VLOOKUP(A115,Table1424[],7,0),0)</f>
        <v>638202120006637</v>
      </c>
      <c r="S115" t="str">
        <f>IFERROR(VLOOKUP(A115,Table1424[],8,0),0)</f>
        <v>UBIN0563820</v>
      </c>
      <c r="T115">
        <f>IFERROR(VLOOKUP(A115,Table1424[],9,0),0)</f>
        <v>0</v>
      </c>
      <c r="U115" s="40">
        <f>IFERROR(VLOOKUP(A115,Table1424[],10,0),0)</f>
        <v>46034</v>
      </c>
      <c r="V115">
        <f t="shared" si="12"/>
        <v>1</v>
      </c>
      <c r="W115" t="str">
        <f t="shared" si="13"/>
        <v>Available</v>
      </c>
      <c r="X115" s="164" t="str" cm="1">
        <f t="array" aca="1" ref="X115" ca="1">SUBSTITUTE(SUBSTITUTE(MID(CELL("filename"),FIND("[",CELL("filename"))+1,FIND("]",CELL("filename"))-FIND("[",CELL("filename"))-1)," JH Farmer Payment-",""),".xlsx","")</f>
        <v>Indent</v>
      </c>
      <c r="Y115" s="13">
        <f t="shared" si="10"/>
        <v>15.547232836615223</v>
      </c>
      <c r="Z115" s="3">
        <v>0</v>
      </c>
    </row>
    <row r="116" spans="1:26" x14ac:dyDescent="0.25">
      <c r="A116" t="str">
        <f>CONCATENATE(Table2[[#This Row],[Code]],Table2[[#This Row],[Farmers Code]])</f>
        <v>200100150100</v>
      </c>
      <c r="B116" s="1" t="str">
        <f>INDEX('MPG Payment'!$A:$A,MATCH(Table2[[#This Row],[Code]],'MPG Payment'!B:B,0))</f>
        <v>BMC Code :2001</v>
      </c>
      <c r="C116" t="str">
        <f>VLOOKUP(Table2[[#This Row],[Code]],'MPG Payment'!B:C,2,0)</f>
        <v>BOREYA</v>
      </c>
      <c r="D116" s="17">
        <v>20010015</v>
      </c>
      <c r="E116" s="17" t="s">
        <v>4414</v>
      </c>
      <c r="F116" s="1">
        <v>13</v>
      </c>
      <c r="G116" s="13">
        <v>96.329999999999984</v>
      </c>
      <c r="H116" s="13">
        <v>3896.6685000000007</v>
      </c>
      <c r="I116" s="166">
        <v>0</v>
      </c>
      <c r="J116" s="191">
        <v>0</v>
      </c>
      <c r="K116" s="166">
        <v>0</v>
      </c>
      <c r="L116" s="166">
        <v>0</v>
      </c>
      <c r="M116" s="18">
        <v>0</v>
      </c>
      <c r="N116" s="165">
        <f>VLOOKUP(Table2[[#This Row],[Code]],'MPG Payment'!$B$4:$Z$130,25,0)</f>
        <v>0</v>
      </c>
      <c r="O116" s="170">
        <f t="shared" si="11"/>
        <v>3897</v>
      </c>
      <c r="P116" t="str">
        <f>IFERROR(VLOOKUP(D116,'Bank Master'!$C$3:$D$7987,2,0),"Indirect")</f>
        <v>Direct</v>
      </c>
      <c r="Q116" t="str">
        <f>IFERROR(VLOOKUP(A116,Table1424[],6,0),0)</f>
        <v>SALMA PARWEEN</v>
      </c>
      <c r="R116" t="str">
        <f>IFERROR(VLOOKUP(A116,Table1424[],7,0),0)</f>
        <v>1751104000020332</v>
      </c>
      <c r="S116" t="str">
        <f>IFERROR(VLOOKUP(A116,Table1424[],8,0),0)</f>
        <v>IBKL0001751</v>
      </c>
      <c r="T116">
        <f>IFERROR(VLOOKUP(A116,Table1424[],9,0),0)</f>
        <v>0</v>
      </c>
      <c r="U116" s="40">
        <f>IFERROR(VLOOKUP(A116,Table1424[],10,0),0)</f>
        <v>46049</v>
      </c>
      <c r="V116">
        <f t="shared" si="12"/>
        <v>1</v>
      </c>
      <c r="W116" t="str">
        <f t="shared" si="13"/>
        <v>Available</v>
      </c>
      <c r="X116" s="164" t="str" cm="1">
        <f t="array" aca="1" ref="X116" ca="1">SUBSTITUTE(SUBSTITUTE(MID(CELL("filename"),FIND("[",CELL("filename"))+1,FIND("]",CELL("filename"))-FIND("[",CELL("filename"))-1)," JH Farmer Payment-",""),".xlsx","")</f>
        <v>Indent</v>
      </c>
      <c r="Y116" s="13">
        <f t="shared" si="10"/>
        <v>26.2933097165992</v>
      </c>
      <c r="Z116" s="3">
        <v>0</v>
      </c>
    </row>
    <row r="117" spans="1:26" x14ac:dyDescent="0.25">
      <c r="A117" t="str">
        <f>CONCATENATE(Table2[[#This Row],[Code]],Table2[[#This Row],[Farmers Code]])</f>
        <v>200100150101</v>
      </c>
      <c r="B117" s="1" t="str">
        <f>INDEX('MPG Payment'!$A:$A,MATCH(Table2[[#This Row],[Code]],'MPG Payment'!B:B,0))</f>
        <v>BMC Code :2001</v>
      </c>
      <c r="C117" t="str">
        <f>VLOOKUP(Table2[[#This Row],[Code]],'MPG Payment'!B:C,2,0)</f>
        <v>BOREYA</v>
      </c>
      <c r="D117" s="17">
        <v>20010015</v>
      </c>
      <c r="E117" s="17" t="s">
        <v>4656</v>
      </c>
      <c r="F117" s="1">
        <v>14</v>
      </c>
      <c r="G117" s="13">
        <v>86.36999999999999</v>
      </c>
      <c r="H117" s="13">
        <v>3470.1225999999992</v>
      </c>
      <c r="I117" s="166">
        <v>0</v>
      </c>
      <c r="J117" s="191">
        <v>0</v>
      </c>
      <c r="K117" s="166">
        <v>0</v>
      </c>
      <c r="L117" s="166">
        <v>0</v>
      </c>
      <c r="M117" s="18">
        <v>0</v>
      </c>
      <c r="N117" s="165">
        <f>VLOOKUP(Table2[[#This Row],[Code]],'MPG Payment'!$B$4:$Z$130,25,0)</f>
        <v>0</v>
      </c>
      <c r="O117" s="170">
        <f t="shared" si="11"/>
        <v>3470</v>
      </c>
      <c r="P117" t="str">
        <f>IFERROR(VLOOKUP(D117,'Bank Master'!$C$3:$D$7987,2,0),"Indirect")</f>
        <v>Direct</v>
      </c>
      <c r="Q117" t="str">
        <f>IFERROR(VLOOKUP(A117,Table1424[],6,0),0)</f>
        <v>JABBAR ANSARI</v>
      </c>
      <c r="R117" t="str">
        <f>IFERROR(VLOOKUP(A117,Table1424[],7,0),0)</f>
        <v>6605883702</v>
      </c>
      <c r="S117" t="str">
        <f>IFERROR(VLOOKUP(A117,Table1424[],8,0),0)</f>
        <v>IDIB000I021</v>
      </c>
      <c r="T117">
        <f>IFERROR(VLOOKUP(A117,Table1424[],9,0),0)</f>
        <v>0</v>
      </c>
      <c r="U117" s="40">
        <f>IFERROR(VLOOKUP(A117,Table1424[],10,0),0)</f>
        <v>46069</v>
      </c>
      <c r="V117">
        <f t="shared" si="12"/>
        <v>1</v>
      </c>
      <c r="W117" t="str">
        <f t="shared" si="13"/>
        <v>Available</v>
      </c>
      <c r="X117" s="164" t="str" cm="1">
        <f t="array" aca="1" ref="X117" ca="1">SUBSTITUTE(SUBSTITUTE(MID(CELL("filename"),FIND("[",CELL("filename"))+1,FIND("]",CELL("filename"))-FIND("[",CELL("filename"))-1)," JH Farmer Payment-",""),".xlsx","")</f>
        <v>Indent</v>
      </c>
      <c r="Y117" s="13">
        <f t="shared" si="10"/>
        <v>28.124184554822278</v>
      </c>
      <c r="Z117" s="3">
        <v>0</v>
      </c>
    </row>
    <row r="118" spans="1:26" x14ac:dyDescent="0.25">
      <c r="A118" t="str">
        <f>CONCATENATE(Table2[[#This Row],[Code]],Table2[[#This Row],[Farmers Code]])</f>
        <v>200100150102</v>
      </c>
      <c r="B118" s="1" t="str">
        <f>INDEX('MPG Payment'!$A:$A,MATCH(Table2[[#This Row],[Code]],'MPG Payment'!B:B,0))</f>
        <v>BMC Code :2001</v>
      </c>
      <c r="C118" t="str">
        <f>VLOOKUP(Table2[[#This Row],[Code]],'MPG Payment'!B:C,2,0)</f>
        <v>BOREYA</v>
      </c>
      <c r="D118" s="17">
        <v>20010015</v>
      </c>
      <c r="E118" s="17" t="s">
        <v>5193</v>
      </c>
      <c r="F118" s="1">
        <v>14</v>
      </c>
      <c r="G118" s="13">
        <v>73.62</v>
      </c>
      <c r="H118" s="13">
        <v>3120.3371000000002</v>
      </c>
      <c r="I118" s="166">
        <v>0</v>
      </c>
      <c r="J118" s="191">
        <v>0</v>
      </c>
      <c r="K118" s="166">
        <v>0</v>
      </c>
      <c r="L118" s="166">
        <v>0</v>
      </c>
      <c r="M118" s="18">
        <v>0</v>
      </c>
      <c r="N118" s="165">
        <f>VLOOKUP(Table2[[#This Row],[Code]],'MPG Payment'!$B$4:$Z$130,25,0)</f>
        <v>0</v>
      </c>
      <c r="O118" s="170">
        <f t="shared" si="11"/>
        <v>3120</v>
      </c>
      <c r="P118" t="str">
        <f>IFERROR(VLOOKUP(D118,'Bank Master'!$C$3:$D$7987,2,0),"Indirect")</f>
        <v>Direct</v>
      </c>
      <c r="Q118" t="str">
        <f>IFERROR(VLOOKUP(A118,Table1424[],6,0),0)</f>
        <v>NAUSHAD KHATUN</v>
      </c>
      <c r="R118" t="str">
        <f>IFERROR(VLOOKUP(A118,Table1424[],7,0),0)</f>
        <v>6625673633</v>
      </c>
      <c r="S118" t="str">
        <f>IFERROR(VLOOKUP(A118,Table1424[],8,0),0)</f>
        <v>IDIB000I021</v>
      </c>
      <c r="T118">
        <f>IFERROR(VLOOKUP(A118,Table1424[],9,0),0)</f>
        <v>0</v>
      </c>
      <c r="U118" s="40">
        <f>IFERROR(VLOOKUP(A118,Table1424[],10,0),0)</f>
        <v>46069</v>
      </c>
      <c r="V118">
        <f t="shared" si="12"/>
        <v>1</v>
      </c>
      <c r="W118" t="str">
        <f t="shared" si="13"/>
        <v>Available</v>
      </c>
      <c r="X118" s="164" t="str" cm="1">
        <f t="array" aca="1" ref="X118" ca="1">SUBSTITUTE(SUBSTITUTE(MID(CELL("filename"),FIND("[",CELL("filename"))+1,FIND("]",CELL("filename"))-FIND("[",CELL("filename"))-1)," JH Farmer Payment-",""),".xlsx","")</f>
        <v>Indent</v>
      </c>
      <c r="Y118" s="13">
        <f t="shared" si="10"/>
        <v>29.669056913882098</v>
      </c>
      <c r="Z118" s="3">
        <v>0</v>
      </c>
    </row>
    <row r="119" spans="1:26" x14ac:dyDescent="0.25">
      <c r="A119" t="str">
        <f>CONCATENATE(Table2[[#This Row],[Code]],Table2[[#This Row],[Farmers Code]])</f>
        <v>200100150104</v>
      </c>
      <c r="B119" s="1" t="str">
        <f>INDEX('MPG Payment'!$A:$A,MATCH(Table2[[#This Row],[Code]],'MPG Payment'!B:B,0))</f>
        <v>BMC Code :2001</v>
      </c>
      <c r="C119" t="str">
        <f>VLOOKUP(Table2[[#This Row],[Code]],'MPG Payment'!B:C,2,0)</f>
        <v>BOREYA</v>
      </c>
      <c r="D119" s="17">
        <v>20010015</v>
      </c>
      <c r="E119" s="17" t="s">
        <v>5387</v>
      </c>
      <c r="F119" s="1">
        <v>13</v>
      </c>
      <c r="G119" s="13">
        <v>47.550000000000011</v>
      </c>
      <c r="H119" s="13">
        <v>1976.2054000000003</v>
      </c>
      <c r="I119" s="166">
        <v>0</v>
      </c>
      <c r="J119" s="191">
        <v>0</v>
      </c>
      <c r="K119" s="166">
        <v>0</v>
      </c>
      <c r="L119" s="166">
        <v>0</v>
      </c>
      <c r="M119" s="18">
        <v>0</v>
      </c>
      <c r="N119" s="165">
        <f>VLOOKUP(Table2[[#This Row],[Code]],'MPG Payment'!$B$4:$Z$130,25,0)</f>
        <v>0</v>
      </c>
      <c r="O119" s="170">
        <f t="shared" si="11"/>
        <v>1976</v>
      </c>
      <c r="P119" t="str">
        <f>IFERROR(VLOOKUP(D119,'Bank Master'!$C$3:$D$7987,2,0),"Indirect")</f>
        <v>Direct</v>
      </c>
      <c r="Q119" t="str">
        <f>IFERROR(VLOOKUP(A119,Table1424[],6,0),0)</f>
        <v>ASMA KHATUN</v>
      </c>
      <c r="R119" t="str">
        <f>IFERROR(VLOOKUP(A119,Table1424[],7,0),0)</f>
        <v>6446755622</v>
      </c>
      <c r="S119" t="str">
        <f>IFERROR(VLOOKUP(A119,Table1424[],8,0),0)</f>
        <v>IDIB000I021</v>
      </c>
      <c r="T119">
        <f>IFERROR(VLOOKUP(A119,Table1424[],9,0),0)</f>
        <v>0</v>
      </c>
      <c r="U119" s="40">
        <f>IFERROR(VLOOKUP(A119,Table1424[],10,0),0)</f>
        <v>46076</v>
      </c>
      <c r="V119">
        <f t="shared" si="12"/>
        <v>1</v>
      </c>
      <c r="W119" t="str">
        <f t="shared" si="13"/>
        <v>Available</v>
      </c>
      <c r="X119" s="164" t="str" cm="1">
        <f t="array" aca="1" ref="X119" ca="1">SUBSTITUTE(SUBSTITUTE(MID(CELL("filename"),FIND("[",CELL("filename"))+1,FIND("]",CELL("filename"))-FIND("[",CELL("filename"))-1)," JH Farmer Payment-",""),".xlsx","")</f>
        <v>Indent</v>
      </c>
      <c r="Y119" s="13">
        <f t="shared" si="10"/>
        <v>27.014374553101998</v>
      </c>
      <c r="Z119" s="3">
        <v>0</v>
      </c>
    </row>
    <row r="120" spans="1:26" x14ac:dyDescent="0.25">
      <c r="A120" t="str">
        <f>CONCATENATE(Table2[[#This Row],[Code]],Table2[[#This Row],[Farmers Code]])</f>
        <v>200100150107</v>
      </c>
      <c r="B120" s="1" t="str">
        <f>INDEX('MPG Payment'!$A:$A,MATCH(Table2[[#This Row],[Code]],'MPG Payment'!B:B,0))</f>
        <v>BMC Code :2001</v>
      </c>
      <c r="C120" t="str">
        <f>VLOOKUP(Table2[[#This Row],[Code]],'MPG Payment'!B:C,2,0)</f>
        <v>BOREYA</v>
      </c>
      <c r="D120" s="17">
        <v>20010015</v>
      </c>
      <c r="E120" s="17" t="s">
        <v>5390</v>
      </c>
      <c r="F120" s="1">
        <v>13</v>
      </c>
      <c r="G120" s="13">
        <v>30.860000000000003</v>
      </c>
      <c r="H120" s="13">
        <v>1254.5368999999998</v>
      </c>
      <c r="I120" s="166">
        <v>0</v>
      </c>
      <c r="J120" s="191">
        <v>0</v>
      </c>
      <c r="K120" s="166">
        <v>0</v>
      </c>
      <c r="L120" s="166">
        <v>0</v>
      </c>
      <c r="M120" s="18">
        <v>0</v>
      </c>
      <c r="N120" s="165">
        <f>VLOOKUP(Table2[[#This Row],[Code]],'MPG Payment'!$B$4:$Z$130,25,0)</f>
        <v>0</v>
      </c>
      <c r="O120" s="170">
        <f t="shared" si="11"/>
        <v>1255</v>
      </c>
      <c r="P120" t="str">
        <f>IFERROR(VLOOKUP(D120,'Bank Master'!$C$3:$D$7987,2,0),"Indirect")</f>
        <v>Direct</v>
      </c>
      <c r="Q120" t="str">
        <f>IFERROR(VLOOKUP(A120,Table1424[],6,0),0)</f>
        <v>SAHIDA KHATON</v>
      </c>
      <c r="R120" t="str">
        <f>IFERROR(VLOOKUP(A120,Table1424[],7,0),0)</f>
        <v>358702500001709</v>
      </c>
      <c r="S120" t="str">
        <f>IFERROR(VLOOKUP(A120,Table1424[],8,0),0)</f>
        <v>UBIN0535877</v>
      </c>
      <c r="T120">
        <f>IFERROR(VLOOKUP(A120,Table1424[],9,0),0)</f>
        <v>0</v>
      </c>
      <c r="U120" s="40">
        <f>IFERROR(VLOOKUP(A120,Table1424[],10,0),0)</f>
        <v>46111</v>
      </c>
      <c r="V120">
        <f t="shared" si="12"/>
        <v>1</v>
      </c>
      <c r="W120" t="str">
        <f t="shared" si="13"/>
        <v>Available</v>
      </c>
      <c r="X120" s="164" t="str" cm="1">
        <f t="array" aca="1" ref="X120" ca="1">SUBSTITUTE(SUBSTITUTE(MID(CELL("filename"),FIND("[",CELL("filename"))+1,FIND("]",CELL("filename"))-FIND("[",CELL("filename"))-1)," JH Farmer Payment-",""),".xlsx","")</f>
        <v>Indent</v>
      </c>
      <c r="Y120" s="13">
        <f t="shared" si="10"/>
        <v>26.424140797148407</v>
      </c>
      <c r="Z120" s="3">
        <v>0</v>
      </c>
    </row>
    <row r="121" spans="1:26" x14ac:dyDescent="0.25">
      <c r="A121" t="str">
        <f>CONCATENATE(Table2[[#This Row],[Code]],Table2[[#This Row],[Farmers Code]])</f>
        <v>200100150108</v>
      </c>
      <c r="B121" s="1" t="str">
        <f>INDEX('MPG Payment'!$A:$A,MATCH(Table2[[#This Row],[Code]],'MPG Payment'!B:B,0))</f>
        <v>BMC Code :2001</v>
      </c>
      <c r="C121" t="str">
        <f>VLOOKUP(Table2[[#This Row],[Code]],'MPG Payment'!B:C,2,0)</f>
        <v>BOREYA</v>
      </c>
      <c r="D121" s="17">
        <v>20010015</v>
      </c>
      <c r="E121" s="17" t="s">
        <v>5391</v>
      </c>
      <c r="F121" s="1">
        <v>12</v>
      </c>
      <c r="G121" s="13">
        <v>42.22</v>
      </c>
      <c r="H121" s="13">
        <v>1802.1509000000003</v>
      </c>
      <c r="I121" s="166">
        <v>0</v>
      </c>
      <c r="J121" s="191">
        <v>0</v>
      </c>
      <c r="K121" s="166">
        <v>0</v>
      </c>
      <c r="L121" s="166">
        <v>0</v>
      </c>
      <c r="M121" s="18">
        <v>0</v>
      </c>
      <c r="N121" s="165">
        <f>VLOOKUP(Table2[[#This Row],[Code]],'MPG Payment'!$B$4:$Z$130,25,0)</f>
        <v>0</v>
      </c>
      <c r="O121" s="170">
        <f t="shared" si="11"/>
        <v>1802</v>
      </c>
      <c r="P121" t="str">
        <f>IFERROR(VLOOKUP(D121,'Bank Master'!$C$3:$D$7987,2,0),"Indirect")</f>
        <v>Direct</v>
      </c>
      <c r="Q121" t="str">
        <f>IFERROR(VLOOKUP(A121,Table1424[],6,0),0)</f>
        <v>GAYATRI DEVI</v>
      </c>
      <c r="R121" t="str">
        <f>IFERROR(VLOOKUP(A121,Table1424[],7,0),0)</f>
        <v>358702010632276</v>
      </c>
      <c r="S121" t="str">
        <f>IFERROR(VLOOKUP(A121,Table1424[],8,0),0)</f>
        <v>UBIN0535877</v>
      </c>
      <c r="T121">
        <f>IFERROR(VLOOKUP(A121,Table1424[],9,0),0)</f>
        <v>0</v>
      </c>
      <c r="U121" s="40">
        <f>IFERROR(VLOOKUP(A121,Table1424[],10,0),0)</f>
        <v>46116</v>
      </c>
      <c r="V121">
        <f t="shared" si="12"/>
        <v>1</v>
      </c>
      <c r="W121" t="str">
        <f t="shared" si="13"/>
        <v>Available</v>
      </c>
      <c r="X121" s="164" t="str" cm="1">
        <f t="array" aca="1" ref="X121" ca="1">SUBSTITUTE(SUBSTITUTE(MID(CELL("filename"),FIND("[",CELL("filename"))+1,FIND("]",CELL("filename"))-FIND("[",CELL("filename"))-1)," JH Farmer Payment-",""),".xlsx","")</f>
        <v>Indent</v>
      </c>
      <c r="Y121" s="13">
        <f t="shared" si="10"/>
        <v>25.610860729512087</v>
      </c>
      <c r="Z121" s="3">
        <v>0</v>
      </c>
    </row>
    <row r="122" spans="1:26" x14ac:dyDescent="0.25">
      <c r="A122" t="str">
        <f>CONCATENATE(Table2[[#This Row],[Code]],Table2[[#This Row],[Farmers Code]])</f>
        <v>200100150109</v>
      </c>
      <c r="B122" s="1" t="str">
        <f>INDEX('MPG Payment'!$A:$A,MATCH(Table2[[#This Row],[Code]],'MPG Payment'!B:B,0))</f>
        <v>BMC Code :2001</v>
      </c>
      <c r="C122" t="str">
        <f>VLOOKUP(Table2[[#This Row],[Code]],'MPG Payment'!B:C,2,0)</f>
        <v>BOREYA</v>
      </c>
      <c r="D122" s="17">
        <v>20010015</v>
      </c>
      <c r="E122" s="17" t="s">
        <v>5700</v>
      </c>
      <c r="F122" s="1">
        <v>7</v>
      </c>
      <c r="G122" s="13">
        <v>49.74</v>
      </c>
      <c r="H122" s="13">
        <v>2052.8285999999998</v>
      </c>
      <c r="I122" s="166">
        <v>0</v>
      </c>
      <c r="J122" s="191">
        <v>0</v>
      </c>
      <c r="K122" s="166">
        <v>0</v>
      </c>
      <c r="L122" s="166">
        <v>0</v>
      </c>
      <c r="M122" s="18">
        <v>0</v>
      </c>
      <c r="N122" s="165">
        <f>VLOOKUP(Table2[[#This Row],[Code]],'MPG Payment'!$B$4:$Z$130,25,0)</f>
        <v>0</v>
      </c>
      <c r="O122" s="170">
        <f t="shared" si="11"/>
        <v>2053</v>
      </c>
      <c r="P122" t="str">
        <f>IFERROR(VLOOKUP(D122,'Bank Master'!$C$3:$D$7987,2,0),"Indirect")</f>
        <v>Direct</v>
      </c>
      <c r="Q122" t="str">
        <f>IFERROR(VLOOKUP(A122,Table1424[],6,0),0)</f>
        <v>MUSLIM ANSARI</v>
      </c>
      <c r="R122" t="str">
        <f>IFERROR(VLOOKUP(A122,Table1424[],7,0),0)</f>
        <v>100723015679</v>
      </c>
      <c r="S122" t="str">
        <f>IFERROR(VLOOKUP(A122,Table1424[],8,0),0)</f>
        <v>IBKL063JS69</v>
      </c>
      <c r="T122">
        <f>IFERROR(VLOOKUP(A122,Table1424[],9,0),0)</f>
        <v>0</v>
      </c>
      <c r="U122" s="40">
        <f>IFERROR(VLOOKUP(A122,Table1424[],10,0),0)</f>
        <v>46116</v>
      </c>
      <c r="V122">
        <f t="shared" si="12"/>
        <v>1</v>
      </c>
      <c r="W122" t="str">
        <f t="shared" si="13"/>
        <v>Available</v>
      </c>
      <c r="X122" s="164" t="str" cm="1">
        <f t="array" aca="1" ref="X122" ca="1">SUBSTITUTE(SUBSTITUTE(MID(CELL("filename"),FIND("[",CELL("filename"))+1,FIND("]",CELL("filename"))-FIND("[",CELL("filename"))-1)," JH Farmer Payment-",""),".xlsx","")</f>
        <v>Indent</v>
      </c>
      <c r="Y122" s="13">
        <f t="shared" si="10"/>
        <v>14.444913751507841</v>
      </c>
      <c r="Z122" s="3">
        <v>0</v>
      </c>
    </row>
    <row r="123" spans="1:26" x14ac:dyDescent="0.25">
      <c r="A123" t="str">
        <f>CONCATENATE(Table2[[#This Row],[Code]],Table2[[#This Row],[Farmers Code]])</f>
        <v>200100150110</v>
      </c>
      <c r="B123" s="1" t="str">
        <f>INDEX('MPG Payment'!$A:$A,MATCH(Table2[[#This Row],[Code]],'MPG Payment'!B:B,0))</f>
        <v>BMC Code :2001</v>
      </c>
      <c r="C123" t="str">
        <f>VLOOKUP(Table2[[#This Row],[Code]],'MPG Payment'!B:C,2,0)</f>
        <v>BOREYA</v>
      </c>
      <c r="D123" s="17">
        <v>20010015</v>
      </c>
      <c r="E123" s="17" t="s">
        <v>5701</v>
      </c>
      <c r="F123" s="1">
        <v>14</v>
      </c>
      <c r="G123" s="13">
        <v>108.16999999999997</v>
      </c>
      <c r="H123" s="13">
        <v>4383.5647000000008</v>
      </c>
      <c r="I123" s="166">
        <v>0</v>
      </c>
      <c r="J123" s="191">
        <v>0</v>
      </c>
      <c r="K123" s="166">
        <v>0</v>
      </c>
      <c r="L123" s="166">
        <v>0</v>
      </c>
      <c r="M123" s="18">
        <v>0</v>
      </c>
      <c r="N123" s="165">
        <f>VLOOKUP(Table2[[#This Row],[Code]],'MPG Payment'!$B$4:$Z$130,25,0)</f>
        <v>0</v>
      </c>
      <c r="O123" s="170">
        <f t="shared" si="11"/>
        <v>4384</v>
      </c>
      <c r="P123" t="str">
        <f>IFERROR(VLOOKUP(D123,'Bank Master'!$C$3:$D$7987,2,0),"Indirect")</f>
        <v>Direct</v>
      </c>
      <c r="Q123" t="str">
        <f>IFERROR(VLOOKUP(A123,Table1424[],6,0),0)</f>
        <v>TARANNUM PARWEEN</v>
      </c>
      <c r="R123" t="str">
        <f>IFERROR(VLOOKUP(A123,Table1424[],7,0),0)</f>
        <v>35177484581</v>
      </c>
      <c r="S123" t="str">
        <f>IFERROR(VLOOKUP(A123,Table1424[],8,0),0)</f>
        <v>SBIN0015346</v>
      </c>
      <c r="T123">
        <f>IFERROR(VLOOKUP(A123,Table1424[],9,0),0)</f>
        <v>0</v>
      </c>
      <c r="U123" s="40">
        <f>IFERROR(VLOOKUP(A123,Table1424[],10,0),0)</f>
        <v>46175</v>
      </c>
      <c r="V123">
        <f t="shared" si="12"/>
        <v>1</v>
      </c>
      <c r="W123" t="str">
        <f t="shared" si="13"/>
        <v>Available</v>
      </c>
      <c r="X123" s="164" t="str" cm="1">
        <f t="array" aca="1" ref="X123" ca="1">SUBSTITUTE(SUBSTITUTE(MID(CELL("filename"),FIND("[",CELL("filename"))+1,FIND("]",CELL("filename"))-FIND("[",CELL("filename"))-1)," JH Farmer Payment-",""),".xlsx","")</f>
        <v>Indent</v>
      </c>
      <c r="Y123" s="13">
        <f t="shared" si="10"/>
        <v>28.367341129703259</v>
      </c>
      <c r="Z123" s="3">
        <v>0</v>
      </c>
    </row>
    <row r="124" spans="1:26" x14ac:dyDescent="0.25">
      <c r="A124" t="str">
        <f>CONCATENATE(Table2[[#This Row],[Code]],Table2[[#This Row],[Farmers Code]])</f>
        <v>200100150111</v>
      </c>
      <c r="B124" s="1" t="str">
        <f>INDEX('MPG Payment'!$A:$A,MATCH(Table2[[#This Row],[Code]],'MPG Payment'!B:B,0))</f>
        <v>BMC Code :2001</v>
      </c>
      <c r="C124" t="str">
        <f>VLOOKUP(Table2[[#This Row],[Code]],'MPG Payment'!B:C,2,0)</f>
        <v>BOREYA</v>
      </c>
      <c r="D124" s="17">
        <v>20010015</v>
      </c>
      <c r="E124" s="17" t="s">
        <v>6080</v>
      </c>
      <c r="F124" s="1">
        <v>14</v>
      </c>
      <c r="G124" s="13">
        <v>54.019999999999996</v>
      </c>
      <c r="H124" s="13">
        <v>2198.6309999999999</v>
      </c>
      <c r="I124" s="166">
        <v>0</v>
      </c>
      <c r="J124" s="191">
        <v>0</v>
      </c>
      <c r="K124" s="166">
        <v>0</v>
      </c>
      <c r="L124" s="166">
        <v>0</v>
      </c>
      <c r="M124" s="18">
        <v>0</v>
      </c>
      <c r="N124" s="165">
        <f>VLOOKUP(Table2[[#This Row],[Code]],'MPG Payment'!$B$4:$Z$130,25,0)</f>
        <v>0</v>
      </c>
      <c r="O124" s="170">
        <f t="shared" si="11"/>
        <v>2199</v>
      </c>
      <c r="P124" t="str">
        <f>IFERROR(VLOOKUP(D124,'Bank Master'!$C$3:$D$7987,2,0),"Indirect")</f>
        <v>Direct</v>
      </c>
      <c r="Q124" t="str">
        <f>IFERROR(VLOOKUP(A124,Table1424[],6,0),0)</f>
        <v>SAHADAT ANSARI</v>
      </c>
      <c r="R124" t="str">
        <f>IFERROR(VLOOKUP(A124,Table1424[],7,0),0)</f>
        <v>358702010601789</v>
      </c>
      <c r="S124" t="str">
        <f>IFERROR(VLOOKUP(A124,Table1424[],8,0),0)</f>
        <v>UBIN0535877</v>
      </c>
      <c r="T124">
        <f>IFERROR(VLOOKUP(A124,Table1424[],9,0),0)</f>
        <v>0</v>
      </c>
      <c r="U124" s="40">
        <f>IFERROR(VLOOKUP(A124,Table1424[],10,0),0)</f>
        <v>46175</v>
      </c>
      <c r="V124">
        <f t="shared" si="12"/>
        <v>1</v>
      </c>
      <c r="W124" t="str">
        <f t="shared" si="13"/>
        <v>Available</v>
      </c>
      <c r="X124" s="164" t="str" cm="1">
        <f t="array" aca="1" ref="X124" ca="1">SUBSTITUTE(SUBSTITUTE(MID(CELL("filename"),FIND("[",CELL("filename"))+1,FIND("]",CELL("filename"))-FIND("[",CELL("filename"))-1)," JH Farmer Payment-",""),".xlsx","")</f>
        <v>Indent</v>
      </c>
      <c r="Y124" s="13">
        <f t="shared" si="10"/>
        <v>28.490220288781934</v>
      </c>
      <c r="Z124" s="3">
        <v>0</v>
      </c>
    </row>
    <row r="125" spans="1:26" x14ac:dyDescent="0.25">
      <c r="A125" t="str">
        <f>CONCATENATE(Table2[[#This Row],[Code]],Table2[[#This Row],[Farmers Code]])</f>
        <v>200100150112</v>
      </c>
      <c r="B125" s="1" t="str">
        <f>INDEX('MPG Payment'!$A:$A,MATCH(Table2[[#This Row],[Code]],'MPG Payment'!B:B,0))</f>
        <v>BMC Code :2001</v>
      </c>
      <c r="C125" t="str">
        <f>VLOOKUP(Table2[[#This Row],[Code]],'MPG Payment'!B:C,2,0)</f>
        <v>BOREYA</v>
      </c>
      <c r="D125" s="17">
        <v>20010015</v>
      </c>
      <c r="E125" s="17" t="s">
        <v>6539</v>
      </c>
      <c r="F125" s="1">
        <v>13</v>
      </c>
      <c r="G125" s="13">
        <v>50.34</v>
      </c>
      <c r="H125" s="13">
        <v>2027.0146</v>
      </c>
      <c r="I125" s="166">
        <v>0</v>
      </c>
      <c r="J125" s="191">
        <v>0</v>
      </c>
      <c r="K125" s="166">
        <v>0</v>
      </c>
      <c r="L125" s="166">
        <v>0</v>
      </c>
      <c r="M125" s="18">
        <v>0</v>
      </c>
      <c r="N125" s="165">
        <f>VLOOKUP(Table2[[#This Row],[Code]],'MPG Payment'!$B$4:$Z$130,25,0)</f>
        <v>0</v>
      </c>
      <c r="O125" s="170">
        <f t="shared" si="11"/>
        <v>2027</v>
      </c>
      <c r="P125" t="str">
        <f>IFERROR(VLOOKUP(D125,'Bank Master'!$C$3:$D$7987,2,0),"Indirect")</f>
        <v>Direct</v>
      </c>
      <c r="Q125" t="str">
        <f>IFERROR(VLOOKUP(A125,Table1424[],6,0),0)</f>
        <v>AMIT ORAON</v>
      </c>
      <c r="R125" t="str">
        <f>IFERROR(VLOOKUP(A125,Table1424[],7,0),0)</f>
        <v>175810100057722</v>
      </c>
      <c r="S125" t="str">
        <f>IFERROR(VLOOKUP(A125,Table1424[],8,0),0)</f>
        <v>UBIN0530085</v>
      </c>
      <c r="T125">
        <f>IFERROR(VLOOKUP(A125,Table1424[],9,0),0)</f>
        <v>0</v>
      </c>
      <c r="U125" s="40">
        <f>IFERROR(VLOOKUP(A125,Table1424[],10,0),0)</f>
        <v>46203</v>
      </c>
      <c r="V125">
        <f t="shared" si="12"/>
        <v>1</v>
      </c>
      <c r="W125" t="str">
        <f t="shared" si="13"/>
        <v>Available</v>
      </c>
      <c r="X125" s="164" t="str" cm="1">
        <f t="array" aca="1" ref="X125" ca="1">SUBSTITUTE(SUBSTITUTE(MID(CELL("filename"),FIND("[",CELL("filename"))+1,FIND("]",CELL("filename"))-FIND("[",CELL("filename"))-1)," JH Farmer Payment-",""),".xlsx","")</f>
        <v>Indent</v>
      </c>
      <c r="Y125" s="13">
        <f t="shared" si="10"/>
        <v>26.173211958680966</v>
      </c>
      <c r="Z125" s="3">
        <v>0</v>
      </c>
    </row>
    <row r="126" spans="1:26" x14ac:dyDescent="0.25">
      <c r="A126" t="str">
        <f>CONCATENATE(Table2[[#This Row],[Code]],Table2[[#This Row],[Farmers Code]])</f>
        <v>200100150113</v>
      </c>
      <c r="B126" s="1" t="str">
        <f>INDEX('MPG Payment'!$A:$A,MATCH(Table2[[#This Row],[Code]],'MPG Payment'!B:B,0))</f>
        <v>BMC Code :2001</v>
      </c>
      <c r="C126" t="str">
        <f>VLOOKUP(Table2[[#This Row],[Code]],'MPG Payment'!B:C,2,0)</f>
        <v>BOREYA</v>
      </c>
      <c r="D126" s="17">
        <v>20010015</v>
      </c>
      <c r="E126" s="17" t="s">
        <v>6533</v>
      </c>
      <c r="F126" s="1">
        <v>11</v>
      </c>
      <c r="G126" s="13">
        <v>46.650000000000006</v>
      </c>
      <c r="H126" s="13">
        <v>1896.8068000000001</v>
      </c>
      <c r="I126" s="166">
        <v>0</v>
      </c>
      <c r="J126" s="191">
        <v>0</v>
      </c>
      <c r="K126" s="166">
        <v>0</v>
      </c>
      <c r="L126" s="166">
        <v>0</v>
      </c>
      <c r="M126" s="18">
        <v>0</v>
      </c>
      <c r="N126" s="165">
        <f>VLOOKUP(Table2[[#This Row],[Code]],'MPG Payment'!$B$4:$Z$130,25,0)</f>
        <v>0</v>
      </c>
      <c r="O126" s="170">
        <f t="shared" si="11"/>
        <v>1897</v>
      </c>
      <c r="P126" t="str">
        <f>IFERROR(VLOOKUP(D126,'Bank Master'!$C$3:$D$7987,2,0),"Indirect")</f>
        <v>Direct</v>
      </c>
      <c r="Q126" t="str">
        <f>IFERROR(VLOOKUP(A126,Table1424[],6,0),0)</f>
        <v>BUTAN DEVI</v>
      </c>
      <c r="R126" t="str">
        <f>IFERROR(VLOOKUP(A126,Table1424[],7,0),0)</f>
        <v>358702010005968</v>
      </c>
      <c r="S126" t="str">
        <f>IFERROR(VLOOKUP(A126,Table1424[],8,0),0)</f>
        <v>UBIN0535877</v>
      </c>
      <c r="T126">
        <f>IFERROR(VLOOKUP(A126,Table1424[],9,0),0)</f>
        <v>0</v>
      </c>
      <c r="U126" s="40">
        <f>IFERROR(VLOOKUP(A126,Table1424[],10,0),0)</f>
        <v>46203</v>
      </c>
      <c r="V126">
        <f t="shared" si="12"/>
        <v>1</v>
      </c>
      <c r="W126" t="str">
        <f t="shared" si="13"/>
        <v>Available</v>
      </c>
      <c r="X126" s="164" t="str" cm="1">
        <f t="array" aca="1" ref="X126" ca="1">SUBSTITUTE(SUBSTITUTE(MID(CELL("filename"),FIND("[",CELL("filename"))+1,FIND("]",CELL("filename"))-FIND("[",CELL("filename"))-1)," JH Farmer Payment-",""),".xlsx","")</f>
        <v>Indent</v>
      </c>
      <c r="Y126" s="13">
        <f t="shared" si="10"/>
        <v>22.363209860664522</v>
      </c>
      <c r="Z126" s="3">
        <v>0</v>
      </c>
    </row>
    <row r="127" spans="1:26" x14ac:dyDescent="0.25">
      <c r="A127" t="str">
        <f>CONCATENATE(Table2[[#This Row],[Code]],Table2[[#This Row],[Farmers Code]])</f>
        <v>200100150114</v>
      </c>
      <c r="B127" s="1" t="str">
        <f>INDEX('MPG Payment'!$A:$A,MATCH(Table2[[#This Row],[Code]],'MPG Payment'!B:B,0))</f>
        <v>BMC Code :2001</v>
      </c>
      <c r="C127" t="str">
        <f>VLOOKUP(Table2[[#This Row],[Code]],'MPG Payment'!B:C,2,0)</f>
        <v>BOREYA</v>
      </c>
      <c r="D127" s="17">
        <v>20010015</v>
      </c>
      <c r="E127" s="17" t="s">
        <v>6872</v>
      </c>
      <c r="F127" s="1">
        <v>13</v>
      </c>
      <c r="G127" s="13">
        <v>42.089999999999996</v>
      </c>
      <c r="H127" s="13">
        <v>1781.5653</v>
      </c>
      <c r="I127" s="166">
        <v>0</v>
      </c>
      <c r="J127" s="191">
        <v>0</v>
      </c>
      <c r="K127" s="166">
        <v>0</v>
      </c>
      <c r="L127" s="166">
        <v>0</v>
      </c>
      <c r="M127" s="18">
        <v>0</v>
      </c>
      <c r="N127" s="165">
        <f>VLOOKUP(Table2[[#This Row],[Code]],'MPG Payment'!$B$4:$Z$130,25,0)</f>
        <v>0</v>
      </c>
      <c r="O127" s="170">
        <f t="shared" si="11"/>
        <v>1782</v>
      </c>
      <c r="P127" t="str">
        <f>IFERROR(VLOOKUP(D127,'Bank Master'!$C$3:$D$7987,2,0),"Indirect")</f>
        <v>Direct</v>
      </c>
      <c r="Q127" t="str">
        <f>IFERROR(VLOOKUP(A127,Table1424[],6,0),0)</f>
        <v>DANISH ANSARI</v>
      </c>
      <c r="R127" t="str">
        <f>IFERROR(VLOOKUP(A127,Table1424[],7,0),0)</f>
        <v>358702010620968</v>
      </c>
      <c r="S127" t="str">
        <f>IFERROR(VLOOKUP(A127,Table1424[],8,0),0)</f>
        <v>UBIN0535877</v>
      </c>
      <c r="T127">
        <f>IFERROR(VLOOKUP(A127,Table1424[],9,0),0)</f>
        <v>0</v>
      </c>
      <c r="U127" s="40">
        <f>IFERROR(VLOOKUP(A127,Table1424[],10,0),0)</f>
        <v>46209</v>
      </c>
      <c r="V127">
        <f t="shared" si="12"/>
        <v>1</v>
      </c>
      <c r="W127" t="str">
        <f t="shared" si="13"/>
        <v>Available</v>
      </c>
      <c r="X127" s="164" t="str" cm="1">
        <f t="array" aca="1" ref="X127" ca="1">SUBSTITUTE(SUBSTITUTE(MID(CELL("filename"),FIND("[",CELL("filename"))+1,FIND("]",CELL("filename"))-FIND("[",CELL("filename"))-1)," JH Farmer Payment-",""),".xlsx","")</f>
        <v>Indent</v>
      </c>
      <c r="Y127" s="13">
        <f t="shared" si="10"/>
        <v>27.512887740555954</v>
      </c>
      <c r="Z127" s="3">
        <v>0</v>
      </c>
    </row>
    <row r="128" spans="1:26" x14ac:dyDescent="0.25">
      <c r="A128" t="str">
        <f>CONCATENATE(Table2[[#This Row],[Code]],Table2[[#This Row],[Farmers Code]])</f>
        <v>200100150116</v>
      </c>
      <c r="B128" s="1" t="str">
        <f>INDEX('MPG Payment'!$A:$A,MATCH(Table2[[#This Row],[Code]],'MPG Payment'!B:B,0))</f>
        <v>BMC Code :2001</v>
      </c>
      <c r="C128" t="str">
        <f>VLOOKUP(Table2[[#This Row],[Code]],'MPG Payment'!B:C,2,0)</f>
        <v>BOREYA</v>
      </c>
      <c r="D128" s="17">
        <v>20010015</v>
      </c>
      <c r="E128" s="17" t="s">
        <v>6981</v>
      </c>
      <c r="F128" s="1">
        <v>13</v>
      </c>
      <c r="G128" s="13">
        <v>44.63000000000001</v>
      </c>
      <c r="H128" s="13">
        <v>1821.6297</v>
      </c>
      <c r="I128" s="166">
        <v>0</v>
      </c>
      <c r="J128" s="191">
        <v>0</v>
      </c>
      <c r="K128" s="166">
        <v>0</v>
      </c>
      <c r="L128" s="166">
        <v>0</v>
      </c>
      <c r="M128" s="18">
        <v>0</v>
      </c>
      <c r="N128" s="165">
        <f>VLOOKUP(Table2[[#This Row],[Code]],'MPG Payment'!$B$4:$Z$130,25,0)</f>
        <v>0</v>
      </c>
      <c r="O128" s="170">
        <f t="shared" si="11"/>
        <v>1822</v>
      </c>
      <c r="P128" t="str">
        <f>IFERROR(VLOOKUP(D128,'Bank Master'!$C$3:$D$7987,2,0),"Indirect")</f>
        <v>Direct</v>
      </c>
      <c r="Q128" t="str">
        <f>IFERROR(VLOOKUP(A128,Table1424[],6,0),0)</f>
        <v>PARAS PASWAN</v>
      </c>
      <c r="R128" t="str">
        <f>IFERROR(VLOOKUP(A128,Table1424[],7,0),0)</f>
        <v>358702010610212</v>
      </c>
      <c r="S128" t="str">
        <f>IFERROR(VLOOKUP(A128,Table1424[],8,0),0)</f>
        <v>UBIN0535877</v>
      </c>
      <c r="T128">
        <f>IFERROR(VLOOKUP(A128,Table1424[],9,0),0)</f>
        <v>0</v>
      </c>
      <c r="U128" s="40">
        <f>IFERROR(VLOOKUP(A128,Table1424[],10,0),0)</f>
        <v>46231</v>
      </c>
      <c r="V128">
        <f t="shared" si="12"/>
        <v>1</v>
      </c>
      <c r="W128" t="str">
        <f t="shared" si="13"/>
        <v>Available</v>
      </c>
      <c r="X128" s="164" t="str" cm="1">
        <f t="array" aca="1" ref="X128" ca="1">SUBSTITUTE(SUBSTITUTE(MID(CELL("filename"),FIND("[",CELL("filename"))+1,FIND("]",CELL("filename"))-FIND("[",CELL("filename"))-1)," JH Farmer Payment-",""),".xlsx","")</f>
        <v>Indent</v>
      </c>
      <c r="Y128" s="13">
        <f t="shared" si="10"/>
        <v>26.530569235939947</v>
      </c>
      <c r="Z128" s="3">
        <v>0</v>
      </c>
    </row>
    <row r="129" spans="1:26" x14ac:dyDescent="0.25">
      <c r="A129" t="str">
        <f>CONCATENATE(Table2[[#This Row],[Code]],Table2[[#This Row],[Farmers Code]])</f>
        <v>200100150118</v>
      </c>
      <c r="B129" s="1" t="str">
        <f>INDEX('MPG Payment'!$A:$A,MATCH(Table2[[#This Row],[Code]],'MPG Payment'!B:B,0))</f>
        <v>BMC Code :2001</v>
      </c>
      <c r="C129" t="str">
        <f>VLOOKUP(Table2[[#This Row],[Code]],'MPG Payment'!B:C,2,0)</f>
        <v>BOREYA</v>
      </c>
      <c r="D129" s="17">
        <v>20010015</v>
      </c>
      <c r="E129" s="17" t="s">
        <v>7263</v>
      </c>
      <c r="F129" s="1">
        <v>9</v>
      </c>
      <c r="G129" s="13">
        <v>197.13</v>
      </c>
      <c r="H129" s="13">
        <v>8493.1473999999998</v>
      </c>
      <c r="I129" s="166">
        <v>0</v>
      </c>
      <c r="J129" s="191">
        <v>0</v>
      </c>
      <c r="K129" s="166">
        <v>0</v>
      </c>
      <c r="L129" s="166">
        <v>0</v>
      </c>
      <c r="M129" s="18">
        <v>0</v>
      </c>
      <c r="N129" s="165">
        <f>VLOOKUP(Table2[[#This Row],[Code]],'MPG Payment'!$B$4:$Z$130,25,0)</f>
        <v>0</v>
      </c>
      <c r="O129" s="170">
        <f t="shared" si="11"/>
        <v>8493</v>
      </c>
      <c r="P129" t="str">
        <f>IFERROR(VLOOKUP(D129,'Bank Master'!$C$3:$D$7987,2,0),"Indirect")</f>
        <v>Direct</v>
      </c>
      <c r="Q129" t="str">
        <f>IFERROR(VLOOKUP(A129,Table1424[],6,0),0)</f>
        <v>SHADAB ALAM</v>
      </c>
      <c r="R129" t="str">
        <f>IFERROR(VLOOKUP(A129,Table1424[],7,0),0)</f>
        <v>110249887821</v>
      </c>
      <c r="S129" t="str">
        <f>IFERROR(VLOOKUP(A129,Table1424[],8,0),0)</f>
        <v>CNRB0004904</v>
      </c>
      <c r="T129">
        <f>IFERROR(VLOOKUP(A129,Table1424[],9,0),0)</f>
        <v>0</v>
      </c>
      <c r="U129" s="40">
        <f>IFERROR(VLOOKUP(A129,Table1424[],10,0),0)</f>
        <v>46251</v>
      </c>
      <c r="V129">
        <f t="shared" si="12"/>
        <v>1</v>
      </c>
      <c r="W129" t="str">
        <f t="shared" si="13"/>
        <v>Available</v>
      </c>
      <c r="X129" s="164" t="str" cm="1">
        <f t="array" aca="1" ref="X129" ca="1">SUBSTITUTE(SUBSTITUTE(MID(CELL("filename"),FIND("[",CELL("filename"))+1,FIND("]",CELL("filename"))-FIND("[",CELL("filename"))-1)," JH Farmer Payment-",""),".xlsx","")</f>
        <v>Indent</v>
      </c>
      <c r="Y129" s="13">
        <f t="shared" si="10"/>
        <v>19.38779653020849</v>
      </c>
      <c r="Z129" s="3">
        <v>0</v>
      </c>
    </row>
    <row r="130" spans="1:26" x14ac:dyDescent="0.25">
      <c r="A130" t="str">
        <f>CONCATENATE(Table2[[#This Row],[Code]],Table2[[#This Row],[Farmers Code]])</f>
        <v>200100150119</v>
      </c>
      <c r="B130" s="1" t="str">
        <f>INDEX('MPG Payment'!$A:$A,MATCH(Table2[[#This Row],[Code]],'MPG Payment'!B:B,0))</f>
        <v>BMC Code :2001</v>
      </c>
      <c r="C130" t="str">
        <f>VLOOKUP(Table2[[#This Row],[Code]],'MPG Payment'!B:C,2,0)</f>
        <v>BOREYA</v>
      </c>
      <c r="D130" s="17">
        <v>20010015</v>
      </c>
      <c r="E130" s="17" t="s">
        <v>12391</v>
      </c>
      <c r="F130" s="1">
        <v>14</v>
      </c>
      <c r="G130" s="13">
        <v>76.719999999999985</v>
      </c>
      <c r="H130" s="13">
        <v>3014.8567000000003</v>
      </c>
      <c r="I130" s="166">
        <v>0</v>
      </c>
      <c r="J130" s="191">
        <v>0</v>
      </c>
      <c r="K130" s="166">
        <v>0</v>
      </c>
      <c r="L130" s="166">
        <v>0</v>
      </c>
      <c r="M130" s="18">
        <v>0</v>
      </c>
      <c r="N130" s="165">
        <f>VLOOKUP(Table2[[#This Row],[Code]],'MPG Payment'!$B$4:$Z$130,25,0)</f>
        <v>0</v>
      </c>
      <c r="O130" s="170">
        <f t="shared" si="11"/>
        <v>3015</v>
      </c>
      <c r="P130" t="str">
        <f>IFERROR(VLOOKUP(D130,'Bank Master'!$C$3:$D$7987,2,0),"Indirect")</f>
        <v>Direct</v>
      </c>
      <c r="Q130" t="str">
        <f>IFERROR(VLOOKUP(A130,Table1424[],6,0),0)</f>
        <v>MANGRI TOPPO</v>
      </c>
      <c r="R130" t="str">
        <f>IFERROR(VLOOKUP(A130,Table1424[],7,0),0)</f>
        <v>22011263589</v>
      </c>
      <c r="S130" t="str">
        <f>IFERROR(VLOOKUP(A130,Table1424[],8,0),0)</f>
        <v>SBIN0RRVCGB</v>
      </c>
      <c r="T130">
        <f>IFERROR(VLOOKUP(A130,Table1424[],9,0),0)</f>
        <v>0</v>
      </c>
      <c r="U130" s="40">
        <f>IFERROR(VLOOKUP(A130,Table1424[],10,0),0)</f>
        <v>46272</v>
      </c>
      <c r="V130">
        <f t="shared" si="12"/>
        <v>1</v>
      </c>
      <c r="W130" t="str">
        <f t="shared" si="13"/>
        <v>Available</v>
      </c>
      <c r="X130" s="164" t="str" cm="1">
        <f t="array" aca="1" ref="X130" ca="1">SUBSTITUTE(SUBSTITUTE(MID(CELL("filename"),FIND("[",CELL("filename"))+1,FIND("]",CELL("filename"))-FIND("[",CELL("filename"))-1)," JH Farmer Payment-",""),".xlsx","")</f>
        <v>Indent</v>
      </c>
      <c r="Y130" s="13">
        <f t="shared" si="10"/>
        <v>27.50781660583943</v>
      </c>
      <c r="Z130" s="3">
        <v>0</v>
      </c>
    </row>
    <row r="131" spans="1:26" x14ac:dyDescent="0.25">
      <c r="A131" t="str">
        <f>CONCATENATE(Table2[[#This Row],[Code]],Table2[[#This Row],[Farmers Code]])</f>
        <v>200100150120</v>
      </c>
      <c r="B131" s="1" t="str">
        <f>INDEX('MPG Payment'!$A:$A,MATCH(Table2[[#This Row],[Code]],'MPG Payment'!B:B,0))</f>
        <v>BMC Code :2001</v>
      </c>
      <c r="C131" t="str">
        <f>VLOOKUP(Table2[[#This Row],[Code]],'MPG Payment'!B:C,2,0)</f>
        <v>BOREYA</v>
      </c>
      <c r="D131" s="17">
        <v>20010015</v>
      </c>
      <c r="E131" s="17" t="s">
        <v>7374</v>
      </c>
      <c r="F131" s="1">
        <v>3</v>
      </c>
      <c r="G131" s="13">
        <v>6.1</v>
      </c>
      <c r="H131" s="13">
        <v>251.78300000000002</v>
      </c>
      <c r="I131" s="166">
        <v>0</v>
      </c>
      <c r="J131" s="191">
        <v>0</v>
      </c>
      <c r="K131" s="166">
        <v>0</v>
      </c>
      <c r="L131" s="166">
        <v>0</v>
      </c>
      <c r="M131" s="18">
        <v>0</v>
      </c>
      <c r="N131" s="165">
        <f>VLOOKUP(Table2[[#This Row],[Code]],'MPG Payment'!$B$4:$Z$130,25,0)</f>
        <v>0</v>
      </c>
      <c r="O131" s="170">
        <f t="shared" si="11"/>
        <v>252</v>
      </c>
      <c r="P131" t="str">
        <f>IFERROR(VLOOKUP(D131,'Bank Master'!$C$3:$D$7987,2,0),"Indirect")</f>
        <v>Direct</v>
      </c>
      <c r="Q131" t="str">
        <f>IFERROR(VLOOKUP(A131,Table1424[],6,0),0)</f>
        <v>DULARI TOPPO</v>
      </c>
      <c r="R131" t="str">
        <f>IFERROR(VLOOKUP(A131,Table1424[],7,0),0)</f>
        <v>7416578560</v>
      </c>
      <c r="S131" t="str">
        <f>IFERROR(VLOOKUP(A131,Table1424[],8,0),0)</f>
        <v>IDIB000I021</v>
      </c>
      <c r="T131">
        <f>IFERROR(VLOOKUP(A131,Table1424[],9,0),0)</f>
        <v>0</v>
      </c>
      <c r="U131" s="40">
        <f>IFERROR(VLOOKUP(A131,Table1424[],10,0),0)</f>
        <v>46272</v>
      </c>
      <c r="V131">
        <f t="shared" si="12"/>
        <v>1</v>
      </c>
      <c r="W131" t="str">
        <f t="shared" si="13"/>
        <v>Available</v>
      </c>
      <c r="X131" s="164" t="str" cm="1">
        <f t="array" aca="1" ref="X131" ca="1">SUBSTITUTE(SUBSTITUTE(MID(CELL("filename"),FIND("[",CELL("filename"))+1,FIND("]",CELL("filename"))-FIND("[",CELL("filename"))-1)," JH Farmer Payment-",""),".xlsx","")</f>
        <v>Indent</v>
      </c>
      <c r="Y131" s="13">
        <f t="shared" ref="Y131:Y194" si="14">(F131*0.05)*(H131/G131)</f>
        <v>6.1913852459016416</v>
      </c>
      <c r="Z131" s="3">
        <v>0</v>
      </c>
    </row>
    <row r="132" spans="1:26" x14ac:dyDescent="0.25">
      <c r="A132" t="str">
        <f>CONCATENATE(Table2[[#This Row],[Code]],Table2[[#This Row],[Farmers Code]])</f>
        <v>200100170002</v>
      </c>
      <c r="B132" s="1" t="str">
        <f>INDEX('MPG Payment'!$A:$A,MATCH(Table2[[#This Row],[Code]],'MPG Payment'!B:B,0))</f>
        <v>BMC Code :2001</v>
      </c>
      <c r="C132" t="str">
        <f>VLOOKUP(Table2[[#This Row],[Code]],'MPG Payment'!B:C,2,0)</f>
        <v>DIGHIYA</v>
      </c>
      <c r="D132" s="17">
        <v>20010017</v>
      </c>
      <c r="E132" s="17" t="s">
        <v>17</v>
      </c>
      <c r="F132" s="1">
        <v>12</v>
      </c>
      <c r="G132" s="13">
        <v>169.03999999999996</v>
      </c>
      <c r="H132" s="13">
        <v>7490.8292000000001</v>
      </c>
      <c r="I132" s="166">
        <v>0</v>
      </c>
      <c r="J132" s="191">
        <v>0</v>
      </c>
      <c r="K132" s="166">
        <v>395.27999999999884</v>
      </c>
      <c r="L132" s="166">
        <v>0</v>
      </c>
      <c r="M132" s="18">
        <v>0</v>
      </c>
      <c r="N132" s="165">
        <f>VLOOKUP(Table2[[#This Row],[Code]],'MPG Payment'!$B$4:$Z$130,25,0)</f>
        <v>0</v>
      </c>
      <c r="O132" s="170">
        <f t="shared" si="11"/>
        <v>7096</v>
      </c>
      <c r="P132" t="str">
        <f>IFERROR(VLOOKUP(D132,'Bank Master'!$C$3:$D$7987,2,0),"Indirect")</f>
        <v>Direct</v>
      </c>
      <c r="Q132" t="str">
        <f>IFERROR(VLOOKUP(A132,Table1424[],6,0),0)</f>
        <v xml:space="preserve">Suhail Hussain </v>
      </c>
      <c r="R132" t="str">
        <f>IFERROR(VLOOKUP(A132,Table1424[],7,0),0)</f>
        <v>9760000100022416</v>
      </c>
      <c r="S132" t="str">
        <f>IFERROR(VLOOKUP(A132,Table1424[],8,0),0)</f>
        <v>PUNB0976000</v>
      </c>
      <c r="T132" t="str">
        <f>IFERROR(VLOOKUP(A132,Table1424[],9,0),0)</f>
        <v xml:space="preserve">PUNJAB NATIONAL BANK </v>
      </c>
      <c r="U132" s="40">
        <f>IFERROR(VLOOKUP(A132,Table1424[],10,0),0)</f>
        <v>45262</v>
      </c>
      <c r="V132">
        <f t="shared" si="12"/>
        <v>1</v>
      </c>
      <c r="W132" t="str">
        <f t="shared" si="13"/>
        <v>Available</v>
      </c>
      <c r="X132" s="164" t="str" cm="1">
        <f t="array" aca="1" ref="X132" ca="1">SUBSTITUTE(SUBSTITUTE(MID(CELL("filename"),FIND("[",CELL("filename"))+1,FIND("]",CELL("filename"))-FIND("[",CELL("filename"))-1)," JH Farmer Payment-",""),".xlsx","")</f>
        <v>Indent</v>
      </c>
      <c r="Y132" s="13">
        <f t="shared" si="14"/>
        <v>26.58836677709419</v>
      </c>
      <c r="Z132" s="3">
        <v>0</v>
      </c>
    </row>
    <row r="133" spans="1:26" x14ac:dyDescent="0.25">
      <c r="A133" t="str">
        <f>CONCATENATE(Table2[[#This Row],[Code]],Table2[[#This Row],[Farmers Code]])</f>
        <v>200100170010</v>
      </c>
      <c r="B133" s="1" t="str">
        <f>INDEX('MPG Payment'!$A:$A,MATCH(Table2[[#This Row],[Code]],'MPG Payment'!B:B,0))</f>
        <v>BMC Code :2001</v>
      </c>
      <c r="C133" t="str">
        <f>VLOOKUP(Table2[[#This Row],[Code]],'MPG Payment'!B:C,2,0)</f>
        <v>DIGHIYA</v>
      </c>
      <c r="D133" s="17">
        <v>20010017</v>
      </c>
      <c r="E133" s="17" t="s">
        <v>21</v>
      </c>
      <c r="F133" s="1">
        <v>6</v>
      </c>
      <c r="G133" s="13">
        <v>16.329999999999998</v>
      </c>
      <c r="H133" s="13">
        <v>841.52419999999995</v>
      </c>
      <c r="I133" s="166">
        <v>0</v>
      </c>
      <c r="J133" s="191">
        <v>0</v>
      </c>
      <c r="K133" s="166">
        <v>0</v>
      </c>
      <c r="L133" s="166">
        <v>0</v>
      </c>
      <c r="M133" s="18">
        <v>0</v>
      </c>
      <c r="N133" s="165">
        <f>VLOOKUP(Table2[[#This Row],[Code]],'MPG Payment'!$B$4:$Z$130,25,0)</f>
        <v>0</v>
      </c>
      <c r="O133" s="170">
        <f t="shared" si="11"/>
        <v>842</v>
      </c>
      <c r="P133" t="str">
        <f>IFERROR(VLOOKUP(D133,'Bank Master'!$C$3:$D$7987,2,0),"Indirect")</f>
        <v>Direct</v>
      </c>
      <c r="Q133" t="str">
        <f>IFERROR(VLOOKUP(A133,Table1424[],6,0),0)</f>
        <v>Mahadev Minj</v>
      </c>
      <c r="R133" t="str">
        <f>IFERROR(VLOOKUP(A133,Table1424[],7,0),0)</f>
        <v>9760001700014250</v>
      </c>
      <c r="S133" t="str">
        <f>IFERROR(VLOOKUP(A133,Table1424[],8,0),0)</f>
        <v>PUNB0976000</v>
      </c>
      <c r="T133" t="str">
        <f>IFERROR(VLOOKUP(A133,Table1424[],9,0),0)</f>
        <v xml:space="preserve">PUNJAB NATIONAL BANK </v>
      </c>
      <c r="U133" s="40">
        <f>IFERROR(VLOOKUP(A133,Table1424[],10,0),0)</f>
        <v>45290</v>
      </c>
      <c r="V133">
        <f t="shared" si="12"/>
        <v>1</v>
      </c>
      <c r="W133" t="str">
        <f t="shared" si="13"/>
        <v>Available</v>
      </c>
      <c r="X133" s="164" t="str" cm="1">
        <f t="array" aca="1" ref="X133" ca="1">SUBSTITUTE(SUBSTITUTE(MID(CELL("filename"),FIND("[",CELL("filename"))+1,FIND("]",CELL("filename"))-FIND("[",CELL("filename"))-1)," JH Farmer Payment-",""),".xlsx","")</f>
        <v>Indent</v>
      </c>
      <c r="Y133" s="13">
        <f t="shared" si="14"/>
        <v>15.459721984078387</v>
      </c>
      <c r="Z133" s="3">
        <v>0</v>
      </c>
    </row>
    <row r="134" spans="1:26" x14ac:dyDescent="0.25">
      <c r="A134" t="str">
        <f>CONCATENATE(Table2[[#This Row],[Code]],Table2[[#This Row],[Farmers Code]])</f>
        <v>200100170018</v>
      </c>
      <c r="B134" s="1" t="str">
        <f>INDEX('MPG Payment'!$A:$A,MATCH(Table2[[#This Row],[Code]],'MPG Payment'!B:B,0))</f>
        <v>BMC Code :2001</v>
      </c>
      <c r="C134" t="str">
        <f>VLOOKUP(Table2[[#This Row],[Code]],'MPG Payment'!B:C,2,0)</f>
        <v>DIGHIYA</v>
      </c>
      <c r="D134" s="17">
        <v>20010017</v>
      </c>
      <c r="E134" s="17" t="s">
        <v>2</v>
      </c>
      <c r="F134" s="1">
        <v>6</v>
      </c>
      <c r="G134" s="13">
        <v>18.809999999999995</v>
      </c>
      <c r="H134" s="13">
        <v>857.65710000000013</v>
      </c>
      <c r="I134" s="166">
        <v>0</v>
      </c>
      <c r="J134" s="191">
        <v>0</v>
      </c>
      <c r="K134" s="166">
        <v>0</v>
      </c>
      <c r="L134" s="166">
        <v>0</v>
      </c>
      <c r="M134" s="18">
        <v>0</v>
      </c>
      <c r="N134" s="165">
        <f>VLOOKUP(Table2[[#This Row],[Code]],'MPG Payment'!$B$4:$Z$130,25,0)</f>
        <v>0</v>
      </c>
      <c r="O134" s="170">
        <f t="shared" si="11"/>
        <v>858</v>
      </c>
      <c r="P134" t="str">
        <f>IFERROR(VLOOKUP(D134,'Bank Master'!$C$3:$D$7987,2,0),"Indirect")</f>
        <v>Direct</v>
      </c>
      <c r="Q134" t="str">
        <f>IFERROR(VLOOKUP(A134,Table1424[],6,0),0)</f>
        <v>ANITA DEVI</v>
      </c>
      <c r="R134" t="str">
        <f>IFERROR(VLOOKUP(A134,Table1424[],7,0),0)</f>
        <v>495910510007136</v>
      </c>
      <c r="S134" t="str">
        <f>IFERROR(VLOOKUP(A134,Table1424[],8,0),0)</f>
        <v>BKID0004959</v>
      </c>
      <c r="T134" t="str">
        <f>IFERROR(VLOOKUP(A134,Table1424[],9,0),0)</f>
        <v>BANK OF INDIA</v>
      </c>
      <c r="U134" s="40">
        <f>IFERROR(VLOOKUP(A134,Table1424[],10,0),0)</f>
        <v>45360</v>
      </c>
      <c r="V134">
        <f t="shared" si="12"/>
        <v>1</v>
      </c>
      <c r="W134" t="str">
        <f t="shared" si="13"/>
        <v>Available</v>
      </c>
      <c r="X134" s="164" t="str" cm="1">
        <f t="array" aca="1" ref="X134" ca="1">SUBSTITUTE(SUBSTITUTE(MID(CELL("filename"),FIND("[",CELL("filename"))+1,FIND("]",CELL("filename"))-FIND("[",CELL("filename"))-1)," JH Farmer Payment-",""),".xlsx","")</f>
        <v>Indent</v>
      </c>
      <c r="Y134" s="13">
        <f t="shared" si="14"/>
        <v>13.678741626794265</v>
      </c>
      <c r="Z134" s="3">
        <v>0</v>
      </c>
    </row>
    <row r="135" spans="1:26" x14ac:dyDescent="0.25">
      <c r="A135" t="str">
        <f>CONCATENATE(Table2[[#This Row],[Code]],Table2[[#This Row],[Farmers Code]])</f>
        <v>200100170020</v>
      </c>
      <c r="B135" s="1" t="str">
        <f>INDEX('MPG Payment'!$A:$A,MATCH(Table2[[#This Row],[Code]],'MPG Payment'!B:B,0))</f>
        <v>BMC Code :2001</v>
      </c>
      <c r="C135" t="str">
        <f>VLOOKUP(Table2[[#This Row],[Code]],'MPG Payment'!B:C,2,0)</f>
        <v>DIGHIYA</v>
      </c>
      <c r="D135" s="17">
        <v>20010017</v>
      </c>
      <c r="E135" s="17" t="s">
        <v>4</v>
      </c>
      <c r="F135" s="1">
        <v>3</v>
      </c>
      <c r="G135" s="13">
        <v>6.8199999999999994</v>
      </c>
      <c r="H135" s="13">
        <v>310.83920000000001</v>
      </c>
      <c r="I135" s="166">
        <v>0</v>
      </c>
      <c r="J135" s="191">
        <v>0</v>
      </c>
      <c r="K135" s="166">
        <v>0</v>
      </c>
      <c r="L135" s="166">
        <v>0</v>
      </c>
      <c r="M135" s="18">
        <v>0</v>
      </c>
      <c r="N135" s="165">
        <f>VLOOKUP(Table2[[#This Row],[Code]],'MPG Payment'!$B$4:$Z$130,25,0)</f>
        <v>0</v>
      </c>
      <c r="O135" s="170">
        <f t="shared" si="11"/>
        <v>311</v>
      </c>
      <c r="P135" t="str">
        <f>IFERROR(VLOOKUP(D135,'Bank Master'!$C$3:$D$7987,2,0),"Indirect")</f>
        <v>Direct</v>
      </c>
      <c r="Q135" t="str">
        <f>IFERROR(VLOOKUP(A135,Table1424[],6,0),0)</f>
        <v xml:space="preserve">Pyari Devi </v>
      </c>
      <c r="R135" t="str">
        <f>IFERROR(VLOOKUP(A135,Table1424[],7,0),0)</f>
        <v>495918210006595</v>
      </c>
      <c r="S135" t="str">
        <f>IFERROR(VLOOKUP(A135,Table1424[],8,0),0)</f>
        <v>BKID0004959</v>
      </c>
      <c r="T135" t="str">
        <f>IFERROR(VLOOKUP(A135,Table1424[],9,0),0)</f>
        <v>BANK OF INDIA</v>
      </c>
      <c r="U135" s="40">
        <f>IFERROR(VLOOKUP(A135,Table1424[],10,0),0)</f>
        <v>45481</v>
      </c>
      <c r="V135">
        <f t="shared" si="12"/>
        <v>1</v>
      </c>
      <c r="W135" t="str">
        <f t="shared" si="13"/>
        <v>Available</v>
      </c>
      <c r="X135" s="164" t="str" cm="1">
        <f t="array" aca="1" ref="X135" ca="1">SUBSTITUTE(SUBSTITUTE(MID(CELL("filename"),FIND("[",CELL("filename"))+1,FIND("]",CELL("filename"))-FIND("[",CELL("filename"))-1)," JH Farmer Payment-",""),".xlsx","")</f>
        <v>Indent</v>
      </c>
      <c r="Y135" s="13">
        <f t="shared" si="14"/>
        <v>6.8366392961876858</v>
      </c>
      <c r="Z135" s="3">
        <v>0</v>
      </c>
    </row>
    <row r="136" spans="1:26" x14ac:dyDescent="0.25">
      <c r="A136" t="str">
        <f>CONCATENATE(Table2[[#This Row],[Code]],Table2[[#This Row],[Farmers Code]])</f>
        <v>200100170025</v>
      </c>
      <c r="B136" s="1" t="str">
        <f>INDEX('MPG Payment'!$A:$A,MATCH(Table2[[#This Row],[Code]],'MPG Payment'!B:B,0))</f>
        <v>BMC Code :2001</v>
      </c>
      <c r="C136" t="str">
        <f>VLOOKUP(Table2[[#This Row],[Code]],'MPG Payment'!B:C,2,0)</f>
        <v>DIGHIYA</v>
      </c>
      <c r="D136" s="17">
        <v>20010017</v>
      </c>
      <c r="E136" s="17" t="s">
        <v>5</v>
      </c>
      <c r="F136" s="1">
        <v>6</v>
      </c>
      <c r="G136" s="13">
        <v>37.54</v>
      </c>
      <c r="H136" s="13">
        <v>1403.0563999999999</v>
      </c>
      <c r="I136" s="166">
        <v>0</v>
      </c>
      <c r="J136" s="191">
        <v>0</v>
      </c>
      <c r="K136" s="166">
        <v>0</v>
      </c>
      <c r="L136" s="166">
        <v>0</v>
      </c>
      <c r="M136" s="18">
        <v>0</v>
      </c>
      <c r="N136" s="165">
        <f>VLOOKUP(Table2[[#This Row],[Code]],'MPG Payment'!$B$4:$Z$130,25,0)</f>
        <v>0</v>
      </c>
      <c r="O136" s="170">
        <f t="shared" si="11"/>
        <v>1403</v>
      </c>
      <c r="P136" t="str">
        <f>IFERROR(VLOOKUP(D136,'Bank Master'!$C$3:$D$7987,2,0),"Indirect")</f>
        <v>Direct</v>
      </c>
      <c r="Q136" t="str">
        <f>IFERROR(VLOOKUP(A136,Table1424[],6,0),0)</f>
        <v>ANITA DEVI</v>
      </c>
      <c r="R136" t="str">
        <f>IFERROR(VLOOKUP(A136,Table1424[],7,0),0)</f>
        <v>495910110006141</v>
      </c>
      <c r="S136" t="str">
        <f>IFERROR(VLOOKUP(A136,Table1424[],8,0),0)</f>
        <v>BKID0004959</v>
      </c>
      <c r="T136">
        <f>IFERROR(VLOOKUP(A136,Table1424[],9,0),0)</f>
        <v>0</v>
      </c>
      <c r="U136" s="40">
        <f>IFERROR(VLOOKUP(A136,Table1424[],10,0),0)</f>
        <v>0</v>
      </c>
      <c r="V136">
        <f t="shared" si="12"/>
        <v>1</v>
      </c>
      <c r="W136" t="str">
        <f t="shared" si="13"/>
        <v>Available</v>
      </c>
      <c r="X136" s="164" t="str" cm="1">
        <f t="array" aca="1" ref="X136" ca="1">SUBSTITUTE(SUBSTITUTE(MID(CELL("filename"),FIND("[",CELL("filename"))+1,FIND("]",CELL("filename"))-FIND("[",CELL("filename"))-1)," JH Farmer Payment-",""),".xlsx","")</f>
        <v>Indent</v>
      </c>
      <c r="Y136" s="13">
        <f t="shared" si="14"/>
        <v>11.212491209376667</v>
      </c>
      <c r="Z136" s="3">
        <v>0</v>
      </c>
    </row>
    <row r="137" spans="1:26" x14ac:dyDescent="0.25">
      <c r="A137" t="str">
        <f>CONCATENATE(Table2[[#This Row],[Code]],Table2[[#This Row],[Farmers Code]])</f>
        <v>200100170026</v>
      </c>
      <c r="B137" s="1" t="str">
        <f>INDEX('MPG Payment'!$A:$A,MATCH(Table2[[#This Row],[Code]],'MPG Payment'!B:B,0))</f>
        <v>BMC Code :2001</v>
      </c>
      <c r="C137" t="str">
        <f>VLOOKUP(Table2[[#This Row],[Code]],'MPG Payment'!B:C,2,0)</f>
        <v>DIGHIYA</v>
      </c>
      <c r="D137" s="17">
        <v>20010017</v>
      </c>
      <c r="E137" s="17" t="s">
        <v>39</v>
      </c>
      <c r="F137" s="1">
        <v>10</v>
      </c>
      <c r="G137" s="13">
        <v>26.270000000000003</v>
      </c>
      <c r="H137" s="13">
        <v>1308.8733999999999</v>
      </c>
      <c r="I137" s="166">
        <v>0</v>
      </c>
      <c r="J137" s="191">
        <v>0</v>
      </c>
      <c r="K137" s="166">
        <v>0</v>
      </c>
      <c r="L137" s="166">
        <v>0</v>
      </c>
      <c r="M137" s="18">
        <v>0</v>
      </c>
      <c r="N137" s="165">
        <f>VLOOKUP(Table2[[#This Row],[Code]],'MPG Payment'!$B$4:$Z$130,25,0)</f>
        <v>0</v>
      </c>
      <c r="O137" s="170">
        <f t="shared" si="11"/>
        <v>1309</v>
      </c>
      <c r="P137" t="str">
        <f>IFERROR(VLOOKUP(D137,'Bank Master'!$C$3:$D$7987,2,0),"Indirect")</f>
        <v>Direct</v>
      </c>
      <c r="Q137" t="str">
        <f>IFERROR(VLOOKUP(A137,Table1424[],6,0),0)</f>
        <v>JAGAT PAL SAHU</v>
      </c>
      <c r="R137" t="str">
        <f>IFERROR(VLOOKUP(A137,Table1424[],7,0),0)</f>
        <v>08030100009205</v>
      </c>
      <c r="S137" t="str">
        <f>IFERROR(VLOOKUP(A137,Table1424[],8,0),0)</f>
        <v>UCBA0000803</v>
      </c>
      <c r="T137">
        <f>IFERROR(VLOOKUP(A137,Table1424[],9,0),0)</f>
        <v>0</v>
      </c>
      <c r="U137" s="40">
        <f>IFERROR(VLOOKUP(A137,Table1424[],10,0),0)</f>
        <v>45804</v>
      </c>
      <c r="V137">
        <f t="shared" si="12"/>
        <v>1</v>
      </c>
      <c r="W137" t="str">
        <f t="shared" si="13"/>
        <v>Available</v>
      </c>
      <c r="X137" s="164" t="str" cm="1">
        <f t="array" aca="1" ref="X137" ca="1">SUBSTITUTE(SUBSTITUTE(MID(CELL("filename"),FIND("[",CELL("filename"))+1,FIND("]",CELL("filename"))-FIND("[",CELL("filename"))-1)," JH Farmer Payment-",""),".xlsx","")</f>
        <v>Indent</v>
      </c>
      <c r="Y137" s="13">
        <f t="shared" si="14"/>
        <v>24.911941377997714</v>
      </c>
      <c r="Z137" s="3">
        <v>0</v>
      </c>
    </row>
    <row r="138" spans="1:26" x14ac:dyDescent="0.25">
      <c r="A138" t="str">
        <f>CONCATENATE(Table2[[#This Row],[Code]],Table2[[#This Row],[Farmers Code]])</f>
        <v>200100170027</v>
      </c>
      <c r="B138" s="1" t="str">
        <f>INDEX('MPG Payment'!$A:$A,MATCH(Table2[[#This Row],[Code]],'MPG Payment'!B:B,0))</f>
        <v>BMC Code :2001</v>
      </c>
      <c r="C138" t="str">
        <f>VLOOKUP(Table2[[#This Row],[Code]],'MPG Payment'!B:C,2,0)</f>
        <v>DIGHIYA</v>
      </c>
      <c r="D138" s="17">
        <v>20010017</v>
      </c>
      <c r="E138" s="17" t="s">
        <v>6</v>
      </c>
      <c r="F138" s="1">
        <v>5</v>
      </c>
      <c r="G138" s="13">
        <v>10.77</v>
      </c>
      <c r="H138" s="13">
        <v>662.23800000000006</v>
      </c>
      <c r="I138" s="166">
        <v>0</v>
      </c>
      <c r="J138" s="191">
        <v>0</v>
      </c>
      <c r="K138" s="166">
        <v>0</v>
      </c>
      <c r="L138" s="166">
        <v>0</v>
      </c>
      <c r="M138" s="18">
        <v>0</v>
      </c>
      <c r="N138" s="165">
        <f>VLOOKUP(Table2[[#This Row],[Code]],'MPG Payment'!$B$4:$Z$130,25,0)</f>
        <v>0</v>
      </c>
      <c r="O138" s="170">
        <f t="shared" si="11"/>
        <v>662</v>
      </c>
      <c r="P138" t="str">
        <f>IFERROR(VLOOKUP(D138,'Bank Master'!$C$3:$D$7987,2,0),"Indirect")</f>
        <v>Direct</v>
      </c>
      <c r="Q138" t="str">
        <f>IFERROR(VLOOKUP(A138,Table1424[],6,0),0)</f>
        <v>PANKAJ KHESS</v>
      </c>
      <c r="R138" t="str">
        <f>IFERROR(VLOOKUP(A138,Table1424[],7,0),0)</f>
        <v>495910510005882</v>
      </c>
      <c r="S138" t="str">
        <f>IFERROR(VLOOKUP(A138,Table1424[],8,0),0)</f>
        <v>BKID0004959</v>
      </c>
      <c r="T138">
        <f>IFERROR(VLOOKUP(A138,Table1424[],9,0),0)</f>
        <v>0</v>
      </c>
      <c r="U138" s="40">
        <f>IFERROR(VLOOKUP(A138,Table1424[],10,0),0)</f>
        <v>45902</v>
      </c>
      <c r="V138">
        <f t="shared" si="12"/>
        <v>1</v>
      </c>
      <c r="W138" t="str">
        <f t="shared" si="13"/>
        <v>Available</v>
      </c>
      <c r="X138" s="164" t="str" cm="1">
        <f t="array" aca="1" ref="X138" ca="1">SUBSTITUTE(SUBSTITUTE(MID(CELL("filename"),FIND("[",CELL("filename"))+1,FIND("]",CELL("filename"))-FIND("[",CELL("filename"))-1)," JH Farmer Payment-",""),".xlsx","")</f>
        <v>Indent</v>
      </c>
      <c r="Y138" s="13">
        <f t="shared" si="14"/>
        <v>15.372284122562675</v>
      </c>
      <c r="Z138" s="3">
        <v>0</v>
      </c>
    </row>
    <row r="139" spans="1:26" x14ac:dyDescent="0.25">
      <c r="A139" t="str">
        <f>CONCATENATE(Table2[[#This Row],[Code]],Table2[[#This Row],[Farmers Code]])</f>
        <v>200100170029</v>
      </c>
      <c r="B139" s="1" t="str">
        <f>INDEX('MPG Payment'!$A:$A,MATCH(Table2[[#This Row],[Code]],'MPG Payment'!B:B,0))</f>
        <v>BMC Code :2001</v>
      </c>
      <c r="C139" t="str">
        <f>VLOOKUP(Table2[[#This Row],[Code]],'MPG Payment'!B:C,2,0)</f>
        <v>DIGHIYA</v>
      </c>
      <c r="D139" s="17">
        <v>20010017</v>
      </c>
      <c r="E139" s="17" t="s">
        <v>31</v>
      </c>
      <c r="F139" s="1">
        <v>5</v>
      </c>
      <c r="G139" s="13">
        <v>11.6</v>
      </c>
      <c r="H139" s="13">
        <v>565.24559999999997</v>
      </c>
      <c r="I139" s="166">
        <v>0</v>
      </c>
      <c r="J139" s="191">
        <v>0</v>
      </c>
      <c r="K139" s="166">
        <v>0</v>
      </c>
      <c r="L139" s="166">
        <v>0</v>
      </c>
      <c r="M139" s="18">
        <v>0</v>
      </c>
      <c r="N139" s="165">
        <f>VLOOKUP(Table2[[#This Row],[Code]],'MPG Payment'!$B$4:$Z$130,25,0)</f>
        <v>0</v>
      </c>
      <c r="O139" s="170">
        <f t="shared" si="11"/>
        <v>565</v>
      </c>
      <c r="P139" t="str">
        <f>IFERROR(VLOOKUP(D139,'Bank Master'!$C$3:$D$7987,2,0),"Indirect")</f>
        <v>Direct</v>
      </c>
      <c r="Q139" t="str">
        <f>IFERROR(VLOOKUP(A139,Table1424[],6,0),0)</f>
        <v>ISRAT PRAWEEN</v>
      </c>
      <c r="R139" t="str">
        <f>IFERROR(VLOOKUP(A139,Table1424[],7,0),0)</f>
        <v>9760001700028475</v>
      </c>
      <c r="S139" t="str">
        <f>IFERROR(VLOOKUP(A139,Table1424[],8,0),0)</f>
        <v>PUNB0976000</v>
      </c>
      <c r="T139">
        <f>IFERROR(VLOOKUP(A139,Table1424[],9,0),0)</f>
        <v>0</v>
      </c>
      <c r="U139" s="40">
        <f>IFERROR(VLOOKUP(A139,Table1424[],10,0),0)</f>
        <v>45902</v>
      </c>
      <c r="V139">
        <f t="shared" si="12"/>
        <v>1</v>
      </c>
      <c r="W139" t="str">
        <f t="shared" si="13"/>
        <v>Available</v>
      </c>
      <c r="X139" s="164" t="str" cm="1">
        <f t="array" aca="1" ref="X139" ca="1">SUBSTITUTE(SUBSTITUTE(MID(CELL("filename"),FIND("[",CELL("filename"))+1,FIND("]",CELL("filename"))-FIND("[",CELL("filename"))-1)," JH Farmer Payment-",""),".xlsx","")</f>
        <v>Indent</v>
      </c>
      <c r="Y139" s="13">
        <f t="shared" si="14"/>
        <v>12.18201724137931</v>
      </c>
      <c r="Z139" s="3">
        <v>0</v>
      </c>
    </row>
    <row r="140" spans="1:26" x14ac:dyDescent="0.25">
      <c r="A140" t="str">
        <f>CONCATENATE(Table2[[#This Row],[Code]],Table2[[#This Row],[Farmers Code]])</f>
        <v>200100170030</v>
      </c>
      <c r="B140" s="1" t="str">
        <f>INDEX('MPG Payment'!$A:$A,MATCH(Table2[[#This Row],[Code]],'MPG Payment'!B:B,0))</f>
        <v>BMC Code :2001</v>
      </c>
      <c r="C140" t="str">
        <f>VLOOKUP(Table2[[#This Row],[Code]],'MPG Payment'!B:C,2,0)</f>
        <v>DIGHIYA</v>
      </c>
      <c r="D140" s="17">
        <v>20010017</v>
      </c>
      <c r="E140" s="17" t="s">
        <v>7</v>
      </c>
      <c r="F140" s="1">
        <v>6</v>
      </c>
      <c r="G140" s="13">
        <v>17.36</v>
      </c>
      <c r="H140" s="13">
        <v>675.09780000000001</v>
      </c>
      <c r="I140" s="166">
        <v>0</v>
      </c>
      <c r="J140" s="191">
        <v>0</v>
      </c>
      <c r="K140" s="166">
        <v>0</v>
      </c>
      <c r="L140" s="166">
        <v>0</v>
      </c>
      <c r="M140" s="18">
        <v>0</v>
      </c>
      <c r="N140" s="165">
        <f>VLOOKUP(Table2[[#This Row],[Code]],'MPG Payment'!$B$4:$Z$130,25,0)</f>
        <v>0</v>
      </c>
      <c r="O140" s="170">
        <f t="shared" si="11"/>
        <v>675</v>
      </c>
      <c r="P140" t="str">
        <f>IFERROR(VLOOKUP(D140,'Bank Master'!$C$3:$D$7987,2,0),"Indirect")</f>
        <v>Direct</v>
      </c>
      <c r="Q140" t="str">
        <f>IFERROR(VLOOKUP(A140,Table1424[],6,0),0)</f>
        <v>AFJAL HUSSAIN</v>
      </c>
      <c r="R140" t="str">
        <f>IFERROR(VLOOKUP(A140,Table1424[],7,0),0)</f>
        <v>495918210007034</v>
      </c>
      <c r="S140" t="str">
        <f>IFERROR(VLOOKUP(A140,Table1424[],8,0),0)</f>
        <v>BKID0004959</v>
      </c>
      <c r="T140">
        <f>IFERROR(VLOOKUP(A140,Table1424[],9,0),0)</f>
        <v>0</v>
      </c>
      <c r="U140" s="40">
        <f>IFERROR(VLOOKUP(A140,Table1424[],10,0),0)</f>
        <v>45902</v>
      </c>
      <c r="V140">
        <f t="shared" si="12"/>
        <v>1</v>
      </c>
      <c r="W140" t="str">
        <f t="shared" si="13"/>
        <v>Available</v>
      </c>
      <c r="X140" s="164" t="str" cm="1">
        <f t="array" aca="1" ref="X140" ca="1">SUBSTITUTE(SUBSTITUTE(MID(CELL("filename"),FIND("[",CELL("filename"))+1,FIND("]",CELL("filename"))-FIND("[",CELL("filename"))-1)," JH Farmer Payment-",""),".xlsx","")</f>
        <v>Indent</v>
      </c>
      <c r="Y140" s="13">
        <f t="shared" si="14"/>
        <v>11.666436635944702</v>
      </c>
      <c r="Z140" s="3">
        <v>0</v>
      </c>
    </row>
    <row r="141" spans="1:26" x14ac:dyDescent="0.25">
      <c r="A141" t="str">
        <f>CONCATENATE(Table2[[#This Row],[Code]],Table2[[#This Row],[Farmers Code]])</f>
        <v>200100230004</v>
      </c>
      <c r="B141" s="1" t="str">
        <f>INDEX('MPG Payment'!$A:$A,MATCH(Table2[[#This Row],[Code]],'MPG Payment'!B:B,0))</f>
        <v>BMC Code :2001</v>
      </c>
      <c r="C141" t="str">
        <f>VLOOKUP(Table2[[#This Row],[Code]],'MPG Payment'!B:C,2,0)</f>
        <v>KATARPA</v>
      </c>
      <c r="D141" s="17">
        <v>20010023</v>
      </c>
      <c r="E141" s="17" t="s">
        <v>1</v>
      </c>
      <c r="F141" s="1">
        <v>14</v>
      </c>
      <c r="G141" s="13">
        <v>54.20000000000001</v>
      </c>
      <c r="H141" s="13">
        <v>2706.3362000000002</v>
      </c>
      <c r="I141" s="166">
        <v>0</v>
      </c>
      <c r="J141" s="191">
        <v>0</v>
      </c>
      <c r="K141" s="166">
        <v>0</v>
      </c>
      <c r="L141" s="166">
        <v>0</v>
      </c>
      <c r="M141" s="18">
        <v>0</v>
      </c>
      <c r="N141" s="165">
        <f>VLOOKUP(Table2[[#This Row],[Code]],'MPG Payment'!$B$4:$Z$130,25,0)</f>
        <v>0</v>
      </c>
      <c r="O141" s="170">
        <f t="shared" si="11"/>
        <v>2706</v>
      </c>
      <c r="P141" t="str">
        <f>IFERROR(VLOOKUP(D141,'Bank Master'!$C$3:$D$7987,2,0),"Indirect")</f>
        <v>Direct</v>
      </c>
      <c r="Q141" t="str">
        <f>IFERROR(VLOOKUP(A141,Table1424[],6,0),0)</f>
        <v xml:space="preserve">Somra Munda </v>
      </c>
      <c r="R141" t="str">
        <f>IFERROR(VLOOKUP(A141,Table1424[],7,0),0)</f>
        <v>371101000004289</v>
      </c>
      <c r="S141" t="str">
        <f>IFERROR(VLOOKUP(A141,Table1424[],8,0),0)</f>
        <v>IOBA0003711</v>
      </c>
      <c r="T141" t="str">
        <f>IFERROR(VLOOKUP(A141,Table1424[],9,0),0)</f>
        <v>INDIAN OVERSEAS BANK</v>
      </c>
      <c r="U141" s="40">
        <f>IFERROR(VLOOKUP(A141,Table1424[],10,0),0)</f>
        <v>45360</v>
      </c>
      <c r="V141">
        <f t="shared" si="12"/>
        <v>1</v>
      </c>
      <c r="W141" t="str">
        <f t="shared" si="13"/>
        <v>Available</v>
      </c>
      <c r="X141" s="164" t="str" cm="1">
        <f t="array" aca="1" ref="X141" ca="1">SUBSTITUTE(SUBSTITUTE(MID(CELL("filename"),FIND("[",CELL("filename"))+1,FIND("]",CELL("filename"))-FIND("[",CELL("filename"))-1)," JH Farmer Payment-",""),".xlsx","")</f>
        <v>Indent</v>
      </c>
      <c r="Y141" s="13">
        <f t="shared" si="14"/>
        <v>34.952681549815495</v>
      </c>
      <c r="Z141" s="3">
        <v>0</v>
      </c>
    </row>
    <row r="142" spans="1:26" x14ac:dyDescent="0.25">
      <c r="A142" t="str">
        <f>CONCATENATE(Table2[[#This Row],[Code]],Table2[[#This Row],[Farmers Code]])</f>
        <v>200100230008</v>
      </c>
      <c r="B142" s="1" t="str">
        <f>INDEX('MPG Payment'!$A:$A,MATCH(Table2[[#This Row],[Code]],'MPG Payment'!B:B,0))</f>
        <v>BMC Code :2001</v>
      </c>
      <c r="C142" t="str">
        <f>VLOOKUP(Table2[[#This Row],[Code]],'MPG Payment'!B:C,2,0)</f>
        <v>KATARPA</v>
      </c>
      <c r="D142" s="17">
        <v>20010023</v>
      </c>
      <c r="E142" s="17" t="s">
        <v>41</v>
      </c>
      <c r="F142" s="1">
        <v>7</v>
      </c>
      <c r="G142" s="13">
        <v>31.82</v>
      </c>
      <c r="H142" s="13">
        <v>1667.7180000000001</v>
      </c>
      <c r="I142" s="166">
        <v>0</v>
      </c>
      <c r="J142" s="191">
        <v>0</v>
      </c>
      <c r="K142" s="166">
        <v>0</v>
      </c>
      <c r="L142" s="166">
        <v>0</v>
      </c>
      <c r="M142" s="18">
        <v>0</v>
      </c>
      <c r="N142" s="165">
        <f>VLOOKUP(Table2[[#This Row],[Code]],'MPG Payment'!$B$4:$Z$130,25,0)</f>
        <v>0</v>
      </c>
      <c r="O142" s="170">
        <f t="shared" si="11"/>
        <v>1668</v>
      </c>
      <c r="P142" t="str">
        <f>IFERROR(VLOOKUP(D142,'Bank Master'!$C$3:$D$7987,2,0),"Indirect")</f>
        <v>Direct</v>
      </c>
      <c r="Q142" t="str">
        <f>IFERROR(VLOOKUP(A142,Table1424[],6,0),0)</f>
        <v xml:space="preserve">Lalo Munda </v>
      </c>
      <c r="R142" t="str">
        <f>IFERROR(VLOOKUP(A142,Table1424[],7,0),0)</f>
        <v>84032231436</v>
      </c>
      <c r="S142" t="str">
        <f>IFERROR(VLOOKUP(A142,Table1424[],8,0),0)</f>
        <v>SBIN0RRVCGB</v>
      </c>
      <c r="T142" t="str">
        <f>IFERROR(VLOOKUP(A142,Table1424[],9,0),0)</f>
        <v>STATE BANK OF INDIA</v>
      </c>
      <c r="U142" s="40">
        <f>IFERROR(VLOOKUP(A142,Table1424[],10,0),0)</f>
        <v>45360</v>
      </c>
      <c r="V142">
        <f t="shared" si="12"/>
        <v>1</v>
      </c>
      <c r="W142" t="str">
        <f t="shared" si="13"/>
        <v>Available</v>
      </c>
      <c r="X142" s="164" t="str" cm="1">
        <f t="array" aca="1" ref="X142" ca="1">SUBSTITUTE(SUBSTITUTE(MID(CELL("filename"),FIND("[",CELL("filename"))+1,FIND("]",CELL("filename"))-FIND("[",CELL("filename"))-1)," JH Farmer Payment-",""),".xlsx","")</f>
        <v>Indent</v>
      </c>
      <c r="Y142" s="13">
        <f t="shared" si="14"/>
        <v>18.343849780012572</v>
      </c>
      <c r="Z142" s="3">
        <v>0</v>
      </c>
    </row>
    <row r="143" spans="1:26" x14ac:dyDescent="0.25">
      <c r="A143" t="str">
        <f>CONCATENATE(Table2[[#This Row],[Code]],Table2[[#This Row],[Farmers Code]])</f>
        <v>200100230010</v>
      </c>
      <c r="B143" s="1" t="str">
        <f>INDEX('MPG Payment'!$A:$A,MATCH(Table2[[#This Row],[Code]],'MPG Payment'!B:B,0))</f>
        <v>BMC Code :2001</v>
      </c>
      <c r="C143" t="str">
        <f>VLOOKUP(Table2[[#This Row],[Code]],'MPG Payment'!B:C,2,0)</f>
        <v>KATARPA</v>
      </c>
      <c r="D143" s="17">
        <v>20010023</v>
      </c>
      <c r="E143" s="17" t="s">
        <v>21</v>
      </c>
      <c r="F143" s="1">
        <v>6</v>
      </c>
      <c r="G143" s="13">
        <v>8.2199999999999989</v>
      </c>
      <c r="H143" s="13">
        <v>329.46340000000004</v>
      </c>
      <c r="I143" s="166">
        <v>0</v>
      </c>
      <c r="J143" s="191">
        <v>0</v>
      </c>
      <c r="K143" s="166">
        <v>0</v>
      </c>
      <c r="L143" s="166">
        <v>0</v>
      </c>
      <c r="M143" s="18">
        <v>0</v>
      </c>
      <c r="N143" s="165">
        <f>VLOOKUP(Table2[[#This Row],[Code]],'MPG Payment'!$B$4:$Z$130,25,0)</f>
        <v>0</v>
      </c>
      <c r="O143" s="170">
        <f t="shared" si="11"/>
        <v>329</v>
      </c>
      <c r="P143" t="str">
        <f>IFERROR(VLOOKUP(D143,'Bank Master'!$C$3:$D$7987,2,0),"Indirect")</f>
        <v>Direct</v>
      </c>
      <c r="Q143" t="str">
        <f>IFERROR(VLOOKUP(A143,Table1424[],6,0),0)</f>
        <v xml:space="preserve">Sudama Gope </v>
      </c>
      <c r="R143" t="str">
        <f>IFERROR(VLOOKUP(A143,Table1424[],7,0),0)</f>
        <v>371101000002155</v>
      </c>
      <c r="S143" t="str">
        <f>IFERROR(VLOOKUP(A143,Table1424[],8,0),0)</f>
        <v>IOBA0003711</v>
      </c>
      <c r="T143" t="str">
        <f>IFERROR(VLOOKUP(A143,Table1424[],9,0),0)</f>
        <v>INDIAN OVERSEAS BANK</v>
      </c>
      <c r="U143" s="40">
        <f>IFERROR(VLOOKUP(A143,Table1424[],10,0),0)</f>
        <v>45360</v>
      </c>
      <c r="V143">
        <f t="shared" si="12"/>
        <v>1</v>
      </c>
      <c r="W143" t="str">
        <f t="shared" si="13"/>
        <v>Available</v>
      </c>
      <c r="X143" s="164" t="str" cm="1">
        <f t="array" aca="1" ref="X143" ca="1">SUBSTITUTE(SUBSTITUTE(MID(CELL("filename"),FIND("[",CELL("filename"))+1,FIND("]",CELL("filename"))-FIND("[",CELL("filename"))-1)," JH Farmer Payment-",""),".xlsx","")</f>
        <v>Indent</v>
      </c>
      <c r="Y143" s="13">
        <f t="shared" si="14"/>
        <v>12.024211678832122</v>
      </c>
      <c r="Z143" s="3">
        <v>0</v>
      </c>
    </row>
    <row r="144" spans="1:26" x14ac:dyDescent="0.25">
      <c r="A144" t="str">
        <f>CONCATENATE(Table2[[#This Row],[Code]],Table2[[#This Row],[Farmers Code]])</f>
        <v>200100230011</v>
      </c>
      <c r="B144" s="1" t="str">
        <f>INDEX('MPG Payment'!$A:$A,MATCH(Table2[[#This Row],[Code]],'MPG Payment'!B:B,0))</f>
        <v>BMC Code :2001</v>
      </c>
      <c r="C144" t="str">
        <f>VLOOKUP(Table2[[#This Row],[Code]],'MPG Payment'!B:C,2,0)</f>
        <v>KATARPA</v>
      </c>
      <c r="D144" s="17">
        <v>20010023</v>
      </c>
      <c r="E144" s="17" t="s">
        <v>22</v>
      </c>
      <c r="F144" s="1">
        <v>14</v>
      </c>
      <c r="G144" s="13">
        <v>47.600000000000009</v>
      </c>
      <c r="H144" s="13">
        <v>1959.6806000000004</v>
      </c>
      <c r="I144" s="166">
        <v>0</v>
      </c>
      <c r="J144" s="191">
        <v>0</v>
      </c>
      <c r="K144" s="166">
        <v>0</v>
      </c>
      <c r="L144" s="166">
        <v>0</v>
      </c>
      <c r="M144" s="18">
        <v>0</v>
      </c>
      <c r="N144" s="165">
        <f>VLOOKUP(Table2[[#This Row],[Code]],'MPG Payment'!$B$4:$Z$130,25,0)</f>
        <v>0</v>
      </c>
      <c r="O144" s="170">
        <f t="shared" si="11"/>
        <v>1960</v>
      </c>
      <c r="P144" t="str">
        <f>IFERROR(VLOOKUP(D144,'Bank Master'!$C$3:$D$7987,2,0),"Indirect")</f>
        <v>Direct</v>
      </c>
      <c r="Q144" t="str">
        <f>IFERROR(VLOOKUP(A144,Table1424[],6,0),0)</f>
        <v xml:space="preserve">Geeta Devi </v>
      </c>
      <c r="R144" t="str">
        <f>IFERROR(VLOOKUP(A144,Table1424[],7,0),0)</f>
        <v>22016749426</v>
      </c>
      <c r="S144" t="str">
        <f>IFERROR(VLOOKUP(A144,Table1424[],8,0),0)</f>
        <v>SBIN0RRVCGB</v>
      </c>
      <c r="T144" t="str">
        <f>IFERROR(VLOOKUP(A144,Table1424[],9,0),0)</f>
        <v>STATE BANK OF INDIA</v>
      </c>
      <c r="U144" s="40">
        <f>IFERROR(VLOOKUP(A144,Table1424[],10,0),0)</f>
        <v>45360</v>
      </c>
      <c r="V144">
        <f t="shared" si="12"/>
        <v>1</v>
      </c>
      <c r="W144" t="str">
        <f t="shared" si="13"/>
        <v>Available</v>
      </c>
      <c r="X144" s="164" t="str" cm="1">
        <f t="array" aca="1" ref="X144" ca="1">SUBSTITUTE(SUBSTITUTE(MID(CELL("filename"),FIND("[",CELL("filename"))+1,FIND("]",CELL("filename"))-FIND("[",CELL("filename"))-1)," JH Farmer Payment-",""),".xlsx","")</f>
        <v>Indent</v>
      </c>
      <c r="Y144" s="13">
        <f t="shared" si="14"/>
        <v>28.818832352941183</v>
      </c>
      <c r="Z144" s="3">
        <v>0</v>
      </c>
    </row>
    <row r="145" spans="1:26" x14ac:dyDescent="0.25">
      <c r="A145" t="str">
        <f>CONCATENATE(Table2[[#This Row],[Code]],Table2[[#This Row],[Farmers Code]])</f>
        <v>200100230015</v>
      </c>
      <c r="B145" s="1" t="str">
        <f>INDEX('MPG Payment'!$A:$A,MATCH(Table2[[#This Row],[Code]],'MPG Payment'!B:B,0))</f>
        <v>BMC Code :2001</v>
      </c>
      <c r="C145" t="str">
        <f>VLOOKUP(Table2[[#This Row],[Code]],'MPG Payment'!B:C,2,0)</f>
        <v>KATARPA</v>
      </c>
      <c r="D145" s="17">
        <v>20010023</v>
      </c>
      <c r="E145" s="17" t="s">
        <v>25</v>
      </c>
      <c r="F145" s="1">
        <v>7</v>
      </c>
      <c r="G145" s="13">
        <v>39.07</v>
      </c>
      <c r="H145" s="13">
        <v>1781.7679000000003</v>
      </c>
      <c r="I145" s="166">
        <v>0</v>
      </c>
      <c r="J145" s="191">
        <v>0</v>
      </c>
      <c r="K145" s="166">
        <v>0</v>
      </c>
      <c r="L145" s="166">
        <v>0</v>
      </c>
      <c r="M145" s="18">
        <v>0</v>
      </c>
      <c r="N145" s="165">
        <f>VLOOKUP(Table2[[#This Row],[Code]],'MPG Payment'!$B$4:$Z$130,25,0)</f>
        <v>0</v>
      </c>
      <c r="O145" s="170">
        <f t="shared" si="11"/>
        <v>1782</v>
      </c>
      <c r="P145" t="str">
        <f>IFERROR(VLOOKUP(D145,'Bank Master'!$C$3:$D$7987,2,0),"Indirect")</f>
        <v>Direct</v>
      </c>
      <c r="Q145" t="str">
        <f>IFERROR(VLOOKUP(A145,Table1424[],6,0),0)</f>
        <v xml:space="preserve">Charo Munda </v>
      </c>
      <c r="R145" t="str">
        <f>IFERROR(VLOOKUP(A145,Table1424[],7,0),0)</f>
        <v>494310100006547</v>
      </c>
      <c r="S145" t="str">
        <f>IFERROR(VLOOKUP(A145,Table1424[],8,0),0)</f>
        <v>BKID0004943</v>
      </c>
      <c r="T145" t="str">
        <f>IFERROR(VLOOKUP(A145,Table1424[],9,0),0)</f>
        <v>BANK OF INDIA</v>
      </c>
      <c r="U145" s="40">
        <f>IFERROR(VLOOKUP(A145,Table1424[],10,0),0)</f>
        <v>45334</v>
      </c>
      <c r="V145">
        <f t="shared" si="12"/>
        <v>1</v>
      </c>
      <c r="W145" t="str">
        <f t="shared" si="13"/>
        <v>Available</v>
      </c>
      <c r="X145" s="164" t="str" cm="1">
        <f t="array" aca="1" ref="X145" ca="1">SUBSTITUTE(SUBSTITUTE(MID(CELL("filename"),FIND("[",CELL("filename"))+1,FIND("]",CELL("filename"))-FIND("[",CELL("filename"))-1)," JH Farmer Payment-",""),".xlsx","")</f>
        <v>Indent</v>
      </c>
      <c r="Y145" s="13">
        <f t="shared" si="14"/>
        <v>15.961575761453805</v>
      </c>
      <c r="Z145" s="3">
        <v>0</v>
      </c>
    </row>
    <row r="146" spans="1:26" x14ac:dyDescent="0.25">
      <c r="A146" t="str">
        <f>CONCATENATE(Table2[[#This Row],[Code]],Table2[[#This Row],[Farmers Code]])</f>
        <v>200100230016</v>
      </c>
      <c r="B146" s="1" t="str">
        <f>INDEX('MPG Payment'!$A:$A,MATCH(Table2[[#This Row],[Code]],'MPG Payment'!B:B,0))</f>
        <v>BMC Code :2001</v>
      </c>
      <c r="C146" t="str">
        <f>VLOOKUP(Table2[[#This Row],[Code]],'MPG Payment'!B:C,2,0)</f>
        <v>KATARPA</v>
      </c>
      <c r="D146" s="17">
        <v>20010023</v>
      </c>
      <c r="E146" s="17" t="s">
        <v>26</v>
      </c>
      <c r="F146" s="1">
        <v>13</v>
      </c>
      <c r="G146" s="13">
        <v>54.51</v>
      </c>
      <c r="H146" s="13">
        <v>2282.3885999999998</v>
      </c>
      <c r="I146" s="166">
        <v>0</v>
      </c>
      <c r="J146" s="191">
        <v>0</v>
      </c>
      <c r="K146" s="166">
        <v>0</v>
      </c>
      <c r="L146" s="166">
        <v>0</v>
      </c>
      <c r="M146" s="18">
        <v>0</v>
      </c>
      <c r="N146" s="165">
        <f>VLOOKUP(Table2[[#This Row],[Code]],'MPG Payment'!$B$4:$Z$130,25,0)</f>
        <v>0</v>
      </c>
      <c r="O146" s="170">
        <f t="shared" si="11"/>
        <v>2282</v>
      </c>
      <c r="P146" t="str">
        <f>IFERROR(VLOOKUP(D146,'Bank Master'!$C$3:$D$7987,2,0),"Indirect")</f>
        <v>Direct</v>
      </c>
      <c r="Q146" t="str">
        <f>IFERROR(VLOOKUP(A146,Table1424[],6,0),0)</f>
        <v xml:space="preserve">Rani Devi </v>
      </c>
      <c r="R146" t="str">
        <f>IFERROR(VLOOKUP(A146,Table1424[],7,0),0)</f>
        <v>494310110014797</v>
      </c>
      <c r="S146" t="str">
        <f>IFERROR(VLOOKUP(A146,Table1424[],8,0),0)</f>
        <v>BKID0004943</v>
      </c>
      <c r="T146" t="str">
        <f>IFERROR(VLOOKUP(A146,Table1424[],9,0),0)</f>
        <v>BANK OF INDIA</v>
      </c>
      <c r="U146" s="40">
        <f>IFERROR(VLOOKUP(A146,Table1424[],10,0),0)</f>
        <v>45334</v>
      </c>
      <c r="V146">
        <f t="shared" si="12"/>
        <v>1</v>
      </c>
      <c r="W146" t="str">
        <f t="shared" si="13"/>
        <v>Available</v>
      </c>
      <c r="X146" s="164" t="str" cm="1">
        <f t="array" aca="1" ref="X146" ca="1">SUBSTITUTE(SUBSTITUTE(MID(CELL("filename"),FIND("[",CELL("filename"))+1,FIND("]",CELL("filename"))-FIND("[",CELL("filename"))-1)," JH Farmer Payment-",""),".xlsx","")</f>
        <v>Indent</v>
      </c>
      <c r="Y146" s="13">
        <f t="shared" si="14"/>
        <v>27.216154650522839</v>
      </c>
      <c r="Z146" s="3">
        <v>0</v>
      </c>
    </row>
    <row r="147" spans="1:26" x14ac:dyDescent="0.25">
      <c r="A147" t="str">
        <f>CONCATENATE(Table2[[#This Row],[Code]],Table2[[#This Row],[Farmers Code]])</f>
        <v>200100230021</v>
      </c>
      <c r="B147" s="1" t="str">
        <f>INDEX('MPG Payment'!$A:$A,MATCH(Table2[[#This Row],[Code]],'MPG Payment'!B:B,0))</f>
        <v>BMC Code :2001</v>
      </c>
      <c r="C147" t="str">
        <f>VLOOKUP(Table2[[#This Row],[Code]],'MPG Payment'!B:C,2,0)</f>
        <v>KATARPA</v>
      </c>
      <c r="D147" s="17">
        <v>20010023</v>
      </c>
      <c r="E147" s="17" t="s">
        <v>28</v>
      </c>
      <c r="F147" s="1">
        <v>14</v>
      </c>
      <c r="G147" s="13">
        <v>75.650000000000006</v>
      </c>
      <c r="H147" s="13">
        <v>3098.7116000000005</v>
      </c>
      <c r="I147" s="166">
        <v>0</v>
      </c>
      <c r="J147" s="191">
        <v>0</v>
      </c>
      <c r="K147" s="166">
        <v>0</v>
      </c>
      <c r="L147" s="166">
        <v>0</v>
      </c>
      <c r="M147" s="18">
        <v>0</v>
      </c>
      <c r="N147" s="165">
        <f>VLOOKUP(Table2[[#This Row],[Code]],'MPG Payment'!$B$4:$Z$130,25,0)</f>
        <v>0</v>
      </c>
      <c r="O147" s="170">
        <f t="shared" si="11"/>
        <v>3099</v>
      </c>
      <c r="P147" t="str">
        <f>IFERROR(VLOOKUP(D147,'Bank Master'!$C$3:$D$7987,2,0),"Indirect")</f>
        <v>Direct</v>
      </c>
      <c r="Q147" t="str">
        <f>IFERROR(VLOOKUP(A147,Table1424[],6,0),0)</f>
        <v xml:space="preserve">Dhaneshwar Gop </v>
      </c>
      <c r="R147" t="str">
        <f>IFERROR(VLOOKUP(A147,Table1424[],7,0),0)</f>
        <v>494310110002166</v>
      </c>
      <c r="S147" t="str">
        <f>IFERROR(VLOOKUP(A147,Table1424[],8,0),0)</f>
        <v>BKID0004943</v>
      </c>
      <c r="T147" t="str">
        <f>IFERROR(VLOOKUP(A147,Table1424[],9,0),0)</f>
        <v>BANK OF INDIA</v>
      </c>
      <c r="U147" s="40">
        <f>IFERROR(VLOOKUP(A147,Table1424[],10,0),0)</f>
        <v>45360</v>
      </c>
      <c r="V147">
        <f t="shared" si="12"/>
        <v>1</v>
      </c>
      <c r="W147" t="str">
        <f t="shared" si="13"/>
        <v>Available</v>
      </c>
      <c r="X147" s="164" t="str" cm="1">
        <f t="array" aca="1" ref="X147" ca="1">SUBSTITUTE(SUBSTITUTE(MID(CELL("filename"),FIND("[",CELL("filename"))+1,FIND("]",CELL("filename"))-FIND("[",CELL("filename"))-1)," JH Farmer Payment-",""),".xlsx","")</f>
        <v>Indent</v>
      </c>
      <c r="Y147" s="13">
        <f t="shared" si="14"/>
        <v>28.672810575016527</v>
      </c>
      <c r="Z147" s="3">
        <v>0</v>
      </c>
    </row>
    <row r="148" spans="1:26" x14ac:dyDescent="0.25">
      <c r="A148" t="str">
        <f>CONCATENATE(Table2[[#This Row],[Code]],Table2[[#This Row],[Farmers Code]])</f>
        <v>200100230023</v>
      </c>
      <c r="B148" s="1" t="str">
        <f>INDEX('MPG Payment'!$A:$A,MATCH(Table2[[#This Row],[Code]],'MPG Payment'!B:B,0))</f>
        <v>BMC Code :2001</v>
      </c>
      <c r="C148" t="str">
        <f>VLOOKUP(Table2[[#This Row],[Code]],'MPG Payment'!B:C,2,0)</f>
        <v>KATARPA</v>
      </c>
      <c r="D148" s="17">
        <v>20010023</v>
      </c>
      <c r="E148" s="17" t="s">
        <v>38</v>
      </c>
      <c r="F148" s="1">
        <v>7</v>
      </c>
      <c r="G148" s="13">
        <v>61.760000000000005</v>
      </c>
      <c r="H148" s="13">
        <v>2653.8508000000002</v>
      </c>
      <c r="I148" s="166">
        <v>0</v>
      </c>
      <c r="J148" s="191">
        <v>0</v>
      </c>
      <c r="K148" s="166">
        <v>0</v>
      </c>
      <c r="L148" s="166">
        <v>0</v>
      </c>
      <c r="M148" s="18">
        <v>0</v>
      </c>
      <c r="N148" s="165">
        <f>VLOOKUP(Table2[[#This Row],[Code]],'MPG Payment'!$B$4:$Z$130,25,0)</f>
        <v>0</v>
      </c>
      <c r="O148" s="170">
        <f t="shared" si="11"/>
        <v>2654</v>
      </c>
      <c r="P148" t="str">
        <f>IFERROR(VLOOKUP(D148,'Bank Master'!$C$3:$D$7987,2,0),"Indirect")</f>
        <v>Direct</v>
      </c>
      <c r="Q148" t="str">
        <f>IFERROR(VLOOKUP(A148,Table1424[],6,0),0)</f>
        <v xml:space="preserve">Shani Munda </v>
      </c>
      <c r="R148" t="str">
        <f>IFERROR(VLOOKUP(A148,Table1424[],7,0),0)</f>
        <v>7203940137</v>
      </c>
      <c r="S148" t="str">
        <f>IFERROR(VLOOKUP(A148,Table1424[],8,0),0)</f>
        <v>IDIB000N518</v>
      </c>
      <c r="T148" t="str">
        <f>IFERROR(VLOOKUP(A148,Table1424[],9,0),0)</f>
        <v>Indian bank</v>
      </c>
      <c r="U148" s="40">
        <f>IFERROR(VLOOKUP(A148,Table1424[],10,0),0)</f>
        <v>45360</v>
      </c>
      <c r="V148">
        <f t="shared" si="12"/>
        <v>1</v>
      </c>
      <c r="W148" t="str">
        <f t="shared" si="13"/>
        <v>Available</v>
      </c>
      <c r="X148" s="164" t="str" cm="1">
        <f t="array" aca="1" ref="X148" ca="1">SUBSTITUTE(SUBSTITUTE(MID(CELL("filename"),FIND("[",CELL("filename"))+1,FIND("]",CELL("filename"))-FIND("[",CELL("filename"))-1)," JH Farmer Payment-",""),".xlsx","")</f>
        <v>Indent</v>
      </c>
      <c r="Y148" s="13">
        <f t="shared" si="14"/>
        <v>15.039633743523318</v>
      </c>
      <c r="Z148" s="3">
        <v>0</v>
      </c>
    </row>
    <row r="149" spans="1:26" x14ac:dyDescent="0.25">
      <c r="A149" t="str">
        <f>CONCATENATE(Table2[[#This Row],[Code]],Table2[[#This Row],[Farmers Code]])</f>
        <v>200100230024</v>
      </c>
      <c r="B149" s="1" t="str">
        <f>INDEX('MPG Payment'!$A:$A,MATCH(Table2[[#This Row],[Code]],'MPG Payment'!B:B,0))</f>
        <v>BMC Code :2001</v>
      </c>
      <c r="C149" t="str">
        <f>VLOOKUP(Table2[[#This Row],[Code]],'MPG Payment'!B:C,2,0)</f>
        <v>KATARPA</v>
      </c>
      <c r="D149" s="17">
        <v>20010023</v>
      </c>
      <c r="E149" s="17" t="s">
        <v>29</v>
      </c>
      <c r="F149" s="1">
        <v>13</v>
      </c>
      <c r="G149" s="13">
        <v>33.930000000000007</v>
      </c>
      <c r="H149" s="13">
        <v>1371.7775999999997</v>
      </c>
      <c r="I149" s="166">
        <v>0</v>
      </c>
      <c r="J149" s="191">
        <v>0</v>
      </c>
      <c r="K149" s="166">
        <v>0</v>
      </c>
      <c r="L149" s="166">
        <v>0</v>
      </c>
      <c r="M149" s="18">
        <v>0</v>
      </c>
      <c r="N149" s="165">
        <f>VLOOKUP(Table2[[#This Row],[Code]],'MPG Payment'!$B$4:$Z$130,25,0)</f>
        <v>0</v>
      </c>
      <c r="O149" s="170">
        <f t="shared" si="11"/>
        <v>1372</v>
      </c>
      <c r="P149" t="str">
        <f>IFERROR(VLOOKUP(D149,'Bank Master'!$C$3:$D$7987,2,0),"Indirect")</f>
        <v>Direct</v>
      </c>
      <c r="Q149" t="str">
        <f>IFERROR(VLOOKUP(A149,Table1424[],6,0),0)</f>
        <v xml:space="preserve">Rupan Devi </v>
      </c>
      <c r="R149" t="str">
        <f>IFERROR(VLOOKUP(A149,Table1424[],7,0),0)</f>
        <v>494310110016123</v>
      </c>
      <c r="S149" t="str">
        <f>IFERROR(VLOOKUP(A149,Table1424[],8,0),0)</f>
        <v>BKID0004943</v>
      </c>
      <c r="T149" t="str">
        <f>IFERROR(VLOOKUP(A149,Table1424[],9,0),0)</f>
        <v>BANK OF INDIA</v>
      </c>
      <c r="U149" s="40">
        <f>IFERROR(VLOOKUP(A149,Table1424[],10,0),0)</f>
        <v>45360</v>
      </c>
      <c r="V149">
        <f t="shared" si="12"/>
        <v>1</v>
      </c>
      <c r="W149" t="str">
        <f t="shared" si="13"/>
        <v>Available</v>
      </c>
      <c r="X149" s="164" t="str" cm="1">
        <f t="array" aca="1" ref="X149" ca="1">SUBSTITUTE(SUBSTITUTE(MID(CELL("filename"),FIND("[",CELL("filename"))+1,FIND("]",CELL("filename"))-FIND("[",CELL("filename"))-1)," JH Farmer Payment-",""),".xlsx","")</f>
        <v>Indent</v>
      </c>
      <c r="Y149" s="13">
        <f t="shared" si="14"/>
        <v>26.279264367816083</v>
      </c>
      <c r="Z149" s="3">
        <v>0</v>
      </c>
    </row>
    <row r="150" spans="1:26" x14ac:dyDescent="0.25">
      <c r="A150" t="str">
        <f>CONCATENATE(Table2[[#This Row],[Code]],Table2[[#This Row],[Farmers Code]])</f>
        <v>200100230026</v>
      </c>
      <c r="B150" s="1" t="str">
        <f>INDEX('MPG Payment'!$A:$A,MATCH(Table2[[#This Row],[Code]],'MPG Payment'!B:B,0))</f>
        <v>BMC Code :2001</v>
      </c>
      <c r="C150" t="str">
        <f>VLOOKUP(Table2[[#This Row],[Code]],'MPG Payment'!B:C,2,0)</f>
        <v>KATARPA</v>
      </c>
      <c r="D150" s="17">
        <v>20010023</v>
      </c>
      <c r="E150" s="17" t="s">
        <v>39</v>
      </c>
      <c r="F150" s="1">
        <v>11</v>
      </c>
      <c r="G150" s="13">
        <v>68.47</v>
      </c>
      <c r="H150" s="13">
        <v>3983.4398000000001</v>
      </c>
      <c r="I150" s="166">
        <v>0</v>
      </c>
      <c r="J150" s="191">
        <v>0</v>
      </c>
      <c r="K150" s="166">
        <v>0</v>
      </c>
      <c r="L150" s="166">
        <v>0</v>
      </c>
      <c r="M150" s="18">
        <v>0</v>
      </c>
      <c r="N150" s="165">
        <f>VLOOKUP(Table2[[#This Row],[Code]],'MPG Payment'!$B$4:$Z$130,25,0)</f>
        <v>0</v>
      </c>
      <c r="O150" s="170">
        <f t="shared" si="11"/>
        <v>3983</v>
      </c>
      <c r="P150" t="str">
        <f>IFERROR(VLOOKUP(D150,'Bank Master'!$C$3:$D$7987,2,0),"Indirect")</f>
        <v>Direct</v>
      </c>
      <c r="Q150" t="str">
        <f>IFERROR(VLOOKUP(A150,Table1424[],6,0),0)</f>
        <v xml:space="preserve">Rajesh Gop </v>
      </c>
      <c r="R150" t="str">
        <f>IFERROR(VLOOKUP(A150,Table1424[],7,0),0)</f>
        <v>494318210002779</v>
      </c>
      <c r="S150" t="str">
        <f>IFERROR(VLOOKUP(A150,Table1424[],8,0),0)</f>
        <v>BKID0004943</v>
      </c>
      <c r="T150" t="str">
        <f>IFERROR(VLOOKUP(A150,Table1424[],9,0),0)</f>
        <v>BANK OF INDIA</v>
      </c>
      <c r="U150" s="40">
        <f>IFERROR(VLOOKUP(A150,Table1424[],10,0),0)</f>
        <v>45360</v>
      </c>
      <c r="V150">
        <f t="shared" si="12"/>
        <v>1</v>
      </c>
      <c r="W150" t="str">
        <f t="shared" si="13"/>
        <v>Available</v>
      </c>
      <c r="X150" s="164" t="str" cm="1">
        <f t="array" aca="1" ref="X150" ca="1">SUBSTITUTE(SUBSTITUTE(MID(CELL("filename"),FIND("[",CELL("filename"))+1,FIND("]",CELL("filename"))-FIND("[",CELL("filename"))-1)," JH Farmer Payment-",""),".xlsx","")</f>
        <v>Indent</v>
      </c>
      <c r="Y150" s="13">
        <f t="shared" si="14"/>
        <v>31.99783686285965</v>
      </c>
      <c r="Z150" s="3">
        <v>0</v>
      </c>
    </row>
    <row r="151" spans="1:26" x14ac:dyDescent="0.25">
      <c r="A151" t="str">
        <f>CONCATENATE(Table2[[#This Row],[Code]],Table2[[#This Row],[Farmers Code]])</f>
        <v>200100230027</v>
      </c>
      <c r="B151" s="1" t="str">
        <f>INDEX('MPG Payment'!$A:$A,MATCH(Table2[[#This Row],[Code]],'MPG Payment'!B:B,0))</f>
        <v>BMC Code :2001</v>
      </c>
      <c r="C151" t="str">
        <f>VLOOKUP(Table2[[#This Row],[Code]],'MPG Payment'!B:C,2,0)</f>
        <v>KATARPA</v>
      </c>
      <c r="D151" s="17">
        <v>20010023</v>
      </c>
      <c r="E151" s="17" t="s">
        <v>6</v>
      </c>
      <c r="F151" s="1">
        <v>7</v>
      </c>
      <c r="G151" s="13">
        <v>14.7</v>
      </c>
      <c r="H151" s="13">
        <v>604.20960000000002</v>
      </c>
      <c r="I151" s="166">
        <v>0</v>
      </c>
      <c r="J151" s="191">
        <v>0</v>
      </c>
      <c r="K151" s="166">
        <v>0</v>
      </c>
      <c r="L151" s="166">
        <v>0</v>
      </c>
      <c r="M151" s="18">
        <v>0</v>
      </c>
      <c r="N151" s="165">
        <f>VLOOKUP(Table2[[#This Row],[Code]],'MPG Payment'!$B$4:$Z$130,25,0)</f>
        <v>0</v>
      </c>
      <c r="O151" s="170">
        <f t="shared" si="11"/>
        <v>604</v>
      </c>
      <c r="P151" t="str">
        <f>IFERROR(VLOOKUP(D151,'Bank Master'!$C$3:$D$7987,2,0),"Indirect")</f>
        <v>Direct</v>
      </c>
      <c r="Q151" t="str">
        <f>IFERROR(VLOOKUP(A151,Table1424[],6,0),0)</f>
        <v xml:space="preserve">Chhoti Devi </v>
      </c>
      <c r="R151" t="str">
        <f>IFERROR(VLOOKUP(A151,Table1424[],7,0),0)</f>
        <v>371101000005125</v>
      </c>
      <c r="S151" t="str">
        <f>IFERROR(VLOOKUP(A151,Table1424[],8,0),0)</f>
        <v>IOBA0003711</v>
      </c>
      <c r="T151" t="str">
        <f>IFERROR(VLOOKUP(A151,Table1424[],9,0),0)</f>
        <v>INDIAN OVERSEAS BANK</v>
      </c>
      <c r="U151" s="40" t="str">
        <f>IFERROR(VLOOKUP(A151,Table1424[],10,0),0)</f>
        <v>19/03/2024</v>
      </c>
      <c r="V151">
        <f t="shared" si="12"/>
        <v>1</v>
      </c>
      <c r="W151" t="str">
        <f t="shared" si="13"/>
        <v>Available</v>
      </c>
      <c r="X151" s="164" t="str" cm="1">
        <f t="array" aca="1" ref="X151" ca="1">SUBSTITUTE(SUBSTITUTE(MID(CELL("filename"),FIND("[",CELL("filename"))+1,FIND("]",CELL("filename"))-FIND("[",CELL("filename"))-1)," JH Farmer Payment-",""),".xlsx","")</f>
        <v>Indent</v>
      </c>
      <c r="Y151" s="13">
        <f t="shared" si="14"/>
        <v>14.38594285714286</v>
      </c>
      <c r="Z151" s="3">
        <v>0</v>
      </c>
    </row>
    <row r="152" spans="1:26" x14ac:dyDescent="0.25">
      <c r="A152" t="str">
        <f>CONCATENATE(Table2[[#This Row],[Code]],Table2[[#This Row],[Farmers Code]])</f>
        <v>200100230030</v>
      </c>
      <c r="B152" s="1" t="str">
        <f>INDEX('MPG Payment'!$A:$A,MATCH(Table2[[#This Row],[Code]],'MPG Payment'!B:B,0))</f>
        <v>BMC Code :2001</v>
      </c>
      <c r="C152" t="str">
        <f>VLOOKUP(Table2[[#This Row],[Code]],'MPG Payment'!B:C,2,0)</f>
        <v>KATARPA</v>
      </c>
      <c r="D152" s="17">
        <v>20010023</v>
      </c>
      <c r="E152" s="17" t="s">
        <v>7</v>
      </c>
      <c r="F152" s="1">
        <v>6</v>
      </c>
      <c r="G152" s="13">
        <v>16.5</v>
      </c>
      <c r="H152" s="13">
        <v>669.03200000000004</v>
      </c>
      <c r="I152" s="166">
        <v>0</v>
      </c>
      <c r="J152" s="191">
        <v>0</v>
      </c>
      <c r="K152" s="166">
        <v>0</v>
      </c>
      <c r="L152" s="166">
        <v>0</v>
      </c>
      <c r="M152" s="18">
        <v>0</v>
      </c>
      <c r="N152" s="165">
        <f>VLOOKUP(Table2[[#This Row],[Code]],'MPG Payment'!$B$4:$Z$130,25,0)</f>
        <v>0</v>
      </c>
      <c r="O152" s="170">
        <f t="shared" ref="O152:O215" si="15">IF(N152="Yes",0,ROUND((H152-I152-J152-K152-L152-M152),0))</f>
        <v>669</v>
      </c>
      <c r="P152" t="str">
        <f>IFERROR(VLOOKUP(D152,'Bank Master'!$C$3:$D$7987,2,0),"Indirect")</f>
        <v>Direct</v>
      </c>
      <c r="Q152" t="str">
        <f>IFERROR(VLOOKUP(A152,Table1424[],6,0),0)</f>
        <v>LALITA DEVI</v>
      </c>
      <c r="R152" t="str">
        <f>IFERROR(VLOOKUP(A152,Table1424[],7,0),0)</f>
        <v>35290973261</v>
      </c>
      <c r="S152" t="str">
        <f>IFERROR(VLOOKUP(A152,Table1424[],8,0),0)</f>
        <v>SBIN0014340</v>
      </c>
      <c r="T152" t="str">
        <f>IFERROR(VLOOKUP(A152,Table1424[],9,0),0)</f>
        <v>STATE BANK OF INDIA</v>
      </c>
      <c r="U152" s="40">
        <f>IFERROR(VLOOKUP(A152,Table1424[],10,0),0)</f>
        <v>45397</v>
      </c>
      <c r="V152">
        <f t="shared" ref="V152:V215" si="16">IF(G152&gt;0,1,0)</f>
        <v>1</v>
      </c>
      <c r="W152" t="str">
        <f t="shared" ref="W152:W215" si="17">IF(Q152=0,"Not Available","Available")</f>
        <v>Available</v>
      </c>
      <c r="X152" s="164" t="str" cm="1">
        <f t="array" aca="1" ref="X152" ca="1">SUBSTITUTE(SUBSTITUTE(MID(CELL("filename"),FIND("[",CELL("filename"))+1,FIND("]",CELL("filename"))-FIND("[",CELL("filename"))-1)," JH Farmer Payment-",""),".xlsx","")</f>
        <v>Indent</v>
      </c>
      <c r="Y152" s="13">
        <f t="shared" si="14"/>
        <v>12.164218181818184</v>
      </c>
      <c r="Z152" s="3">
        <v>0</v>
      </c>
    </row>
    <row r="153" spans="1:26" x14ac:dyDescent="0.25">
      <c r="A153" t="str">
        <f>CONCATENATE(Table2[[#This Row],[Code]],Table2[[#This Row],[Farmers Code]])</f>
        <v>200100230032</v>
      </c>
      <c r="B153" s="1" t="str">
        <f>INDEX('MPG Payment'!$A:$A,MATCH(Table2[[#This Row],[Code]],'MPG Payment'!B:B,0))</f>
        <v>BMC Code :2001</v>
      </c>
      <c r="C153" t="str">
        <f>VLOOKUP(Table2[[#This Row],[Code]],'MPG Payment'!B:C,2,0)</f>
        <v>KATARPA</v>
      </c>
      <c r="D153" s="17">
        <v>20010023</v>
      </c>
      <c r="E153" s="17" t="s">
        <v>8</v>
      </c>
      <c r="F153" s="1">
        <v>14</v>
      </c>
      <c r="G153" s="13">
        <v>29.15</v>
      </c>
      <c r="H153" s="13">
        <v>1256.6570000000002</v>
      </c>
      <c r="I153" s="166">
        <v>0</v>
      </c>
      <c r="J153" s="191">
        <v>0</v>
      </c>
      <c r="K153" s="166">
        <v>0</v>
      </c>
      <c r="L153" s="166">
        <v>0</v>
      </c>
      <c r="M153" s="18">
        <v>0</v>
      </c>
      <c r="N153" s="165">
        <f>VLOOKUP(Table2[[#This Row],[Code]],'MPG Payment'!$B$4:$Z$130,25,0)</f>
        <v>0</v>
      </c>
      <c r="O153" s="170">
        <f t="shared" si="15"/>
        <v>1257</v>
      </c>
      <c r="P153" t="str">
        <f>IFERROR(VLOOKUP(D153,'Bank Master'!$C$3:$D$7987,2,0),"Indirect")</f>
        <v>Direct</v>
      </c>
      <c r="Q153" t="str">
        <f>IFERROR(VLOOKUP(A153,Table1424[],6,0),0)</f>
        <v xml:space="preserve">Shila Devi </v>
      </c>
      <c r="R153" t="str">
        <f>IFERROR(VLOOKUP(A153,Table1424[],7,0),0)</f>
        <v>36384066252</v>
      </c>
      <c r="S153" t="str">
        <f>IFERROR(VLOOKUP(A153,Table1424[],8,0),0)</f>
        <v>SBIN0014340</v>
      </c>
      <c r="T153" t="str">
        <f>IFERROR(VLOOKUP(A153,Table1424[],9,0),0)</f>
        <v>STATE BANK OF INDIA</v>
      </c>
      <c r="U153" s="40">
        <f>IFERROR(VLOOKUP(A153,Table1424[],10,0),0)</f>
        <v>45423</v>
      </c>
      <c r="V153">
        <f t="shared" si="16"/>
        <v>1</v>
      </c>
      <c r="W153" t="str">
        <f t="shared" si="17"/>
        <v>Available</v>
      </c>
      <c r="X153" s="164" t="str" cm="1">
        <f t="array" aca="1" ref="X153" ca="1">SUBSTITUTE(SUBSTITUTE(MID(CELL("filename"),FIND("[",CELL("filename"))+1,FIND("]",CELL("filename"))-FIND("[",CELL("filename"))-1)," JH Farmer Payment-",""),".xlsx","")</f>
        <v>Indent</v>
      </c>
      <c r="Y153" s="13">
        <f t="shared" si="14"/>
        <v>30.177012006861073</v>
      </c>
      <c r="Z153" s="3">
        <v>0</v>
      </c>
    </row>
    <row r="154" spans="1:26" x14ac:dyDescent="0.25">
      <c r="A154" t="str">
        <f>CONCATENATE(Table2[[#This Row],[Code]],Table2[[#This Row],[Farmers Code]])</f>
        <v>200100230033</v>
      </c>
      <c r="B154" s="1" t="str">
        <f>INDEX('MPG Payment'!$A:$A,MATCH(Table2[[#This Row],[Code]],'MPG Payment'!B:B,0))</f>
        <v>BMC Code :2001</v>
      </c>
      <c r="C154" t="str">
        <f>VLOOKUP(Table2[[#This Row],[Code]],'MPG Payment'!B:C,2,0)</f>
        <v>KATARPA</v>
      </c>
      <c r="D154" s="17">
        <v>20010023</v>
      </c>
      <c r="E154" s="17" t="s">
        <v>32</v>
      </c>
      <c r="F154" s="1">
        <v>14</v>
      </c>
      <c r="G154" s="13">
        <v>77.189999999999984</v>
      </c>
      <c r="H154" s="13">
        <v>3154.5288999999993</v>
      </c>
      <c r="I154" s="166">
        <v>0</v>
      </c>
      <c r="J154" s="191">
        <v>0</v>
      </c>
      <c r="K154" s="166">
        <v>0</v>
      </c>
      <c r="L154" s="166">
        <v>0</v>
      </c>
      <c r="M154" s="18">
        <v>0</v>
      </c>
      <c r="N154" s="165">
        <f>VLOOKUP(Table2[[#This Row],[Code]],'MPG Payment'!$B$4:$Z$130,25,0)</f>
        <v>0</v>
      </c>
      <c r="O154" s="170">
        <f t="shared" si="15"/>
        <v>3155</v>
      </c>
      <c r="P154" t="str">
        <f>IFERROR(VLOOKUP(D154,'Bank Master'!$C$3:$D$7987,2,0),"Indirect")</f>
        <v>Direct</v>
      </c>
      <c r="Q154" t="str">
        <f>IFERROR(VLOOKUP(A154,Table1424[],6,0),0)</f>
        <v>LALITA DEVI</v>
      </c>
      <c r="R154" t="str">
        <f>IFERROR(VLOOKUP(A154,Table1424[],7,0),0)</f>
        <v>494318210000625</v>
      </c>
      <c r="S154" t="str">
        <f>IFERROR(VLOOKUP(A154,Table1424[],8,0),0)</f>
        <v>BKID0004943</v>
      </c>
      <c r="T154" t="str">
        <f>IFERROR(VLOOKUP(A154,Table1424[],9,0),0)</f>
        <v>BANK OF INDIA</v>
      </c>
      <c r="U154" s="40">
        <f>IFERROR(VLOOKUP(A154,Table1424[],10,0),0)</f>
        <v>45439</v>
      </c>
      <c r="V154">
        <f t="shared" si="16"/>
        <v>1</v>
      </c>
      <c r="W154" t="str">
        <f t="shared" si="17"/>
        <v>Available</v>
      </c>
      <c r="X154" s="164" t="str" cm="1">
        <f t="array" aca="1" ref="X154" ca="1">SUBSTITUTE(SUBSTITUTE(MID(CELL("filename"),FIND("[",CELL("filename"))+1,FIND("]",CELL("filename"))-FIND("[",CELL("filename"))-1)," JH Farmer Payment-",""),".xlsx","")</f>
        <v>Indent</v>
      </c>
      <c r="Y154" s="13">
        <f t="shared" si="14"/>
        <v>28.606946884311441</v>
      </c>
      <c r="Z154" s="3">
        <v>0</v>
      </c>
    </row>
    <row r="155" spans="1:26" x14ac:dyDescent="0.25">
      <c r="A155" t="str">
        <f>CONCATENATE(Table2[[#This Row],[Code]],Table2[[#This Row],[Farmers Code]])</f>
        <v>200100230041</v>
      </c>
      <c r="B155" s="1" t="str">
        <f>INDEX('MPG Payment'!$A:$A,MATCH(Table2[[#This Row],[Code]],'MPG Payment'!B:B,0))</f>
        <v>BMC Code :2001</v>
      </c>
      <c r="C155" t="str">
        <f>VLOOKUP(Table2[[#This Row],[Code]],'MPG Payment'!B:C,2,0)</f>
        <v>KATARPA</v>
      </c>
      <c r="D155" s="17">
        <v>20010023</v>
      </c>
      <c r="E155" s="17" t="s">
        <v>35</v>
      </c>
      <c r="F155" s="1">
        <v>1</v>
      </c>
      <c r="G155" s="13">
        <v>0.77</v>
      </c>
      <c r="H155" s="13">
        <v>35.466200000000001</v>
      </c>
      <c r="I155" s="166">
        <v>0</v>
      </c>
      <c r="J155" s="191">
        <v>0</v>
      </c>
      <c r="K155" s="166">
        <v>0</v>
      </c>
      <c r="L155" s="166">
        <v>0</v>
      </c>
      <c r="M155" s="18">
        <v>0</v>
      </c>
      <c r="N155" s="165">
        <f>VLOOKUP(Table2[[#This Row],[Code]],'MPG Payment'!$B$4:$Z$130,25,0)</f>
        <v>0</v>
      </c>
      <c r="O155" s="170">
        <f t="shared" si="15"/>
        <v>35</v>
      </c>
      <c r="P155" t="str">
        <f>IFERROR(VLOOKUP(D155,'Bank Master'!$C$3:$D$7987,2,0),"Indirect")</f>
        <v>Direct</v>
      </c>
      <c r="Q155" t="str">
        <f>IFERROR(VLOOKUP(A155,Table1424[],6,0),0)</f>
        <v xml:space="preserve">Anita Mundain </v>
      </c>
      <c r="R155" t="str">
        <f>IFERROR(VLOOKUP(A155,Table1424[],7,0),0)</f>
        <v>371101000002717</v>
      </c>
      <c r="S155" t="str">
        <f>IFERROR(VLOOKUP(A155,Table1424[],8,0),0)</f>
        <v>IOBA0003711</v>
      </c>
      <c r="T155" t="str">
        <f>IFERROR(VLOOKUP(A155,Table1424[],9,0),0)</f>
        <v>INDIAN OVERSEAS BANK</v>
      </c>
      <c r="U155" s="40">
        <f>IFERROR(VLOOKUP(A155,Table1424[],10,0),0)</f>
        <v>45514</v>
      </c>
      <c r="V155">
        <f t="shared" si="16"/>
        <v>1</v>
      </c>
      <c r="W155" t="str">
        <f t="shared" si="17"/>
        <v>Available</v>
      </c>
      <c r="X155" s="164" t="str" cm="1">
        <f t="array" aca="1" ref="X155" ca="1">SUBSTITUTE(SUBSTITUTE(MID(CELL("filename"),FIND("[",CELL("filename"))+1,FIND("]",CELL("filename"))-FIND("[",CELL("filename"))-1)," JH Farmer Payment-",""),".xlsx","")</f>
        <v>Indent</v>
      </c>
      <c r="Y155" s="13">
        <f t="shared" si="14"/>
        <v>2.3030000000000004</v>
      </c>
      <c r="Z155" s="3">
        <v>0</v>
      </c>
    </row>
    <row r="156" spans="1:26" x14ac:dyDescent="0.25">
      <c r="A156" t="str">
        <f>CONCATENATE(Table2[[#This Row],[Code]],Table2[[#This Row],[Farmers Code]])</f>
        <v>200100230046</v>
      </c>
      <c r="B156" s="1" t="str">
        <f>INDEX('MPG Payment'!$A:$A,MATCH(Table2[[#This Row],[Code]],'MPG Payment'!B:B,0))</f>
        <v>BMC Code :2001</v>
      </c>
      <c r="C156" t="str">
        <f>VLOOKUP(Table2[[#This Row],[Code]],'MPG Payment'!B:C,2,0)</f>
        <v>KATARPA</v>
      </c>
      <c r="D156" s="17">
        <v>20010023</v>
      </c>
      <c r="E156" s="17" t="s">
        <v>129</v>
      </c>
      <c r="F156" s="1">
        <v>14</v>
      </c>
      <c r="G156" s="13">
        <v>33.529999999999994</v>
      </c>
      <c r="H156" s="13">
        <v>1365.164</v>
      </c>
      <c r="I156" s="166">
        <v>0</v>
      </c>
      <c r="J156" s="191">
        <v>0</v>
      </c>
      <c r="K156" s="166">
        <v>0</v>
      </c>
      <c r="L156" s="166">
        <v>0</v>
      </c>
      <c r="M156" s="18">
        <v>0</v>
      </c>
      <c r="N156" s="165">
        <f>VLOOKUP(Table2[[#This Row],[Code]],'MPG Payment'!$B$4:$Z$130,25,0)</f>
        <v>0</v>
      </c>
      <c r="O156" s="170">
        <f t="shared" si="15"/>
        <v>1365</v>
      </c>
      <c r="P156" t="str">
        <f>IFERROR(VLOOKUP(D156,'Bank Master'!$C$3:$D$7987,2,0),"Indirect")</f>
        <v>Direct</v>
      </c>
      <c r="Q156" t="str">
        <f>IFERROR(VLOOKUP(A156,Table1424[],6,0),0)</f>
        <v>LALKU GOPE</v>
      </c>
      <c r="R156" t="str">
        <f>IFERROR(VLOOKUP(A156,Table1424[],7,0),0)</f>
        <v>371101000005144</v>
      </c>
      <c r="S156" t="str">
        <f>IFERROR(VLOOKUP(A156,Table1424[],8,0),0)</f>
        <v>IOBA0003711</v>
      </c>
      <c r="T156" t="str">
        <f>IFERROR(VLOOKUP(A156,Table1424[],9,0),0)</f>
        <v>INDIAN OVERSEAS BANK</v>
      </c>
      <c r="U156" s="40">
        <f>IFERROR(VLOOKUP(A156,Table1424[],10,0),0)</f>
        <v>45556</v>
      </c>
      <c r="V156">
        <f t="shared" si="16"/>
        <v>1</v>
      </c>
      <c r="W156" t="str">
        <f t="shared" si="17"/>
        <v>Available</v>
      </c>
      <c r="X156" s="164" t="str" cm="1">
        <f t="array" aca="1" ref="X156" ca="1">SUBSTITUTE(SUBSTITUTE(MID(CELL("filename"),FIND("[",CELL("filename"))+1,FIND("]",CELL("filename"))-FIND("[",CELL("filename"))-1)," JH Farmer Payment-",""),".xlsx","")</f>
        <v>Indent</v>
      </c>
      <c r="Y156" s="13">
        <f t="shared" si="14"/>
        <v>28.500292275574118</v>
      </c>
      <c r="Z156" s="3">
        <v>0</v>
      </c>
    </row>
    <row r="157" spans="1:26" x14ac:dyDescent="0.25">
      <c r="A157" t="str">
        <f>CONCATENATE(Table2[[#This Row],[Code]],Table2[[#This Row],[Farmers Code]])</f>
        <v>200100230048</v>
      </c>
      <c r="B157" s="1" t="str">
        <f>INDEX('MPG Payment'!$A:$A,MATCH(Table2[[#This Row],[Code]],'MPG Payment'!B:B,0))</f>
        <v>BMC Code :2001</v>
      </c>
      <c r="C157" t="str">
        <f>VLOOKUP(Table2[[#This Row],[Code]],'MPG Payment'!B:C,2,0)</f>
        <v>KATARPA</v>
      </c>
      <c r="D157" s="17">
        <v>20010023</v>
      </c>
      <c r="E157" s="17" t="s">
        <v>424</v>
      </c>
      <c r="F157" s="1">
        <v>13</v>
      </c>
      <c r="G157" s="13">
        <v>71.320000000000007</v>
      </c>
      <c r="H157" s="13">
        <v>3055.7206000000001</v>
      </c>
      <c r="I157" s="166">
        <v>0</v>
      </c>
      <c r="J157" s="191">
        <v>0</v>
      </c>
      <c r="K157" s="166">
        <v>0</v>
      </c>
      <c r="L157" s="166">
        <v>0</v>
      </c>
      <c r="M157" s="18">
        <v>0</v>
      </c>
      <c r="N157" s="165">
        <f>VLOOKUP(Table2[[#This Row],[Code]],'MPG Payment'!$B$4:$Z$130,25,0)</f>
        <v>0</v>
      </c>
      <c r="O157" s="170">
        <f t="shared" si="15"/>
        <v>3056</v>
      </c>
      <c r="P157" t="str">
        <f>IFERROR(VLOOKUP(D157,'Bank Master'!$C$3:$D$7987,2,0),"Indirect")</f>
        <v>Direct</v>
      </c>
      <c r="Q157" t="str">
        <f>IFERROR(VLOOKUP(A157,Table1424[],6,0),0)</f>
        <v xml:space="preserve">SUNITA KACHHAP </v>
      </c>
      <c r="R157" t="str">
        <f>IFERROR(VLOOKUP(A157,Table1424[],7,0),0)</f>
        <v>36913960537</v>
      </c>
      <c r="S157" t="str">
        <f>IFERROR(VLOOKUP(A157,Table1424[],8,0),0)</f>
        <v>SBIN0014340</v>
      </c>
      <c r="T157" t="str">
        <f>IFERROR(VLOOKUP(A157,Table1424[],9,0),0)</f>
        <v>STATE BANK OF INDIA</v>
      </c>
      <c r="U157" s="40">
        <f>IFERROR(VLOOKUP(A157,Table1424[],10,0),0)</f>
        <v>45556</v>
      </c>
      <c r="V157">
        <f t="shared" si="16"/>
        <v>1</v>
      </c>
      <c r="W157" t="str">
        <f t="shared" si="17"/>
        <v>Available</v>
      </c>
      <c r="X157" s="164" t="str" cm="1">
        <f t="array" aca="1" ref="X157" ca="1">SUBSTITUTE(SUBSTITUTE(MID(CELL("filename"),FIND("[",CELL("filename"))+1,FIND("]",CELL("filename"))-FIND("[",CELL("filename"))-1)," JH Farmer Payment-",""),".xlsx","")</f>
        <v>Indent</v>
      </c>
      <c r="Y157" s="13">
        <f t="shared" si="14"/>
        <v>27.849388530566458</v>
      </c>
      <c r="Z157" s="3">
        <v>0</v>
      </c>
    </row>
    <row r="158" spans="1:26" x14ac:dyDescent="0.25">
      <c r="A158" t="str">
        <f>CONCATENATE(Table2[[#This Row],[Code]],Table2[[#This Row],[Farmers Code]])</f>
        <v>200100230051</v>
      </c>
      <c r="B158" s="1" t="str">
        <f>INDEX('MPG Payment'!$A:$A,MATCH(Table2[[#This Row],[Code]],'MPG Payment'!B:B,0))</f>
        <v>BMC Code :2001</v>
      </c>
      <c r="C158" t="str">
        <f>VLOOKUP(Table2[[#This Row],[Code]],'MPG Payment'!B:C,2,0)</f>
        <v>KATARPA</v>
      </c>
      <c r="D158" s="17">
        <v>20010023</v>
      </c>
      <c r="E158" s="17" t="s">
        <v>130</v>
      </c>
      <c r="F158" s="1">
        <v>12</v>
      </c>
      <c r="G158" s="13">
        <v>28.43</v>
      </c>
      <c r="H158" s="13">
        <v>1161.2894999999999</v>
      </c>
      <c r="I158" s="166">
        <v>0</v>
      </c>
      <c r="J158" s="191">
        <v>0</v>
      </c>
      <c r="K158" s="166">
        <v>0</v>
      </c>
      <c r="L158" s="166">
        <v>0</v>
      </c>
      <c r="M158" s="18">
        <v>0</v>
      </c>
      <c r="N158" s="165">
        <f>VLOOKUP(Table2[[#This Row],[Code]],'MPG Payment'!$B$4:$Z$130,25,0)</f>
        <v>0</v>
      </c>
      <c r="O158" s="170">
        <f t="shared" si="15"/>
        <v>1161</v>
      </c>
      <c r="P158" t="str">
        <f>IFERROR(VLOOKUP(D158,'Bank Master'!$C$3:$D$7987,2,0),"Indirect")</f>
        <v>Direct</v>
      </c>
      <c r="Q158" t="str">
        <f>IFERROR(VLOOKUP(A158,Table1424[],6,0),0)</f>
        <v>PRATIMA KUMARI</v>
      </c>
      <c r="R158" t="str">
        <f>IFERROR(VLOOKUP(A158,Table1424[],7,0),0)</f>
        <v>84049336575</v>
      </c>
      <c r="S158" t="str">
        <f>IFERROR(VLOOKUP(A158,Table1424[],8,0),0)</f>
        <v>SBIN0RRVCGB</v>
      </c>
      <c r="T158" t="str">
        <f>IFERROR(VLOOKUP(A158,Table1424[],9,0),0)</f>
        <v>STATE BANK OF INDIA</v>
      </c>
      <c r="U158" s="40">
        <f>IFERROR(VLOOKUP(A158,Table1424[],10,0),0)</f>
        <v>0</v>
      </c>
      <c r="V158">
        <f t="shared" si="16"/>
        <v>1</v>
      </c>
      <c r="W158" t="str">
        <f t="shared" si="17"/>
        <v>Available</v>
      </c>
      <c r="X158" s="164" t="str" cm="1">
        <f t="array" aca="1" ref="X158" ca="1">SUBSTITUTE(SUBSTITUTE(MID(CELL("filename"),FIND("[",CELL("filename"))+1,FIND("]",CELL("filename"))-FIND("[",CELL("filename"))-1)," JH Farmer Payment-",""),".xlsx","")</f>
        <v>Indent</v>
      </c>
      <c r="Y158" s="13">
        <f t="shared" si="14"/>
        <v>24.508396060499475</v>
      </c>
      <c r="Z158" s="3">
        <v>0</v>
      </c>
    </row>
    <row r="159" spans="1:26" x14ac:dyDescent="0.25">
      <c r="A159" t="str">
        <f>CONCATENATE(Table2[[#This Row],[Code]],Table2[[#This Row],[Farmers Code]])</f>
        <v>200100230056</v>
      </c>
      <c r="B159" s="1" t="str">
        <f>INDEX('MPG Payment'!$A:$A,MATCH(Table2[[#This Row],[Code]],'MPG Payment'!B:B,0))</f>
        <v>BMC Code :2001</v>
      </c>
      <c r="C159" t="str">
        <f>VLOOKUP(Table2[[#This Row],[Code]],'MPG Payment'!B:C,2,0)</f>
        <v>KATARPA</v>
      </c>
      <c r="D159" s="17">
        <v>20010023</v>
      </c>
      <c r="E159" s="17" t="s">
        <v>761</v>
      </c>
      <c r="F159" s="1">
        <v>14</v>
      </c>
      <c r="G159" s="13">
        <v>29.559999999999995</v>
      </c>
      <c r="H159" s="13">
        <v>1330.0241999999998</v>
      </c>
      <c r="I159" s="166">
        <v>0</v>
      </c>
      <c r="J159" s="191">
        <v>0</v>
      </c>
      <c r="K159" s="166">
        <v>0</v>
      </c>
      <c r="L159" s="166">
        <v>0</v>
      </c>
      <c r="M159" s="18">
        <v>0</v>
      </c>
      <c r="N159" s="165">
        <f>VLOOKUP(Table2[[#This Row],[Code]],'MPG Payment'!$B$4:$Z$130,25,0)</f>
        <v>0</v>
      </c>
      <c r="O159" s="170">
        <f t="shared" si="15"/>
        <v>1330</v>
      </c>
      <c r="P159" t="str">
        <f>IFERROR(VLOOKUP(D159,'Bank Master'!$C$3:$D$7987,2,0),"Indirect")</f>
        <v>Direct</v>
      </c>
      <c r="Q159" t="str">
        <f>IFERROR(VLOOKUP(A159,Table1424[],6,0),0)</f>
        <v>MANITAMUNDA KUMARI</v>
      </c>
      <c r="R159" t="str">
        <f>IFERROR(VLOOKUP(A159,Table1424[],7,0),0)</f>
        <v>492418210003570</v>
      </c>
      <c r="S159" t="str">
        <f>IFERROR(VLOOKUP(A159,Table1424[],8,0),0)</f>
        <v>BKID0004924</v>
      </c>
      <c r="T159">
        <f>IFERROR(VLOOKUP(A159,Table1424[],9,0),0)</f>
        <v>0</v>
      </c>
      <c r="U159" s="40">
        <f>IFERROR(VLOOKUP(A159,Table1424[],10,0),0)</f>
        <v>0</v>
      </c>
      <c r="V159">
        <f t="shared" si="16"/>
        <v>1</v>
      </c>
      <c r="W159" t="str">
        <f t="shared" si="17"/>
        <v>Available</v>
      </c>
      <c r="X159" s="164" t="str" cm="1">
        <f t="array" aca="1" ref="X159" ca="1">SUBSTITUTE(SUBSTITUTE(MID(CELL("filename"),FIND("[",CELL("filename"))+1,FIND("]",CELL("filename"))-FIND("[",CELL("filename"))-1)," JH Farmer Payment-",""),".xlsx","")</f>
        <v>Indent</v>
      </c>
      <c r="Y159" s="13">
        <f t="shared" si="14"/>
        <v>31.495836941813266</v>
      </c>
      <c r="Z159" s="3">
        <v>0</v>
      </c>
    </row>
    <row r="160" spans="1:26" x14ac:dyDescent="0.25">
      <c r="A160" t="str">
        <f>CONCATENATE(Table2[[#This Row],[Code]],Table2[[#This Row],[Farmers Code]])</f>
        <v>200100230065</v>
      </c>
      <c r="B160" s="1" t="str">
        <f>INDEX('MPG Payment'!$A:$A,MATCH(Table2[[#This Row],[Code]],'MPG Payment'!B:B,0))</f>
        <v>BMC Code :2001</v>
      </c>
      <c r="C160" t="str">
        <f>VLOOKUP(Table2[[#This Row],[Code]],'MPG Payment'!B:C,2,0)</f>
        <v>KATARPA</v>
      </c>
      <c r="D160" s="17">
        <v>20010023</v>
      </c>
      <c r="E160" s="17" t="s">
        <v>1242</v>
      </c>
      <c r="F160" s="1">
        <v>14</v>
      </c>
      <c r="G160" s="13">
        <v>41.589999999999996</v>
      </c>
      <c r="H160" s="13">
        <v>1686.6014</v>
      </c>
      <c r="I160" s="166">
        <v>0</v>
      </c>
      <c r="J160" s="191">
        <v>0</v>
      </c>
      <c r="K160" s="166">
        <v>0</v>
      </c>
      <c r="L160" s="166">
        <v>0</v>
      </c>
      <c r="M160" s="18">
        <v>0</v>
      </c>
      <c r="N160" s="165">
        <f>VLOOKUP(Table2[[#This Row],[Code]],'MPG Payment'!$B$4:$Z$130,25,0)</f>
        <v>0</v>
      </c>
      <c r="O160" s="170">
        <f t="shared" si="15"/>
        <v>1687</v>
      </c>
      <c r="P160" t="str">
        <f>IFERROR(VLOOKUP(D160,'Bank Master'!$C$3:$D$7987,2,0),"Indirect")</f>
        <v>Direct</v>
      </c>
      <c r="Q160" t="str">
        <f>IFERROR(VLOOKUP(A160,Table1424[],6,0),0)</f>
        <v>GANDORI MUNDA</v>
      </c>
      <c r="R160" t="str">
        <f>IFERROR(VLOOKUP(A160,Table1424[],7,0),0)</f>
        <v>494310510000994</v>
      </c>
      <c r="S160" t="str">
        <f>IFERROR(VLOOKUP(A160,Table1424[],8,0),0)</f>
        <v>BKID0004943</v>
      </c>
      <c r="T160">
        <f>IFERROR(VLOOKUP(A160,Table1424[],9,0),0)</f>
        <v>0</v>
      </c>
      <c r="U160" s="40">
        <f>IFERROR(VLOOKUP(A160,Table1424[],10,0),0)</f>
        <v>46034</v>
      </c>
      <c r="V160">
        <f t="shared" si="16"/>
        <v>1</v>
      </c>
      <c r="W160" t="str">
        <f t="shared" si="17"/>
        <v>Available</v>
      </c>
      <c r="X160" s="164" t="str" cm="1">
        <f t="array" aca="1" ref="X160" ca="1">SUBSTITUTE(SUBSTITUTE(MID(CELL("filename"),FIND("[",CELL("filename"))+1,FIND("]",CELL("filename"))-FIND("[",CELL("filename"))-1)," JH Farmer Payment-",""),".xlsx","")</f>
        <v>Indent</v>
      </c>
      <c r="Y160" s="13">
        <f t="shared" si="14"/>
        <v>28.38713584996394</v>
      </c>
      <c r="Z160" s="3">
        <v>0</v>
      </c>
    </row>
    <row r="161" spans="1:26" x14ac:dyDescent="0.25">
      <c r="A161" t="str">
        <f>CONCATENATE(Table2[[#This Row],[Code]],Table2[[#This Row],[Farmers Code]])</f>
        <v>200100230066</v>
      </c>
      <c r="B161" s="1" t="str">
        <f>INDEX('MPG Payment'!$A:$A,MATCH(Table2[[#This Row],[Code]],'MPG Payment'!B:B,0))</f>
        <v>BMC Code :2001</v>
      </c>
      <c r="C161" t="str">
        <f>VLOOKUP(Table2[[#This Row],[Code]],'MPG Payment'!B:C,2,0)</f>
        <v>KATARPA</v>
      </c>
      <c r="D161" s="17">
        <v>20010023</v>
      </c>
      <c r="E161" s="17" t="s">
        <v>1247</v>
      </c>
      <c r="F161" s="1">
        <v>5</v>
      </c>
      <c r="G161" s="13">
        <v>5.0699999999999994</v>
      </c>
      <c r="H161" s="13">
        <v>215.59810000000002</v>
      </c>
      <c r="I161" s="166">
        <v>0</v>
      </c>
      <c r="J161" s="191">
        <v>0</v>
      </c>
      <c r="K161" s="166">
        <v>0</v>
      </c>
      <c r="L161" s="166">
        <v>0</v>
      </c>
      <c r="M161" s="18">
        <v>0</v>
      </c>
      <c r="N161" s="165">
        <f>VLOOKUP(Table2[[#This Row],[Code]],'MPG Payment'!$B$4:$Z$130,25,0)</f>
        <v>0</v>
      </c>
      <c r="O161" s="170">
        <f t="shared" si="15"/>
        <v>216</v>
      </c>
      <c r="P161" t="str">
        <f>IFERROR(VLOOKUP(D161,'Bank Master'!$C$3:$D$7987,2,0),"Indirect")</f>
        <v>Direct</v>
      </c>
      <c r="Q161" t="str">
        <f>IFERROR(VLOOKUP(A161,Table1424[],6,0),0)</f>
        <v>JITANI ORAON</v>
      </c>
      <c r="R161" t="str">
        <f>IFERROR(VLOOKUP(A161,Table1424[],7,0),0)</f>
        <v>371101000002072</v>
      </c>
      <c r="S161" t="str">
        <f>IFERROR(VLOOKUP(A161,Table1424[],8,0),0)</f>
        <v>IOBA0003711</v>
      </c>
      <c r="T161">
        <f>IFERROR(VLOOKUP(A161,Table1424[],9,0),0)</f>
        <v>0</v>
      </c>
      <c r="U161" s="40">
        <f>IFERROR(VLOOKUP(A161,Table1424[],10,0),0)</f>
        <v>46062</v>
      </c>
      <c r="V161">
        <f t="shared" si="16"/>
        <v>1</v>
      </c>
      <c r="W161" t="str">
        <f t="shared" si="17"/>
        <v>Available</v>
      </c>
      <c r="X161" s="164" t="str" cm="1">
        <f t="array" aca="1" ref="X161" ca="1">SUBSTITUTE(SUBSTITUTE(MID(CELL("filename"),FIND("[",CELL("filename"))+1,FIND("]",CELL("filename"))-FIND("[",CELL("filename"))-1)," JH Farmer Payment-",""),".xlsx","")</f>
        <v>Indent</v>
      </c>
      <c r="Y161" s="13">
        <f t="shared" si="14"/>
        <v>10.631070019723868</v>
      </c>
      <c r="Z161" s="3">
        <v>0</v>
      </c>
    </row>
    <row r="162" spans="1:26" x14ac:dyDescent="0.25">
      <c r="A162" t="str">
        <f>CONCATENATE(Table2[[#This Row],[Code]],Table2[[#This Row],[Farmers Code]])</f>
        <v>200100230070</v>
      </c>
      <c r="B162" s="1" t="str">
        <f>INDEX('MPG Payment'!$A:$A,MATCH(Table2[[#This Row],[Code]],'MPG Payment'!B:B,0))</f>
        <v>BMC Code :2001</v>
      </c>
      <c r="C162" t="str">
        <f>VLOOKUP(Table2[[#This Row],[Code]],'MPG Payment'!B:C,2,0)</f>
        <v>KATARPA</v>
      </c>
      <c r="D162" s="17">
        <v>20010023</v>
      </c>
      <c r="E162" s="17" t="s">
        <v>1850</v>
      </c>
      <c r="F162" s="1">
        <v>5</v>
      </c>
      <c r="G162" s="13">
        <v>10.61</v>
      </c>
      <c r="H162" s="13">
        <v>427.10180000000003</v>
      </c>
      <c r="I162" s="166">
        <v>0</v>
      </c>
      <c r="J162" s="191">
        <v>0</v>
      </c>
      <c r="K162" s="166">
        <v>0</v>
      </c>
      <c r="L162" s="166">
        <v>0</v>
      </c>
      <c r="M162" s="18">
        <v>0</v>
      </c>
      <c r="N162" s="165">
        <f>VLOOKUP(Table2[[#This Row],[Code]],'MPG Payment'!$B$4:$Z$130,25,0)</f>
        <v>0</v>
      </c>
      <c r="O162" s="170">
        <f t="shared" si="15"/>
        <v>427</v>
      </c>
      <c r="P162" t="str">
        <f>IFERROR(VLOOKUP(D162,'Bank Master'!$C$3:$D$7987,2,0),"Indirect")</f>
        <v>Direct</v>
      </c>
      <c r="Q162" t="str">
        <f>IFERROR(VLOOKUP(A162,Table1424[],6,0),0)</f>
        <v>UPENDRA</v>
      </c>
      <c r="R162" t="str">
        <f>IFERROR(VLOOKUP(A162,Table1424[],7,0),0)</f>
        <v>50341671865</v>
      </c>
      <c r="S162" t="str">
        <f>IFERROR(VLOOKUP(A162,Table1424[],8,0),0)</f>
        <v>IDIB000R588</v>
      </c>
      <c r="T162">
        <f>IFERROR(VLOOKUP(A162,Table1424[],9,0),0)</f>
        <v>0</v>
      </c>
      <c r="U162" s="40">
        <f>IFERROR(VLOOKUP(A162,Table1424[],10,0),0)</f>
        <v>46132</v>
      </c>
      <c r="V162">
        <f t="shared" si="16"/>
        <v>1</v>
      </c>
      <c r="W162" t="str">
        <f t="shared" si="17"/>
        <v>Available</v>
      </c>
      <c r="X162" s="164" t="str" cm="1">
        <f t="array" aca="1" ref="X162" ca="1">SUBSTITUTE(SUBSTITUTE(MID(CELL("filename"),FIND("[",CELL("filename"))+1,FIND("]",CELL("filename"))-FIND("[",CELL("filename"))-1)," JH Farmer Payment-",""),".xlsx","")</f>
        <v>Indent</v>
      </c>
      <c r="Y162" s="13">
        <f t="shared" si="14"/>
        <v>10.063661639962302</v>
      </c>
      <c r="Z162" s="3">
        <v>0</v>
      </c>
    </row>
    <row r="163" spans="1:26" x14ac:dyDescent="0.25">
      <c r="A163" t="str">
        <f>CONCATENATE(Table2[[#This Row],[Code]],Table2[[#This Row],[Farmers Code]])</f>
        <v>200100270004</v>
      </c>
      <c r="B163" s="1" t="str">
        <f>INDEX('MPG Payment'!$A:$A,MATCH(Table2[[#This Row],[Code]],'MPG Payment'!B:B,0))</f>
        <v>BMC Code :2001</v>
      </c>
      <c r="C163" t="str">
        <f>VLOOKUP(Table2[[#This Row],[Code]],'MPG Payment'!B:C,2,0)</f>
        <v>MURTO</v>
      </c>
      <c r="D163" s="17">
        <v>20010027</v>
      </c>
      <c r="E163" s="17" t="s">
        <v>1</v>
      </c>
      <c r="F163" s="1">
        <v>7</v>
      </c>
      <c r="G163" s="13">
        <v>16.860000000000003</v>
      </c>
      <c r="H163" s="13">
        <v>784.76570000000004</v>
      </c>
      <c r="I163" s="166">
        <v>0</v>
      </c>
      <c r="J163" s="191">
        <v>0</v>
      </c>
      <c r="K163" s="166">
        <v>0</v>
      </c>
      <c r="L163" s="166">
        <v>0</v>
      </c>
      <c r="M163" s="18">
        <v>0</v>
      </c>
      <c r="N163" s="165">
        <f>VLOOKUP(Table2[[#This Row],[Code]],'MPG Payment'!$B$4:$Z$130,25,0)</f>
        <v>0</v>
      </c>
      <c r="O163" s="170">
        <f t="shared" si="15"/>
        <v>785</v>
      </c>
      <c r="P163" t="str">
        <f>IFERROR(VLOOKUP(D163,'Bank Master'!$C$3:$D$7987,2,0),"Indirect")</f>
        <v>Direct</v>
      </c>
      <c r="Q163" t="str">
        <f>IFERROR(VLOOKUP(A163,Table1424[],6,0),0)</f>
        <v xml:space="preserve">Surji Devi </v>
      </c>
      <c r="R163" t="str">
        <f>IFERROR(VLOOKUP(A163,Table1424[],7,0),0)</f>
        <v>4895108005356</v>
      </c>
      <c r="S163" t="str">
        <f>IFERROR(VLOOKUP(A163,Table1424[],8,0),0)</f>
        <v>CNRB0004895</v>
      </c>
      <c r="T163" t="str">
        <f>IFERROR(VLOOKUP(A163,Table1424[],9,0),0)</f>
        <v>CANARA BANK</v>
      </c>
      <c r="U163" s="40">
        <f>IFERROR(VLOOKUP(A163,Table1424[],10,0),0)</f>
        <v>45360</v>
      </c>
      <c r="V163">
        <f t="shared" si="16"/>
        <v>1</v>
      </c>
      <c r="W163" t="str">
        <f t="shared" si="17"/>
        <v>Available</v>
      </c>
      <c r="X163" s="164" t="str" cm="1">
        <f t="array" aca="1" ref="X163" ca="1">SUBSTITUTE(SUBSTITUTE(MID(CELL("filename"),FIND("[",CELL("filename"))+1,FIND("]",CELL("filename"))-FIND("[",CELL("filename"))-1)," JH Farmer Payment-",""),".xlsx","")</f>
        <v>Indent</v>
      </c>
      <c r="Y163" s="13">
        <f t="shared" si="14"/>
        <v>16.291102906287069</v>
      </c>
      <c r="Z163" s="3">
        <v>0</v>
      </c>
    </row>
    <row r="164" spans="1:26" x14ac:dyDescent="0.25">
      <c r="A164" t="str">
        <f>CONCATENATE(Table2[[#This Row],[Code]],Table2[[#This Row],[Farmers Code]])</f>
        <v>200100270023</v>
      </c>
      <c r="B164" s="1" t="str">
        <f>INDEX('MPG Payment'!$A:$A,MATCH(Table2[[#This Row],[Code]],'MPG Payment'!B:B,0))</f>
        <v>BMC Code :2001</v>
      </c>
      <c r="C164" t="str">
        <f>VLOOKUP(Table2[[#This Row],[Code]],'MPG Payment'!B:C,2,0)</f>
        <v>MURTO</v>
      </c>
      <c r="D164" s="17">
        <v>20010027</v>
      </c>
      <c r="E164" s="17" t="s">
        <v>38</v>
      </c>
      <c r="F164" s="1">
        <v>14</v>
      </c>
      <c r="G164" s="13">
        <v>52.61999999999999</v>
      </c>
      <c r="H164" s="13">
        <v>1977.8035</v>
      </c>
      <c r="I164" s="166">
        <v>0</v>
      </c>
      <c r="J164" s="191">
        <v>0</v>
      </c>
      <c r="K164" s="166">
        <v>0</v>
      </c>
      <c r="L164" s="166">
        <v>0</v>
      </c>
      <c r="M164" s="18">
        <v>0</v>
      </c>
      <c r="N164" s="165">
        <f>VLOOKUP(Table2[[#This Row],[Code]],'MPG Payment'!$B$4:$Z$130,25,0)</f>
        <v>0</v>
      </c>
      <c r="O164" s="170">
        <f t="shared" si="15"/>
        <v>1978</v>
      </c>
      <c r="P164" t="str">
        <f>IFERROR(VLOOKUP(D164,'Bank Master'!$C$3:$D$7987,2,0),"Indirect")</f>
        <v>Direct</v>
      </c>
      <c r="Q164" t="str">
        <f>IFERROR(VLOOKUP(A164,Table1424[],6,0),0)</f>
        <v xml:space="preserve">Chandu Orain </v>
      </c>
      <c r="R164" t="str">
        <f>IFERROR(VLOOKUP(A164,Table1424[],7,0),0)</f>
        <v>4895108009360</v>
      </c>
      <c r="S164" t="str">
        <f>IFERROR(VLOOKUP(A164,Table1424[],8,0),0)</f>
        <v>CNRB0004895</v>
      </c>
      <c r="T164" t="str">
        <f>IFERROR(VLOOKUP(A164,Table1424[],9,0),0)</f>
        <v>CANARA BANK</v>
      </c>
      <c r="U164" s="40">
        <f>IFERROR(VLOOKUP(A164,Table1424[],10,0),0)</f>
        <v>45465</v>
      </c>
      <c r="V164">
        <f t="shared" si="16"/>
        <v>1</v>
      </c>
      <c r="W164" t="str">
        <f t="shared" si="17"/>
        <v>Available</v>
      </c>
      <c r="X164" s="164" t="str" cm="1">
        <f t="array" aca="1" ref="X164" ca="1">SUBSTITUTE(SUBSTITUTE(MID(CELL("filename"),FIND("[",CELL("filename"))+1,FIND("]",CELL("filename"))-FIND("[",CELL("filename"))-1)," JH Farmer Payment-",""),".xlsx","")</f>
        <v>Indent</v>
      </c>
      <c r="Y164" s="13">
        <f t="shared" si="14"/>
        <v>26.310574876472831</v>
      </c>
      <c r="Z164" s="3">
        <v>0</v>
      </c>
    </row>
    <row r="165" spans="1:26" x14ac:dyDescent="0.25">
      <c r="A165" t="str">
        <f>CONCATENATE(Table2[[#This Row],[Code]],Table2[[#This Row],[Farmers Code]])</f>
        <v>200100270026</v>
      </c>
      <c r="B165" s="1" t="str">
        <f>INDEX('MPG Payment'!$A:$A,MATCH(Table2[[#This Row],[Code]],'MPG Payment'!B:B,0))</f>
        <v>BMC Code :2001</v>
      </c>
      <c r="C165" t="str">
        <f>VLOOKUP(Table2[[#This Row],[Code]],'MPG Payment'!B:C,2,0)</f>
        <v>MURTO</v>
      </c>
      <c r="D165" s="17">
        <v>20010027</v>
      </c>
      <c r="E165" s="17" t="s">
        <v>39</v>
      </c>
      <c r="F165" s="1">
        <v>14</v>
      </c>
      <c r="G165" s="13">
        <v>62.92</v>
      </c>
      <c r="H165" s="13">
        <v>2530.6404999999995</v>
      </c>
      <c r="I165" s="166">
        <v>0</v>
      </c>
      <c r="J165" s="191">
        <v>0</v>
      </c>
      <c r="K165" s="166">
        <v>0</v>
      </c>
      <c r="L165" s="166">
        <v>0</v>
      </c>
      <c r="M165" s="18">
        <v>0</v>
      </c>
      <c r="N165" s="165">
        <f>VLOOKUP(Table2[[#This Row],[Code]],'MPG Payment'!$B$4:$Z$130,25,0)</f>
        <v>0</v>
      </c>
      <c r="O165" s="170">
        <f t="shared" si="15"/>
        <v>2531</v>
      </c>
      <c r="P165" t="str">
        <f>IFERROR(VLOOKUP(D165,'Bank Master'!$C$3:$D$7987,2,0),"Indirect")</f>
        <v>Direct</v>
      </c>
      <c r="Q165" t="str">
        <f>IFERROR(VLOOKUP(A165,Table1424[],6,0),0)</f>
        <v xml:space="preserve">Bishu Oraon </v>
      </c>
      <c r="R165" t="str">
        <f>IFERROR(VLOOKUP(A165,Table1424[],7,0),0)</f>
        <v>22010432378</v>
      </c>
      <c r="S165" t="str">
        <f>IFERROR(VLOOKUP(A165,Table1424[],8,0),0)</f>
        <v>SBIN0RRVCGB</v>
      </c>
      <c r="T165" t="str">
        <f>IFERROR(VLOOKUP(A165,Table1424[],9,0),0)</f>
        <v>STATE BANK OF INDIA</v>
      </c>
      <c r="U165" s="40">
        <f>IFERROR(VLOOKUP(A165,Table1424[],10,0),0)</f>
        <v>45495</v>
      </c>
      <c r="V165">
        <f t="shared" si="16"/>
        <v>1</v>
      </c>
      <c r="W165" t="str">
        <f t="shared" si="17"/>
        <v>Available</v>
      </c>
      <c r="X165" s="164" t="str" cm="1">
        <f t="array" aca="1" ref="X165" ca="1">SUBSTITUTE(SUBSTITUTE(MID(CELL("filename"),FIND("[",CELL("filename"))+1,FIND("]",CELL("filename"))-FIND("[",CELL("filename"))-1)," JH Farmer Payment-",""),".xlsx","")</f>
        <v>Indent</v>
      </c>
      <c r="Y165" s="13">
        <f t="shared" si="14"/>
        <v>28.15397886204704</v>
      </c>
      <c r="Z165" s="3">
        <v>0</v>
      </c>
    </row>
    <row r="166" spans="1:26" x14ac:dyDescent="0.25">
      <c r="A166" t="str">
        <f>CONCATENATE(Table2[[#This Row],[Code]],Table2[[#This Row],[Farmers Code]])</f>
        <v>200100270030</v>
      </c>
      <c r="B166" s="1" t="str">
        <f>INDEX('MPG Payment'!$A:$A,MATCH(Table2[[#This Row],[Code]],'MPG Payment'!B:B,0))</f>
        <v>BMC Code :2001</v>
      </c>
      <c r="C166" t="str">
        <f>VLOOKUP(Table2[[#This Row],[Code]],'MPG Payment'!B:C,2,0)</f>
        <v>MURTO</v>
      </c>
      <c r="D166" s="17">
        <v>20010027</v>
      </c>
      <c r="E166" s="17" t="s">
        <v>7</v>
      </c>
      <c r="F166" s="1">
        <v>4</v>
      </c>
      <c r="G166" s="13">
        <v>7.47</v>
      </c>
      <c r="H166" s="13">
        <v>369.66300000000001</v>
      </c>
      <c r="I166" s="166">
        <v>0</v>
      </c>
      <c r="J166" s="191">
        <v>0</v>
      </c>
      <c r="K166" s="166">
        <v>0</v>
      </c>
      <c r="L166" s="166">
        <v>0</v>
      </c>
      <c r="M166" s="18">
        <v>0</v>
      </c>
      <c r="N166" s="165">
        <f>VLOOKUP(Table2[[#This Row],[Code]],'MPG Payment'!$B$4:$Z$130,25,0)</f>
        <v>0</v>
      </c>
      <c r="O166" s="170">
        <f t="shared" si="15"/>
        <v>370</v>
      </c>
      <c r="P166" t="str">
        <f>IFERROR(VLOOKUP(D166,'Bank Master'!$C$3:$D$7987,2,0),"Indirect")</f>
        <v>Direct</v>
      </c>
      <c r="Q166" t="str">
        <f>IFERROR(VLOOKUP(A166,Table1424[],6,0),0)</f>
        <v xml:space="preserve">Guindi Bhagat </v>
      </c>
      <c r="R166" t="str">
        <f>IFERROR(VLOOKUP(A166,Table1424[],7,0),0)</f>
        <v>22010415217</v>
      </c>
      <c r="S166" t="str">
        <f>IFERROR(VLOOKUP(A166,Table1424[],8,0),0)</f>
        <v>SBIN0RRVCGB</v>
      </c>
      <c r="T166" t="str">
        <f>IFERROR(VLOOKUP(A166,Table1424[],9,0),0)</f>
        <v>STATE BANK OF INDIA</v>
      </c>
      <c r="U166" s="40">
        <f>IFERROR(VLOOKUP(A166,Table1424[],10,0),0)</f>
        <v>45531</v>
      </c>
      <c r="V166">
        <f t="shared" si="16"/>
        <v>1</v>
      </c>
      <c r="W166" t="str">
        <f t="shared" si="17"/>
        <v>Available</v>
      </c>
      <c r="X166" s="164" t="str" cm="1">
        <f t="array" aca="1" ref="X166" ca="1">SUBSTITUTE(SUBSTITUTE(MID(CELL("filename"),FIND("[",CELL("filename"))+1,FIND("]",CELL("filename"))-FIND("[",CELL("filename"))-1)," JH Farmer Payment-",""),".xlsx","")</f>
        <v>Indent</v>
      </c>
      <c r="Y166" s="13">
        <f t="shared" si="14"/>
        <v>9.8972690763052213</v>
      </c>
      <c r="Z166" s="3">
        <v>0</v>
      </c>
    </row>
    <row r="167" spans="1:26" x14ac:dyDescent="0.25">
      <c r="A167" t="str">
        <f>CONCATENATE(Table2[[#This Row],[Code]],Table2[[#This Row],[Farmers Code]])</f>
        <v>200100270036</v>
      </c>
      <c r="B167" s="1" t="str">
        <f>INDEX('MPG Payment'!$A:$A,MATCH(Table2[[#This Row],[Code]],'MPG Payment'!B:B,0))</f>
        <v>BMC Code :2001</v>
      </c>
      <c r="C167" t="str">
        <f>VLOOKUP(Table2[[#This Row],[Code]],'MPG Payment'!B:C,2,0)</f>
        <v>MURTO</v>
      </c>
      <c r="D167" s="17">
        <v>20010027</v>
      </c>
      <c r="E167" s="17" t="s">
        <v>10</v>
      </c>
      <c r="F167" s="1">
        <v>1</v>
      </c>
      <c r="G167" s="13">
        <v>0.83</v>
      </c>
      <c r="H167" s="13">
        <v>32.967599999999997</v>
      </c>
      <c r="I167" s="166">
        <v>0</v>
      </c>
      <c r="J167" s="191">
        <v>0</v>
      </c>
      <c r="K167" s="166">
        <v>0</v>
      </c>
      <c r="L167" s="166">
        <v>0</v>
      </c>
      <c r="M167" s="18">
        <v>0</v>
      </c>
      <c r="N167" s="165">
        <f>VLOOKUP(Table2[[#This Row],[Code]],'MPG Payment'!$B$4:$Z$130,25,0)</f>
        <v>0</v>
      </c>
      <c r="O167" s="170">
        <f t="shared" si="15"/>
        <v>33</v>
      </c>
      <c r="P167" t="str">
        <f>IFERROR(VLOOKUP(D167,'Bank Master'!$C$3:$D$7987,2,0),"Indirect")</f>
        <v>Direct</v>
      </c>
      <c r="Q167" t="str">
        <f>IFERROR(VLOOKUP(A167,Table1424[],6,0),0)</f>
        <v>ASHOK PRASAD GUPTA</v>
      </c>
      <c r="R167" t="str">
        <f>IFERROR(VLOOKUP(A167,Table1424[],7,0),0)</f>
        <v>08030100004210</v>
      </c>
      <c r="S167" t="str">
        <f>IFERROR(VLOOKUP(A167,Table1424[],8,0),0)</f>
        <v>UCBA0000803</v>
      </c>
      <c r="T167" t="str">
        <f>IFERROR(VLOOKUP(A167,Table1424[],9,0),0)</f>
        <v xml:space="preserve">UCO BANK </v>
      </c>
      <c r="U167" s="40">
        <f>IFERROR(VLOOKUP(A167,Table1424[],10,0),0)</f>
        <v>45619</v>
      </c>
      <c r="V167">
        <f t="shared" si="16"/>
        <v>1</v>
      </c>
      <c r="W167" t="str">
        <f t="shared" si="17"/>
        <v>Available</v>
      </c>
      <c r="X167" s="164" t="str" cm="1">
        <f t="array" aca="1" ref="X167" ca="1">SUBSTITUTE(SUBSTITUTE(MID(CELL("filename"),FIND("[",CELL("filename"))+1,FIND("]",CELL("filename"))-FIND("[",CELL("filename"))-1)," JH Farmer Payment-",""),".xlsx","")</f>
        <v>Indent</v>
      </c>
      <c r="Y167" s="13">
        <f t="shared" si="14"/>
        <v>1.986</v>
      </c>
      <c r="Z167" s="3">
        <v>0</v>
      </c>
    </row>
    <row r="168" spans="1:26" x14ac:dyDescent="0.25">
      <c r="A168" t="str">
        <f>CONCATENATE(Table2[[#This Row],[Code]],Table2[[#This Row],[Farmers Code]])</f>
        <v>200100270037</v>
      </c>
      <c r="B168" s="1" t="str">
        <f>INDEX('MPG Payment'!$A:$A,MATCH(Table2[[#This Row],[Code]],'MPG Payment'!B:B,0))</f>
        <v>BMC Code :2001</v>
      </c>
      <c r="C168" t="str">
        <f>VLOOKUP(Table2[[#This Row],[Code]],'MPG Payment'!B:C,2,0)</f>
        <v>MURTO</v>
      </c>
      <c r="D168" s="17">
        <v>20010027</v>
      </c>
      <c r="E168" s="17" t="s">
        <v>34</v>
      </c>
      <c r="F168" s="1">
        <v>13</v>
      </c>
      <c r="G168" s="13">
        <v>41.87</v>
      </c>
      <c r="H168" s="13">
        <v>1762.5925</v>
      </c>
      <c r="I168" s="166">
        <v>0</v>
      </c>
      <c r="J168" s="191">
        <v>0</v>
      </c>
      <c r="K168" s="166">
        <v>0</v>
      </c>
      <c r="L168" s="166">
        <v>0</v>
      </c>
      <c r="M168" s="18">
        <v>0</v>
      </c>
      <c r="N168" s="165">
        <f>VLOOKUP(Table2[[#This Row],[Code]],'MPG Payment'!$B$4:$Z$130,25,0)</f>
        <v>0</v>
      </c>
      <c r="O168" s="170">
        <f t="shared" si="15"/>
        <v>1763</v>
      </c>
      <c r="P168" t="str">
        <f>IFERROR(VLOOKUP(D168,'Bank Master'!$C$3:$D$7987,2,0),"Indirect")</f>
        <v>Direct</v>
      </c>
      <c r="Q168" t="str">
        <f>IFERROR(VLOOKUP(A168,Table1424[],6,0),0)</f>
        <v>KARN KUMAR</v>
      </c>
      <c r="R168" t="str">
        <f>IFERROR(VLOOKUP(A168,Table1424[],7,0),0)</f>
        <v>4895108011970</v>
      </c>
      <c r="S168" t="str">
        <f>IFERROR(VLOOKUP(A168,Table1424[],8,0),0)</f>
        <v>CNRB0004895</v>
      </c>
      <c r="T168">
        <f>IFERROR(VLOOKUP(A168,Table1424[],9,0),0)</f>
        <v>0</v>
      </c>
      <c r="U168" s="40">
        <f>IFERROR(VLOOKUP(A168,Table1424[],10,0),0)</f>
        <v>0</v>
      </c>
      <c r="V168">
        <f t="shared" si="16"/>
        <v>1</v>
      </c>
      <c r="W168" t="str">
        <f t="shared" si="17"/>
        <v>Available</v>
      </c>
      <c r="X168" s="164" t="str" cm="1">
        <f t="array" aca="1" ref="X168" ca="1">SUBSTITUTE(SUBSTITUTE(MID(CELL("filename"),FIND("[",CELL("filename"))+1,FIND("]",CELL("filename"))-FIND("[",CELL("filename"))-1)," JH Farmer Payment-",""),".xlsx","")</f>
        <v>Indent</v>
      </c>
      <c r="Y168" s="13">
        <f t="shared" si="14"/>
        <v>27.362911989491284</v>
      </c>
      <c r="Z168" s="3">
        <v>0</v>
      </c>
    </row>
    <row r="169" spans="1:26" x14ac:dyDescent="0.25">
      <c r="A169" t="str">
        <f>CONCATENATE(Table2[[#This Row],[Code]],Table2[[#This Row],[Farmers Code]])</f>
        <v>200100270047</v>
      </c>
      <c r="B169" s="1" t="str">
        <f>INDEX('MPG Payment'!$A:$A,MATCH(Table2[[#This Row],[Code]],'MPG Payment'!B:B,0))</f>
        <v>BMC Code :2001</v>
      </c>
      <c r="C169" t="str">
        <f>VLOOKUP(Table2[[#This Row],[Code]],'MPG Payment'!B:C,2,0)</f>
        <v>MURTO</v>
      </c>
      <c r="D169" s="17">
        <v>20010027</v>
      </c>
      <c r="E169" s="17" t="s">
        <v>423</v>
      </c>
      <c r="F169" s="1">
        <v>14</v>
      </c>
      <c r="G169" s="13">
        <v>63.219999999999992</v>
      </c>
      <c r="H169" s="13">
        <v>2580.3861999999999</v>
      </c>
      <c r="I169" s="166">
        <v>0</v>
      </c>
      <c r="J169" s="191">
        <v>0</v>
      </c>
      <c r="K169" s="166">
        <v>0</v>
      </c>
      <c r="L169" s="166">
        <v>0</v>
      </c>
      <c r="M169" s="18">
        <v>0</v>
      </c>
      <c r="N169" s="165">
        <f>VLOOKUP(Table2[[#This Row],[Code]],'MPG Payment'!$B$4:$Z$130,25,0)</f>
        <v>0</v>
      </c>
      <c r="O169" s="170">
        <f t="shared" si="15"/>
        <v>2580</v>
      </c>
      <c r="P169" t="str">
        <f>IFERROR(VLOOKUP(D169,'Bank Master'!$C$3:$D$7987,2,0),"Indirect")</f>
        <v>Direct</v>
      </c>
      <c r="Q169" t="str">
        <f>IFERROR(VLOOKUP(A169,Table1424[],6,0),0)</f>
        <v>GHONJHO BHAGTAIN</v>
      </c>
      <c r="R169" t="str">
        <f>IFERROR(VLOOKUP(A169,Table1424[],7,0),0)</f>
        <v>4895108009549</v>
      </c>
      <c r="S169" t="str">
        <f>IFERROR(VLOOKUP(A169,Table1424[],8,0),0)</f>
        <v>CNRB0004895</v>
      </c>
      <c r="T169">
        <f>IFERROR(VLOOKUP(A169,Table1424[],9,0),0)</f>
        <v>0</v>
      </c>
      <c r="U169" s="40">
        <f>IFERROR(VLOOKUP(A169,Table1424[],10,0),0)</f>
        <v>0</v>
      </c>
      <c r="V169">
        <f t="shared" si="16"/>
        <v>1</v>
      </c>
      <c r="W169" t="str">
        <f t="shared" si="17"/>
        <v>Available</v>
      </c>
      <c r="X169" s="164" t="str" cm="1">
        <f t="array" aca="1" ref="X169" ca="1">SUBSTITUTE(SUBSTITUTE(MID(CELL("filename"),FIND("[",CELL("filename"))+1,FIND("]",CELL("filename"))-FIND("[",CELL("filename"))-1)," JH Farmer Payment-",""),".xlsx","")</f>
        <v>Indent</v>
      </c>
      <c r="Y169" s="13">
        <f t="shared" si="14"/>
        <v>28.57118538437204</v>
      </c>
      <c r="Z169" s="3">
        <v>0</v>
      </c>
    </row>
    <row r="170" spans="1:26" x14ac:dyDescent="0.25">
      <c r="A170" t="str">
        <f>CONCATENATE(Table2[[#This Row],[Code]],Table2[[#This Row],[Farmers Code]])</f>
        <v>200100270075</v>
      </c>
      <c r="B170" s="1" t="str">
        <f>INDEX('MPG Payment'!$A:$A,MATCH(Table2[[#This Row],[Code]],'MPG Payment'!B:B,0))</f>
        <v>BMC Code :2001</v>
      </c>
      <c r="C170" t="str">
        <f>VLOOKUP(Table2[[#This Row],[Code]],'MPG Payment'!B:C,2,0)</f>
        <v>MURTO</v>
      </c>
      <c r="D170" s="17">
        <v>20010027</v>
      </c>
      <c r="E170" s="17" t="s">
        <v>2594</v>
      </c>
      <c r="F170" s="1">
        <v>7</v>
      </c>
      <c r="G170" s="13">
        <v>19.950000000000003</v>
      </c>
      <c r="H170" s="13">
        <v>947.16489999999999</v>
      </c>
      <c r="I170" s="166">
        <v>0</v>
      </c>
      <c r="J170" s="191">
        <v>0</v>
      </c>
      <c r="K170" s="166">
        <v>0</v>
      </c>
      <c r="L170" s="166">
        <v>0</v>
      </c>
      <c r="M170" s="18">
        <v>0</v>
      </c>
      <c r="N170" s="165">
        <f>VLOOKUP(Table2[[#This Row],[Code]],'MPG Payment'!$B$4:$Z$130,25,0)</f>
        <v>0</v>
      </c>
      <c r="O170" s="170">
        <f t="shared" si="15"/>
        <v>947</v>
      </c>
      <c r="P170" t="str">
        <f>IFERROR(VLOOKUP(D170,'Bank Master'!$C$3:$D$7987,2,0),"Indirect")</f>
        <v>Direct</v>
      </c>
      <c r="Q170" t="str">
        <f>IFERROR(VLOOKUP(A170,Table1424[],6,0),0)</f>
        <v>SOMARI ORAON</v>
      </c>
      <c r="R170" t="str">
        <f>IFERROR(VLOOKUP(A170,Table1424[],7,0),0)</f>
        <v>4895101005565</v>
      </c>
      <c r="S170" t="str">
        <f>IFERROR(VLOOKUP(A170,Table1424[],8,0),0)</f>
        <v>CNRB0004895</v>
      </c>
      <c r="T170">
        <f>IFERROR(VLOOKUP(A170,Table1424[],9,0),0)</f>
        <v>0</v>
      </c>
      <c r="U170" s="40">
        <f>IFERROR(VLOOKUP(A170,Table1424[],10,0),0)</f>
        <v>45859</v>
      </c>
      <c r="V170">
        <f t="shared" si="16"/>
        <v>1</v>
      </c>
      <c r="W170" t="str">
        <f t="shared" si="17"/>
        <v>Available</v>
      </c>
      <c r="X170" s="164" t="str" cm="1">
        <f t="array" aca="1" ref="X170" ca="1">SUBSTITUTE(SUBSTITUTE(MID(CELL("filename"),FIND("[",CELL("filename"))+1,FIND("]",CELL("filename"))-FIND("[",CELL("filename"))-1)," JH Farmer Payment-",""),".xlsx","")</f>
        <v>Indent</v>
      </c>
      <c r="Y170" s="13">
        <f t="shared" si="14"/>
        <v>16.616928070175437</v>
      </c>
      <c r="Z170" s="3">
        <v>0</v>
      </c>
    </row>
    <row r="171" spans="1:26" x14ac:dyDescent="0.25">
      <c r="A171" t="str">
        <f>CONCATENATE(Table2[[#This Row],[Code]],Table2[[#This Row],[Farmers Code]])</f>
        <v>200100270085</v>
      </c>
      <c r="B171" s="1" t="str">
        <f>INDEX('MPG Payment'!$A:$A,MATCH(Table2[[#This Row],[Code]],'MPG Payment'!B:B,0))</f>
        <v>BMC Code :2001</v>
      </c>
      <c r="C171" t="str">
        <f>VLOOKUP(Table2[[#This Row],[Code]],'MPG Payment'!B:C,2,0)</f>
        <v>MURTO</v>
      </c>
      <c r="D171" s="17">
        <v>20010027</v>
      </c>
      <c r="E171" s="17" t="s">
        <v>8327</v>
      </c>
      <c r="F171" s="1">
        <v>7</v>
      </c>
      <c r="G171" s="13">
        <v>27.709999999999997</v>
      </c>
      <c r="H171" s="13">
        <v>1190.2987000000001</v>
      </c>
      <c r="I171" s="166">
        <v>0</v>
      </c>
      <c r="J171" s="191">
        <v>0</v>
      </c>
      <c r="K171" s="166">
        <v>0</v>
      </c>
      <c r="L171" s="166">
        <v>0</v>
      </c>
      <c r="M171" s="18">
        <v>0</v>
      </c>
      <c r="N171" s="165">
        <f>VLOOKUP(Table2[[#This Row],[Code]],'MPG Payment'!$B$4:$Z$130,25,0)</f>
        <v>0</v>
      </c>
      <c r="O171" s="170">
        <f t="shared" si="15"/>
        <v>1190</v>
      </c>
      <c r="P171" t="str">
        <f>IFERROR(VLOOKUP(D171,'Bank Master'!$C$3:$D$7987,2,0),"Indirect")</f>
        <v>Direct</v>
      </c>
      <c r="Q171" t="str">
        <f>IFERROR(VLOOKUP(A171,Table1424[],6,0),0)</f>
        <v>PACHALA ORAIN</v>
      </c>
      <c r="R171" t="str">
        <f>IFERROR(VLOOKUP(A171,Table1424[],7,0),0)</f>
        <v>38306725113</v>
      </c>
      <c r="S171" t="str">
        <f>IFERROR(VLOOKUP(A171,Table1424[],8,0),0)</f>
        <v>SBIN0006304</v>
      </c>
      <c r="T171">
        <f>IFERROR(VLOOKUP(A171,Table1424[],9,0),0)</f>
        <v>0</v>
      </c>
      <c r="U171" s="40">
        <f>IFERROR(VLOOKUP(A171,Table1424[],10,0),0)</f>
        <v>46132</v>
      </c>
      <c r="V171">
        <f t="shared" si="16"/>
        <v>1</v>
      </c>
      <c r="W171" t="str">
        <f t="shared" si="17"/>
        <v>Available</v>
      </c>
      <c r="X171" s="164" t="str" cm="1">
        <f t="array" aca="1" ref="X171" ca="1">SUBSTITUTE(SUBSTITUTE(MID(CELL("filename"),FIND("[",CELL("filename"))+1,FIND("]",CELL("filename"))-FIND("[",CELL("filename"))-1)," JH Farmer Payment-",""),".xlsx","")</f>
        <v>Indent</v>
      </c>
      <c r="Y171" s="13">
        <f t="shared" si="14"/>
        <v>15.034447672320464</v>
      </c>
      <c r="Z171" s="3">
        <v>0</v>
      </c>
    </row>
    <row r="172" spans="1:26" x14ac:dyDescent="0.25">
      <c r="A172" t="str">
        <f>CONCATENATE(Table2[[#This Row],[Code]],Table2[[#This Row],[Farmers Code]])</f>
        <v>200100270092</v>
      </c>
      <c r="B172" s="1" t="str">
        <f>INDEX('MPG Payment'!$A:$A,MATCH(Table2[[#This Row],[Code]],'MPG Payment'!B:B,0))</f>
        <v>BMC Code :2001</v>
      </c>
      <c r="C172" t="str">
        <f>VLOOKUP(Table2[[#This Row],[Code]],'MPG Payment'!B:C,2,0)</f>
        <v>MURTO</v>
      </c>
      <c r="D172" s="17">
        <v>20010027</v>
      </c>
      <c r="E172" s="17" t="s">
        <v>3653</v>
      </c>
      <c r="F172" s="1">
        <v>7</v>
      </c>
      <c r="G172" s="13">
        <v>15.930000000000001</v>
      </c>
      <c r="H172" s="13">
        <v>732.7242</v>
      </c>
      <c r="I172" s="166">
        <v>0</v>
      </c>
      <c r="J172" s="191">
        <v>0</v>
      </c>
      <c r="K172" s="166">
        <v>0</v>
      </c>
      <c r="L172" s="166">
        <v>0</v>
      </c>
      <c r="M172" s="18">
        <v>0</v>
      </c>
      <c r="N172" s="165">
        <f>VLOOKUP(Table2[[#This Row],[Code]],'MPG Payment'!$B$4:$Z$130,25,0)</f>
        <v>0</v>
      </c>
      <c r="O172" s="170">
        <f t="shared" si="15"/>
        <v>733</v>
      </c>
      <c r="P172" t="str">
        <f>IFERROR(VLOOKUP(D172,'Bank Master'!$C$3:$D$7987,2,0),"Indirect")</f>
        <v>Direct</v>
      </c>
      <c r="Q172" t="str">
        <f>IFERROR(VLOOKUP(A172,Table1424[],6,0),0)</f>
        <v>RAHUL KUMAR</v>
      </c>
      <c r="R172" t="str">
        <f>IFERROR(VLOOKUP(A172,Table1424[],7,0),0)</f>
        <v>9760000100041916</v>
      </c>
      <c r="S172" t="str">
        <f>IFERROR(VLOOKUP(A172,Table1424[],8,0),0)</f>
        <v>PUNB0976000</v>
      </c>
      <c r="T172">
        <f>IFERROR(VLOOKUP(A172,Table1424[],9,0),0)</f>
        <v>0</v>
      </c>
      <c r="U172" s="40">
        <f>IFERROR(VLOOKUP(A172,Table1424[],10,0),0)</f>
        <v>46272</v>
      </c>
      <c r="V172">
        <f t="shared" si="16"/>
        <v>1</v>
      </c>
      <c r="W172" t="str">
        <f t="shared" si="17"/>
        <v>Available</v>
      </c>
      <c r="X172" s="164" t="str" cm="1">
        <f t="array" aca="1" ref="X172" ca="1">SUBSTITUTE(SUBSTITUTE(MID(CELL("filename"),FIND("[",CELL("filename"))+1,FIND("]",CELL("filename"))-FIND("[",CELL("filename"))-1)," JH Farmer Payment-",""),".xlsx","")</f>
        <v>Indent</v>
      </c>
      <c r="Y172" s="13">
        <f t="shared" si="14"/>
        <v>16.098774011299433</v>
      </c>
      <c r="Z172" s="3">
        <v>0</v>
      </c>
    </row>
    <row r="173" spans="1:26" x14ac:dyDescent="0.25">
      <c r="A173" t="str">
        <f>CONCATENATE(Table2[[#This Row],[Code]],Table2[[#This Row],[Farmers Code]])</f>
        <v>200100330002</v>
      </c>
      <c r="B173" s="1" t="str">
        <f>INDEX('MPG Payment'!$A:$A,MATCH(Table2[[#This Row],[Code]],'MPG Payment'!B:B,0))</f>
        <v>BMC Code :2001</v>
      </c>
      <c r="C173" t="str">
        <f>VLOOKUP(Table2[[#This Row],[Code]],'MPG Payment'!B:C,2,0)</f>
        <v>KHATRIKHATANGA</v>
      </c>
      <c r="D173" s="17">
        <v>20010033</v>
      </c>
      <c r="E173" s="17" t="s">
        <v>17</v>
      </c>
      <c r="F173" s="1">
        <v>14</v>
      </c>
      <c r="G173" s="13">
        <v>348.82000000000005</v>
      </c>
      <c r="H173" s="13">
        <v>15137.722600000001</v>
      </c>
      <c r="I173" s="166">
        <v>0</v>
      </c>
      <c r="J173" s="191">
        <v>0</v>
      </c>
      <c r="K173" s="166">
        <v>346.89000000000124</v>
      </c>
      <c r="L173" s="166">
        <v>0</v>
      </c>
      <c r="M173" s="18">
        <v>0</v>
      </c>
      <c r="N173" s="165">
        <f>VLOOKUP(Table2[[#This Row],[Code]],'MPG Payment'!$B$4:$Z$130,25,0)</f>
        <v>0</v>
      </c>
      <c r="O173" s="170">
        <f t="shared" si="15"/>
        <v>14791</v>
      </c>
      <c r="P173" t="str">
        <f>IFERROR(VLOOKUP(D173,'Bank Master'!$C$3:$D$7987,2,0),"Indirect")</f>
        <v>Direct</v>
      </c>
      <c r="Q173" t="str">
        <f>IFERROR(VLOOKUP(A173,Table1424[],6,0),0)</f>
        <v>PUNIT LAL KHANNA</v>
      </c>
      <c r="R173" t="str">
        <f>IFERROR(VLOOKUP(A173,Table1424[],7,0),0)</f>
        <v>495910110016048</v>
      </c>
      <c r="S173" t="str">
        <f>IFERROR(VLOOKUP(A173,Table1424[],8,0),0)</f>
        <v>BKID0004959</v>
      </c>
      <c r="T173" t="str">
        <f>IFERROR(VLOOKUP(A173,Table1424[],9,0),0)</f>
        <v>BOI</v>
      </c>
      <c r="U173" s="40" t="str">
        <f>IFERROR(VLOOKUP(A173,Table1424[],10,0),0)</f>
        <v>25/04/2024</v>
      </c>
      <c r="V173">
        <f t="shared" si="16"/>
        <v>1</v>
      </c>
      <c r="W173" t="str">
        <f t="shared" si="17"/>
        <v>Available</v>
      </c>
      <c r="X173" s="164" t="str" cm="1">
        <f t="array" aca="1" ref="X173" ca="1">SUBSTITUTE(SUBSTITUTE(MID(CELL("filename"),FIND("[",CELL("filename"))+1,FIND("]",CELL("filename"))-FIND("[",CELL("filename"))-1)," JH Farmer Payment-",""),".xlsx","")</f>
        <v>Indent</v>
      </c>
      <c r="Y173" s="13">
        <f t="shared" si="14"/>
        <v>30.377861991858268</v>
      </c>
      <c r="Z173" s="3">
        <v>0</v>
      </c>
    </row>
    <row r="174" spans="1:26" x14ac:dyDescent="0.25">
      <c r="A174" t="str">
        <f>CONCATENATE(Table2[[#This Row],[Code]],Table2[[#This Row],[Farmers Code]])</f>
        <v>200100330014</v>
      </c>
      <c r="B174" s="1" t="str">
        <f>INDEX('MPG Payment'!$A:$A,MATCH(Table2[[#This Row],[Code]],'MPG Payment'!B:B,0))</f>
        <v>BMC Code :2001</v>
      </c>
      <c r="C174" t="str">
        <f>VLOOKUP(Table2[[#This Row],[Code]],'MPG Payment'!B:C,2,0)</f>
        <v>KHATRIKHATANGA</v>
      </c>
      <c r="D174" s="17">
        <v>20010033</v>
      </c>
      <c r="E174" s="17" t="s">
        <v>24</v>
      </c>
      <c r="F174" s="1">
        <v>13</v>
      </c>
      <c r="G174" s="13">
        <v>23.07</v>
      </c>
      <c r="H174" s="13">
        <v>1273.5772999999999</v>
      </c>
      <c r="I174" s="166">
        <v>0</v>
      </c>
      <c r="J174" s="191">
        <v>0</v>
      </c>
      <c r="K174" s="166">
        <v>0</v>
      </c>
      <c r="L174" s="166">
        <v>0</v>
      </c>
      <c r="M174" s="18">
        <v>0</v>
      </c>
      <c r="N174" s="165">
        <f>VLOOKUP(Table2[[#This Row],[Code]],'MPG Payment'!$B$4:$Z$130,25,0)</f>
        <v>0</v>
      </c>
      <c r="O174" s="170">
        <f t="shared" si="15"/>
        <v>1274</v>
      </c>
      <c r="P174" t="str">
        <f>IFERROR(VLOOKUP(D174,'Bank Master'!$C$3:$D$7987,2,0),"Indirect")</f>
        <v>Direct</v>
      </c>
      <c r="Q174" t="str">
        <f>IFERROR(VLOOKUP(A174,Table1424[],6,0),0)</f>
        <v>KHUSHBU DEVI</v>
      </c>
      <c r="R174" t="str">
        <f>IFERROR(VLOOKUP(A174,Table1424[],7,0),0)</f>
        <v>84034919826</v>
      </c>
      <c r="S174" t="str">
        <f>IFERROR(VLOOKUP(A174,Table1424[],8,0),0)</f>
        <v>SBIN0RRVCGB</v>
      </c>
      <c r="T174">
        <f>IFERROR(VLOOKUP(A174,Table1424[],9,0),0)</f>
        <v>0</v>
      </c>
      <c r="U174" s="40">
        <f>IFERROR(VLOOKUP(A174,Table1424[],10,0),0)</f>
        <v>46062</v>
      </c>
      <c r="V174">
        <f t="shared" si="16"/>
        <v>1</v>
      </c>
      <c r="W174" t="str">
        <f t="shared" si="17"/>
        <v>Available</v>
      </c>
      <c r="X174" s="164" t="str" cm="1">
        <f t="array" aca="1" ref="X174" ca="1">SUBSTITUTE(SUBSTITUTE(MID(CELL("filename"),FIND("[",CELL("filename"))+1,FIND("]",CELL("filename"))-FIND("[",CELL("filename"))-1)," JH Farmer Payment-",""),".xlsx","")</f>
        <v>Indent</v>
      </c>
      <c r="Y174" s="13">
        <f t="shared" si="14"/>
        <v>35.883192241005638</v>
      </c>
      <c r="Z174" s="3">
        <v>0</v>
      </c>
    </row>
    <row r="175" spans="1:26" x14ac:dyDescent="0.25">
      <c r="A175" t="str">
        <f>CONCATENATE(Table2[[#This Row],[Code]],Table2[[#This Row],[Farmers Code]])</f>
        <v>200100360002</v>
      </c>
      <c r="B175" s="1" t="str">
        <f>INDEX('MPG Payment'!$A:$A,MATCH(Table2[[#This Row],[Code]],'MPG Payment'!B:B,0))</f>
        <v>BMC Code :2001</v>
      </c>
      <c r="C175" t="str">
        <f>VLOOKUP(Table2[[#This Row],[Code]],'MPG Payment'!B:C,2,0)</f>
        <v>GHAGHRA</v>
      </c>
      <c r="D175" s="17">
        <v>20010036</v>
      </c>
      <c r="E175" s="17" t="s">
        <v>17</v>
      </c>
      <c r="F175" s="1">
        <v>1</v>
      </c>
      <c r="G175" s="13">
        <v>25.5</v>
      </c>
      <c r="H175" s="13">
        <v>1099.8150000000001</v>
      </c>
      <c r="I175" s="166">
        <v>0</v>
      </c>
      <c r="J175" s="191">
        <v>0</v>
      </c>
      <c r="K175" s="166">
        <v>0</v>
      </c>
      <c r="L175" s="166">
        <v>0</v>
      </c>
      <c r="M175" s="18">
        <v>0</v>
      </c>
      <c r="N175" s="165">
        <f>VLOOKUP(Table2[[#This Row],[Code]],'MPG Payment'!$B$4:$Z$130,25,0)</f>
        <v>0</v>
      </c>
      <c r="O175" s="170">
        <f t="shared" si="15"/>
        <v>1100</v>
      </c>
      <c r="P175" t="str">
        <f>IFERROR(VLOOKUP(D175,'Bank Master'!$C$3:$D$7987,2,0),"Indirect")</f>
        <v>Direct</v>
      </c>
      <c r="Q175" t="str">
        <f>IFERROR(VLOOKUP(A175,Table1424[],6,0),0)</f>
        <v xml:space="preserve">Mohibul Ohdar </v>
      </c>
      <c r="R175" t="str">
        <f>IFERROR(VLOOKUP(A175,Table1424[],7,0),0)</f>
        <v>4895101002128</v>
      </c>
      <c r="S175" t="str">
        <f>IFERROR(VLOOKUP(A175,Table1424[],8,0),0)</f>
        <v>CNRB0004895</v>
      </c>
      <c r="T175" t="str">
        <f>IFERROR(VLOOKUP(A175,Table1424[],9,0),0)</f>
        <v>CANARA BANK</v>
      </c>
      <c r="U175" s="40">
        <f>IFERROR(VLOOKUP(A175,Table1424[],10,0),0)</f>
        <v>45444</v>
      </c>
      <c r="V175">
        <f t="shared" si="16"/>
        <v>1</v>
      </c>
      <c r="W175" t="str">
        <f t="shared" si="17"/>
        <v>Available</v>
      </c>
      <c r="X175" s="164" t="str" cm="1">
        <f t="array" aca="1" ref="X175" ca="1">SUBSTITUTE(SUBSTITUTE(MID(CELL("filename"),FIND("[",CELL("filename"))+1,FIND("]",CELL("filename"))-FIND("[",CELL("filename"))-1)," JH Farmer Payment-",""),".xlsx","")</f>
        <v>Indent</v>
      </c>
      <c r="Y175" s="13">
        <f t="shared" si="14"/>
        <v>2.1565000000000003</v>
      </c>
      <c r="Z175" s="3">
        <v>0</v>
      </c>
    </row>
    <row r="176" spans="1:26" x14ac:dyDescent="0.25">
      <c r="A176" t="str">
        <f>CONCATENATE(Table2[[#This Row],[Code]],Table2[[#This Row],[Farmers Code]])</f>
        <v>200100360011</v>
      </c>
      <c r="B176" s="1" t="str">
        <f>INDEX('MPG Payment'!$A:$A,MATCH(Table2[[#This Row],[Code]],'MPG Payment'!B:B,0))</f>
        <v>BMC Code :2001</v>
      </c>
      <c r="C176" t="str">
        <f>VLOOKUP(Table2[[#This Row],[Code]],'MPG Payment'!B:C,2,0)</f>
        <v>GHAGHRA</v>
      </c>
      <c r="D176" s="17">
        <v>20010036</v>
      </c>
      <c r="E176" s="17" t="s">
        <v>22</v>
      </c>
      <c r="F176" s="1">
        <v>7</v>
      </c>
      <c r="G176" s="13">
        <v>103.17</v>
      </c>
      <c r="H176" s="13">
        <v>4448.9907999999996</v>
      </c>
      <c r="I176" s="166">
        <v>0</v>
      </c>
      <c r="J176" s="191">
        <v>0</v>
      </c>
      <c r="K176" s="166">
        <v>0</v>
      </c>
      <c r="L176" s="166">
        <v>0</v>
      </c>
      <c r="M176" s="18">
        <v>0</v>
      </c>
      <c r="N176" s="165">
        <f>VLOOKUP(Table2[[#This Row],[Code]],'MPG Payment'!$B$4:$Z$130,25,0)</f>
        <v>0</v>
      </c>
      <c r="O176" s="170">
        <f t="shared" si="15"/>
        <v>4449</v>
      </c>
      <c r="P176" t="str">
        <f>IFERROR(VLOOKUP(D176,'Bank Master'!$C$3:$D$7987,2,0),"Indirect")</f>
        <v>Direct</v>
      </c>
      <c r="Q176" t="str">
        <f>IFERROR(VLOOKUP(A176,Table1424[],6,0),0)</f>
        <v>ALFIYA KAUSHIN</v>
      </c>
      <c r="R176" t="str">
        <f>IFERROR(VLOOKUP(A176,Table1424[],7,0),0)</f>
        <v>08030110145104</v>
      </c>
      <c r="S176" t="str">
        <f>IFERROR(VLOOKUP(A176,Table1424[],8,0),0)</f>
        <v>UCBA0000803</v>
      </c>
      <c r="T176">
        <f>IFERROR(VLOOKUP(A176,Table1424[],9,0),0)</f>
        <v>0</v>
      </c>
      <c r="U176" s="40">
        <f>IFERROR(VLOOKUP(A176,Table1424[],10,0),0)</f>
        <v>45916</v>
      </c>
      <c r="V176">
        <f t="shared" si="16"/>
        <v>1</v>
      </c>
      <c r="W176" t="str">
        <f t="shared" si="17"/>
        <v>Available</v>
      </c>
      <c r="X176" s="164" t="str" cm="1">
        <f t="array" aca="1" ref="X176" ca="1">SUBSTITUTE(SUBSTITUTE(MID(CELL("filename"),FIND("[",CELL("filename"))+1,FIND("]",CELL("filename"))-FIND("[",CELL("filename"))-1)," JH Farmer Payment-",""),".xlsx","")</f>
        <v>Indent</v>
      </c>
      <c r="Y176" s="13">
        <f t="shared" si="14"/>
        <v>15.09301909469807</v>
      </c>
      <c r="Z176" s="3">
        <v>0</v>
      </c>
    </row>
    <row r="177" spans="1:26" x14ac:dyDescent="0.25">
      <c r="A177" t="str">
        <f>CONCATENATE(Table2[[#This Row],[Code]],Table2[[#This Row],[Farmers Code]])</f>
        <v>200100360012</v>
      </c>
      <c r="B177" s="1" t="str">
        <f>INDEX('MPG Payment'!$A:$A,MATCH(Table2[[#This Row],[Code]],'MPG Payment'!B:B,0))</f>
        <v>BMC Code :2001</v>
      </c>
      <c r="C177" t="str">
        <f>VLOOKUP(Table2[[#This Row],[Code]],'MPG Payment'!B:C,2,0)</f>
        <v>GHAGHRA</v>
      </c>
      <c r="D177" s="17">
        <v>20010036</v>
      </c>
      <c r="E177" s="17" t="s">
        <v>40</v>
      </c>
      <c r="F177" s="1">
        <v>5</v>
      </c>
      <c r="G177" s="13">
        <v>9.4400000000000013</v>
      </c>
      <c r="H177" s="13">
        <v>402.07849999999996</v>
      </c>
      <c r="I177" s="166">
        <v>0</v>
      </c>
      <c r="J177" s="191">
        <v>0</v>
      </c>
      <c r="K177" s="166">
        <v>0</v>
      </c>
      <c r="L177" s="166">
        <v>0</v>
      </c>
      <c r="M177" s="18">
        <v>0</v>
      </c>
      <c r="N177" s="165">
        <f>VLOOKUP(Table2[[#This Row],[Code]],'MPG Payment'!$B$4:$Z$130,25,0)</f>
        <v>0</v>
      </c>
      <c r="O177" s="170">
        <f t="shared" si="15"/>
        <v>402</v>
      </c>
      <c r="P177" t="str">
        <f>IFERROR(VLOOKUP(D177,'Bank Master'!$C$3:$D$7987,2,0),"Indirect")</f>
        <v>Direct</v>
      </c>
      <c r="Q177" t="str">
        <f>IFERROR(VLOOKUP(A177,Table1424[],6,0),0)</f>
        <v>URMILA DEVI</v>
      </c>
      <c r="R177" t="str">
        <f>IFERROR(VLOOKUP(A177,Table1424[],7,0),0)</f>
        <v>08033211032090</v>
      </c>
      <c r="S177" t="str">
        <f>IFERROR(VLOOKUP(A177,Table1424[],8,0),0)</f>
        <v>UCBA0000803</v>
      </c>
      <c r="T177">
        <f>IFERROR(VLOOKUP(A177,Table1424[],9,0),0)</f>
        <v>0</v>
      </c>
      <c r="U177" s="40">
        <f>IFERROR(VLOOKUP(A177,Table1424[],10,0),0)</f>
        <v>45978</v>
      </c>
      <c r="V177">
        <f t="shared" si="16"/>
        <v>1</v>
      </c>
      <c r="W177" t="str">
        <f t="shared" si="17"/>
        <v>Available</v>
      </c>
      <c r="X177" s="164" t="str" cm="1">
        <f t="array" aca="1" ref="X177" ca="1">SUBSTITUTE(SUBSTITUTE(MID(CELL("filename"),FIND("[",CELL("filename"))+1,FIND("]",CELL("filename"))-FIND("[",CELL("filename"))-1)," JH Farmer Payment-",""),".xlsx","")</f>
        <v>Indent</v>
      </c>
      <c r="Y177" s="13">
        <f t="shared" si="14"/>
        <v>10.648265360169489</v>
      </c>
      <c r="Z177" s="3">
        <v>0</v>
      </c>
    </row>
    <row r="178" spans="1:26" x14ac:dyDescent="0.25">
      <c r="A178" t="str">
        <f>CONCATENATE(Table2[[#This Row],[Code]],Table2[[#This Row],[Farmers Code]])</f>
        <v>200100380002</v>
      </c>
      <c r="B178" s="1" t="str">
        <f>INDEX('MPG Payment'!$A:$A,MATCH(Table2[[#This Row],[Code]],'MPG Payment'!B:B,0))</f>
        <v>BMC Code :2001</v>
      </c>
      <c r="C178" t="str">
        <f>VLOOKUP(Table2[[#This Row],[Code]],'MPG Payment'!B:C,2,0)</f>
        <v>TIKRA TOLI</v>
      </c>
      <c r="D178" s="17">
        <v>20010038</v>
      </c>
      <c r="E178" s="17" t="s">
        <v>17</v>
      </c>
      <c r="F178" s="1">
        <v>13</v>
      </c>
      <c r="G178" s="13">
        <v>341.46999999999997</v>
      </c>
      <c r="H178" s="13">
        <v>13284.572699999999</v>
      </c>
      <c r="I178" s="166">
        <v>0</v>
      </c>
      <c r="J178" s="191">
        <v>0</v>
      </c>
      <c r="K178" s="166">
        <v>335.59000000000015</v>
      </c>
      <c r="L178" s="166">
        <v>0</v>
      </c>
      <c r="M178" s="18">
        <v>0</v>
      </c>
      <c r="N178" s="165">
        <f>VLOOKUP(Table2[[#This Row],[Code]],'MPG Payment'!$B$4:$Z$130,25,0)</f>
        <v>0</v>
      </c>
      <c r="O178" s="170">
        <f t="shared" si="15"/>
        <v>12949</v>
      </c>
      <c r="P178" t="str">
        <f>IFERROR(VLOOKUP(D178,'Bank Master'!$C$3:$D$7987,2,0),"Indirect")</f>
        <v>Direct</v>
      </c>
      <c r="Q178" t="str">
        <f>IFERROR(VLOOKUP(A178,Table1424[],6,0),0)</f>
        <v xml:space="preserve">Moti Lal Sahu </v>
      </c>
      <c r="R178" t="str">
        <f>IFERROR(VLOOKUP(A178,Table1424[],7,0),0)</f>
        <v>495910110003117</v>
      </c>
      <c r="S178" t="str">
        <f>IFERROR(VLOOKUP(A178,Table1424[],8,0),0)</f>
        <v>BKID0004959</v>
      </c>
      <c r="T178" t="str">
        <f>IFERROR(VLOOKUP(A178,Table1424[],9,0),0)</f>
        <v>BANK OF INDIA</v>
      </c>
      <c r="U178" s="40">
        <f>IFERROR(VLOOKUP(A178,Table1424[],10,0),0)</f>
        <v>45423</v>
      </c>
      <c r="V178">
        <f t="shared" si="16"/>
        <v>1</v>
      </c>
      <c r="W178" t="str">
        <f t="shared" si="17"/>
        <v>Available</v>
      </c>
      <c r="X178" s="164" t="str" cm="1">
        <f t="array" aca="1" ref="X178" ca="1">SUBSTITUTE(SUBSTITUTE(MID(CELL("filename"),FIND("[",CELL("filename"))+1,FIND("]",CELL("filename"))-FIND("[",CELL("filename"))-1)," JH Farmer Payment-",""),".xlsx","")</f>
        <v>Indent</v>
      </c>
      <c r="Y178" s="13">
        <f t="shared" si="14"/>
        <v>25.287645342196974</v>
      </c>
      <c r="Z178" s="3">
        <v>0</v>
      </c>
    </row>
    <row r="179" spans="1:26" x14ac:dyDescent="0.25">
      <c r="A179" t="str">
        <f>CONCATENATE(Table2[[#This Row],[Code]],Table2[[#This Row],[Farmers Code]])</f>
        <v>200100380003</v>
      </c>
      <c r="B179" s="1" t="str">
        <f>INDEX('MPG Payment'!$A:$A,MATCH(Table2[[#This Row],[Code]],'MPG Payment'!B:B,0))</f>
        <v>BMC Code :2001</v>
      </c>
      <c r="C179" t="str">
        <f>VLOOKUP(Table2[[#This Row],[Code]],'MPG Payment'!B:C,2,0)</f>
        <v>TIKRA TOLI</v>
      </c>
      <c r="D179" s="17">
        <v>20010038</v>
      </c>
      <c r="E179" s="17" t="s">
        <v>0</v>
      </c>
      <c r="F179" s="1">
        <v>4</v>
      </c>
      <c r="G179" s="13">
        <v>28.48</v>
      </c>
      <c r="H179" s="13">
        <v>1154.1508999999999</v>
      </c>
      <c r="I179" s="166">
        <v>0</v>
      </c>
      <c r="J179" s="191">
        <v>0</v>
      </c>
      <c r="K179" s="166">
        <v>0</v>
      </c>
      <c r="L179" s="166">
        <v>0</v>
      </c>
      <c r="M179" s="18">
        <v>0</v>
      </c>
      <c r="N179" s="165">
        <f>VLOOKUP(Table2[[#This Row],[Code]],'MPG Payment'!$B$4:$Z$130,25,0)</f>
        <v>0</v>
      </c>
      <c r="O179" s="170">
        <f t="shared" si="15"/>
        <v>1154</v>
      </c>
      <c r="P179" t="str">
        <f>IFERROR(VLOOKUP(D179,'Bank Master'!$C$3:$D$7987,2,0),"Indirect")</f>
        <v>Direct</v>
      </c>
      <c r="Q179" t="str">
        <f>IFERROR(VLOOKUP(A179,Table1424[],6,0),0)</f>
        <v>PAYAL KUMARI</v>
      </c>
      <c r="R179" t="str">
        <f>IFERROR(VLOOKUP(A179,Table1424[],7,0),0)</f>
        <v>84064786800</v>
      </c>
      <c r="S179" t="str">
        <f>IFERROR(VLOOKUP(A179,Table1424[],8,0),0)</f>
        <v>SBIN0RRVCGB</v>
      </c>
      <c r="T179">
        <f>IFERROR(VLOOKUP(A179,Table1424[],9,0),0)</f>
        <v>0</v>
      </c>
      <c r="U179" s="40">
        <f>IFERROR(VLOOKUP(A179,Table1424[],10,0),0)</f>
        <v>46272</v>
      </c>
      <c r="V179">
        <f t="shared" si="16"/>
        <v>1</v>
      </c>
      <c r="W179" t="str">
        <f t="shared" si="17"/>
        <v>Available</v>
      </c>
      <c r="X179" s="164" t="str" cm="1">
        <f t="array" aca="1" ref="X179" ca="1">SUBSTITUTE(SUBSTITUTE(MID(CELL("filename"),FIND("[",CELL("filename"))+1,FIND("]",CELL("filename"))-FIND("[",CELL("filename"))-1)," JH Farmer Payment-",""),".xlsx","")</f>
        <v>Indent</v>
      </c>
      <c r="Y179" s="13">
        <f t="shared" si="14"/>
        <v>8.1049922752808978</v>
      </c>
      <c r="Z179" s="3">
        <v>0</v>
      </c>
    </row>
    <row r="180" spans="1:26" x14ac:dyDescent="0.25">
      <c r="A180" t="str">
        <f>CONCATENATE(Table2[[#This Row],[Code]],Table2[[#This Row],[Farmers Code]])</f>
        <v>200100380008</v>
      </c>
      <c r="B180" s="1" t="str">
        <f>INDEX('MPG Payment'!$A:$A,MATCH(Table2[[#This Row],[Code]],'MPG Payment'!B:B,0))</f>
        <v>BMC Code :2001</v>
      </c>
      <c r="C180" t="str">
        <f>VLOOKUP(Table2[[#This Row],[Code]],'MPG Payment'!B:C,2,0)</f>
        <v>TIKRA TOLI</v>
      </c>
      <c r="D180" s="17">
        <v>20010038</v>
      </c>
      <c r="E180" s="17" t="s">
        <v>41</v>
      </c>
      <c r="F180" s="1">
        <v>4</v>
      </c>
      <c r="G180" s="13">
        <v>34.14</v>
      </c>
      <c r="H180" s="13">
        <v>1243.8461000000002</v>
      </c>
      <c r="I180" s="166">
        <v>0</v>
      </c>
      <c r="J180" s="191">
        <v>0</v>
      </c>
      <c r="K180" s="166">
        <v>0</v>
      </c>
      <c r="L180" s="166">
        <v>0</v>
      </c>
      <c r="M180" s="18">
        <v>0</v>
      </c>
      <c r="N180" s="165">
        <f>VLOOKUP(Table2[[#This Row],[Code]],'MPG Payment'!$B$4:$Z$130,25,0)</f>
        <v>0</v>
      </c>
      <c r="O180" s="170">
        <f t="shared" si="15"/>
        <v>1244</v>
      </c>
      <c r="P180" t="str">
        <f>IFERROR(VLOOKUP(D180,'Bank Master'!$C$3:$D$7987,2,0),"Indirect")</f>
        <v>Direct</v>
      </c>
      <c r="Q180" t="str">
        <f>IFERROR(VLOOKUP(A180,Table1424[],6,0),0)</f>
        <v>SONA RAM SAHU</v>
      </c>
      <c r="R180" t="str">
        <f>IFERROR(VLOOKUP(A180,Table1424[],7,0),0)</f>
        <v>495910110004842</v>
      </c>
      <c r="S180" t="str">
        <f>IFERROR(VLOOKUP(A180,Table1424[],8,0),0)</f>
        <v>BKID0004959</v>
      </c>
      <c r="T180">
        <f>IFERROR(VLOOKUP(A180,Table1424[],9,0),0)</f>
        <v>0</v>
      </c>
      <c r="U180" s="40">
        <f>IFERROR(VLOOKUP(A180,Table1424[],10,0),0)</f>
        <v>46272</v>
      </c>
      <c r="V180">
        <f t="shared" si="16"/>
        <v>1</v>
      </c>
      <c r="W180" t="str">
        <f t="shared" si="17"/>
        <v>Available</v>
      </c>
      <c r="X180" s="164" t="str" cm="1">
        <f t="array" aca="1" ref="X180" ca="1">SUBSTITUTE(SUBSTITUTE(MID(CELL("filename"),FIND("[",CELL("filename"))+1,FIND("]",CELL("filename"))-FIND("[",CELL("filename"))-1)," JH Farmer Payment-",""),".xlsx","")</f>
        <v>Indent</v>
      </c>
      <c r="Y180" s="13">
        <f t="shared" si="14"/>
        <v>7.2867375512595203</v>
      </c>
      <c r="Z180" s="3">
        <v>0</v>
      </c>
    </row>
    <row r="181" spans="1:26" x14ac:dyDescent="0.25">
      <c r="A181" t="str">
        <f>CONCATENATE(Table2[[#This Row],[Code]],Table2[[#This Row],[Farmers Code]])</f>
        <v>200100400002</v>
      </c>
      <c r="B181" s="1" t="str">
        <f>INDEX('MPG Payment'!$A:$A,MATCH(Table2[[#This Row],[Code]],'MPG Payment'!B:B,0))</f>
        <v>BMC Code :2001</v>
      </c>
      <c r="C181" t="str">
        <f>VLOOKUP(Table2[[#This Row],[Code]],'MPG Payment'!B:C,2,0)</f>
        <v>Gargaon2</v>
      </c>
      <c r="D181" s="17">
        <v>20010040</v>
      </c>
      <c r="E181" s="17" t="s">
        <v>17</v>
      </c>
      <c r="F181" s="1">
        <v>13</v>
      </c>
      <c r="G181" s="13">
        <v>196.54999999999995</v>
      </c>
      <c r="H181" s="13">
        <v>8045.1248999999998</v>
      </c>
      <c r="I181" s="166">
        <v>0</v>
      </c>
      <c r="J181" s="191">
        <v>0</v>
      </c>
      <c r="K181" s="166">
        <v>197.19999999999709</v>
      </c>
      <c r="L181" s="166">
        <v>0</v>
      </c>
      <c r="M181" s="18">
        <v>0</v>
      </c>
      <c r="N181" s="165">
        <f>VLOOKUP(Table2[[#This Row],[Code]],'MPG Payment'!$B$4:$Z$130,25,0)</f>
        <v>0</v>
      </c>
      <c r="O181" s="170">
        <f t="shared" si="15"/>
        <v>7848</v>
      </c>
      <c r="P181" t="str">
        <f>IFERROR(VLOOKUP(D181,'Bank Master'!$C$3:$D$7987,2,0),"Indirect")</f>
        <v>Direct</v>
      </c>
      <c r="Q181" t="str">
        <f>IFERROR(VLOOKUP(A181,Table1424[],6,0),0)</f>
        <v>Pawan Kumar Sahu</v>
      </c>
      <c r="R181" t="str">
        <f>IFERROR(VLOOKUP(A181,Table1424[],7,0),0)</f>
        <v>9760000100003345</v>
      </c>
      <c r="S181" t="str">
        <f>IFERROR(VLOOKUP(A181,Table1424[],8,0),0)</f>
        <v>PUNB0976000</v>
      </c>
      <c r="T181" t="str">
        <f>IFERROR(VLOOKUP(A181,Table1424[],9,0),0)</f>
        <v xml:space="preserve">PUNJAB NATIONAL BANK </v>
      </c>
      <c r="U181" s="40">
        <f>IFERROR(VLOOKUP(A181,Table1424[],10,0),0)</f>
        <v>45525</v>
      </c>
      <c r="V181">
        <f t="shared" si="16"/>
        <v>1</v>
      </c>
      <c r="W181" t="str">
        <f t="shared" si="17"/>
        <v>Available</v>
      </c>
      <c r="X181" s="164" t="str" cm="1">
        <f t="array" aca="1" ref="X181" ca="1">SUBSTITUTE(SUBSTITUTE(MID(CELL("filename"),FIND("[",CELL("filename"))+1,FIND("]",CELL("filename"))-FIND("[",CELL("filename"))-1)," JH Farmer Payment-",""),".xlsx","")</f>
        <v>Indent</v>
      </c>
      <c r="Y181" s="13">
        <f t="shared" si="14"/>
        <v>26.605602569320791</v>
      </c>
      <c r="Z181" s="3">
        <v>0</v>
      </c>
    </row>
    <row r="182" spans="1:26" x14ac:dyDescent="0.25">
      <c r="A182" t="str">
        <f>CONCATENATE(Table2[[#This Row],[Code]],Table2[[#This Row],[Farmers Code]])</f>
        <v>200100400003</v>
      </c>
      <c r="B182" s="1" t="str">
        <f>INDEX('MPG Payment'!$A:$A,MATCH(Table2[[#This Row],[Code]],'MPG Payment'!B:B,0))</f>
        <v>BMC Code :2001</v>
      </c>
      <c r="C182" t="str">
        <f>VLOOKUP(Table2[[#This Row],[Code]],'MPG Payment'!B:C,2,0)</f>
        <v>Gargaon2</v>
      </c>
      <c r="D182" s="17">
        <v>20010040</v>
      </c>
      <c r="E182" s="17" t="s">
        <v>0</v>
      </c>
      <c r="F182" s="1">
        <v>14</v>
      </c>
      <c r="G182" s="13">
        <v>224.51</v>
      </c>
      <c r="H182" s="13">
        <v>9165.9042999999983</v>
      </c>
      <c r="I182" s="166">
        <v>0</v>
      </c>
      <c r="J182" s="191">
        <v>0</v>
      </c>
      <c r="K182" s="166">
        <v>0</v>
      </c>
      <c r="L182" s="166">
        <v>0</v>
      </c>
      <c r="M182" s="18">
        <v>0</v>
      </c>
      <c r="N182" s="165">
        <f>VLOOKUP(Table2[[#This Row],[Code]],'MPG Payment'!$B$4:$Z$130,25,0)</f>
        <v>0</v>
      </c>
      <c r="O182" s="170">
        <f t="shared" si="15"/>
        <v>9166</v>
      </c>
      <c r="P182" t="str">
        <f>IFERROR(VLOOKUP(D182,'Bank Master'!$C$3:$D$7987,2,0),"Indirect")</f>
        <v>Direct</v>
      </c>
      <c r="Q182" t="str">
        <f>IFERROR(VLOOKUP(A182,Table1424[],6,0),0)</f>
        <v xml:space="preserve">Karma Sahu </v>
      </c>
      <c r="R182" t="str">
        <f>IFERROR(VLOOKUP(A182,Table1424[],7,0),0)</f>
        <v>22010706883</v>
      </c>
      <c r="S182" t="str">
        <f>IFERROR(VLOOKUP(A182,Table1424[],8,0),0)</f>
        <v>SBIN0RRVCGB</v>
      </c>
      <c r="T182" t="str">
        <f>IFERROR(VLOOKUP(A182,Table1424[],9,0),0)</f>
        <v>STATE BANK OF INDIA</v>
      </c>
      <c r="U182" s="40">
        <f>IFERROR(VLOOKUP(A182,Table1424[],10,0),0)</f>
        <v>45514</v>
      </c>
      <c r="V182">
        <f t="shared" si="16"/>
        <v>1</v>
      </c>
      <c r="W182" t="str">
        <f t="shared" si="17"/>
        <v>Available</v>
      </c>
      <c r="X182" s="164" t="str" cm="1">
        <f t="array" aca="1" ref="X182" ca="1">SUBSTITUTE(SUBSTITUTE(MID(CELL("filename"),FIND("[",CELL("filename"))+1,FIND("]",CELL("filename"))-FIND("[",CELL("filename"))-1)," JH Farmer Payment-",""),".xlsx","")</f>
        <v>Indent</v>
      </c>
      <c r="Y182" s="13">
        <f t="shared" si="14"/>
        <v>28.578384080887261</v>
      </c>
      <c r="Z182" s="3">
        <v>0</v>
      </c>
    </row>
    <row r="183" spans="1:26" x14ac:dyDescent="0.25">
      <c r="A183" t="str">
        <f>CONCATENATE(Table2[[#This Row],[Code]],Table2[[#This Row],[Farmers Code]])</f>
        <v>200100400004</v>
      </c>
      <c r="B183" s="1" t="str">
        <f>INDEX('MPG Payment'!$A:$A,MATCH(Table2[[#This Row],[Code]],'MPG Payment'!B:B,0))</f>
        <v>BMC Code :2001</v>
      </c>
      <c r="C183" t="str">
        <f>VLOOKUP(Table2[[#This Row],[Code]],'MPG Payment'!B:C,2,0)</f>
        <v>Gargaon2</v>
      </c>
      <c r="D183" s="17">
        <v>20010040</v>
      </c>
      <c r="E183" s="17" t="s">
        <v>1</v>
      </c>
      <c r="F183" s="1">
        <v>11</v>
      </c>
      <c r="G183" s="13">
        <v>201.4</v>
      </c>
      <c r="H183" s="13">
        <v>8338.3340000000007</v>
      </c>
      <c r="I183" s="166">
        <v>0</v>
      </c>
      <c r="J183" s="191">
        <v>0</v>
      </c>
      <c r="K183" s="166">
        <v>0</v>
      </c>
      <c r="L183" s="166">
        <v>0</v>
      </c>
      <c r="M183" s="18">
        <v>0</v>
      </c>
      <c r="N183" s="165">
        <f>VLOOKUP(Table2[[#This Row],[Code]],'MPG Payment'!$B$4:$Z$130,25,0)</f>
        <v>0</v>
      </c>
      <c r="O183" s="170">
        <f t="shared" si="15"/>
        <v>8338</v>
      </c>
      <c r="P183" t="str">
        <f>IFERROR(VLOOKUP(D183,'Bank Master'!$C$3:$D$7987,2,0),"Indirect")</f>
        <v>Direct</v>
      </c>
      <c r="Q183" t="str">
        <f>IFERROR(VLOOKUP(A183,Table1424[],6,0),0)</f>
        <v xml:space="preserve">Prabha Devi </v>
      </c>
      <c r="R183" t="str">
        <f>IFERROR(VLOOKUP(A183,Table1424[],7,0),0)</f>
        <v>9760000100060966</v>
      </c>
      <c r="S183" t="str">
        <f>IFERROR(VLOOKUP(A183,Table1424[],8,0),0)</f>
        <v>PUNB0976000</v>
      </c>
      <c r="T183" t="str">
        <f>IFERROR(VLOOKUP(A183,Table1424[],9,0),0)</f>
        <v xml:space="preserve">PUNJAB NATIONAL BANK </v>
      </c>
      <c r="U183" s="40">
        <f>IFERROR(VLOOKUP(A183,Table1424[],10,0),0)</f>
        <v>45608</v>
      </c>
      <c r="V183">
        <f t="shared" si="16"/>
        <v>1</v>
      </c>
      <c r="W183" t="str">
        <f t="shared" si="17"/>
        <v>Available</v>
      </c>
      <c r="X183" s="164" t="str" cm="1">
        <f t="array" aca="1" ref="X183" ca="1">SUBSTITUTE(SUBSTITUTE(MID(CELL("filename"),FIND("[",CELL("filename"))+1,FIND("]",CELL("filename"))-FIND("[",CELL("filename"))-1)," JH Farmer Payment-",""),".xlsx","")</f>
        <v>Indent</v>
      </c>
      <c r="Y183" s="13">
        <f t="shared" si="14"/>
        <v>22.771021350546182</v>
      </c>
      <c r="Z183" s="3">
        <v>0</v>
      </c>
    </row>
    <row r="184" spans="1:26" x14ac:dyDescent="0.25">
      <c r="A184" t="str">
        <f>CONCATENATE(Table2[[#This Row],[Code]],Table2[[#This Row],[Farmers Code]])</f>
        <v>200100400007</v>
      </c>
      <c r="B184" s="1" t="str">
        <f>INDEX('MPG Payment'!$A:$A,MATCH(Table2[[#This Row],[Code]],'MPG Payment'!B:B,0))</f>
        <v>BMC Code :2001</v>
      </c>
      <c r="C184" t="str">
        <f>VLOOKUP(Table2[[#This Row],[Code]],'MPG Payment'!B:C,2,0)</f>
        <v>Gargaon2</v>
      </c>
      <c r="D184" s="17">
        <v>20010040</v>
      </c>
      <c r="E184" s="17" t="s">
        <v>20</v>
      </c>
      <c r="F184" s="1">
        <v>14</v>
      </c>
      <c r="G184" s="13">
        <v>91.49</v>
      </c>
      <c r="H184" s="13">
        <v>3874</v>
      </c>
      <c r="I184" s="166">
        <v>0</v>
      </c>
      <c r="J184" s="191">
        <v>0</v>
      </c>
      <c r="K184" s="166">
        <v>0</v>
      </c>
      <c r="L184" s="166">
        <v>0</v>
      </c>
      <c r="M184" s="18">
        <v>0</v>
      </c>
      <c r="N184" s="165">
        <f>VLOOKUP(Table2[[#This Row],[Code]],'MPG Payment'!$B$4:$Z$130,25,0)</f>
        <v>0</v>
      </c>
      <c r="O184" s="170">
        <f t="shared" si="15"/>
        <v>3874</v>
      </c>
      <c r="P184" t="str">
        <f>IFERROR(VLOOKUP(D184,'Bank Master'!$C$3:$D$7987,2,0),"Indirect")</f>
        <v>Direct</v>
      </c>
      <c r="Q184" t="str">
        <f>IFERROR(VLOOKUP(A184,Table1424[],6,0),0)</f>
        <v>BIRSA ORAON</v>
      </c>
      <c r="R184" t="str">
        <f>IFERROR(VLOOKUP(A184,Table1424[],7,0),0)</f>
        <v>30838422406</v>
      </c>
      <c r="S184" t="str">
        <f>IFERROR(VLOOKUP(A184,Table1424[],8,0),0)</f>
        <v>SBIN0012618</v>
      </c>
      <c r="T184" t="str">
        <f>IFERROR(VLOOKUP(A184,Table1424[],9,0),0)</f>
        <v>STATE BANK OF INDIA</v>
      </c>
      <c r="U184" s="40">
        <f>IFERROR(VLOOKUP(A184,Table1424[],10,0),0)</f>
        <v>45572</v>
      </c>
      <c r="V184">
        <f t="shared" si="16"/>
        <v>1</v>
      </c>
      <c r="W184" t="str">
        <f t="shared" si="17"/>
        <v>Available</v>
      </c>
      <c r="X184" s="164" t="str" cm="1">
        <f t="array" aca="1" ref="X184" ca="1">SUBSTITUTE(SUBSTITUTE(MID(CELL("filename"),FIND("[",CELL("filename"))+1,FIND("]",CELL("filename"))-FIND("[",CELL("filename"))-1)," JH Farmer Payment-",""),".xlsx","")</f>
        <v>Indent</v>
      </c>
      <c r="Y184" s="13">
        <f t="shared" si="14"/>
        <v>29.640397857689369</v>
      </c>
      <c r="Z184" s="3">
        <v>0</v>
      </c>
    </row>
    <row r="185" spans="1:26" x14ac:dyDescent="0.25">
      <c r="A185" t="str">
        <f>CONCATENATE(Table2[[#This Row],[Code]],Table2[[#This Row],[Farmers Code]])</f>
        <v>200100400014</v>
      </c>
      <c r="B185" s="1" t="str">
        <f>INDEX('MPG Payment'!$A:$A,MATCH(Table2[[#This Row],[Code]],'MPG Payment'!B:B,0))</f>
        <v>BMC Code :2001</v>
      </c>
      <c r="C185" t="str">
        <f>VLOOKUP(Table2[[#This Row],[Code]],'MPG Payment'!B:C,2,0)</f>
        <v>Gargaon2</v>
      </c>
      <c r="D185" s="17">
        <v>20010040</v>
      </c>
      <c r="E185" s="17" t="s">
        <v>24</v>
      </c>
      <c r="F185" s="1">
        <v>12</v>
      </c>
      <c r="G185" s="13">
        <v>37.07</v>
      </c>
      <c r="H185" s="13">
        <v>1310.2253000000001</v>
      </c>
      <c r="I185" s="166">
        <v>0</v>
      </c>
      <c r="J185" s="191">
        <v>0</v>
      </c>
      <c r="K185" s="166">
        <v>0</v>
      </c>
      <c r="L185" s="166">
        <v>0</v>
      </c>
      <c r="M185" s="18">
        <v>0</v>
      </c>
      <c r="N185" s="165">
        <f>VLOOKUP(Table2[[#This Row],[Code]],'MPG Payment'!$B$4:$Z$130,25,0)</f>
        <v>0</v>
      </c>
      <c r="O185" s="170">
        <f t="shared" si="15"/>
        <v>1310</v>
      </c>
      <c r="P185" t="str">
        <f>IFERROR(VLOOKUP(D185,'Bank Master'!$C$3:$D$7987,2,0),"Indirect")</f>
        <v>Direct</v>
      </c>
      <c r="Q185" t="str">
        <f>IFERROR(VLOOKUP(A185,Table1424[],6,0),0)</f>
        <v>CHAMI URAIN</v>
      </c>
      <c r="R185" t="str">
        <f>IFERROR(VLOOKUP(A185,Table1424[],7,0),0)</f>
        <v>55520100002964</v>
      </c>
      <c r="S185" t="str">
        <f>IFERROR(VLOOKUP(A185,Table1424[],8,0),0)</f>
        <v>BARB0BEROXX</v>
      </c>
      <c r="T185">
        <f>IFERROR(VLOOKUP(A185,Table1424[],9,0),0)</f>
        <v>0</v>
      </c>
      <c r="U185" s="40">
        <f>IFERROR(VLOOKUP(A185,Table1424[],10,0),0)</f>
        <v>45812</v>
      </c>
      <c r="V185">
        <f t="shared" si="16"/>
        <v>1</v>
      </c>
      <c r="W185" t="str">
        <f t="shared" si="17"/>
        <v>Available</v>
      </c>
      <c r="X185" s="164" t="str" cm="1">
        <f t="array" aca="1" ref="X185" ca="1">SUBSTITUTE(SUBSTITUTE(MID(CELL("filename"),FIND("[",CELL("filename"))+1,FIND("]",CELL("filename"))-FIND("[",CELL("filename"))-1)," JH Farmer Payment-",""),".xlsx","")</f>
        <v>Indent</v>
      </c>
      <c r="Y185" s="13">
        <f t="shared" si="14"/>
        <v>21.206775829511738</v>
      </c>
      <c r="Z185" s="3">
        <v>0</v>
      </c>
    </row>
    <row r="186" spans="1:26" x14ac:dyDescent="0.25">
      <c r="A186" t="str">
        <f>CONCATENATE(Table2[[#This Row],[Code]],Table2[[#This Row],[Farmers Code]])</f>
        <v>200100400017</v>
      </c>
      <c r="B186" s="1" t="str">
        <f>INDEX('MPG Payment'!$A:$A,MATCH(Table2[[#This Row],[Code]],'MPG Payment'!B:B,0))</f>
        <v>BMC Code :2001</v>
      </c>
      <c r="C186" t="str">
        <f>VLOOKUP(Table2[[#This Row],[Code]],'MPG Payment'!B:C,2,0)</f>
        <v>Gargaon2</v>
      </c>
      <c r="D186" s="17">
        <v>20010040</v>
      </c>
      <c r="E186" s="17" t="s">
        <v>27</v>
      </c>
      <c r="F186" s="1">
        <v>7</v>
      </c>
      <c r="G186" s="13">
        <v>31.369999999999994</v>
      </c>
      <c r="H186" s="13">
        <v>1134.432</v>
      </c>
      <c r="I186" s="166">
        <v>0</v>
      </c>
      <c r="J186" s="191">
        <v>0</v>
      </c>
      <c r="K186" s="166">
        <v>0</v>
      </c>
      <c r="L186" s="166">
        <v>0</v>
      </c>
      <c r="M186" s="18">
        <v>0</v>
      </c>
      <c r="N186" s="165">
        <f>VLOOKUP(Table2[[#This Row],[Code]],'MPG Payment'!$B$4:$Z$130,25,0)</f>
        <v>0</v>
      </c>
      <c r="O186" s="170">
        <f t="shared" si="15"/>
        <v>1134</v>
      </c>
      <c r="P186" t="str">
        <f>IFERROR(VLOOKUP(D186,'Bank Master'!$C$3:$D$7987,2,0),"Indirect")</f>
        <v>Direct</v>
      </c>
      <c r="Q186" t="str">
        <f>IFERROR(VLOOKUP(A186,Table1424[],6,0),0)</f>
        <v>SANCHARIYA DEVI</v>
      </c>
      <c r="R186" t="str">
        <f>IFERROR(VLOOKUP(A186,Table1424[],7,0),0)</f>
        <v>22010788879</v>
      </c>
      <c r="S186" t="str">
        <f>IFERROR(VLOOKUP(A186,Table1424[],8,0),0)</f>
        <v>SBIN0RRVCGB</v>
      </c>
      <c r="T186">
        <f>IFERROR(VLOOKUP(A186,Table1424[],9,0),0)</f>
        <v>0</v>
      </c>
      <c r="U186" s="40">
        <f>IFERROR(VLOOKUP(A186,Table1424[],10,0),0)</f>
        <v>45986</v>
      </c>
      <c r="V186">
        <f t="shared" si="16"/>
        <v>1</v>
      </c>
      <c r="W186" t="str">
        <f t="shared" si="17"/>
        <v>Available</v>
      </c>
      <c r="X186" s="164" t="str" cm="1">
        <f t="array" aca="1" ref="X186" ca="1">SUBSTITUTE(SUBSTITUTE(MID(CELL("filename"),FIND("[",CELL("filename"))+1,FIND("]",CELL("filename"))-FIND("[",CELL("filename"))-1)," JH Farmer Payment-",""),".xlsx","")</f>
        <v>Indent</v>
      </c>
      <c r="Y186" s="13">
        <f t="shared" si="14"/>
        <v>12.657035384124963</v>
      </c>
      <c r="Z186" s="3">
        <v>0</v>
      </c>
    </row>
    <row r="187" spans="1:26" x14ac:dyDescent="0.25">
      <c r="A187" t="str">
        <f>CONCATENATE(Table2[[#This Row],[Code]],Table2[[#This Row],[Farmers Code]])</f>
        <v>200100400018</v>
      </c>
      <c r="B187" s="1" t="str">
        <f>INDEX('MPG Payment'!$A:$A,MATCH(Table2[[#This Row],[Code]],'MPG Payment'!B:B,0))</f>
        <v>BMC Code :2001</v>
      </c>
      <c r="C187" t="str">
        <f>VLOOKUP(Table2[[#This Row],[Code]],'MPG Payment'!B:C,2,0)</f>
        <v>Gargaon2</v>
      </c>
      <c r="D187" s="17">
        <v>20010040</v>
      </c>
      <c r="E187" s="17" t="s">
        <v>2</v>
      </c>
      <c r="F187" s="1">
        <v>7</v>
      </c>
      <c r="G187" s="13">
        <v>17.34</v>
      </c>
      <c r="H187" s="13">
        <v>916.26980000000003</v>
      </c>
      <c r="I187" s="166">
        <v>0</v>
      </c>
      <c r="J187" s="191">
        <v>0</v>
      </c>
      <c r="K187" s="166">
        <v>0</v>
      </c>
      <c r="L187" s="166">
        <v>0</v>
      </c>
      <c r="M187" s="18">
        <v>0</v>
      </c>
      <c r="N187" s="165">
        <f>VLOOKUP(Table2[[#This Row],[Code]],'MPG Payment'!$B$4:$Z$130,25,0)</f>
        <v>0</v>
      </c>
      <c r="O187" s="170">
        <f t="shared" si="15"/>
        <v>916</v>
      </c>
      <c r="P187" t="str">
        <f>IFERROR(VLOOKUP(D187,'Bank Master'!$C$3:$D$7987,2,0),"Indirect")</f>
        <v>Direct</v>
      </c>
      <c r="Q187" t="str">
        <f>IFERROR(VLOOKUP(A187,Table1424[],6,0),0)</f>
        <v>MANGAL ORAON</v>
      </c>
      <c r="R187" t="str">
        <f>IFERROR(VLOOKUP(A187,Table1424[],7,0),0)</f>
        <v>20418358714</v>
      </c>
      <c r="S187" t="str">
        <f>IFERROR(VLOOKUP(A187,Table1424[],8,0),0)</f>
        <v>SBIN0012618</v>
      </c>
      <c r="T187">
        <f>IFERROR(VLOOKUP(A187,Table1424[],9,0),0)</f>
        <v>0</v>
      </c>
      <c r="U187" s="40">
        <f>IFERROR(VLOOKUP(A187,Table1424[],10,0),0)</f>
        <v>46013</v>
      </c>
      <c r="V187">
        <f t="shared" si="16"/>
        <v>1</v>
      </c>
      <c r="W187" t="str">
        <f t="shared" si="17"/>
        <v>Available</v>
      </c>
      <c r="X187" s="164" t="str" cm="1">
        <f t="array" aca="1" ref="X187" ca="1">SUBSTITUTE(SUBSTITUTE(MID(CELL("filename"),FIND("[",CELL("filename"))+1,FIND("]",CELL("filename"))-FIND("[",CELL("filename"))-1)," JH Farmer Payment-",""),".xlsx","")</f>
        <v>Indent</v>
      </c>
      <c r="Y187" s="13">
        <f t="shared" si="14"/>
        <v>18.494488465974626</v>
      </c>
      <c r="Z187" s="3">
        <v>0</v>
      </c>
    </row>
    <row r="188" spans="1:26" x14ac:dyDescent="0.25">
      <c r="A188" t="str">
        <f>CONCATENATE(Table2[[#This Row],[Code]],Table2[[#This Row],[Farmers Code]])</f>
        <v>200100400019</v>
      </c>
      <c r="B188" s="1" t="str">
        <f>INDEX('MPG Payment'!$A:$A,MATCH(Table2[[#This Row],[Code]],'MPG Payment'!B:B,0))</f>
        <v>BMC Code :2001</v>
      </c>
      <c r="C188" t="str">
        <f>VLOOKUP(Table2[[#This Row],[Code]],'MPG Payment'!B:C,2,0)</f>
        <v>Gargaon2</v>
      </c>
      <c r="D188" s="17">
        <v>20010040</v>
      </c>
      <c r="E188" s="17" t="s">
        <v>3</v>
      </c>
      <c r="F188" s="1">
        <v>7</v>
      </c>
      <c r="G188" s="13">
        <v>38.520000000000003</v>
      </c>
      <c r="H188" s="13">
        <v>1550.5751999999998</v>
      </c>
      <c r="I188" s="166">
        <v>0</v>
      </c>
      <c r="J188" s="191">
        <v>0</v>
      </c>
      <c r="K188" s="166">
        <v>0</v>
      </c>
      <c r="L188" s="166">
        <v>0</v>
      </c>
      <c r="M188" s="18">
        <v>0</v>
      </c>
      <c r="N188" s="165">
        <f>VLOOKUP(Table2[[#This Row],[Code]],'MPG Payment'!$B$4:$Z$130,25,0)</f>
        <v>0</v>
      </c>
      <c r="O188" s="170">
        <f t="shared" si="15"/>
        <v>1551</v>
      </c>
      <c r="P188" t="str">
        <f>IFERROR(VLOOKUP(D188,'Bank Master'!$C$3:$D$7987,2,0),"Indirect")</f>
        <v>Direct</v>
      </c>
      <c r="Q188" t="str">
        <f>IFERROR(VLOOKUP(A188,Table1424[],6,0),0)</f>
        <v>JINGI ORAIN</v>
      </c>
      <c r="R188" t="str">
        <f>IFERROR(VLOOKUP(A188,Table1424[],7,0),0)</f>
        <v>9760000100077373</v>
      </c>
      <c r="S188" t="str">
        <f>IFERROR(VLOOKUP(A188,Table1424[],8,0),0)</f>
        <v>PUNB0976000</v>
      </c>
      <c r="T188">
        <f>IFERROR(VLOOKUP(A188,Table1424[],9,0),0)</f>
        <v>0</v>
      </c>
      <c r="U188" s="40">
        <f>IFERROR(VLOOKUP(A188,Table1424[],10,0),0)</f>
        <v>46055</v>
      </c>
      <c r="V188">
        <f t="shared" si="16"/>
        <v>1</v>
      </c>
      <c r="W188" t="str">
        <f t="shared" si="17"/>
        <v>Available</v>
      </c>
      <c r="X188" s="164" t="str" cm="1">
        <f t="array" aca="1" ref="X188" ca="1">SUBSTITUTE(SUBSTITUTE(MID(CELL("filename"),FIND("[",CELL("filename"))+1,FIND("]",CELL("filename"))-FIND("[",CELL("filename"))-1)," JH Farmer Payment-",""),".xlsx","")</f>
        <v>Indent</v>
      </c>
      <c r="Y188" s="13">
        <f t="shared" si="14"/>
        <v>14.088819314641743</v>
      </c>
      <c r="Z188" s="3">
        <v>0</v>
      </c>
    </row>
    <row r="189" spans="1:26" x14ac:dyDescent="0.25">
      <c r="A189" t="str">
        <f>CONCATENATE(Table2[[#This Row],[Code]],Table2[[#This Row],[Farmers Code]])</f>
        <v>200100410007</v>
      </c>
      <c r="B189" s="1" t="str">
        <f>INDEX('MPG Payment'!$A:$A,MATCH(Table2[[#This Row],[Code]],'MPG Payment'!B:B,0))</f>
        <v>BMC Code :2001</v>
      </c>
      <c r="C189" t="str">
        <f>VLOOKUP(Table2[[#This Row],[Code]],'MPG Payment'!B:C,2,0)</f>
        <v>TERO</v>
      </c>
      <c r="D189" s="17">
        <v>20010041</v>
      </c>
      <c r="E189" s="17" t="s">
        <v>20</v>
      </c>
      <c r="F189" s="1">
        <v>11</v>
      </c>
      <c r="G189" s="13">
        <v>20.720000000000002</v>
      </c>
      <c r="H189" s="13">
        <v>925.50160000000005</v>
      </c>
      <c r="I189" s="166">
        <v>0</v>
      </c>
      <c r="J189" s="191">
        <v>0</v>
      </c>
      <c r="K189" s="166">
        <v>0</v>
      </c>
      <c r="L189" s="166">
        <v>0</v>
      </c>
      <c r="M189" s="18">
        <v>0</v>
      </c>
      <c r="N189" s="165">
        <f>VLOOKUP(Table2[[#This Row],[Code]],'MPG Payment'!$B$4:$Z$130,25,0)</f>
        <v>0</v>
      </c>
      <c r="O189" s="170">
        <f t="shared" si="15"/>
        <v>926</v>
      </c>
      <c r="P189" t="str">
        <f>IFERROR(VLOOKUP(D189,'Bank Master'!$C$3:$D$7987,2,0),"Indirect")</f>
        <v>Direct</v>
      </c>
      <c r="Q189" t="str">
        <f>IFERROR(VLOOKUP(A189,Table1424[],6,0),0)</f>
        <v xml:space="preserve">Budhram Oran </v>
      </c>
      <c r="R189" t="str">
        <f>IFERROR(VLOOKUP(A189,Table1424[],7,0),0)</f>
        <v>22010379151</v>
      </c>
      <c r="S189" t="str">
        <f>IFERROR(VLOOKUP(A189,Table1424[],8,0),0)</f>
        <v>SBIN0RRVCGB</v>
      </c>
      <c r="T189" t="str">
        <f>IFERROR(VLOOKUP(A189,Table1424[],9,0),0)</f>
        <v>STATE BANK OF INDIA</v>
      </c>
      <c r="U189" s="40">
        <f>IFERROR(VLOOKUP(A189,Table1424[],10,0),0)</f>
        <v>45535</v>
      </c>
      <c r="V189">
        <f t="shared" si="16"/>
        <v>1</v>
      </c>
      <c r="W189" t="str">
        <f t="shared" si="17"/>
        <v>Available</v>
      </c>
      <c r="X189" s="164" t="str" cm="1">
        <f t="array" aca="1" ref="X189" ca="1">SUBSTITUTE(SUBSTITUTE(MID(CELL("filename"),FIND("[",CELL("filename"))+1,FIND("]",CELL("filename"))-FIND("[",CELL("filename"))-1)," JH Farmer Payment-",""),".xlsx","")</f>
        <v>Indent</v>
      </c>
      <c r="Y189" s="13">
        <f t="shared" si="14"/>
        <v>24.5668861003861</v>
      </c>
      <c r="Z189" s="3">
        <v>0</v>
      </c>
    </row>
    <row r="190" spans="1:26" x14ac:dyDescent="0.25">
      <c r="A190" t="str">
        <f>CONCATENATE(Table2[[#This Row],[Code]],Table2[[#This Row],[Farmers Code]])</f>
        <v>200100410026</v>
      </c>
      <c r="B190" s="1" t="str">
        <f>INDEX('MPG Payment'!$A:$A,MATCH(Table2[[#This Row],[Code]],'MPG Payment'!B:B,0))</f>
        <v>BMC Code :2001</v>
      </c>
      <c r="C190" t="str">
        <f>VLOOKUP(Table2[[#This Row],[Code]],'MPG Payment'!B:C,2,0)</f>
        <v>TERO</v>
      </c>
      <c r="D190" s="17">
        <v>20010041</v>
      </c>
      <c r="E190" s="17" t="s">
        <v>39</v>
      </c>
      <c r="F190" s="1">
        <v>8</v>
      </c>
      <c r="G190" s="13">
        <v>23.86</v>
      </c>
      <c r="H190" s="13">
        <v>979.56540000000007</v>
      </c>
      <c r="I190" s="166">
        <v>0</v>
      </c>
      <c r="J190" s="191">
        <v>0</v>
      </c>
      <c r="K190" s="166">
        <v>0</v>
      </c>
      <c r="L190" s="166">
        <v>0</v>
      </c>
      <c r="M190" s="18">
        <v>0</v>
      </c>
      <c r="N190" s="165">
        <f>VLOOKUP(Table2[[#This Row],[Code]],'MPG Payment'!$B$4:$Z$130,25,0)</f>
        <v>0</v>
      </c>
      <c r="O190" s="170">
        <f t="shared" si="15"/>
        <v>980</v>
      </c>
      <c r="P190" t="str">
        <f>IFERROR(VLOOKUP(D190,'Bank Master'!$C$3:$D$7987,2,0),"Indirect")</f>
        <v>Direct</v>
      </c>
      <c r="Q190" t="str">
        <f>IFERROR(VLOOKUP(A190,Table1424[],6,0),0)</f>
        <v>MANGO ORAON</v>
      </c>
      <c r="R190" t="str">
        <f>IFERROR(VLOOKUP(A190,Table1424[],7,0),0)</f>
        <v>495918210007941</v>
      </c>
      <c r="S190" t="str">
        <f>IFERROR(VLOOKUP(A190,Table1424[],8,0),0)</f>
        <v>BKID0004959</v>
      </c>
      <c r="T190" t="str">
        <f>IFERROR(VLOOKUP(A190,Table1424[],9,0),0)</f>
        <v>BANK OF INDIA</v>
      </c>
      <c r="U190" s="40">
        <f>IFERROR(VLOOKUP(A190,Table1424[],10,0),0)</f>
        <v>45565</v>
      </c>
      <c r="V190">
        <f t="shared" si="16"/>
        <v>1</v>
      </c>
      <c r="W190" t="str">
        <f t="shared" si="17"/>
        <v>Available</v>
      </c>
      <c r="X190" s="164" t="str" cm="1">
        <f t="array" aca="1" ref="X190" ca="1">SUBSTITUTE(SUBSTITUTE(MID(CELL("filename"),FIND("[",CELL("filename"))+1,FIND("]",CELL("filename"))-FIND("[",CELL("filename"))-1)," JH Farmer Payment-",""),".xlsx","")</f>
        <v>Indent</v>
      </c>
      <c r="Y190" s="13">
        <f t="shared" si="14"/>
        <v>16.421884325230515</v>
      </c>
      <c r="Z190" s="3">
        <v>0</v>
      </c>
    </row>
    <row r="191" spans="1:26" x14ac:dyDescent="0.25">
      <c r="A191" t="str">
        <f>CONCATENATE(Table2[[#This Row],[Code]],Table2[[#This Row],[Farmers Code]])</f>
        <v>200100410055</v>
      </c>
      <c r="B191" s="1" t="str">
        <f>INDEX('MPG Payment'!$A:$A,MATCH(Table2[[#This Row],[Code]],'MPG Payment'!B:B,0))</f>
        <v>BMC Code :2001</v>
      </c>
      <c r="C191" t="str">
        <f>VLOOKUP(Table2[[#This Row],[Code]],'MPG Payment'!B:C,2,0)</f>
        <v>TERO</v>
      </c>
      <c r="D191" s="17">
        <v>20010041</v>
      </c>
      <c r="E191" s="17" t="s">
        <v>427</v>
      </c>
      <c r="F191" s="1">
        <v>13</v>
      </c>
      <c r="G191" s="13">
        <v>54.320000000000007</v>
      </c>
      <c r="H191" s="13">
        <v>3230.7064</v>
      </c>
      <c r="I191" s="166">
        <v>0</v>
      </c>
      <c r="J191" s="191">
        <v>0</v>
      </c>
      <c r="K191" s="166">
        <v>0</v>
      </c>
      <c r="L191" s="166">
        <v>0</v>
      </c>
      <c r="M191" s="18">
        <v>0</v>
      </c>
      <c r="N191" s="165">
        <f>VLOOKUP(Table2[[#This Row],[Code]],'MPG Payment'!$B$4:$Z$130,25,0)</f>
        <v>0</v>
      </c>
      <c r="O191" s="170">
        <f t="shared" si="15"/>
        <v>3231</v>
      </c>
      <c r="P191" t="str">
        <f>IFERROR(VLOOKUP(D191,'Bank Master'!$C$3:$D$7987,2,0),"Indirect")</f>
        <v>Direct</v>
      </c>
      <c r="Q191" t="str">
        <f>IFERROR(VLOOKUP(A191,Table1424[],6,0),0)</f>
        <v>CHALA ORAON</v>
      </c>
      <c r="R191" t="str">
        <f>IFERROR(VLOOKUP(A191,Table1424[],7,0),0)</f>
        <v>4895108009722</v>
      </c>
      <c r="S191" t="str">
        <f>IFERROR(VLOOKUP(A191,Table1424[],8,0),0)</f>
        <v>CNRB0004895</v>
      </c>
      <c r="T191">
        <f>IFERROR(VLOOKUP(A191,Table1424[],9,0),0)</f>
        <v>0</v>
      </c>
      <c r="U191" s="40">
        <f>IFERROR(VLOOKUP(A191,Table1424[],10,0),0)</f>
        <v>45873</v>
      </c>
      <c r="V191">
        <f t="shared" si="16"/>
        <v>1</v>
      </c>
      <c r="W191" t="str">
        <f t="shared" si="17"/>
        <v>Available</v>
      </c>
      <c r="X191" s="164" t="str" cm="1">
        <f t="array" aca="1" ref="X191" ca="1">SUBSTITUTE(SUBSTITUTE(MID(CELL("filename"),FIND("[",CELL("filename"))+1,FIND("]",CELL("filename"))-FIND("[",CELL("filename"))-1)," JH Farmer Payment-",""),".xlsx","")</f>
        <v>Indent</v>
      </c>
      <c r="Y191" s="13">
        <f t="shared" si="14"/>
        <v>38.659041973490424</v>
      </c>
      <c r="Z191" s="3">
        <v>0</v>
      </c>
    </row>
    <row r="192" spans="1:26" x14ac:dyDescent="0.25">
      <c r="A192" t="str">
        <f>CONCATENATE(Table2[[#This Row],[Code]],Table2[[#This Row],[Farmers Code]])</f>
        <v>200100410057</v>
      </c>
      <c r="B192" s="1" t="str">
        <f>INDEX('MPG Payment'!$A:$A,MATCH(Table2[[#This Row],[Code]],'MPG Payment'!B:B,0))</f>
        <v>BMC Code :2001</v>
      </c>
      <c r="C192" t="str">
        <f>VLOOKUP(Table2[[#This Row],[Code]],'MPG Payment'!B:C,2,0)</f>
        <v>TERO</v>
      </c>
      <c r="D192" s="17">
        <v>20010041</v>
      </c>
      <c r="E192" s="17" t="s">
        <v>762</v>
      </c>
      <c r="F192" s="1">
        <v>13</v>
      </c>
      <c r="G192" s="13">
        <v>34</v>
      </c>
      <c r="H192" s="13">
        <v>1494.8593999999998</v>
      </c>
      <c r="I192" s="166">
        <v>0</v>
      </c>
      <c r="J192" s="191">
        <v>0</v>
      </c>
      <c r="K192" s="166">
        <v>0</v>
      </c>
      <c r="L192" s="166">
        <v>0</v>
      </c>
      <c r="M192" s="18">
        <v>0</v>
      </c>
      <c r="N192" s="165">
        <f>VLOOKUP(Table2[[#This Row],[Code]],'MPG Payment'!$B$4:$Z$130,25,0)</f>
        <v>0</v>
      </c>
      <c r="O192" s="170">
        <f t="shared" si="15"/>
        <v>1495</v>
      </c>
      <c r="P192" t="str">
        <f>IFERROR(VLOOKUP(D192,'Bank Master'!$C$3:$D$7987,2,0),"Indirect")</f>
        <v>Direct</v>
      </c>
      <c r="Q192" t="str">
        <f>IFERROR(VLOOKUP(A192,Table1424[],6,0),0)</f>
        <v>AMAR ORAON</v>
      </c>
      <c r="R192" t="str">
        <f>IFERROR(VLOOKUP(A192,Table1424[],7,0),0)</f>
        <v>9955301438</v>
      </c>
      <c r="S192" t="str">
        <f>IFERROR(VLOOKUP(A192,Table1424[],8,0),0)</f>
        <v>AIRP0000001</v>
      </c>
      <c r="T192">
        <f>IFERROR(VLOOKUP(A192,Table1424[],9,0),0)</f>
        <v>0</v>
      </c>
      <c r="U192" s="40">
        <f>IFERROR(VLOOKUP(A192,Table1424[],10,0),0)</f>
        <v>45895</v>
      </c>
      <c r="V192">
        <f t="shared" si="16"/>
        <v>1</v>
      </c>
      <c r="W192" t="str">
        <f t="shared" si="17"/>
        <v>Available</v>
      </c>
      <c r="X192" s="164" t="str" cm="1">
        <f t="array" aca="1" ref="X192" ca="1">SUBSTITUTE(SUBSTITUTE(MID(CELL("filename"),FIND("[",CELL("filename"))+1,FIND("]",CELL("filename"))-FIND("[",CELL("filename"))-1)," JH Farmer Payment-",""),".xlsx","")</f>
        <v>Indent</v>
      </c>
      <c r="Y192" s="13">
        <f t="shared" si="14"/>
        <v>28.578194411764702</v>
      </c>
      <c r="Z192" s="3">
        <v>0</v>
      </c>
    </row>
    <row r="193" spans="1:26" x14ac:dyDescent="0.25">
      <c r="A193" t="str">
        <f>CONCATENATE(Table2[[#This Row],[Code]],Table2[[#This Row],[Farmers Code]])</f>
        <v>200100410058</v>
      </c>
      <c r="B193" s="1" t="str">
        <f>INDEX('MPG Payment'!$A:$A,MATCH(Table2[[#This Row],[Code]],'MPG Payment'!B:B,0))</f>
        <v>BMC Code :2001</v>
      </c>
      <c r="C193" t="str">
        <f>VLOOKUP(Table2[[#This Row],[Code]],'MPG Payment'!B:C,2,0)</f>
        <v>TERO</v>
      </c>
      <c r="D193" s="17">
        <v>20010041</v>
      </c>
      <c r="E193" s="17" t="s">
        <v>763</v>
      </c>
      <c r="F193" s="1">
        <v>12</v>
      </c>
      <c r="G193" s="13">
        <v>39.24</v>
      </c>
      <c r="H193" s="13">
        <v>1752.4407999999999</v>
      </c>
      <c r="I193" s="166">
        <v>0</v>
      </c>
      <c r="J193" s="191">
        <v>0</v>
      </c>
      <c r="K193" s="166">
        <v>0</v>
      </c>
      <c r="L193" s="166">
        <v>0</v>
      </c>
      <c r="M193" s="18">
        <v>0</v>
      </c>
      <c r="N193" s="165">
        <f>VLOOKUP(Table2[[#This Row],[Code]],'MPG Payment'!$B$4:$Z$130,25,0)</f>
        <v>0</v>
      </c>
      <c r="O193" s="170">
        <f t="shared" si="15"/>
        <v>1752</v>
      </c>
      <c r="P193" t="str">
        <f>IFERROR(VLOOKUP(D193,'Bank Master'!$C$3:$D$7987,2,0),"Indirect")</f>
        <v>Direct</v>
      </c>
      <c r="Q193" t="str">
        <f>IFERROR(VLOOKUP(A193,Table1424[],6,0),0)</f>
        <v>SOUDHI ORAIN</v>
      </c>
      <c r="R193" t="str">
        <f>IFERROR(VLOOKUP(A193,Table1424[],7,0),0)</f>
        <v>55520100009728</v>
      </c>
      <c r="S193" t="str">
        <f>IFERROR(VLOOKUP(A193,Table1424[],8,0),0)</f>
        <v>BARB0BEROXX</v>
      </c>
      <c r="T193">
        <f>IFERROR(VLOOKUP(A193,Table1424[],9,0),0)</f>
        <v>0</v>
      </c>
      <c r="U193" s="40">
        <f>IFERROR(VLOOKUP(A193,Table1424[],10,0),0)</f>
        <v>45978</v>
      </c>
      <c r="V193">
        <f t="shared" si="16"/>
        <v>1</v>
      </c>
      <c r="W193" t="str">
        <f t="shared" si="17"/>
        <v>Available</v>
      </c>
      <c r="X193" s="164" t="str" cm="1">
        <f t="array" aca="1" ref="X193" ca="1">SUBSTITUTE(SUBSTITUTE(MID(CELL("filename"),FIND("[",CELL("filename"))+1,FIND("]",CELL("filename"))-FIND("[",CELL("filename"))-1)," JH Farmer Payment-",""),".xlsx","")</f>
        <v>Indent</v>
      </c>
      <c r="Y193" s="13">
        <f t="shared" si="14"/>
        <v>26.795730886850155</v>
      </c>
      <c r="Z193" s="3">
        <v>0</v>
      </c>
    </row>
    <row r="194" spans="1:26" x14ac:dyDescent="0.25">
      <c r="A194" t="str">
        <f>CONCATENATE(Table2[[#This Row],[Code]],Table2[[#This Row],[Farmers Code]])</f>
        <v>200100410064</v>
      </c>
      <c r="B194" s="1" t="str">
        <f>INDEX('MPG Payment'!$A:$A,MATCH(Table2[[#This Row],[Code]],'MPG Payment'!B:B,0))</f>
        <v>BMC Code :2001</v>
      </c>
      <c r="C194" t="str">
        <f>VLOOKUP(Table2[[#This Row],[Code]],'MPG Payment'!B:C,2,0)</f>
        <v>TERO</v>
      </c>
      <c r="D194" s="17">
        <v>20010041</v>
      </c>
      <c r="E194" s="17" t="s">
        <v>1237</v>
      </c>
      <c r="F194" s="1">
        <v>6</v>
      </c>
      <c r="G194" s="13">
        <v>10.32</v>
      </c>
      <c r="H194" s="13">
        <v>450.85140000000007</v>
      </c>
      <c r="I194" s="166">
        <v>0</v>
      </c>
      <c r="J194" s="191">
        <v>0</v>
      </c>
      <c r="K194" s="166">
        <v>0</v>
      </c>
      <c r="L194" s="166">
        <v>0</v>
      </c>
      <c r="M194" s="18">
        <v>0</v>
      </c>
      <c r="N194" s="165">
        <f>VLOOKUP(Table2[[#This Row],[Code]],'MPG Payment'!$B$4:$Z$130,25,0)</f>
        <v>0</v>
      </c>
      <c r="O194" s="170">
        <f t="shared" si="15"/>
        <v>451</v>
      </c>
      <c r="P194" t="str">
        <f>IFERROR(VLOOKUP(D194,'Bank Master'!$C$3:$D$7987,2,0),"Indirect")</f>
        <v>Direct</v>
      </c>
      <c r="Q194" t="str">
        <f>IFERROR(VLOOKUP(A194,Table1424[],6,0),0)</f>
        <v>MOHIT KUMAR</v>
      </c>
      <c r="R194" t="str">
        <f>IFERROR(VLOOKUP(A194,Table1424[],7,0),0)</f>
        <v>22010475979</v>
      </c>
      <c r="S194" t="str">
        <f>IFERROR(VLOOKUP(A194,Table1424[],8,0),0)</f>
        <v>SBIN0RRVCGB</v>
      </c>
      <c r="T194">
        <f>IFERROR(VLOOKUP(A194,Table1424[],9,0),0)</f>
        <v>0</v>
      </c>
      <c r="U194" s="40">
        <f>IFERROR(VLOOKUP(A194,Table1424[],10,0),0)</f>
        <v>46041</v>
      </c>
      <c r="V194">
        <f t="shared" si="16"/>
        <v>1</v>
      </c>
      <c r="W194" t="str">
        <f t="shared" si="17"/>
        <v>Available</v>
      </c>
      <c r="X194" s="164" t="str" cm="1">
        <f t="array" aca="1" ref="X194" ca="1">SUBSTITUTE(SUBSTITUTE(MID(CELL("filename"),FIND("[",CELL("filename"))+1,FIND("]",CELL("filename"))-FIND("[",CELL("filename"))-1)," JH Farmer Payment-",""),".xlsx","")</f>
        <v>Indent</v>
      </c>
      <c r="Y194" s="13">
        <f t="shared" si="14"/>
        <v>13.106145348837213</v>
      </c>
      <c r="Z194" s="3">
        <v>0</v>
      </c>
    </row>
    <row r="195" spans="1:26" x14ac:dyDescent="0.25">
      <c r="A195" t="str">
        <f>CONCATENATE(Table2[[#This Row],[Code]],Table2[[#This Row],[Farmers Code]])</f>
        <v>200100410066</v>
      </c>
      <c r="B195" s="1" t="str">
        <f>INDEX('MPG Payment'!$A:$A,MATCH(Table2[[#This Row],[Code]],'MPG Payment'!B:B,0))</f>
        <v>BMC Code :2001</v>
      </c>
      <c r="C195" t="str">
        <f>VLOOKUP(Table2[[#This Row],[Code]],'MPG Payment'!B:C,2,0)</f>
        <v>TERO</v>
      </c>
      <c r="D195" s="17">
        <v>20010041</v>
      </c>
      <c r="E195" s="17" t="s">
        <v>1247</v>
      </c>
      <c r="F195" s="1">
        <v>6</v>
      </c>
      <c r="G195" s="13">
        <v>16.420000000000002</v>
      </c>
      <c r="H195" s="13">
        <v>837.9556</v>
      </c>
      <c r="I195" s="166">
        <v>0</v>
      </c>
      <c r="J195" s="191">
        <v>0</v>
      </c>
      <c r="K195" s="166">
        <v>0</v>
      </c>
      <c r="L195" s="166">
        <v>0</v>
      </c>
      <c r="M195" s="18">
        <v>0</v>
      </c>
      <c r="N195" s="165">
        <f>VLOOKUP(Table2[[#This Row],[Code]],'MPG Payment'!$B$4:$Z$130,25,0)</f>
        <v>0</v>
      </c>
      <c r="O195" s="170">
        <f t="shared" si="15"/>
        <v>838</v>
      </c>
      <c r="P195" t="str">
        <f>IFERROR(VLOOKUP(D195,'Bank Master'!$C$3:$D$7987,2,0),"Indirect")</f>
        <v>Direct</v>
      </c>
      <c r="Q195" t="str">
        <f>IFERROR(VLOOKUP(A195,Table1424[],6,0),0)</f>
        <v>MAKO ORAIN</v>
      </c>
      <c r="R195" t="str">
        <f>IFERROR(VLOOKUP(A195,Table1424[],7,0),0)</f>
        <v>22010420044</v>
      </c>
      <c r="S195" t="str">
        <f>IFERROR(VLOOKUP(A195,Table1424[],8,0),0)</f>
        <v>SBIN0RRVCGB</v>
      </c>
      <c r="T195">
        <f>IFERROR(VLOOKUP(A195,Table1424[],9,0),0)</f>
        <v>0</v>
      </c>
      <c r="U195" s="40">
        <f>IFERROR(VLOOKUP(A195,Table1424[],10,0),0)</f>
        <v>46049</v>
      </c>
      <c r="V195">
        <f t="shared" si="16"/>
        <v>1</v>
      </c>
      <c r="W195" t="str">
        <f t="shared" si="17"/>
        <v>Available</v>
      </c>
      <c r="X195" s="164" t="str" cm="1">
        <f t="array" aca="1" ref="X195" ca="1">SUBSTITUTE(SUBSTITUTE(MID(CELL("filename"),FIND("[",CELL("filename"))+1,FIND("]",CELL("filename"))-FIND("[",CELL("filename"))-1)," JH Farmer Payment-",""),".xlsx","")</f>
        <v>Indent</v>
      </c>
      <c r="Y195" s="13">
        <f t="shared" ref="Y195:Y258" si="18">(F195*0.05)*(H195/G195)</f>
        <v>15.3097856272838</v>
      </c>
      <c r="Z195" s="3">
        <v>0</v>
      </c>
    </row>
    <row r="196" spans="1:26" x14ac:dyDescent="0.25">
      <c r="A196" t="str">
        <f>CONCATENATE(Table2[[#This Row],[Code]],Table2[[#This Row],[Farmers Code]])</f>
        <v>200100410069</v>
      </c>
      <c r="B196" s="1" t="str">
        <f>INDEX('MPG Payment'!$A:$A,MATCH(Table2[[#This Row],[Code]],'MPG Payment'!B:B,0))</f>
        <v>BMC Code :2001</v>
      </c>
      <c r="C196" t="str">
        <f>VLOOKUP(Table2[[#This Row],[Code]],'MPG Payment'!B:C,2,0)</f>
        <v>TERO</v>
      </c>
      <c r="D196" s="17">
        <v>20010041</v>
      </c>
      <c r="E196" s="17" t="s">
        <v>1491</v>
      </c>
      <c r="F196" s="1">
        <v>11</v>
      </c>
      <c r="G196" s="13">
        <v>19.340000000000003</v>
      </c>
      <c r="H196" s="13">
        <v>990.28620000000001</v>
      </c>
      <c r="I196" s="166">
        <v>0</v>
      </c>
      <c r="J196" s="191">
        <v>0</v>
      </c>
      <c r="K196" s="166">
        <v>0</v>
      </c>
      <c r="L196" s="166">
        <v>0</v>
      </c>
      <c r="M196" s="18">
        <v>0</v>
      </c>
      <c r="N196" s="165">
        <f>VLOOKUP(Table2[[#This Row],[Code]],'MPG Payment'!$B$4:$Z$130,25,0)</f>
        <v>0</v>
      </c>
      <c r="O196" s="170">
        <f t="shared" si="15"/>
        <v>990</v>
      </c>
      <c r="P196" t="str">
        <f>IFERROR(VLOOKUP(D196,'Bank Master'!$C$3:$D$7987,2,0),"Indirect")</f>
        <v>Direct</v>
      </c>
      <c r="Q196" t="str">
        <f>IFERROR(VLOOKUP(A196,Table1424[],6,0),0)</f>
        <v>AMRITA ORAIN</v>
      </c>
      <c r="R196" t="str">
        <f>IFERROR(VLOOKUP(A196,Table1424[],7,0),0)</f>
        <v>22010392809</v>
      </c>
      <c r="S196" t="str">
        <f>IFERROR(VLOOKUP(A196,Table1424[],8,0),0)</f>
        <v>SBIN0RRVCGB</v>
      </c>
      <c r="T196">
        <f>IFERROR(VLOOKUP(A196,Table1424[],9,0),0)</f>
        <v>0</v>
      </c>
      <c r="U196" s="40">
        <f>IFERROR(VLOOKUP(A196,Table1424[],10,0),0)</f>
        <v>46182</v>
      </c>
      <c r="V196">
        <f t="shared" si="16"/>
        <v>1</v>
      </c>
      <c r="W196" t="str">
        <f t="shared" si="17"/>
        <v>Available</v>
      </c>
      <c r="X196" s="164" t="str" cm="1">
        <f t="array" aca="1" ref="X196" ca="1">SUBSTITUTE(SUBSTITUTE(MID(CELL("filename"),FIND("[",CELL("filename"))+1,FIND("]",CELL("filename"))-FIND("[",CELL("filename"))-1)," JH Farmer Payment-",""),".xlsx","")</f>
        <v>Indent</v>
      </c>
      <c r="Y196" s="13">
        <f t="shared" si="18"/>
        <v>28.162223888314372</v>
      </c>
      <c r="Z196" s="3">
        <v>0</v>
      </c>
    </row>
    <row r="197" spans="1:26" x14ac:dyDescent="0.25">
      <c r="A197" t="str">
        <f>CONCATENATE(Table2[[#This Row],[Code]],Table2[[#This Row],[Farmers Code]])</f>
        <v>200100410071</v>
      </c>
      <c r="B197" s="1" t="str">
        <f>INDEX('MPG Payment'!$A:$A,MATCH(Table2[[#This Row],[Code]],'MPG Payment'!B:B,0))</f>
        <v>BMC Code :2001</v>
      </c>
      <c r="C197" t="str">
        <f>VLOOKUP(Table2[[#This Row],[Code]],'MPG Payment'!B:C,2,0)</f>
        <v>TERO</v>
      </c>
      <c r="D197" s="17">
        <v>20010041</v>
      </c>
      <c r="E197" s="17" t="s">
        <v>1750</v>
      </c>
      <c r="F197" s="1">
        <v>14</v>
      </c>
      <c r="G197" s="13">
        <v>39.97999999999999</v>
      </c>
      <c r="H197" s="13">
        <v>1656.1738</v>
      </c>
      <c r="I197" s="166">
        <v>0</v>
      </c>
      <c r="J197" s="191">
        <v>0</v>
      </c>
      <c r="K197" s="166">
        <v>0</v>
      </c>
      <c r="L197" s="166">
        <v>0</v>
      </c>
      <c r="M197" s="18">
        <v>0</v>
      </c>
      <c r="N197" s="165">
        <f>VLOOKUP(Table2[[#This Row],[Code]],'MPG Payment'!$B$4:$Z$130,25,0)</f>
        <v>0</v>
      </c>
      <c r="O197" s="170">
        <f t="shared" si="15"/>
        <v>1656</v>
      </c>
      <c r="P197" t="str">
        <f>IFERROR(VLOOKUP(D197,'Bank Master'!$C$3:$D$7987,2,0),"Indirect")</f>
        <v>Direct</v>
      </c>
      <c r="Q197" t="str">
        <f>IFERROR(VLOOKUP(A197,Table1424[],6,0),0)</f>
        <v>VASHODA DEVI</v>
      </c>
      <c r="R197" t="str">
        <f>IFERROR(VLOOKUP(A197,Table1424[],7,0),0)</f>
        <v>22010473529</v>
      </c>
      <c r="S197" t="str">
        <f>IFERROR(VLOOKUP(A197,Table1424[],8,0),0)</f>
        <v>SBIN0RRVCGB</v>
      </c>
      <c r="T197">
        <f>IFERROR(VLOOKUP(A197,Table1424[],9,0),0)</f>
        <v>0</v>
      </c>
      <c r="U197" s="40">
        <f>IFERROR(VLOOKUP(A197,Table1424[],10,0),0)</f>
        <v>46195</v>
      </c>
      <c r="V197">
        <f t="shared" si="16"/>
        <v>1</v>
      </c>
      <c r="W197" t="str">
        <f t="shared" si="17"/>
        <v>Available</v>
      </c>
      <c r="X197" s="164" t="str" cm="1">
        <f t="array" aca="1" ref="X197" ca="1">SUBSTITUTE(SUBSTITUTE(MID(CELL("filename"),FIND("[",CELL("filename"))+1,FIND("]",CELL("filename"))-FIND("[",CELL("filename"))-1)," JH Farmer Payment-",""),".xlsx","")</f>
        <v>Indent</v>
      </c>
      <c r="Y197" s="13">
        <f t="shared" si="18"/>
        <v>28.997540270135076</v>
      </c>
      <c r="Z197" s="3">
        <v>0</v>
      </c>
    </row>
    <row r="198" spans="1:26" x14ac:dyDescent="0.25">
      <c r="A198" t="str">
        <f>CONCATENATE(Table2[[#This Row],[Code]],Table2[[#This Row],[Farmers Code]])</f>
        <v>200100410072</v>
      </c>
      <c r="B198" s="1" t="str">
        <f>INDEX('MPG Payment'!$A:$A,MATCH(Table2[[#This Row],[Code]],'MPG Payment'!B:B,0))</f>
        <v>BMC Code :2001</v>
      </c>
      <c r="C198" t="str">
        <f>VLOOKUP(Table2[[#This Row],[Code]],'MPG Payment'!B:C,2,0)</f>
        <v>TERO</v>
      </c>
      <c r="D198" s="17">
        <v>20010041</v>
      </c>
      <c r="E198" s="17" t="s">
        <v>2067</v>
      </c>
      <c r="F198" s="1">
        <v>14</v>
      </c>
      <c r="G198" s="13">
        <v>45.18</v>
      </c>
      <c r="H198" s="13">
        <v>1793.7076000000002</v>
      </c>
      <c r="I198" s="166">
        <v>0</v>
      </c>
      <c r="J198" s="191">
        <v>0</v>
      </c>
      <c r="K198" s="166">
        <v>0</v>
      </c>
      <c r="L198" s="166">
        <v>0</v>
      </c>
      <c r="M198" s="18">
        <v>0</v>
      </c>
      <c r="N198" s="165">
        <f>VLOOKUP(Table2[[#This Row],[Code]],'MPG Payment'!$B$4:$Z$130,25,0)</f>
        <v>0</v>
      </c>
      <c r="O198" s="170">
        <f t="shared" si="15"/>
        <v>1794</v>
      </c>
      <c r="P198" t="str">
        <f>IFERROR(VLOOKUP(D198,'Bank Master'!$C$3:$D$7987,2,0),"Indirect")</f>
        <v>Direct</v>
      </c>
      <c r="Q198" t="str">
        <f>IFERROR(VLOOKUP(A198,Table1424[],6,0),0)</f>
        <v>PUSANGI ORAIN</v>
      </c>
      <c r="R198" t="str">
        <f>IFERROR(VLOOKUP(A198,Table1424[],7,0),0)</f>
        <v>4895108009340</v>
      </c>
      <c r="S198" t="str">
        <f>IFERROR(VLOOKUP(A198,Table1424[],8,0),0)</f>
        <v>CNRB0004895</v>
      </c>
      <c r="T198">
        <f>IFERROR(VLOOKUP(A198,Table1424[],9,0),0)</f>
        <v>0</v>
      </c>
      <c r="U198" s="40">
        <f>IFERROR(VLOOKUP(A198,Table1424[],10,0),0)</f>
        <v>46209</v>
      </c>
      <c r="V198">
        <f t="shared" si="16"/>
        <v>1</v>
      </c>
      <c r="W198" t="str">
        <f t="shared" si="17"/>
        <v>Available</v>
      </c>
      <c r="X198" s="164" t="str" cm="1">
        <f t="array" aca="1" ref="X198" ca="1">SUBSTITUTE(SUBSTITUTE(MID(CELL("filename"),FIND("[",CELL("filename"))+1,FIND("]",CELL("filename"))-FIND("[",CELL("filename"))-1)," JH Farmer Payment-",""),".xlsx","")</f>
        <v>Indent</v>
      </c>
      <c r="Y198" s="13">
        <f t="shared" si="18"/>
        <v>27.790954404603813</v>
      </c>
      <c r="Z198" s="3">
        <v>0</v>
      </c>
    </row>
    <row r="199" spans="1:26" x14ac:dyDescent="0.25">
      <c r="A199" t="str">
        <f>CONCATENATE(Table2[[#This Row],[Code]],Table2[[#This Row],[Farmers Code]])</f>
        <v>200100420002</v>
      </c>
      <c r="B199" s="1" t="str">
        <f>INDEX('MPG Payment'!$A:$A,MATCH(Table2[[#This Row],[Code]],'MPG Payment'!B:B,0))</f>
        <v>BMC Code :2001</v>
      </c>
      <c r="C199" t="str">
        <f>VLOOKUP(Table2[[#This Row],[Code]],'MPG Payment'!B:C,2,0)</f>
        <v>RONHE</v>
      </c>
      <c r="D199" s="17">
        <v>20010042</v>
      </c>
      <c r="E199" s="17" t="s">
        <v>17</v>
      </c>
      <c r="F199" s="1">
        <v>1</v>
      </c>
      <c r="G199" s="13">
        <v>13.5</v>
      </c>
      <c r="H199" s="13">
        <v>556.875</v>
      </c>
      <c r="I199" s="166">
        <v>0</v>
      </c>
      <c r="J199" s="191">
        <v>0</v>
      </c>
      <c r="K199" s="166">
        <v>0</v>
      </c>
      <c r="L199" s="166">
        <v>0</v>
      </c>
      <c r="M199" s="18">
        <v>0</v>
      </c>
      <c r="N199" s="165">
        <f>VLOOKUP(Table2[[#This Row],[Code]],'MPG Payment'!$B$4:$Z$130,25,0)</f>
        <v>0</v>
      </c>
      <c r="O199" s="170">
        <f t="shared" si="15"/>
        <v>557</v>
      </c>
      <c r="P199" t="str">
        <f>IFERROR(VLOOKUP(D199,'Bank Master'!$C$3:$D$7987,2,0),"Indirect")</f>
        <v>Direct</v>
      </c>
      <c r="Q199" t="str">
        <f>IFERROR(VLOOKUP(A199,Table1424[],6,0),0)</f>
        <v xml:space="preserve">Vijay Xalxo </v>
      </c>
      <c r="R199" t="str">
        <f>IFERROR(VLOOKUP(A199,Table1424[],7,0),0)</f>
        <v>42750917452</v>
      </c>
      <c r="S199" t="str">
        <f>IFERROR(VLOOKUP(A199,Table1424[],8,0),0)</f>
        <v>SBIN0006311</v>
      </c>
      <c r="T199" t="str">
        <f>IFERROR(VLOOKUP(A199,Table1424[],9,0),0)</f>
        <v>STATE BANK OF INDIA</v>
      </c>
      <c r="U199" s="40">
        <f>IFERROR(VLOOKUP(A199,Table1424[],10,0),0)</f>
        <v>45535</v>
      </c>
      <c r="V199">
        <f t="shared" si="16"/>
        <v>1</v>
      </c>
      <c r="W199" t="str">
        <f t="shared" si="17"/>
        <v>Available</v>
      </c>
      <c r="X199" s="164" t="str" cm="1">
        <f t="array" aca="1" ref="X199" ca="1">SUBSTITUTE(SUBSTITUTE(MID(CELL("filename"),FIND("[",CELL("filename"))+1,FIND("]",CELL("filename"))-FIND("[",CELL("filename"))-1)," JH Farmer Payment-",""),".xlsx","")</f>
        <v>Indent</v>
      </c>
      <c r="Y199" s="13">
        <f t="shared" si="18"/>
        <v>2.0625</v>
      </c>
      <c r="Z199" s="3">
        <v>0</v>
      </c>
    </row>
    <row r="200" spans="1:26" x14ac:dyDescent="0.25">
      <c r="A200" t="str">
        <f>CONCATENATE(Table2[[#This Row],[Code]],Table2[[#This Row],[Farmers Code]])</f>
        <v>200100420004</v>
      </c>
      <c r="B200" s="1" t="str">
        <f>INDEX('MPG Payment'!$A:$A,MATCH(Table2[[#This Row],[Code]],'MPG Payment'!B:B,0))</f>
        <v>BMC Code :2001</v>
      </c>
      <c r="C200" t="str">
        <f>VLOOKUP(Table2[[#This Row],[Code]],'MPG Payment'!B:C,2,0)</f>
        <v>RONHE</v>
      </c>
      <c r="D200" s="17">
        <v>20010042</v>
      </c>
      <c r="E200" s="17" t="s">
        <v>1</v>
      </c>
      <c r="F200" s="1">
        <v>7</v>
      </c>
      <c r="G200" s="13">
        <v>11.47</v>
      </c>
      <c r="H200" s="13">
        <v>419.43010000000004</v>
      </c>
      <c r="I200" s="166">
        <v>0</v>
      </c>
      <c r="J200" s="191">
        <v>0</v>
      </c>
      <c r="K200" s="166">
        <v>0</v>
      </c>
      <c r="L200" s="166">
        <v>0</v>
      </c>
      <c r="M200" s="18">
        <v>0</v>
      </c>
      <c r="N200" s="165">
        <f>VLOOKUP(Table2[[#This Row],[Code]],'MPG Payment'!$B$4:$Z$130,25,0)</f>
        <v>0</v>
      </c>
      <c r="O200" s="170">
        <f t="shared" si="15"/>
        <v>419</v>
      </c>
      <c r="P200" t="str">
        <f>IFERROR(VLOOKUP(D200,'Bank Master'!$C$3:$D$7987,2,0),"Indirect")</f>
        <v>Direct</v>
      </c>
      <c r="Q200" t="str">
        <f>IFERROR(VLOOKUP(A200,Table1424[],6,0),0)</f>
        <v>SUNIL GOPE</v>
      </c>
      <c r="R200" t="str">
        <f>IFERROR(VLOOKUP(A200,Table1424[],7,0),0)</f>
        <v>494310110004505</v>
      </c>
      <c r="S200" t="str">
        <f>IFERROR(VLOOKUP(A200,Table1424[],8,0),0)</f>
        <v>BKID0004943</v>
      </c>
      <c r="T200" t="str">
        <f>IFERROR(VLOOKUP(A200,Table1424[],9,0),0)</f>
        <v>BANK OF INDIA</v>
      </c>
      <c r="U200" s="40">
        <f>IFERROR(VLOOKUP(A200,Table1424[],10,0),0)</f>
        <v>45565</v>
      </c>
      <c r="V200">
        <f t="shared" si="16"/>
        <v>1</v>
      </c>
      <c r="W200" t="str">
        <f t="shared" si="17"/>
        <v>Available</v>
      </c>
      <c r="X200" s="164" t="str" cm="1">
        <f t="array" aca="1" ref="X200" ca="1">SUBSTITUTE(SUBSTITUTE(MID(CELL("filename"),FIND("[",CELL("filename"))+1,FIND("]",CELL("filename"))-FIND("[",CELL("filename"))-1)," JH Farmer Payment-",""),".xlsx","")</f>
        <v>Indent</v>
      </c>
      <c r="Y200" s="13">
        <f t="shared" si="18"/>
        <v>12.798651700087186</v>
      </c>
      <c r="Z200" s="3">
        <v>0</v>
      </c>
    </row>
    <row r="201" spans="1:26" x14ac:dyDescent="0.25">
      <c r="A201" t="str">
        <f>CONCATENATE(Table2[[#This Row],[Code]],Table2[[#This Row],[Farmers Code]])</f>
        <v>200100420005</v>
      </c>
      <c r="B201" s="1" t="str">
        <f>INDEX('MPG Payment'!$A:$A,MATCH(Table2[[#This Row],[Code]],'MPG Payment'!B:B,0))</f>
        <v>BMC Code :2001</v>
      </c>
      <c r="C201" t="str">
        <f>VLOOKUP(Table2[[#This Row],[Code]],'MPG Payment'!B:C,2,0)</f>
        <v>RONHE</v>
      </c>
      <c r="D201" s="17">
        <v>20010042</v>
      </c>
      <c r="E201" s="17" t="s">
        <v>18</v>
      </c>
      <c r="F201" s="1">
        <v>7</v>
      </c>
      <c r="G201" s="13">
        <v>31.380000000000003</v>
      </c>
      <c r="H201" s="13">
        <v>2142.1442000000002</v>
      </c>
      <c r="I201" s="166">
        <v>0</v>
      </c>
      <c r="J201" s="191">
        <v>0</v>
      </c>
      <c r="K201" s="166">
        <v>0</v>
      </c>
      <c r="L201" s="166">
        <v>0</v>
      </c>
      <c r="M201" s="18">
        <v>0</v>
      </c>
      <c r="N201" s="165">
        <f>VLOOKUP(Table2[[#This Row],[Code]],'MPG Payment'!$B$4:$Z$130,25,0)</f>
        <v>0</v>
      </c>
      <c r="O201" s="170">
        <f t="shared" si="15"/>
        <v>2142</v>
      </c>
      <c r="P201" t="str">
        <f>IFERROR(VLOOKUP(D201,'Bank Master'!$C$3:$D$7987,2,0),"Indirect")</f>
        <v>Direct</v>
      </c>
      <c r="Q201" t="str">
        <f>IFERROR(VLOOKUP(A201,Table1424[],6,0),0)</f>
        <v xml:space="preserve">Ranthu Oraon </v>
      </c>
      <c r="R201" t="str">
        <f>IFERROR(VLOOKUP(A201,Table1424[],7,0),0)</f>
        <v>494310100009111</v>
      </c>
      <c r="S201" t="str">
        <f>IFERROR(VLOOKUP(A201,Table1424[],8,0),0)</f>
        <v>BKID0004943</v>
      </c>
      <c r="T201" t="str">
        <f>IFERROR(VLOOKUP(A201,Table1424[],9,0),0)</f>
        <v>BANK OF INDIA</v>
      </c>
      <c r="U201" s="40">
        <f>IFERROR(VLOOKUP(A201,Table1424[],10,0),0)</f>
        <v>45542</v>
      </c>
      <c r="V201">
        <f t="shared" si="16"/>
        <v>1</v>
      </c>
      <c r="W201" t="str">
        <f t="shared" si="17"/>
        <v>Available</v>
      </c>
      <c r="X201" s="164" t="str" cm="1">
        <f t="array" aca="1" ref="X201" ca="1">SUBSTITUTE(SUBSTITUTE(MID(CELL("filename"),FIND("[",CELL("filename"))+1,FIND("]",CELL("filename"))-FIND("[",CELL("filename"))-1)," JH Farmer Payment-",""),".xlsx","")</f>
        <v>Indent</v>
      </c>
      <c r="Y201" s="13">
        <f t="shared" si="18"/>
        <v>23.892621733588278</v>
      </c>
      <c r="Z201" s="3">
        <v>0</v>
      </c>
    </row>
    <row r="202" spans="1:26" x14ac:dyDescent="0.25">
      <c r="A202" t="str">
        <f>CONCATENATE(Table2[[#This Row],[Code]],Table2[[#This Row],[Farmers Code]])</f>
        <v>200100420008</v>
      </c>
      <c r="B202" s="1" t="str">
        <f>INDEX('MPG Payment'!$A:$A,MATCH(Table2[[#This Row],[Code]],'MPG Payment'!B:B,0))</f>
        <v>BMC Code :2001</v>
      </c>
      <c r="C202" t="str">
        <f>VLOOKUP(Table2[[#This Row],[Code]],'MPG Payment'!B:C,2,0)</f>
        <v>RONHE</v>
      </c>
      <c r="D202" s="17">
        <v>20010042</v>
      </c>
      <c r="E202" s="17" t="s">
        <v>41</v>
      </c>
      <c r="F202" s="1">
        <v>3</v>
      </c>
      <c r="G202" s="13">
        <v>4.0999999999999996</v>
      </c>
      <c r="H202" s="13">
        <v>173.4118</v>
      </c>
      <c r="I202" s="166">
        <v>0</v>
      </c>
      <c r="J202" s="191">
        <v>0</v>
      </c>
      <c r="K202" s="166">
        <v>0</v>
      </c>
      <c r="L202" s="166">
        <v>0</v>
      </c>
      <c r="M202" s="18">
        <v>0</v>
      </c>
      <c r="N202" s="165">
        <f>VLOOKUP(Table2[[#This Row],[Code]],'MPG Payment'!$B$4:$Z$130,25,0)</f>
        <v>0</v>
      </c>
      <c r="O202" s="170">
        <f t="shared" si="15"/>
        <v>173</v>
      </c>
      <c r="P202" t="str">
        <f>IFERROR(VLOOKUP(D202,'Bank Master'!$C$3:$D$7987,2,0),"Indirect")</f>
        <v>Direct</v>
      </c>
      <c r="Q202" t="str">
        <f>IFERROR(VLOOKUP(A202,Table1424[],6,0),0)</f>
        <v xml:space="preserve">Saraswati Devi </v>
      </c>
      <c r="R202" t="str">
        <f>IFERROR(VLOOKUP(A202,Table1424[],7,0),0)</f>
        <v>491510510010639</v>
      </c>
      <c r="S202" t="str">
        <f>IFERROR(VLOOKUP(A202,Table1424[],8,0),0)</f>
        <v>BKID0004915</v>
      </c>
      <c r="T202" t="str">
        <f>IFERROR(VLOOKUP(A202,Table1424[],9,0),0)</f>
        <v>BANK OF INDIA</v>
      </c>
      <c r="U202" s="40">
        <f>IFERROR(VLOOKUP(A202,Table1424[],10,0),0)</f>
        <v>45542</v>
      </c>
      <c r="V202">
        <f t="shared" si="16"/>
        <v>1</v>
      </c>
      <c r="W202" t="str">
        <f t="shared" si="17"/>
        <v>Available</v>
      </c>
      <c r="X202" s="164" t="str" cm="1">
        <f t="array" aca="1" ref="X202" ca="1">SUBSTITUTE(SUBSTITUTE(MID(CELL("filename"),FIND("[",CELL("filename"))+1,FIND("]",CELL("filename"))-FIND("[",CELL("filename"))-1)," JH Farmer Payment-",""),".xlsx","")</f>
        <v>Indent</v>
      </c>
      <c r="Y202" s="13">
        <f t="shared" si="18"/>
        <v>6.3443341463414651</v>
      </c>
      <c r="Z202" s="3">
        <v>0</v>
      </c>
    </row>
    <row r="203" spans="1:26" x14ac:dyDescent="0.25">
      <c r="A203" t="str">
        <f>CONCATENATE(Table2[[#This Row],[Code]],Table2[[#This Row],[Farmers Code]])</f>
        <v>200100420009</v>
      </c>
      <c r="B203" s="1" t="str">
        <f>INDEX('MPG Payment'!$A:$A,MATCH(Table2[[#This Row],[Code]],'MPG Payment'!B:B,0))</f>
        <v>BMC Code :2001</v>
      </c>
      <c r="C203" t="str">
        <f>VLOOKUP(Table2[[#This Row],[Code]],'MPG Payment'!B:C,2,0)</f>
        <v>RONHE</v>
      </c>
      <c r="D203" s="17">
        <v>20010042</v>
      </c>
      <c r="E203" s="17" t="s">
        <v>36</v>
      </c>
      <c r="F203" s="1">
        <v>13</v>
      </c>
      <c r="G203" s="13">
        <v>46.53</v>
      </c>
      <c r="H203" s="13">
        <v>1841.3181</v>
      </c>
      <c r="I203" s="166">
        <v>0</v>
      </c>
      <c r="J203" s="191">
        <v>0</v>
      </c>
      <c r="K203" s="166">
        <v>0</v>
      </c>
      <c r="L203" s="166">
        <v>0</v>
      </c>
      <c r="M203" s="18">
        <v>0</v>
      </c>
      <c r="N203" s="165">
        <f>VLOOKUP(Table2[[#This Row],[Code]],'MPG Payment'!$B$4:$Z$130,25,0)</f>
        <v>0</v>
      </c>
      <c r="O203" s="170">
        <f t="shared" si="15"/>
        <v>1841</v>
      </c>
      <c r="P203" t="str">
        <f>IFERROR(VLOOKUP(D203,'Bank Master'!$C$3:$D$7987,2,0),"Indirect")</f>
        <v>Direct</v>
      </c>
      <c r="Q203" t="str">
        <f>IFERROR(VLOOKUP(A203,Table1424[],6,0),0)</f>
        <v>SUNITA DEVI</v>
      </c>
      <c r="R203" t="str">
        <f>IFERROR(VLOOKUP(A203,Table1424[],7,0),0)</f>
        <v>371101000002686</v>
      </c>
      <c r="S203" t="str">
        <f>IFERROR(VLOOKUP(A203,Table1424[],8,0),0)</f>
        <v>IOBA0003711</v>
      </c>
      <c r="T203" t="str">
        <f>IFERROR(VLOOKUP(A203,Table1424[],9,0),0)</f>
        <v>INDIAN OVERSEAS BANK</v>
      </c>
      <c r="U203" s="40">
        <f>IFERROR(VLOOKUP(A203,Table1424[],10,0),0)</f>
        <v>45572</v>
      </c>
      <c r="V203">
        <f t="shared" si="16"/>
        <v>1</v>
      </c>
      <c r="W203" t="str">
        <f t="shared" si="17"/>
        <v>Available</v>
      </c>
      <c r="X203" s="164" t="str" cm="1">
        <f t="array" aca="1" ref="X203" ca="1">SUBSTITUTE(SUBSTITUTE(MID(CELL("filename"),FIND("[",CELL("filename"))+1,FIND("]",CELL("filename"))-FIND("[",CELL("filename"))-1)," JH Farmer Payment-",""),".xlsx","")</f>
        <v>Indent</v>
      </c>
      <c r="Y203" s="13">
        <f t="shared" si="18"/>
        <v>25.722260154738876</v>
      </c>
      <c r="Z203" s="3">
        <v>0</v>
      </c>
    </row>
    <row r="204" spans="1:26" x14ac:dyDescent="0.25">
      <c r="A204" t="str">
        <f>CONCATENATE(Table2[[#This Row],[Code]],Table2[[#This Row],[Farmers Code]])</f>
        <v>200100420011</v>
      </c>
      <c r="B204" s="1" t="str">
        <f>INDEX('MPG Payment'!$A:$A,MATCH(Table2[[#This Row],[Code]],'MPG Payment'!B:B,0))</f>
        <v>BMC Code :2001</v>
      </c>
      <c r="C204" t="str">
        <f>VLOOKUP(Table2[[#This Row],[Code]],'MPG Payment'!B:C,2,0)</f>
        <v>RONHE</v>
      </c>
      <c r="D204" s="17">
        <v>20010042</v>
      </c>
      <c r="E204" s="17" t="s">
        <v>22</v>
      </c>
      <c r="F204" s="1">
        <v>13</v>
      </c>
      <c r="G204" s="13">
        <v>32.31</v>
      </c>
      <c r="H204" s="13">
        <v>1230.1653999999999</v>
      </c>
      <c r="I204" s="166">
        <v>0</v>
      </c>
      <c r="J204" s="191">
        <v>0</v>
      </c>
      <c r="K204" s="166">
        <v>0</v>
      </c>
      <c r="L204" s="166">
        <v>0</v>
      </c>
      <c r="M204" s="18">
        <v>0</v>
      </c>
      <c r="N204" s="165">
        <f>VLOOKUP(Table2[[#This Row],[Code]],'MPG Payment'!$B$4:$Z$130,25,0)</f>
        <v>0</v>
      </c>
      <c r="O204" s="170">
        <f t="shared" si="15"/>
        <v>1230</v>
      </c>
      <c r="P204" t="str">
        <f>IFERROR(VLOOKUP(D204,'Bank Master'!$C$3:$D$7987,2,0),"Indirect")</f>
        <v>Direct</v>
      </c>
      <c r="Q204" t="str">
        <f>IFERROR(VLOOKUP(A204,Table1424[],6,0),0)</f>
        <v xml:space="preserve">Gita Devi </v>
      </c>
      <c r="R204" t="str">
        <f>IFERROR(VLOOKUP(A204,Table1424[],7,0),0)</f>
        <v>491510510010706</v>
      </c>
      <c r="S204" t="str">
        <f>IFERROR(VLOOKUP(A204,Table1424[],8,0),0)</f>
        <v>BKID0004915</v>
      </c>
      <c r="T204" t="str">
        <f>IFERROR(VLOOKUP(A204,Table1424[],9,0),0)</f>
        <v>BANK OF INDIA</v>
      </c>
      <c r="U204" s="40">
        <f>IFERROR(VLOOKUP(A204,Table1424[],10,0),0)</f>
        <v>45542</v>
      </c>
      <c r="V204">
        <f t="shared" si="16"/>
        <v>1</v>
      </c>
      <c r="W204" t="str">
        <f t="shared" si="17"/>
        <v>Available</v>
      </c>
      <c r="X204" s="164" t="str" cm="1">
        <f t="array" aca="1" ref="X204" ca="1">SUBSTITUTE(SUBSTITUTE(MID(CELL("filename"),FIND("[",CELL("filename"))+1,FIND("]",CELL("filename"))-FIND("[",CELL("filename"))-1)," JH Farmer Payment-",""),".xlsx","")</f>
        <v>Indent</v>
      </c>
      <c r="Y204" s="13">
        <f t="shared" si="18"/>
        <v>24.747988548437014</v>
      </c>
      <c r="Z204" s="3">
        <v>0</v>
      </c>
    </row>
    <row r="205" spans="1:26" x14ac:dyDescent="0.25">
      <c r="A205" t="str">
        <f>CONCATENATE(Table2[[#This Row],[Code]],Table2[[#This Row],[Farmers Code]])</f>
        <v>200100420013</v>
      </c>
      <c r="B205" s="1" t="str">
        <f>INDEX('MPG Payment'!$A:$A,MATCH(Table2[[#This Row],[Code]],'MPG Payment'!B:B,0))</f>
        <v>BMC Code :2001</v>
      </c>
      <c r="C205" t="str">
        <f>VLOOKUP(Table2[[#This Row],[Code]],'MPG Payment'!B:C,2,0)</f>
        <v>RONHE</v>
      </c>
      <c r="D205" s="17">
        <v>20010042</v>
      </c>
      <c r="E205" s="17" t="s">
        <v>23</v>
      </c>
      <c r="F205" s="1">
        <v>7</v>
      </c>
      <c r="G205" s="13">
        <v>17.21</v>
      </c>
      <c r="H205" s="13">
        <v>699.35930000000008</v>
      </c>
      <c r="I205" s="166">
        <v>0</v>
      </c>
      <c r="J205" s="191">
        <v>0</v>
      </c>
      <c r="K205" s="166">
        <v>0</v>
      </c>
      <c r="L205" s="166">
        <v>0</v>
      </c>
      <c r="M205" s="18">
        <v>0</v>
      </c>
      <c r="N205" s="165">
        <f>VLOOKUP(Table2[[#This Row],[Code]],'MPG Payment'!$B$4:$Z$130,25,0)</f>
        <v>0</v>
      </c>
      <c r="O205" s="170">
        <f t="shared" si="15"/>
        <v>699</v>
      </c>
      <c r="P205" t="str">
        <f>IFERROR(VLOOKUP(D205,'Bank Master'!$C$3:$D$7987,2,0),"Indirect")</f>
        <v>Direct</v>
      </c>
      <c r="Q205" t="str">
        <f>IFERROR(VLOOKUP(A205,Table1424[],6,0),0)</f>
        <v xml:space="preserve">Matim Devi </v>
      </c>
      <c r="R205" t="str">
        <f>IFERROR(VLOOKUP(A205,Table1424[],7,0),0)</f>
        <v>491510510010663</v>
      </c>
      <c r="S205" t="str">
        <f>IFERROR(VLOOKUP(A205,Table1424[],8,0),0)</f>
        <v>BKID0004915</v>
      </c>
      <c r="T205" t="str">
        <f>IFERROR(VLOOKUP(A205,Table1424[],9,0),0)</f>
        <v>BANK OF INDIA</v>
      </c>
      <c r="U205" s="40">
        <f>IFERROR(VLOOKUP(A205,Table1424[],10,0),0)</f>
        <v>45542</v>
      </c>
      <c r="V205">
        <f t="shared" si="16"/>
        <v>1</v>
      </c>
      <c r="W205" t="str">
        <f t="shared" si="17"/>
        <v>Available</v>
      </c>
      <c r="X205" s="164" t="str" cm="1">
        <f t="array" aca="1" ref="X205" ca="1">SUBSTITUTE(SUBSTITUTE(MID(CELL("filename"),FIND("[",CELL("filename"))+1,FIND("]",CELL("filename"))-FIND("[",CELL("filename"))-1)," JH Farmer Payment-",""),".xlsx","")</f>
        <v>Indent</v>
      </c>
      <c r="Y205" s="13">
        <f t="shared" si="18"/>
        <v>14.222879430563628</v>
      </c>
      <c r="Z205" s="3">
        <v>0</v>
      </c>
    </row>
    <row r="206" spans="1:26" x14ac:dyDescent="0.25">
      <c r="A206" t="str">
        <f>CONCATENATE(Table2[[#This Row],[Code]],Table2[[#This Row],[Farmers Code]])</f>
        <v>200100420014</v>
      </c>
      <c r="B206" s="1" t="str">
        <f>INDEX('MPG Payment'!$A:$A,MATCH(Table2[[#This Row],[Code]],'MPG Payment'!B:B,0))</f>
        <v>BMC Code :2001</v>
      </c>
      <c r="C206" t="str">
        <f>VLOOKUP(Table2[[#This Row],[Code]],'MPG Payment'!B:C,2,0)</f>
        <v>RONHE</v>
      </c>
      <c r="D206" s="17">
        <v>20010042</v>
      </c>
      <c r="E206" s="17" t="s">
        <v>24</v>
      </c>
      <c r="F206" s="1">
        <v>10</v>
      </c>
      <c r="G206" s="13">
        <v>19.499999999999996</v>
      </c>
      <c r="H206" s="13">
        <v>712.82410000000004</v>
      </c>
      <c r="I206" s="166">
        <v>0</v>
      </c>
      <c r="J206" s="191">
        <v>0</v>
      </c>
      <c r="K206" s="166">
        <v>0</v>
      </c>
      <c r="L206" s="166">
        <v>0</v>
      </c>
      <c r="M206" s="18">
        <v>0</v>
      </c>
      <c r="N206" s="165">
        <f>VLOOKUP(Table2[[#This Row],[Code]],'MPG Payment'!$B$4:$Z$130,25,0)</f>
        <v>0</v>
      </c>
      <c r="O206" s="170">
        <f t="shared" si="15"/>
        <v>713</v>
      </c>
      <c r="P206" t="str">
        <f>IFERROR(VLOOKUP(D206,'Bank Master'!$C$3:$D$7987,2,0),"Indirect")</f>
        <v>Direct</v>
      </c>
      <c r="Q206" t="str">
        <f>IFERROR(VLOOKUP(A206,Table1424[],6,0),0)</f>
        <v xml:space="preserve">Shila devi </v>
      </c>
      <c r="R206" t="str">
        <f>IFERROR(VLOOKUP(A206,Table1424[],7,0),0)</f>
        <v>491510510010702</v>
      </c>
      <c r="S206" t="str">
        <f>IFERROR(VLOOKUP(A206,Table1424[],8,0),0)</f>
        <v>BKID0004915</v>
      </c>
      <c r="T206" t="str">
        <f>IFERROR(VLOOKUP(A206,Table1424[],9,0),0)</f>
        <v>BANK OF INDIA</v>
      </c>
      <c r="U206" s="40">
        <f>IFERROR(VLOOKUP(A206,Table1424[],10,0),0)</f>
        <v>45542</v>
      </c>
      <c r="V206">
        <f t="shared" si="16"/>
        <v>1</v>
      </c>
      <c r="W206" t="str">
        <f t="shared" si="17"/>
        <v>Available</v>
      </c>
      <c r="X206" s="164" t="str" cm="1">
        <f t="array" aca="1" ref="X206" ca="1">SUBSTITUTE(SUBSTITUTE(MID(CELL("filename"),FIND("[",CELL("filename"))+1,FIND("]",CELL("filename"))-FIND("[",CELL("filename"))-1)," JH Farmer Payment-",""),".xlsx","")</f>
        <v>Indent</v>
      </c>
      <c r="Y206" s="13">
        <f t="shared" si="18"/>
        <v>18.277541025641032</v>
      </c>
      <c r="Z206" s="3">
        <v>0</v>
      </c>
    </row>
    <row r="207" spans="1:26" x14ac:dyDescent="0.25">
      <c r="A207" t="str">
        <f>CONCATENATE(Table2[[#This Row],[Code]],Table2[[#This Row],[Farmers Code]])</f>
        <v>200100420015</v>
      </c>
      <c r="B207" s="1" t="str">
        <f>INDEX('MPG Payment'!$A:$A,MATCH(Table2[[#This Row],[Code]],'MPG Payment'!B:B,0))</f>
        <v>BMC Code :2001</v>
      </c>
      <c r="C207" t="str">
        <f>VLOOKUP(Table2[[#This Row],[Code]],'MPG Payment'!B:C,2,0)</f>
        <v>RONHE</v>
      </c>
      <c r="D207" s="17">
        <v>20010042</v>
      </c>
      <c r="E207" s="17" t="s">
        <v>25</v>
      </c>
      <c r="F207" s="1">
        <v>13</v>
      </c>
      <c r="G207" s="13">
        <v>90.06</v>
      </c>
      <c r="H207" s="13">
        <v>4050.5187999999998</v>
      </c>
      <c r="I207" s="166">
        <v>0</v>
      </c>
      <c r="J207" s="191">
        <v>0</v>
      </c>
      <c r="K207" s="166">
        <v>0</v>
      </c>
      <c r="L207" s="166">
        <v>0</v>
      </c>
      <c r="M207" s="18">
        <v>0</v>
      </c>
      <c r="N207" s="165">
        <f>VLOOKUP(Table2[[#This Row],[Code]],'MPG Payment'!$B$4:$Z$130,25,0)</f>
        <v>0</v>
      </c>
      <c r="O207" s="170">
        <f t="shared" si="15"/>
        <v>4051</v>
      </c>
      <c r="P207" t="str">
        <f>IFERROR(VLOOKUP(D207,'Bank Master'!$C$3:$D$7987,2,0),"Indirect")</f>
        <v>Direct</v>
      </c>
      <c r="Q207" t="str">
        <f>IFERROR(VLOOKUP(A207,Table1424[],6,0),0)</f>
        <v xml:space="preserve">Aruna Kumari </v>
      </c>
      <c r="R207" t="str">
        <f>IFERROR(VLOOKUP(A207,Table1424[],7,0),0)</f>
        <v>495910110009072</v>
      </c>
      <c r="S207" t="str">
        <f>IFERROR(VLOOKUP(A207,Table1424[],8,0),0)</f>
        <v>BKID0004959</v>
      </c>
      <c r="T207" t="str">
        <f>IFERROR(VLOOKUP(A207,Table1424[],9,0),0)</f>
        <v>BANK OF INDIA</v>
      </c>
      <c r="U207" s="40">
        <f>IFERROR(VLOOKUP(A207,Table1424[],10,0),0)</f>
        <v>45542</v>
      </c>
      <c r="V207">
        <f t="shared" si="16"/>
        <v>1</v>
      </c>
      <c r="W207" t="str">
        <f t="shared" si="17"/>
        <v>Available</v>
      </c>
      <c r="X207" s="164" t="str" cm="1">
        <f t="array" aca="1" ref="X207" ca="1">SUBSTITUTE(SUBSTITUTE(MID(CELL("filename"),FIND("[",CELL("filename"))+1,FIND("]",CELL("filename"))-FIND("[",CELL("filename"))-1)," JH Farmer Payment-",""),".xlsx","")</f>
        <v>Indent</v>
      </c>
      <c r="Y207" s="13">
        <f t="shared" si="18"/>
        <v>29.234257383966245</v>
      </c>
      <c r="Z207" s="3">
        <v>0</v>
      </c>
    </row>
    <row r="208" spans="1:26" x14ac:dyDescent="0.25">
      <c r="A208" t="str">
        <f>CONCATENATE(Table2[[#This Row],[Code]],Table2[[#This Row],[Farmers Code]])</f>
        <v>200100420017</v>
      </c>
      <c r="B208" s="1" t="str">
        <f>INDEX('MPG Payment'!$A:$A,MATCH(Table2[[#This Row],[Code]],'MPG Payment'!B:B,0))</f>
        <v>BMC Code :2001</v>
      </c>
      <c r="C208" t="str">
        <f>VLOOKUP(Table2[[#This Row],[Code]],'MPG Payment'!B:C,2,0)</f>
        <v>RONHE</v>
      </c>
      <c r="D208" s="17">
        <v>20010042</v>
      </c>
      <c r="E208" s="17" t="s">
        <v>27</v>
      </c>
      <c r="F208" s="1">
        <v>6</v>
      </c>
      <c r="G208" s="13">
        <v>10.81</v>
      </c>
      <c r="H208" s="13">
        <v>499.13349999999997</v>
      </c>
      <c r="I208" s="166">
        <v>0</v>
      </c>
      <c r="J208" s="191">
        <v>0</v>
      </c>
      <c r="K208" s="166">
        <v>0</v>
      </c>
      <c r="L208" s="166">
        <v>0</v>
      </c>
      <c r="M208" s="18">
        <v>0</v>
      </c>
      <c r="N208" s="165">
        <f>VLOOKUP(Table2[[#This Row],[Code]],'MPG Payment'!$B$4:$Z$130,25,0)</f>
        <v>0</v>
      </c>
      <c r="O208" s="170">
        <f t="shared" si="15"/>
        <v>499</v>
      </c>
      <c r="P208" t="str">
        <f>IFERROR(VLOOKUP(D208,'Bank Master'!$C$3:$D$7987,2,0),"Indirect")</f>
        <v>Direct</v>
      </c>
      <c r="Q208" t="str">
        <f>IFERROR(VLOOKUP(A208,Table1424[],6,0),0)</f>
        <v>RAVI ORAON</v>
      </c>
      <c r="R208" t="str">
        <f>IFERROR(VLOOKUP(A208,Table1424[],7,0),0)</f>
        <v>50344409816</v>
      </c>
      <c r="S208" t="str">
        <f>IFERROR(VLOOKUP(A208,Table1424[],8,0),0)</f>
        <v>IDIB000I518</v>
      </c>
      <c r="T208" t="str">
        <f>IFERROR(VLOOKUP(A208,Table1424[],9,0),0)</f>
        <v xml:space="preserve">Indian Bank </v>
      </c>
      <c r="U208" s="40">
        <f>IFERROR(VLOOKUP(A208,Table1424[],10,0),0)</f>
        <v>45565</v>
      </c>
      <c r="V208">
        <f t="shared" si="16"/>
        <v>1</v>
      </c>
      <c r="W208" t="str">
        <f t="shared" si="17"/>
        <v>Available</v>
      </c>
      <c r="X208" s="164" t="str" cm="1">
        <f t="array" aca="1" ref="X208" ca="1">SUBSTITUTE(SUBSTITUTE(MID(CELL("filename"),FIND("[",CELL("filename"))+1,FIND("]",CELL("filename"))-FIND("[",CELL("filename"))-1)," JH Farmer Payment-",""),".xlsx","")</f>
        <v>Indent</v>
      </c>
      <c r="Y208" s="13">
        <f t="shared" si="18"/>
        <v>13.85199352451434</v>
      </c>
      <c r="Z208" s="3">
        <v>0</v>
      </c>
    </row>
    <row r="209" spans="1:26" x14ac:dyDescent="0.25">
      <c r="A209" t="str">
        <f>CONCATENATE(Table2[[#This Row],[Code]],Table2[[#This Row],[Farmers Code]])</f>
        <v>200100420019</v>
      </c>
      <c r="B209" s="1" t="str">
        <f>INDEX('MPG Payment'!$A:$A,MATCH(Table2[[#This Row],[Code]],'MPG Payment'!B:B,0))</f>
        <v>BMC Code :2001</v>
      </c>
      <c r="C209" t="str">
        <f>VLOOKUP(Table2[[#This Row],[Code]],'MPG Payment'!B:C,2,0)</f>
        <v>RONHE</v>
      </c>
      <c r="D209" s="17">
        <v>20010042</v>
      </c>
      <c r="E209" s="17" t="s">
        <v>3</v>
      </c>
      <c r="F209" s="1">
        <v>11</v>
      </c>
      <c r="G209" s="13">
        <v>13.930000000000001</v>
      </c>
      <c r="H209" s="13">
        <v>607.5453</v>
      </c>
      <c r="I209" s="166">
        <v>0</v>
      </c>
      <c r="J209" s="191">
        <v>0</v>
      </c>
      <c r="K209" s="166">
        <v>0</v>
      </c>
      <c r="L209" s="166">
        <v>0</v>
      </c>
      <c r="M209" s="18">
        <v>0</v>
      </c>
      <c r="N209" s="165">
        <f>VLOOKUP(Table2[[#This Row],[Code]],'MPG Payment'!$B$4:$Z$130,25,0)</f>
        <v>0</v>
      </c>
      <c r="O209" s="170">
        <f t="shared" si="15"/>
        <v>608</v>
      </c>
      <c r="P209" t="str">
        <f>IFERROR(VLOOKUP(D209,'Bank Master'!$C$3:$D$7987,2,0),"Indirect")</f>
        <v>Direct</v>
      </c>
      <c r="Q209" t="str">
        <f>IFERROR(VLOOKUP(A209,Table1424[],6,0),0)</f>
        <v>SURESH GOPE</v>
      </c>
      <c r="R209" t="str">
        <f>IFERROR(VLOOKUP(A209,Table1424[],7,0),0)</f>
        <v>30460209765</v>
      </c>
      <c r="S209" t="str">
        <f>IFERROR(VLOOKUP(A209,Table1424[],8,0),0)</f>
        <v>SBIN0006311</v>
      </c>
      <c r="T209" t="str">
        <f>IFERROR(VLOOKUP(A209,Table1424[],9,0),0)</f>
        <v>STATE BANK OF INDIA</v>
      </c>
      <c r="U209" s="40">
        <f>IFERROR(VLOOKUP(A209,Table1424[],10,0),0)</f>
        <v>45565</v>
      </c>
      <c r="V209">
        <f t="shared" si="16"/>
        <v>1</v>
      </c>
      <c r="W209" t="str">
        <f t="shared" si="17"/>
        <v>Available</v>
      </c>
      <c r="X209" s="164" t="str" cm="1">
        <f t="array" aca="1" ref="X209" ca="1">SUBSTITUTE(SUBSTITUTE(MID(CELL("filename"),FIND("[",CELL("filename"))+1,FIND("]",CELL("filename"))-FIND("[",CELL("filename"))-1)," JH Farmer Payment-",""),".xlsx","")</f>
        <v>Indent</v>
      </c>
      <c r="Y209" s="13">
        <f t="shared" si="18"/>
        <v>23.987790021536249</v>
      </c>
      <c r="Z209" s="3">
        <v>0</v>
      </c>
    </row>
    <row r="210" spans="1:26" x14ac:dyDescent="0.25">
      <c r="A210" t="str">
        <f>CONCATENATE(Table2[[#This Row],[Code]],Table2[[#This Row],[Farmers Code]])</f>
        <v>200100420021</v>
      </c>
      <c r="B210" s="1" t="str">
        <f>INDEX('MPG Payment'!$A:$A,MATCH(Table2[[#This Row],[Code]],'MPG Payment'!B:B,0))</f>
        <v>BMC Code :2001</v>
      </c>
      <c r="C210" t="str">
        <f>VLOOKUP(Table2[[#This Row],[Code]],'MPG Payment'!B:C,2,0)</f>
        <v>RONHE</v>
      </c>
      <c r="D210" s="17">
        <v>20010042</v>
      </c>
      <c r="E210" s="17" t="s">
        <v>28</v>
      </c>
      <c r="F210" s="1">
        <v>7</v>
      </c>
      <c r="G210" s="13">
        <v>12.879999999999999</v>
      </c>
      <c r="H210" s="13">
        <v>576.98119999999994</v>
      </c>
      <c r="I210" s="166">
        <v>0</v>
      </c>
      <c r="J210" s="191">
        <v>0</v>
      </c>
      <c r="K210" s="166">
        <v>0</v>
      </c>
      <c r="L210" s="166">
        <v>0</v>
      </c>
      <c r="M210" s="18">
        <v>0</v>
      </c>
      <c r="N210" s="165">
        <f>VLOOKUP(Table2[[#This Row],[Code]],'MPG Payment'!$B$4:$Z$130,25,0)</f>
        <v>0</v>
      </c>
      <c r="O210" s="170">
        <f t="shared" si="15"/>
        <v>577</v>
      </c>
      <c r="P210" t="str">
        <f>IFERROR(VLOOKUP(D210,'Bank Master'!$C$3:$D$7987,2,0),"Indirect")</f>
        <v>Direct</v>
      </c>
      <c r="Q210" t="str">
        <f>IFERROR(VLOOKUP(A210,Table1424[],6,0),0)</f>
        <v>DASHMI DEVI</v>
      </c>
      <c r="R210" t="str">
        <f>IFERROR(VLOOKUP(A210,Table1424[],7,0),0)</f>
        <v>491510510010661</v>
      </c>
      <c r="S210" t="str">
        <f>IFERROR(VLOOKUP(A210,Table1424[],8,0),0)</f>
        <v>BKID0004915</v>
      </c>
      <c r="T210" t="str">
        <f>IFERROR(VLOOKUP(A210,Table1424[],9,0),0)</f>
        <v>BANK OF INDIA</v>
      </c>
      <c r="U210" s="40">
        <f>IFERROR(VLOOKUP(A210,Table1424[],10,0),0)</f>
        <v>45579</v>
      </c>
      <c r="V210">
        <f t="shared" si="16"/>
        <v>1</v>
      </c>
      <c r="W210" t="str">
        <f t="shared" si="17"/>
        <v>Available</v>
      </c>
      <c r="X210" s="164" t="str" cm="1">
        <f t="array" aca="1" ref="X210" ca="1">SUBSTITUTE(SUBSTITUTE(MID(CELL("filename"),FIND("[",CELL("filename"))+1,FIND("]",CELL("filename"))-FIND("[",CELL("filename"))-1)," JH Farmer Payment-",""),".xlsx","")</f>
        <v>Indent</v>
      </c>
      <c r="Y210" s="13">
        <f t="shared" si="18"/>
        <v>15.67883695652174</v>
      </c>
      <c r="Z210" s="3">
        <v>0</v>
      </c>
    </row>
    <row r="211" spans="1:26" x14ac:dyDescent="0.25">
      <c r="A211" t="str">
        <f>CONCATENATE(Table2[[#This Row],[Code]],Table2[[#This Row],[Farmers Code]])</f>
        <v>200100420026</v>
      </c>
      <c r="B211" s="1" t="str">
        <f>INDEX('MPG Payment'!$A:$A,MATCH(Table2[[#This Row],[Code]],'MPG Payment'!B:B,0))</f>
        <v>BMC Code :2001</v>
      </c>
      <c r="C211" t="str">
        <f>VLOOKUP(Table2[[#This Row],[Code]],'MPG Payment'!B:C,2,0)</f>
        <v>RONHE</v>
      </c>
      <c r="D211" s="17">
        <v>20010042</v>
      </c>
      <c r="E211" s="17" t="s">
        <v>39</v>
      </c>
      <c r="F211" s="1">
        <v>13</v>
      </c>
      <c r="G211" s="13">
        <v>114.28</v>
      </c>
      <c r="H211" s="13">
        <v>4927.8739999999998</v>
      </c>
      <c r="I211" s="166">
        <v>0</v>
      </c>
      <c r="J211" s="191">
        <v>0</v>
      </c>
      <c r="K211" s="166">
        <v>0</v>
      </c>
      <c r="L211" s="166">
        <v>0</v>
      </c>
      <c r="M211" s="18">
        <v>0</v>
      </c>
      <c r="N211" s="165">
        <f>VLOOKUP(Table2[[#This Row],[Code]],'MPG Payment'!$B$4:$Z$130,25,0)</f>
        <v>0</v>
      </c>
      <c r="O211" s="170">
        <f t="shared" si="15"/>
        <v>4928</v>
      </c>
      <c r="P211" t="str">
        <f>IFERROR(VLOOKUP(D211,'Bank Master'!$C$3:$D$7987,2,0),"Indirect")</f>
        <v>Direct</v>
      </c>
      <c r="Q211" t="str">
        <f>IFERROR(VLOOKUP(A211,Table1424[],6,0),0)</f>
        <v>JIBU GOPE</v>
      </c>
      <c r="R211" t="str">
        <f>IFERROR(VLOOKUP(A211,Table1424[],7,0),0)</f>
        <v>33165938115</v>
      </c>
      <c r="S211" t="str">
        <f>IFERROR(VLOOKUP(A211,Table1424[],8,0),0)</f>
        <v>SBIN0006311</v>
      </c>
      <c r="T211" t="str">
        <f>IFERROR(VLOOKUP(A211,Table1424[],9,0),0)</f>
        <v>STATE BANK OF INDIA</v>
      </c>
      <c r="U211" s="40">
        <f>IFERROR(VLOOKUP(A211,Table1424[],10,0),0)</f>
        <v>0</v>
      </c>
      <c r="V211">
        <f t="shared" si="16"/>
        <v>1</v>
      </c>
      <c r="W211" t="str">
        <f t="shared" si="17"/>
        <v>Available</v>
      </c>
      <c r="X211" s="164" t="str" cm="1">
        <f t="array" aca="1" ref="X211" ca="1">SUBSTITUTE(SUBSTITUTE(MID(CELL("filename"),FIND("[",CELL("filename"))+1,FIND("]",CELL("filename"))-FIND("[",CELL("filename"))-1)," JH Farmer Payment-",""),".xlsx","")</f>
        <v>Indent</v>
      </c>
      <c r="Y211" s="13">
        <f t="shared" si="18"/>
        <v>28.02868480924046</v>
      </c>
      <c r="Z211" s="3">
        <v>0</v>
      </c>
    </row>
    <row r="212" spans="1:26" x14ac:dyDescent="0.25">
      <c r="A212" t="str">
        <f>CONCATENATE(Table2[[#This Row],[Code]],Table2[[#This Row],[Farmers Code]])</f>
        <v>200100420027</v>
      </c>
      <c r="B212" s="1" t="str">
        <f>INDEX('MPG Payment'!$A:$A,MATCH(Table2[[#This Row],[Code]],'MPG Payment'!B:B,0))</f>
        <v>BMC Code :2001</v>
      </c>
      <c r="C212" t="str">
        <f>VLOOKUP(Table2[[#This Row],[Code]],'MPG Payment'!B:C,2,0)</f>
        <v>RONHE</v>
      </c>
      <c r="D212" s="17">
        <v>20010042</v>
      </c>
      <c r="E212" s="17" t="s">
        <v>6</v>
      </c>
      <c r="F212" s="1">
        <v>13</v>
      </c>
      <c r="G212" s="13">
        <v>33.04</v>
      </c>
      <c r="H212" s="13">
        <v>1811.5788</v>
      </c>
      <c r="I212" s="166">
        <v>0</v>
      </c>
      <c r="J212" s="191">
        <v>0</v>
      </c>
      <c r="K212" s="166">
        <v>0</v>
      </c>
      <c r="L212" s="166">
        <v>0</v>
      </c>
      <c r="M212" s="18">
        <v>0</v>
      </c>
      <c r="N212" s="165">
        <f>VLOOKUP(Table2[[#This Row],[Code]],'MPG Payment'!$B$4:$Z$130,25,0)</f>
        <v>0</v>
      </c>
      <c r="O212" s="170">
        <f t="shared" si="15"/>
        <v>1812</v>
      </c>
      <c r="P212" t="str">
        <f>IFERROR(VLOOKUP(D212,'Bank Master'!$C$3:$D$7987,2,0),"Indirect")</f>
        <v>Direct</v>
      </c>
      <c r="Q212" t="str">
        <f>IFERROR(VLOOKUP(A212,Table1424[],6,0),0)</f>
        <v>SUSHILA DEVI</v>
      </c>
      <c r="R212" t="str">
        <f>IFERROR(VLOOKUP(A212,Table1424[],7,0),0)</f>
        <v>491510510010705</v>
      </c>
      <c r="S212" t="str">
        <f>IFERROR(VLOOKUP(A212,Table1424[],8,0),0)</f>
        <v>BKID0004915</v>
      </c>
      <c r="T212">
        <f>IFERROR(VLOOKUP(A212,Table1424[],9,0),0)</f>
        <v>0</v>
      </c>
      <c r="U212" s="40">
        <f>IFERROR(VLOOKUP(A212,Table1424[],10,0),0)</f>
        <v>0</v>
      </c>
      <c r="V212">
        <f t="shared" si="16"/>
        <v>1</v>
      </c>
      <c r="W212" t="str">
        <f t="shared" si="17"/>
        <v>Available</v>
      </c>
      <c r="X212" s="164" t="str" cm="1">
        <f t="array" aca="1" ref="X212" ca="1">SUBSTITUTE(SUBSTITUTE(MID(CELL("filename"),FIND("[",CELL("filename"))+1,FIND("]",CELL("filename"))-FIND("[",CELL("filename"))-1)," JH Farmer Payment-",""),".xlsx","")</f>
        <v>Indent</v>
      </c>
      <c r="Y212" s="13">
        <f t="shared" si="18"/>
        <v>35.639413438256661</v>
      </c>
      <c r="Z212" s="3">
        <v>0</v>
      </c>
    </row>
    <row r="213" spans="1:26" x14ac:dyDescent="0.25">
      <c r="A213" t="str">
        <f>CONCATENATE(Table2[[#This Row],[Code]],Table2[[#This Row],[Farmers Code]])</f>
        <v>200100420028</v>
      </c>
      <c r="B213" s="1" t="str">
        <f>INDEX('MPG Payment'!$A:$A,MATCH(Table2[[#This Row],[Code]],'MPG Payment'!B:B,0))</f>
        <v>BMC Code :2001</v>
      </c>
      <c r="C213" t="str">
        <f>VLOOKUP(Table2[[#This Row],[Code]],'MPG Payment'!B:C,2,0)</f>
        <v>RONHE</v>
      </c>
      <c r="D213" s="17">
        <v>20010042</v>
      </c>
      <c r="E213" s="17" t="s">
        <v>30</v>
      </c>
      <c r="F213" s="1">
        <v>7</v>
      </c>
      <c r="G213" s="13">
        <v>30.97</v>
      </c>
      <c r="H213" s="13">
        <v>1628.8754000000001</v>
      </c>
      <c r="I213" s="166">
        <v>0</v>
      </c>
      <c r="J213" s="191">
        <v>0</v>
      </c>
      <c r="K213" s="166">
        <v>0</v>
      </c>
      <c r="L213" s="166">
        <v>0</v>
      </c>
      <c r="M213" s="18">
        <v>0</v>
      </c>
      <c r="N213" s="165">
        <f>VLOOKUP(Table2[[#This Row],[Code]],'MPG Payment'!$B$4:$Z$130,25,0)</f>
        <v>0</v>
      </c>
      <c r="O213" s="170">
        <f t="shared" si="15"/>
        <v>1629</v>
      </c>
      <c r="P213" t="str">
        <f>IFERROR(VLOOKUP(D213,'Bank Master'!$C$3:$D$7987,2,0),"Indirect")</f>
        <v>Direct</v>
      </c>
      <c r="Q213" t="str">
        <f>IFERROR(VLOOKUP(A213,Table1424[],6,0),0)</f>
        <v>SUKHNATH GOPE</v>
      </c>
      <c r="R213" t="str">
        <f>IFERROR(VLOOKUP(A213,Table1424[],7,0),0)</f>
        <v>494310110008411</v>
      </c>
      <c r="S213" t="str">
        <f>IFERROR(VLOOKUP(A213,Table1424[],8,0),0)</f>
        <v>BKID0004943</v>
      </c>
      <c r="T213">
        <f>IFERROR(VLOOKUP(A213,Table1424[],9,0),0)</f>
        <v>0</v>
      </c>
      <c r="U213" s="40">
        <f>IFERROR(VLOOKUP(A213,Table1424[],10,0),0)</f>
        <v>0</v>
      </c>
      <c r="V213">
        <f t="shared" si="16"/>
        <v>1</v>
      </c>
      <c r="W213" t="str">
        <f t="shared" si="17"/>
        <v>Available</v>
      </c>
      <c r="X213" s="164" t="str" cm="1">
        <f t="array" aca="1" ref="X213" ca="1">SUBSTITUTE(SUBSTITUTE(MID(CELL("filename"),FIND("[",CELL("filename"))+1,FIND("]",CELL("filename"))-FIND("[",CELL("filename"))-1)," JH Farmer Payment-",""),".xlsx","")</f>
        <v>Indent</v>
      </c>
      <c r="Y213" s="13">
        <f t="shared" si="18"/>
        <v>18.40834323538909</v>
      </c>
      <c r="Z213" s="3">
        <v>0</v>
      </c>
    </row>
    <row r="214" spans="1:26" x14ac:dyDescent="0.25">
      <c r="A214" t="str">
        <f>CONCATENATE(Table2[[#This Row],[Code]],Table2[[#This Row],[Farmers Code]])</f>
        <v>200100420030</v>
      </c>
      <c r="B214" s="1" t="str">
        <f>INDEX('MPG Payment'!$A:$A,MATCH(Table2[[#This Row],[Code]],'MPG Payment'!B:B,0))</f>
        <v>BMC Code :2001</v>
      </c>
      <c r="C214" t="str">
        <f>VLOOKUP(Table2[[#This Row],[Code]],'MPG Payment'!B:C,2,0)</f>
        <v>RONHE</v>
      </c>
      <c r="D214" s="17">
        <v>20010042</v>
      </c>
      <c r="E214" s="17" t="s">
        <v>7</v>
      </c>
      <c r="F214" s="1">
        <v>7</v>
      </c>
      <c r="G214" s="13">
        <v>32.07</v>
      </c>
      <c r="H214" s="13">
        <v>1168.7161000000001</v>
      </c>
      <c r="I214" s="166">
        <v>0</v>
      </c>
      <c r="J214" s="191">
        <v>0</v>
      </c>
      <c r="K214" s="166">
        <v>0</v>
      </c>
      <c r="L214" s="166">
        <v>0</v>
      </c>
      <c r="M214" s="18">
        <v>0</v>
      </c>
      <c r="N214" s="165">
        <f>VLOOKUP(Table2[[#This Row],[Code]],'MPG Payment'!$B$4:$Z$130,25,0)</f>
        <v>0</v>
      </c>
      <c r="O214" s="170">
        <f t="shared" si="15"/>
        <v>1169</v>
      </c>
      <c r="P214" t="str">
        <f>IFERROR(VLOOKUP(D214,'Bank Master'!$C$3:$D$7987,2,0),"Indirect")</f>
        <v>Direct</v>
      </c>
      <c r="Q214" t="str">
        <f>IFERROR(VLOOKUP(A214,Table1424[],6,0),0)</f>
        <v>BACHAN DEVI</v>
      </c>
      <c r="R214" t="str">
        <f>IFERROR(VLOOKUP(A214,Table1424[],7,0),0)</f>
        <v>494310110004094</v>
      </c>
      <c r="S214" t="str">
        <f>IFERROR(VLOOKUP(A214,Table1424[],8,0),0)</f>
        <v>BKID0004943</v>
      </c>
      <c r="T214">
        <f>IFERROR(VLOOKUP(A214,Table1424[],9,0),0)</f>
        <v>0</v>
      </c>
      <c r="U214" s="40">
        <f>IFERROR(VLOOKUP(A214,Table1424[],10,0),0)</f>
        <v>0</v>
      </c>
      <c r="V214">
        <f t="shared" si="16"/>
        <v>1</v>
      </c>
      <c r="W214" t="str">
        <f t="shared" si="17"/>
        <v>Available</v>
      </c>
      <c r="X214" s="164" t="str" cm="1">
        <f t="array" aca="1" ref="X214" ca="1">SUBSTITUTE(SUBSTITUTE(MID(CELL("filename"),FIND("[",CELL("filename"))+1,FIND("]",CELL("filename"))-FIND("[",CELL("filename"))-1)," JH Farmer Payment-",""),".xlsx","")</f>
        <v>Indent</v>
      </c>
      <c r="Y214" s="13">
        <f t="shared" si="18"/>
        <v>12.754930932335519</v>
      </c>
      <c r="Z214" s="3">
        <v>0</v>
      </c>
    </row>
    <row r="215" spans="1:26" x14ac:dyDescent="0.25">
      <c r="A215" t="str">
        <f>CONCATENATE(Table2[[#This Row],[Code]],Table2[[#This Row],[Farmers Code]])</f>
        <v>200100420031</v>
      </c>
      <c r="B215" s="1" t="str">
        <f>INDEX('MPG Payment'!$A:$A,MATCH(Table2[[#This Row],[Code]],'MPG Payment'!B:B,0))</f>
        <v>BMC Code :2001</v>
      </c>
      <c r="C215" t="str">
        <f>VLOOKUP(Table2[[#This Row],[Code]],'MPG Payment'!B:C,2,0)</f>
        <v>RONHE</v>
      </c>
      <c r="D215" s="17">
        <v>20010042</v>
      </c>
      <c r="E215" s="17" t="s">
        <v>422</v>
      </c>
      <c r="F215" s="1">
        <v>13</v>
      </c>
      <c r="G215" s="13">
        <v>18.669999999999998</v>
      </c>
      <c r="H215" s="13">
        <v>839.70499999999981</v>
      </c>
      <c r="I215" s="166">
        <v>0</v>
      </c>
      <c r="J215" s="191">
        <v>0</v>
      </c>
      <c r="K215" s="166">
        <v>0</v>
      </c>
      <c r="L215" s="166">
        <v>0</v>
      </c>
      <c r="M215" s="18">
        <v>0</v>
      </c>
      <c r="N215" s="165">
        <f>VLOOKUP(Table2[[#This Row],[Code]],'MPG Payment'!$B$4:$Z$130,25,0)</f>
        <v>0</v>
      </c>
      <c r="O215" s="170">
        <f t="shared" si="15"/>
        <v>840</v>
      </c>
      <c r="P215" t="str">
        <f>IFERROR(VLOOKUP(D215,'Bank Master'!$C$3:$D$7987,2,0),"Indirect")</f>
        <v>Direct</v>
      </c>
      <c r="Q215" t="str">
        <f>IFERROR(VLOOKUP(A215,Table1424[],6,0),0)</f>
        <v>SHIV CHARAN GOPE</v>
      </c>
      <c r="R215" t="str">
        <f>IFERROR(VLOOKUP(A215,Table1424[],7,0),0)</f>
        <v>494310100001157</v>
      </c>
      <c r="S215" t="str">
        <f>IFERROR(VLOOKUP(A215,Table1424[],8,0),0)</f>
        <v>BKID0004943</v>
      </c>
      <c r="T215">
        <f>IFERROR(VLOOKUP(A215,Table1424[],9,0),0)</f>
        <v>0</v>
      </c>
      <c r="U215" s="40">
        <f>IFERROR(VLOOKUP(A215,Table1424[],10,0),0)</f>
        <v>45831</v>
      </c>
      <c r="V215">
        <f t="shared" si="16"/>
        <v>1</v>
      </c>
      <c r="W215" t="str">
        <f t="shared" si="17"/>
        <v>Available</v>
      </c>
      <c r="X215" s="164" t="str" cm="1">
        <f t="array" aca="1" ref="X215" ca="1">SUBSTITUTE(SUBSTITUTE(MID(CELL("filename"),FIND("[",CELL("filename"))+1,FIND("]",CELL("filename"))-FIND("[",CELL("filename"))-1)," JH Farmer Payment-",""),".xlsx","")</f>
        <v>Indent</v>
      </c>
      <c r="Y215" s="13">
        <f t="shared" si="18"/>
        <v>29.234507230851634</v>
      </c>
      <c r="Z215" s="3">
        <v>0</v>
      </c>
    </row>
    <row r="216" spans="1:26" x14ac:dyDescent="0.25">
      <c r="A216" t="str">
        <f>CONCATENATE(Table2[[#This Row],[Code]],Table2[[#This Row],[Farmers Code]])</f>
        <v>200100420032</v>
      </c>
      <c r="B216" s="1" t="str">
        <f>INDEX('MPG Payment'!$A:$A,MATCH(Table2[[#This Row],[Code]],'MPG Payment'!B:B,0))</f>
        <v>BMC Code :2001</v>
      </c>
      <c r="C216" t="str">
        <f>VLOOKUP(Table2[[#This Row],[Code]],'MPG Payment'!B:C,2,0)</f>
        <v>RONHE</v>
      </c>
      <c r="D216" s="17">
        <v>20010042</v>
      </c>
      <c r="E216" s="17" t="s">
        <v>8</v>
      </c>
      <c r="F216" s="1">
        <v>13</v>
      </c>
      <c r="G216" s="13">
        <v>76.94</v>
      </c>
      <c r="H216" s="13">
        <v>3206.7888999999996</v>
      </c>
      <c r="I216" s="166">
        <v>0</v>
      </c>
      <c r="J216" s="191">
        <v>0</v>
      </c>
      <c r="K216" s="166">
        <v>0</v>
      </c>
      <c r="L216" s="166">
        <v>0</v>
      </c>
      <c r="M216" s="18">
        <v>0</v>
      </c>
      <c r="N216" s="165">
        <f>VLOOKUP(Table2[[#This Row],[Code]],'MPG Payment'!$B$4:$Z$130,25,0)</f>
        <v>0</v>
      </c>
      <c r="O216" s="170">
        <f t="shared" ref="O216:O279" si="19">IF(N216="Yes",0,ROUND((H216-I216-J216-K216-L216-M216),0))</f>
        <v>3207</v>
      </c>
      <c r="P216" t="str">
        <f>IFERROR(VLOOKUP(D216,'Bank Master'!$C$3:$D$7987,2,0),"Indirect")</f>
        <v>Direct</v>
      </c>
      <c r="Q216" t="str">
        <f>IFERROR(VLOOKUP(A216,Table1424[],6,0),0)</f>
        <v>JEET RAM GOPE</v>
      </c>
      <c r="R216" t="str">
        <f>IFERROR(VLOOKUP(A216,Table1424[],7,0),0)</f>
        <v>494310100011133</v>
      </c>
      <c r="S216" t="str">
        <f>IFERROR(VLOOKUP(A216,Table1424[],8,0),0)</f>
        <v>BKID0004943</v>
      </c>
      <c r="T216">
        <f>IFERROR(VLOOKUP(A216,Table1424[],9,0),0)</f>
        <v>0</v>
      </c>
      <c r="U216" s="40">
        <f>IFERROR(VLOOKUP(A216,Table1424[],10,0),0)</f>
        <v>45853</v>
      </c>
      <c r="V216">
        <f t="shared" ref="V216:V279" si="20">IF(G216&gt;0,1,0)</f>
        <v>1</v>
      </c>
      <c r="W216" t="str">
        <f t="shared" ref="W216:W279" si="21">IF(Q216=0,"Not Available","Available")</f>
        <v>Available</v>
      </c>
      <c r="X216" s="164" t="str" cm="1">
        <f t="array" aca="1" ref="X216" ca="1">SUBSTITUTE(SUBSTITUTE(MID(CELL("filename"),FIND("[",CELL("filename"))+1,FIND("]",CELL("filename"))-FIND("[",CELL("filename"))-1)," JH Farmer Payment-",""),".xlsx","")</f>
        <v>Indent</v>
      </c>
      <c r="Y216" s="13">
        <f t="shared" si="18"/>
        <v>27.091406095658954</v>
      </c>
      <c r="Z216" s="3">
        <v>0</v>
      </c>
    </row>
    <row r="217" spans="1:26" x14ac:dyDescent="0.25">
      <c r="A217" t="str">
        <f>CONCATENATE(Table2[[#This Row],[Code]],Table2[[#This Row],[Farmers Code]])</f>
        <v>200100420033</v>
      </c>
      <c r="B217" s="1" t="str">
        <f>INDEX('MPG Payment'!$A:$A,MATCH(Table2[[#This Row],[Code]],'MPG Payment'!B:B,0))</f>
        <v>BMC Code :2001</v>
      </c>
      <c r="C217" t="str">
        <f>VLOOKUP(Table2[[#This Row],[Code]],'MPG Payment'!B:C,2,0)</f>
        <v>RONHE</v>
      </c>
      <c r="D217" s="17">
        <v>20010042</v>
      </c>
      <c r="E217" s="17" t="s">
        <v>32</v>
      </c>
      <c r="F217" s="1">
        <v>6</v>
      </c>
      <c r="G217" s="13">
        <v>9.5300000000000011</v>
      </c>
      <c r="H217" s="13">
        <v>492.68729999999999</v>
      </c>
      <c r="I217" s="166">
        <v>0</v>
      </c>
      <c r="J217" s="191">
        <v>0</v>
      </c>
      <c r="K217" s="166">
        <v>0</v>
      </c>
      <c r="L217" s="166">
        <v>0</v>
      </c>
      <c r="M217" s="18">
        <v>0</v>
      </c>
      <c r="N217" s="165">
        <f>VLOOKUP(Table2[[#This Row],[Code]],'MPG Payment'!$B$4:$Z$130,25,0)</f>
        <v>0</v>
      </c>
      <c r="O217" s="170">
        <f t="shared" si="19"/>
        <v>493</v>
      </c>
      <c r="P217" t="str">
        <f>IFERROR(VLOOKUP(D217,'Bank Master'!$C$3:$D$7987,2,0),"Indirect")</f>
        <v>Direct</v>
      </c>
      <c r="Q217" t="str">
        <f>IFERROR(VLOOKUP(A217,Table1424[],6,0),0)</f>
        <v>CHATTAN BARAIK</v>
      </c>
      <c r="R217" t="str">
        <f>IFERROR(VLOOKUP(A217,Table1424[],7,0),0)</f>
        <v>358702010622183</v>
      </c>
      <c r="S217" t="str">
        <f>IFERROR(VLOOKUP(A217,Table1424[],8,0),0)</f>
        <v>UBIN0535877</v>
      </c>
      <c r="T217">
        <f>IFERROR(VLOOKUP(A217,Table1424[],9,0),0)</f>
        <v>0</v>
      </c>
      <c r="U217" s="40">
        <f>IFERROR(VLOOKUP(A217,Table1424[],10,0),0)</f>
        <v>45908</v>
      </c>
      <c r="V217">
        <f t="shared" si="20"/>
        <v>1</v>
      </c>
      <c r="W217" t="str">
        <f t="shared" si="21"/>
        <v>Available</v>
      </c>
      <c r="X217" s="164" t="str" cm="1">
        <f t="array" aca="1" ref="X217" ca="1">SUBSTITUTE(SUBSTITUTE(MID(CELL("filename"),FIND("[",CELL("filename"))+1,FIND("]",CELL("filename"))-FIND("[",CELL("filename"))-1)," JH Farmer Payment-",""),".xlsx","")</f>
        <v>Indent</v>
      </c>
      <c r="Y217" s="13">
        <f t="shared" si="18"/>
        <v>15.50956873032529</v>
      </c>
      <c r="Z217" s="3">
        <v>0</v>
      </c>
    </row>
    <row r="218" spans="1:26" x14ac:dyDescent="0.25">
      <c r="A218" t="str">
        <f>CONCATENATE(Table2[[#This Row],[Code]],Table2[[#This Row],[Farmers Code]])</f>
        <v>200100420034</v>
      </c>
      <c r="B218" s="1" t="str">
        <f>INDEX('MPG Payment'!$A:$A,MATCH(Table2[[#This Row],[Code]],'MPG Payment'!B:B,0))</f>
        <v>BMC Code :2001</v>
      </c>
      <c r="C218" t="str">
        <f>VLOOKUP(Table2[[#This Row],[Code]],'MPG Payment'!B:C,2,0)</f>
        <v>RONHE</v>
      </c>
      <c r="D218" s="17">
        <v>20010042</v>
      </c>
      <c r="E218" s="17" t="s">
        <v>33</v>
      </c>
      <c r="F218" s="1">
        <v>6</v>
      </c>
      <c r="G218" s="13">
        <v>56.370000000000005</v>
      </c>
      <c r="H218" s="13">
        <v>2243.4492999999998</v>
      </c>
      <c r="I218" s="166">
        <v>0</v>
      </c>
      <c r="J218" s="191">
        <v>0</v>
      </c>
      <c r="K218" s="166">
        <v>0</v>
      </c>
      <c r="L218" s="166">
        <v>0</v>
      </c>
      <c r="M218" s="18">
        <v>0</v>
      </c>
      <c r="N218" s="165">
        <f>VLOOKUP(Table2[[#This Row],[Code]],'MPG Payment'!$B$4:$Z$130,25,0)</f>
        <v>0</v>
      </c>
      <c r="O218" s="170">
        <f t="shared" si="19"/>
        <v>2243</v>
      </c>
      <c r="P218" t="str">
        <f>IFERROR(VLOOKUP(D218,'Bank Master'!$C$3:$D$7987,2,0),"Indirect")</f>
        <v>Direct</v>
      </c>
      <c r="Q218" t="str">
        <f>IFERROR(VLOOKUP(A218,Table1424[],6,0),0)</f>
        <v>SUSIMA DEVI</v>
      </c>
      <c r="R218" t="str">
        <f>IFERROR(VLOOKUP(A218,Table1424[],7,0),0)</f>
        <v>110231886440</v>
      </c>
      <c r="S218" t="str">
        <f>IFERROR(VLOOKUP(A218,Table1424[],8,0),0)</f>
        <v>CNRB0007409</v>
      </c>
      <c r="T218">
        <f>IFERROR(VLOOKUP(A218,Table1424[],9,0),0)</f>
        <v>0</v>
      </c>
      <c r="U218" s="40">
        <f>IFERROR(VLOOKUP(A218,Table1424[],10,0),0)</f>
        <v>45908</v>
      </c>
      <c r="V218">
        <f t="shared" si="20"/>
        <v>1</v>
      </c>
      <c r="W218" t="str">
        <f t="shared" si="21"/>
        <v>Available</v>
      </c>
      <c r="X218" s="164" t="str" cm="1">
        <f t="array" aca="1" ref="X218" ca="1">SUBSTITUTE(SUBSTITUTE(MID(CELL("filename"),FIND("[",CELL("filename"))+1,FIND("]",CELL("filename"))-FIND("[",CELL("filename"))-1)," JH Farmer Payment-",""),".xlsx","")</f>
        <v>Indent</v>
      </c>
      <c r="Y218" s="13">
        <f t="shared" si="18"/>
        <v>11.939591804151144</v>
      </c>
      <c r="Z218" s="3">
        <v>0</v>
      </c>
    </row>
    <row r="219" spans="1:26" x14ac:dyDescent="0.25">
      <c r="A219" t="str">
        <f>CONCATENATE(Table2[[#This Row],[Code]],Table2[[#This Row],[Farmers Code]])</f>
        <v>200100420035</v>
      </c>
      <c r="B219" s="1" t="str">
        <f>INDEX('MPG Payment'!$A:$A,MATCH(Table2[[#This Row],[Code]],'MPG Payment'!B:B,0))</f>
        <v>BMC Code :2001</v>
      </c>
      <c r="C219" t="str">
        <f>VLOOKUP(Table2[[#This Row],[Code]],'MPG Payment'!B:C,2,0)</f>
        <v>RONHE</v>
      </c>
      <c r="D219" s="17">
        <v>20010042</v>
      </c>
      <c r="E219" s="17" t="s">
        <v>9</v>
      </c>
      <c r="F219" s="1">
        <v>10</v>
      </c>
      <c r="G219" s="13">
        <v>20.439999999999998</v>
      </c>
      <c r="H219" s="13">
        <v>847.01299999999992</v>
      </c>
      <c r="I219" s="166">
        <v>0</v>
      </c>
      <c r="J219" s="191">
        <v>0</v>
      </c>
      <c r="K219" s="166">
        <v>0</v>
      </c>
      <c r="L219" s="166">
        <v>0</v>
      </c>
      <c r="M219" s="18">
        <v>0</v>
      </c>
      <c r="N219" s="165">
        <f>VLOOKUP(Table2[[#This Row],[Code]],'MPG Payment'!$B$4:$Z$130,25,0)</f>
        <v>0</v>
      </c>
      <c r="O219" s="170">
        <f t="shared" si="19"/>
        <v>847</v>
      </c>
      <c r="P219" t="str">
        <f>IFERROR(VLOOKUP(D219,'Bank Master'!$C$3:$D$7987,2,0),"Indirect")</f>
        <v>Direct</v>
      </c>
      <c r="Q219" t="str">
        <f>IFERROR(VLOOKUP(A219,Table1424[],6,0),0)</f>
        <v>SUNITA DEVI</v>
      </c>
      <c r="R219" t="str">
        <f>IFERROR(VLOOKUP(A219,Table1424[],7,0),0)</f>
        <v>110240609260</v>
      </c>
      <c r="S219" t="str">
        <f>IFERROR(VLOOKUP(A219,Table1424[],8,0),0)</f>
        <v>CNRB0007409</v>
      </c>
      <c r="T219">
        <f>IFERROR(VLOOKUP(A219,Table1424[],9,0),0)</f>
        <v>0</v>
      </c>
      <c r="U219" s="40">
        <f>IFERROR(VLOOKUP(A219,Table1424[],10,0),0)</f>
        <v>45908</v>
      </c>
      <c r="V219">
        <f t="shared" si="20"/>
        <v>1</v>
      </c>
      <c r="W219" t="str">
        <f t="shared" si="21"/>
        <v>Available</v>
      </c>
      <c r="X219" s="164" t="str" cm="1">
        <f t="array" aca="1" ref="X219" ca="1">SUBSTITUTE(SUBSTITUTE(MID(CELL("filename"),FIND("[",CELL("filename"))+1,FIND("]",CELL("filename"))-FIND("[",CELL("filename"))-1)," JH Farmer Payment-",""),".xlsx","")</f>
        <v>Indent</v>
      </c>
      <c r="Y219" s="13">
        <f t="shared" si="18"/>
        <v>20.719496086105675</v>
      </c>
      <c r="Z219" s="3">
        <v>0</v>
      </c>
    </row>
    <row r="220" spans="1:26" x14ac:dyDescent="0.25">
      <c r="A220" t="str">
        <f>CONCATENATE(Table2[[#This Row],[Code]],Table2[[#This Row],[Farmers Code]])</f>
        <v>200100420036</v>
      </c>
      <c r="B220" s="1" t="str">
        <f>INDEX('MPG Payment'!$A:$A,MATCH(Table2[[#This Row],[Code]],'MPG Payment'!B:B,0))</f>
        <v>BMC Code :2001</v>
      </c>
      <c r="C220" t="str">
        <f>VLOOKUP(Table2[[#This Row],[Code]],'MPG Payment'!B:C,2,0)</f>
        <v>RONHE</v>
      </c>
      <c r="D220" s="17">
        <v>20010042</v>
      </c>
      <c r="E220" s="17" t="s">
        <v>10</v>
      </c>
      <c r="F220" s="1">
        <v>7</v>
      </c>
      <c r="G220" s="13">
        <v>23.3</v>
      </c>
      <c r="H220" s="13">
        <v>1150.5853</v>
      </c>
      <c r="I220" s="166">
        <v>0</v>
      </c>
      <c r="J220" s="191">
        <v>0</v>
      </c>
      <c r="K220" s="166">
        <v>0</v>
      </c>
      <c r="L220" s="166">
        <v>0</v>
      </c>
      <c r="M220" s="18">
        <v>0</v>
      </c>
      <c r="N220" s="165">
        <f>VLOOKUP(Table2[[#This Row],[Code]],'MPG Payment'!$B$4:$Z$130,25,0)</f>
        <v>0</v>
      </c>
      <c r="O220" s="170">
        <f t="shared" si="19"/>
        <v>1151</v>
      </c>
      <c r="P220" t="str">
        <f>IFERROR(VLOOKUP(D220,'Bank Master'!$C$3:$D$7987,2,0),"Indirect")</f>
        <v>Direct</v>
      </c>
      <c r="Q220" t="str">
        <f>IFERROR(VLOOKUP(A220,Table1424[],6,0),0)</f>
        <v>SWETA DEVI</v>
      </c>
      <c r="R220" t="str">
        <f>IFERROR(VLOOKUP(A220,Table1424[],7,0),0)</f>
        <v>38801613176</v>
      </c>
      <c r="S220" t="str">
        <f>IFERROR(VLOOKUP(A220,Table1424[],8,0),0)</f>
        <v>SBIN0006311</v>
      </c>
      <c r="T220">
        <f>IFERROR(VLOOKUP(A220,Table1424[],9,0),0)</f>
        <v>0</v>
      </c>
      <c r="U220" s="40">
        <f>IFERROR(VLOOKUP(A220,Table1424[],10,0),0)</f>
        <v>45923</v>
      </c>
      <c r="V220">
        <f t="shared" si="20"/>
        <v>1</v>
      </c>
      <c r="W220" t="str">
        <f t="shared" si="21"/>
        <v>Available</v>
      </c>
      <c r="X220" s="164" t="str" cm="1">
        <f t="array" aca="1" ref="X220" ca="1">SUBSTITUTE(SUBSTITUTE(MID(CELL("filename"),FIND("[",CELL("filename"))+1,FIND("]",CELL("filename"))-FIND("[",CELL("filename"))-1)," JH Farmer Payment-",""),".xlsx","")</f>
        <v>Indent</v>
      </c>
      <c r="Y220" s="13">
        <f t="shared" si="18"/>
        <v>17.283470171673819</v>
      </c>
      <c r="Z220" s="3">
        <v>0</v>
      </c>
    </row>
    <row r="221" spans="1:26" x14ac:dyDescent="0.25">
      <c r="A221" t="str">
        <f>CONCATENATE(Table2[[#This Row],[Code]],Table2[[#This Row],[Farmers Code]])</f>
        <v>200100420038</v>
      </c>
      <c r="B221" s="1" t="str">
        <f>INDEX('MPG Payment'!$A:$A,MATCH(Table2[[#This Row],[Code]],'MPG Payment'!B:B,0))</f>
        <v>BMC Code :2001</v>
      </c>
      <c r="C221" t="str">
        <f>VLOOKUP(Table2[[#This Row],[Code]],'MPG Payment'!B:C,2,0)</f>
        <v>RONHE</v>
      </c>
      <c r="D221" s="17">
        <v>20010042</v>
      </c>
      <c r="E221" s="17" t="s">
        <v>11</v>
      </c>
      <c r="F221" s="1">
        <v>6</v>
      </c>
      <c r="G221" s="13">
        <v>18.91</v>
      </c>
      <c r="H221" s="13">
        <v>776.21440000000007</v>
      </c>
      <c r="I221" s="166">
        <v>0</v>
      </c>
      <c r="J221" s="191">
        <v>0</v>
      </c>
      <c r="K221" s="166">
        <v>0</v>
      </c>
      <c r="L221" s="166">
        <v>0</v>
      </c>
      <c r="M221" s="18">
        <v>0</v>
      </c>
      <c r="N221" s="165">
        <f>VLOOKUP(Table2[[#This Row],[Code]],'MPG Payment'!$B$4:$Z$130,25,0)</f>
        <v>0</v>
      </c>
      <c r="O221" s="170">
        <f t="shared" si="19"/>
        <v>776</v>
      </c>
      <c r="P221" t="str">
        <f>IFERROR(VLOOKUP(D221,'Bank Master'!$C$3:$D$7987,2,0),"Indirect")</f>
        <v>Direct</v>
      </c>
      <c r="Q221" t="str">
        <f>IFERROR(VLOOKUP(A221,Table1424[],6,0),0)</f>
        <v>RAHUL KUMAR</v>
      </c>
      <c r="R221" t="str">
        <f>IFERROR(VLOOKUP(A221,Table1424[],7,0),0)</f>
        <v>110206458628</v>
      </c>
      <c r="S221" t="str">
        <f>IFERROR(VLOOKUP(A221,Table1424[],8,0),0)</f>
        <v>CNRB0007409</v>
      </c>
      <c r="T221">
        <f>IFERROR(VLOOKUP(A221,Table1424[],9,0),0)</f>
        <v>0</v>
      </c>
      <c r="U221" s="40">
        <f>IFERROR(VLOOKUP(A221,Table1424[],10,0),0)</f>
        <v>45949</v>
      </c>
      <c r="V221">
        <f t="shared" si="20"/>
        <v>1</v>
      </c>
      <c r="W221" t="str">
        <f t="shared" si="21"/>
        <v>Available</v>
      </c>
      <c r="X221" s="164" t="str" cm="1">
        <f t="array" aca="1" ref="X221" ca="1">SUBSTITUTE(SUBSTITUTE(MID(CELL("filename"),FIND("[",CELL("filename"))+1,FIND("]",CELL("filename"))-FIND("[",CELL("filename"))-1)," JH Farmer Payment-",""),".xlsx","")</f>
        <v>Indent</v>
      </c>
      <c r="Y221" s="13">
        <f t="shared" si="18"/>
        <v>12.314347964040193</v>
      </c>
      <c r="Z221" s="3">
        <v>0</v>
      </c>
    </row>
    <row r="222" spans="1:26" x14ac:dyDescent="0.25">
      <c r="A222" t="str">
        <f>CONCATENATE(Table2[[#This Row],[Code]],Table2[[#This Row],[Farmers Code]])</f>
        <v>200100420039</v>
      </c>
      <c r="B222" s="1" t="str">
        <f>INDEX('MPG Payment'!$A:$A,MATCH(Table2[[#This Row],[Code]],'MPG Payment'!B:B,0))</f>
        <v>BMC Code :2001</v>
      </c>
      <c r="C222" t="str">
        <f>VLOOKUP(Table2[[#This Row],[Code]],'MPG Payment'!B:C,2,0)</f>
        <v>RONHE</v>
      </c>
      <c r="D222" s="17">
        <v>20010042</v>
      </c>
      <c r="E222" s="17" t="s">
        <v>12</v>
      </c>
      <c r="F222" s="1">
        <v>13</v>
      </c>
      <c r="G222" s="13">
        <v>58.239999999999995</v>
      </c>
      <c r="H222" s="13">
        <v>3156.1527999999998</v>
      </c>
      <c r="I222" s="166">
        <v>0</v>
      </c>
      <c r="J222" s="191">
        <v>0</v>
      </c>
      <c r="K222" s="166">
        <v>0</v>
      </c>
      <c r="L222" s="166">
        <v>0</v>
      </c>
      <c r="M222" s="18">
        <v>0</v>
      </c>
      <c r="N222" s="165">
        <f>VLOOKUP(Table2[[#This Row],[Code]],'MPG Payment'!$B$4:$Z$130,25,0)</f>
        <v>0</v>
      </c>
      <c r="O222" s="170">
        <f t="shared" si="19"/>
        <v>3156</v>
      </c>
      <c r="P222" t="str">
        <f>IFERROR(VLOOKUP(D222,'Bank Master'!$C$3:$D$7987,2,0),"Indirect")</f>
        <v>Direct</v>
      </c>
      <c r="Q222" t="str">
        <f>IFERROR(VLOOKUP(A222,Table1424[],6,0),0)</f>
        <v>SOHADRI DEVI</v>
      </c>
      <c r="R222" t="str">
        <f>IFERROR(VLOOKUP(A222,Table1424[],7,0),0)</f>
        <v>32084431067</v>
      </c>
      <c r="S222" t="str">
        <f>IFERROR(VLOOKUP(A222,Table1424[],8,0),0)</f>
        <v>SBIN0006311</v>
      </c>
      <c r="T222">
        <f>IFERROR(VLOOKUP(A222,Table1424[],9,0),0)</f>
        <v>0</v>
      </c>
      <c r="U222" s="40">
        <f>IFERROR(VLOOKUP(A222,Table1424[],10,0),0)</f>
        <v>45971</v>
      </c>
      <c r="V222">
        <f t="shared" si="20"/>
        <v>1</v>
      </c>
      <c r="W222" t="str">
        <f t="shared" si="21"/>
        <v>Available</v>
      </c>
      <c r="X222" s="164" t="str" cm="1">
        <f t="array" aca="1" ref="X222" ca="1">SUBSTITUTE(SUBSTITUTE(MID(CELL("filename"),FIND("[",CELL("filename"))+1,FIND("]",CELL("filename"))-FIND("[",CELL("filename"))-1)," JH Farmer Payment-",""),".xlsx","")</f>
        <v>Indent</v>
      </c>
      <c r="Y222" s="13">
        <f t="shared" si="18"/>
        <v>35.224919642857145</v>
      </c>
      <c r="Z222" s="3">
        <v>0</v>
      </c>
    </row>
    <row r="223" spans="1:26" x14ac:dyDescent="0.25">
      <c r="A223" t="str">
        <f>CONCATENATE(Table2[[#This Row],[Code]],Table2[[#This Row],[Farmers Code]])</f>
        <v>200100420041</v>
      </c>
      <c r="B223" s="1" t="str">
        <f>INDEX('MPG Payment'!$A:$A,MATCH(Table2[[#This Row],[Code]],'MPG Payment'!B:B,0))</f>
        <v>BMC Code :2001</v>
      </c>
      <c r="C223" t="str">
        <f>VLOOKUP(Table2[[#This Row],[Code]],'MPG Payment'!B:C,2,0)</f>
        <v>RONHE</v>
      </c>
      <c r="D223" s="17">
        <v>20010042</v>
      </c>
      <c r="E223" s="17" t="s">
        <v>35</v>
      </c>
      <c r="F223" s="1">
        <v>13</v>
      </c>
      <c r="G223" s="13">
        <v>43.300000000000004</v>
      </c>
      <c r="H223" s="13">
        <v>1763.6205</v>
      </c>
      <c r="I223" s="166">
        <v>0</v>
      </c>
      <c r="J223" s="191">
        <v>0</v>
      </c>
      <c r="K223" s="166">
        <v>0</v>
      </c>
      <c r="L223" s="166">
        <v>0</v>
      </c>
      <c r="M223" s="18">
        <v>0</v>
      </c>
      <c r="N223" s="165">
        <f>VLOOKUP(Table2[[#This Row],[Code]],'MPG Payment'!$B$4:$Z$130,25,0)</f>
        <v>0</v>
      </c>
      <c r="O223" s="170">
        <f t="shared" si="19"/>
        <v>1764</v>
      </c>
      <c r="P223" t="str">
        <f>IFERROR(VLOOKUP(D223,'Bank Master'!$C$3:$D$7987,2,0),"Indirect")</f>
        <v>Direct</v>
      </c>
      <c r="Q223" t="str">
        <f>IFERROR(VLOOKUP(A223,Table1424[],6,0),0)</f>
        <v>MANJU DEVI</v>
      </c>
      <c r="R223" t="str">
        <f>IFERROR(VLOOKUP(A223,Table1424[],7,0),0)</f>
        <v>50100189973837</v>
      </c>
      <c r="S223" t="str">
        <f>IFERROR(VLOOKUP(A223,Table1424[],8,0),0)</f>
        <v>HDFC0001470</v>
      </c>
      <c r="T223">
        <f>IFERROR(VLOOKUP(A223,Table1424[],9,0),0)</f>
        <v>0</v>
      </c>
      <c r="U223" s="40">
        <f>IFERROR(VLOOKUP(A223,Table1424[],10,0),0)</f>
        <v>46111</v>
      </c>
      <c r="V223">
        <f t="shared" si="20"/>
        <v>1</v>
      </c>
      <c r="W223" t="str">
        <f t="shared" si="21"/>
        <v>Available</v>
      </c>
      <c r="X223" s="164" t="str" cm="1">
        <f t="array" aca="1" ref="X223" ca="1">SUBSTITUTE(SUBSTITUTE(MID(CELL("filename"),FIND("[",CELL("filename"))+1,FIND("]",CELL("filename"))-FIND("[",CELL("filename"))-1)," JH Farmer Payment-",""),".xlsx","")</f>
        <v>Indent</v>
      </c>
      <c r="Y223" s="13">
        <f t="shared" si="18"/>
        <v>26.474672632794459</v>
      </c>
      <c r="Z223" s="3">
        <v>0</v>
      </c>
    </row>
    <row r="224" spans="1:26" x14ac:dyDescent="0.25">
      <c r="A224" t="str">
        <f>CONCATENATE(Table2[[#This Row],[Code]],Table2[[#This Row],[Farmers Code]])</f>
        <v>200100420044</v>
      </c>
      <c r="B224" s="1" t="str">
        <f>INDEX('MPG Payment'!$A:$A,MATCH(Table2[[#This Row],[Code]],'MPG Payment'!B:B,0))</f>
        <v>BMC Code :2001</v>
      </c>
      <c r="C224" t="str">
        <f>VLOOKUP(Table2[[#This Row],[Code]],'MPG Payment'!B:C,2,0)</f>
        <v>RONHE</v>
      </c>
      <c r="D224" s="17">
        <v>20010042</v>
      </c>
      <c r="E224" s="17" t="s">
        <v>15</v>
      </c>
      <c r="F224" s="1">
        <v>13</v>
      </c>
      <c r="G224" s="13">
        <v>28.200000000000003</v>
      </c>
      <c r="H224" s="13">
        <v>1033.2933</v>
      </c>
      <c r="I224" s="166">
        <v>0</v>
      </c>
      <c r="J224" s="191">
        <v>0</v>
      </c>
      <c r="K224" s="166">
        <v>0</v>
      </c>
      <c r="L224" s="166">
        <v>0</v>
      </c>
      <c r="M224" s="18">
        <v>0</v>
      </c>
      <c r="N224" s="165">
        <f>VLOOKUP(Table2[[#This Row],[Code]],'MPG Payment'!$B$4:$Z$130,25,0)</f>
        <v>0</v>
      </c>
      <c r="O224" s="170">
        <f t="shared" si="19"/>
        <v>1033</v>
      </c>
      <c r="P224" t="str">
        <f>IFERROR(VLOOKUP(D224,'Bank Master'!$C$3:$D$7987,2,0),"Indirect")</f>
        <v>Direct</v>
      </c>
      <c r="Q224" t="str">
        <f>IFERROR(VLOOKUP(A224,Table1424[],6,0),0)</f>
        <v>SIMA KUMARI</v>
      </c>
      <c r="R224" t="str">
        <f>IFERROR(VLOOKUP(A224,Table1424[],7,0),0)</f>
        <v>43376164950</v>
      </c>
      <c r="S224" t="str">
        <f>IFERROR(VLOOKUP(A224,Table1424[],8,0),0)</f>
        <v>SBIN0006311</v>
      </c>
      <c r="T224">
        <f>IFERROR(VLOOKUP(A224,Table1424[],9,0),0)</f>
        <v>0</v>
      </c>
      <c r="U224" s="40">
        <f>IFERROR(VLOOKUP(A224,Table1424[],10,0),0)</f>
        <v>46140</v>
      </c>
      <c r="V224">
        <f t="shared" si="20"/>
        <v>1</v>
      </c>
      <c r="W224" t="str">
        <f t="shared" si="21"/>
        <v>Available</v>
      </c>
      <c r="X224" s="164" t="str" cm="1">
        <f t="array" aca="1" ref="X224" ca="1">SUBSTITUTE(SUBSTITUTE(MID(CELL("filename"),FIND("[",CELL("filename"))+1,FIND("]",CELL("filename"))-FIND("[",CELL("filename"))-1)," JH Farmer Payment-",""),".xlsx","")</f>
        <v>Indent</v>
      </c>
      <c r="Y224" s="13">
        <f t="shared" si="18"/>
        <v>23.817044148936169</v>
      </c>
      <c r="Z224" s="3">
        <v>0</v>
      </c>
    </row>
    <row r="225" spans="1:26" x14ac:dyDescent="0.25">
      <c r="A225" t="str">
        <f>CONCATENATE(Table2[[#This Row],[Code]],Table2[[#This Row],[Farmers Code]])</f>
        <v>200100430003</v>
      </c>
      <c r="B225" s="1" t="str">
        <f>INDEX('MPG Payment'!$A:$A,MATCH(Table2[[#This Row],[Code]],'MPG Payment'!B:B,0))</f>
        <v>BMC Code :2001</v>
      </c>
      <c r="C225" t="str">
        <f>VLOOKUP(Table2[[#This Row],[Code]],'MPG Payment'!B:C,2,0)</f>
        <v>DARKHANDREY</v>
      </c>
      <c r="D225" s="17">
        <v>20010043</v>
      </c>
      <c r="E225" s="17" t="s">
        <v>0</v>
      </c>
      <c r="F225" s="1">
        <v>13</v>
      </c>
      <c r="G225" s="13">
        <v>25.12</v>
      </c>
      <c r="H225" s="13">
        <v>1232.4793</v>
      </c>
      <c r="I225" s="166">
        <v>0</v>
      </c>
      <c r="J225" s="191">
        <v>0</v>
      </c>
      <c r="K225" s="166">
        <v>50</v>
      </c>
      <c r="L225" s="166">
        <v>0</v>
      </c>
      <c r="M225" s="18">
        <v>0</v>
      </c>
      <c r="N225" s="165" t="str">
        <f>VLOOKUP(Table2[[#This Row],[Code]],'MPG Payment'!$B$4:$Z$130,25,0)</f>
        <v>Release1</v>
      </c>
      <c r="O225" s="170">
        <f t="shared" si="19"/>
        <v>1182</v>
      </c>
      <c r="P225" t="str">
        <f>IFERROR(VLOOKUP(D225,'Bank Master'!$C$3:$D$7987,2,0),"Indirect")</f>
        <v>Direct</v>
      </c>
      <c r="Q225" t="str">
        <f>IFERROR(VLOOKUP(A225,Table1424[],6,0),0)</f>
        <v>IRSHAD MIYA</v>
      </c>
      <c r="R225" t="str">
        <f>IFERROR(VLOOKUP(A225,Table1424[],7,0),0)</f>
        <v>31127965818</v>
      </c>
      <c r="S225" t="str">
        <f>IFERROR(VLOOKUP(A225,Table1424[],8,0),0)</f>
        <v>SBIN0012618</v>
      </c>
      <c r="T225" t="str">
        <f>IFERROR(VLOOKUP(A225,Table1424[],9,0),0)</f>
        <v>STATE BANK OF INDIA</v>
      </c>
      <c r="U225" s="40">
        <f>IFERROR(VLOOKUP(A225,Table1424[],10,0),0)</f>
        <v>45649</v>
      </c>
      <c r="V225">
        <f t="shared" si="20"/>
        <v>1</v>
      </c>
      <c r="W225" t="str">
        <f t="shared" si="21"/>
        <v>Available</v>
      </c>
      <c r="X225" s="164" t="str" cm="1">
        <f t="array" aca="1" ref="X225" ca="1">SUBSTITUTE(SUBSTITUTE(MID(CELL("filename"),FIND("[",CELL("filename"))+1,FIND("]",CELL("filename"))-FIND("[",CELL("filename"))-1)," JH Farmer Payment-",""),".xlsx","")</f>
        <v>Indent</v>
      </c>
      <c r="Y225" s="13">
        <f t="shared" si="18"/>
        <v>31.891383160828028</v>
      </c>
      <c r="Z225" s="3">
        <v>0</v>
      </c>
    </row>
    <row r="226" spans="1:26" x14ac:dyDescent="0.25">
      <c r="A226" t="str">
        <f>CONCATENATE(Table2[[#This Row],[Code]],Table2[[#This Row],[Farmers Code]])</f>
        <v>200100430004</v>
      </c>
      <c r="B226" s="1" t="str">
        <f>INDEX('MPG Payment'!$A:$A,MATCH(Table2[[#This Row],[Code]],'MPG Payment'!B:B,0))</f>
        <v>BMC Code :2001</v>
      </c>
      <c r="C226" t="str">
        <f>VLOOKUP(Table2[[#This Row],[Code]],'MPG Payment'!B:C,2,0)</f>
        <v>DARKHANDREY</v>
      </c>
      <c r="D226" s="17">
        <v>20010043</v>
      </c>
      <c r="E226" s="17" t="s">
        <v>1</v>
      </c>
      <c r="F226" s="1">
        <v>14</v>
      </c>
      <c r="G226" s="13">
        <v>40.570000000000007</v>
      </c>
      <c r="H226" s="13">
        <v>1815.2091</v>
      </c>
      <c r="I226" s="166">
        <v>0</v>
      </c>
      <c r="J226" s="191">
        <v>0</v>
      </c>
      <c r="K226" s="166">
        <v>100</v>
      </c>
      <c r="L226" s="166">
        <v>0</v>
      </c>
      <c r="M226" s="18">
        <v>0</v>
      </c>
      <c r="N226" s="165" t="str">
        <f>VLOOKUP(Table2[[#This Row],[Code]],'MPG Payment'!$B$4:$Z$130,25,0)</f>
        <v>Release1</v>
      </c>
      <c r="O226" s="170">
        <f t="shared" si="19"/>
        <v>1715</v>
      </c>
      <c r="P226" t="str">
        <f>IFERROR(VLOOKUP(D226,'Bank Master'!$C$3:$D$7987,2,0),"Indirect")</f>
        <v>Direct</v>
      </c>
      <c r="Q226" t="str">
        <f>IFERROR(VLOOKUP(A226,Table1424[],6,0),0)</f>
        <v>PRATIMA URAIN</v>
      </c>
      <c r="R226" t="str">
        <f>IFERROR(VLOOKUP(A226,Table1424[],7,0),0)</f>
        <v>32181529438</v>
      </c>
      <c r="S226" t="str">
        <f>IFERROR(VLOOKUP(A226,Table1424[],8,0),0)</f>
        <v>SBIN0012618</v>
      </c>
      <c r="T226" t="str">
        <f>IFERROR(VLOOKUP(A226,Table1424[],9,0),0)</f>
        <v>STATE BANK OF INDIA</v>
      </c>
      <c r="U226" s="40">
        <f>IFERROR(VLOOKUP(A226,Table1424[],10,0),0)</f>
        <v>45649</v>
      </c>
      <c r="V226">
        <f t="shared" si="20"/>
        <v>1</v>
      </c>
      <c r="W226" t="str">
        <f t="shared" si="21"/>
        <v>Available</v>
      </c>
      <c r="X226" s="164" t="str" cm="1">
        <f t="array" aca="1" ref="X226" ca="1">SUBSTITUTE(SUBSTITUTE(MID(CELL("filename"),FIND("[",CELL("filename"))+1,FIND("]",CELL("filename"))-FIND("[",CELL("filename"))-1)," JH Farmer Payment-",""),".xlsx","")</f>
        <v>Indent</v>
      </c>
      <c r="Y226" s="13">
        <f t="shared" si="18"/>
        <v>31.319851368005914</v>
      </c>
      <c r="Z226" s="3">
        <v>0</v>
      </c>
    </row>
    <row r="227" spans="1:26" x14ac:dyDescent="0.25">
      <c r="A227" t="str">
        <f>CONCATENATE(Table2[[#This Row],[Code]],Table2[[#This Row],[Farmers Code]])</f>
        <v>200100430007</v>
      </c>
      <c r="B227" s="1" t="str">
        <f>INDEX('MPG Payment'!$A:$A,MATCH(Table2[[#This Row],[Code]],'MPG Payment'!B:B,0))</f>
        <v>BMC Code :2001</v>
      </c>
      <c r="C227" t="str">
        <f>VLOOKUP(Table2[[#This Row],[Code]],'MPG Payment'!B:C,2,0)</f>
        <v>DARKHANDREY</v>
      </c>
      <c r="D227" s="17">
        <v>20010043</v>
      </c>
      <c r="E227" s="17" t="s">
        <v>20</v>
      </c>
      <c r="F227" s="1">
        <v>7</v>
      </c>
      <c r="G227" s="13">
        <v>13.62</v>
      </c>
      <c r="H227" s="13">
        <v>737.62390000000005</v>
      </c>
      <c r="I227" s="166">
        <v>0</v>
      </c>
      <c r="J227" s="191">
        <v>0</v>
      </c>
      <c r="K227" s="166">
        <v>0</v>
      </c>
      <c r="L227" s="166">
        <v>0</v>
      </c>
      <c r="M227" s="18">
        <v>0</v>
      </c>
      <c r="N227" s="165" t="str">
        <f>VLOOKUP(Table2[[#This Row],[Code]],'MPG Payment'!$B$4:$Z$130,25,0)</f>
        <v>Release1</v>
      </c>
      <c r="O227" s="170">
        <f t="shared" si="19"/>
        <v>738</v>
      </c>
      <c r="P227" t="str">
        <f>IFERROR(VLOOKUP(D227,'Bank Master'!$C$3:$D$7987,2,0),"Indirect")</f>
        <v>Direct</v>
      </c>
      <c r="Q227" t="str">
        <f>IFERROR(VLOOKUP(A227,Table1424[],6,0),0)</f>
        <v>ISHMAT ARA KHATOON</v>
      </c>
      <c r="R227" t="str">
        <f>IFERROR(VLOOKUP(A227,Table1424[],7,0),0)</f>
        <v>22010459695</v>
      </c>
      <c r="S227" t="str">
        <f>IFERROR(VLOOKUP(A227,Table1424[],8,0),0)</f>
        <v>SBIN0RRVCGB</v>
      </c>
      <c r="T227" t="str">
        <f>IFERROR(VLOOKUP(A227,Table1424[],9,0),0)</f>
        <v>STATE BANK OF INDIA</v>
      </c>
      <c r="U227" s="40">
        <f>IFERROR(VLOOKUP(A227,Table1424[],10,0),0)</f>
        <v>45663</v>
      </c>
      <c r="V227">
        <f t="shared" si="20"/>
        <v>1</v>
      </c>
      <c r="W227" t="str">
        <f t="shared" si="21"/>
        <v>Available</v>
      </c>
      <c r="X227" s="164" t="str" cm="1">
        <f t="array" aca="1" ref="X227" ca="1">SUBSTITUTE(SUBSTITUTE(MID(CELL("filename"),FIND("[",CELL("filename"))+1,FIND("]",CELL("filename"))-FIND("[",CELL("filename"))-1)," JH Farmer Payment-",""),".xlsx","")</f>
        <v>Indent</v>
      </c>
      <c r="Y227" s="13">
        <f t="shared" si="18"/>
        <v>18.955092878120414</v>
      </c>
      <c r="Z227" s="3">
        <v>0</v>
      </c>
    </row>
    <row r="228" spans="1:26" x14ac:dyDescent="0.25">
      <c r="A228" t="str">
        <f>CONCATENATE(Table2[[#This Row],[Code]],Table2[[#This Row],[Farmers Code]])</f>
        <v>200100430008</v>
      </c>
      <c r="B228" s="1" t="str">
        <f>INDEX('MPG Payment'!$A:$A,MATCH(Table2[[#This Row],[Code]],'MPG Payment'!B:B,0))</f>
        <v>BMC Code :2001</v>
      </c>
      <c r="C228" t="str">
        <f>VLOOKUP(Table2[[#This Row],[Code]],'MPG Payment'!B:C,2,0)</f>
        <v>DARKHANDREY</v>
      </c>
      <c r="D228" s="17">
        <v>20010043</v>
      </c>
      <c r="E228" s="17" t="s">
        <v>41</v>
      </c>
      <c r="F228" s="1">
        <v>14</v>
      </c>
      <c r="G228" s="13">
        <v>42.550000000000004</v>
      </c>
      <c r="H228" s="13">
        <v>1707.0249999999999</v>
      </c>
      <c r="I228" s="166">
        <v>0</v>
      </c>
      <c r="J228" s="191">
        <v>0</v>
      </c>
      <c r="K228" s="166">
        <v>100</v>
      </c>
      <c r="L228" s="166">
        <v>0</v>
      </c>
      <c r="M228" s="18">
        <v>0</v>
      </c>
      <c r="N228" s="165" t="str">
        <f>VLOOKUP(Table2[[#This Row],[Code]],'MPG Payment'!$B$4:$Z$130,25,0)</f>
        <v>Release1</v>
      </c>
      <c r="O228" s="170">
        <f t="shared" si="19"/>
        <v>1607</v>
      </c>
      <c r="P228" t="str">
        <f>IFERROR(VLOOKUP(D228,'Bank Master'!$C$3:$D$7987,2,0),"Indirect")</f>
        <v>Direct</v>
      </c>
      <c r="Q228" t="str">
        <f>IFERROR(VLOOKUP(A228,Table1424[],6,0),0)</f>
        <v>VIJAY MAHTO</v>
      </c>
      <c r="R228" t="str">
        <f>IFERROR(VLOOKUP(A228,Table1424[],7,0),0)</f>
        <v>4895120002270</v>
      </c>
      <c r="S228" t="str">
        <f>IFERROR(VLOOKUP(A228,Table1424[],8,0),0)</f>
        <v>CNRB0004895</v>
      </c>
      <c r="T228" t="str">
        <f>IFERROR(VLOOKUP(A228,Table1424[],9,0),0)</f>
        <v>CANARA BANK</v>
      </c>
      <c r="U228" s="40">
        <f>IFERROR(VLOOKUP(A228,Table1424[],10,0),0)</f>
        <v>45663</v>
      </c>
      <c r="V228">
        <f t="shared" si="20"/>
        <v>1</v>
      </c>
      <c r="W228" t="str">
        <f t="shared" si="21"/>
        <v>Available</v>
      </c>
      <c r="X228" s="164" t="str" cm="1">
        <f t="array" aca="1" ref="X228" ca="1">SUBSTITUTE(SUBSTITUTE(MID(CELL("filename"),FIND("[",CELL("filename"))+1,FIND("]",CELL("filename"))-FIND("[",CELL("filename"))-1)," JH Farmer Payment-",""),".xlsx","")</f>
        <v>Indent</v>
      </c>
      <c r="Y228" s="13">
        <f t="shared" si="18"/>
        <v>28.08266745005875</v>
      </c>
      <c r="Z228" s="3">
        <v>0</v>
      </c>
    </row>
    <row r="229" spans="1:26" x14ac:dyDescent="0.25">
      <c r="A229" t="str">
        <f>CONCATENATE(Table2[[#This Row],[Code]],Table2[[#This Row],[Farmers Code]])</f>
        <v>200100430012</v>
      </c>
      <c r="B229" s="1" t="str">
        <f>INDEX('MPG Payment'!$A:$A,MATCH(Table2[[#This Row],[Code]],'MPG Payment'!B:B,0))</f>
        <v>BMC Code :2001</v>
      </c>
      <c r="C229" t="str">
        <f>VLOOKUP(Table2[[#This Row],[Code]],'MPG Payment'!B:C,2,0)</f>
        <v>DARKHANDREY</v>
      </c>
      <c r="D229" s="17">
        <v>20010043</v>
      </c>
      <c r="E229" s="17" t="s">
        <v>40</v>
      </c>
      <c r="F229" s="1">
        <v>13</v>
      </c>
      <c r="G229" s="13">
        <v>42.269999999999996</v>
      </c>
      <c r="H229" s="13">
        <v>1658.8811000000001</v>
      </c>
      <c r="I229" s="166">
        <v>0</v>
      </c>
      <c r="J229" s="191">
        <v>0</v>
      </c>
      <c r="K229" s="166">
        <v>100</v>
      </c>
      <c r="L229" s="166">
        <v>0</v>
      </c>
      <c r="M229" s="18">
        <v>0</v>
      </c>
      <c r="N229" s="165" t="str">
        <f>VLOOKUP(Table2[[#This Row],[Code]],'MPG Payment'!$B$4:$Z$130,25,0)</f>
        <v>Release1</v>
      </c>
      <c r="O229" s="170">
        <f t="shared" si="19"/>
        <v>1559</v>
      </c>
      <c r="P229" t="str">
        <f>IFERROR(VLOOKUP(D229,'Bank Master'!$C$3:$D$7987,2,0),"Indirect")</f>
        <v>Direct</v>
      </c>
      <c r="Q229" t="str">
        <f>IFERROR(VLOOKUP(A229,Table1424[],6,0),0)</f>
        <v>CHARIYA ORAIN</v>
      </c>
      <c r="R229" t="str">
        <f>IFERROR(VLOOKUP(A229,Table1424[],7,0),0)</f>
        <v>495910110005757</v>
      </c>
      <c r="S229" t="str">
        <f>IFERROR(VLOOKUP(A229,Table1424[],8,0),0)</f>
        <v>BKID0004959</v>
      </c>
      <c r="T229" t="str">
        <f>IFERROR(VLOOKUP(A229,Table1424[],9,0),0)</f>
        <v>BANK OF INDIA</v>
      </c>
      <c r="U229" s="40">
        <f>IFERROR(VLOOKUP(A229,Table1424[],10,0),0)</f>
        <v>45663</v>
      </c>
      <c r="V229">
        <f t="shared" si="20"/>
        <v>1</v>
      </c>
      <c r="W229" t="str">
        <f t="shared" si="21"/>
        <v>Available</v>
      </c>
      <c r="X229" s="164" t="str" cm="1">
        <f t="array" aca="1" ref="X229" ca="1">SUBSTITUTE(SUBSTITUTE(MID(CELL("filename"),FIND("[",CELL("filename"))+1,FIND("]",CELL("filename"))-FIND("[",CELL("filename"))-1)," JH Farmer Payment-",""),".xlsx","")</f>
        <v>Indent</v>
      </c>
      <c r="Y229" s="13">
        <f t="shared" si="18"/>
        <v>25.509172344452335</v>
      </c>
      <c r="Z229" s="3">
        <v>0</v>
      </c>
    </row>
    <row r="230" spans="1:26" x14ac:dyDescent="0.25">
      <c r="A230" t="str">
        <f>CONCATENATE(Table2[[#This Row],[Code]],Table2[[#This Row],[Farmers Code]])</f>
        <v>200100430014</v>
      </c>
      <c r="B230" s="1" t="str">
        <f>INDEX('MPG Payment'!$A:$A,MATCH(Table2[[#This Row],[Code]],'MPG Payment'!B:B,0))</f>
        <v>BMC Code :2001</v>
      </c>
      <c r="C230" t="str">
        <f>VLOOKUP(Table2[[#This Row],[Code]],'MPG Payment'!B:C,2,0)</f>
        <v>DARKHANDREY</v>
      </c>
      <c r="D230" s="17">
        <v>20010043</v>
      </c>
      <c r="E230" s="17" t="s">
        <v>24</v>
      </c>
      <c r="F230" s="1">
        <v>14</v>
      </c>
      <c r="G230" s="13">
        <v>50.13</v>
      </c>
      <c r="H230" s="13">
        <v>2351.3764999999999</v>
      </c>
      <c r="I230" s="166">
        <v>0</v>
      </c>
      <c r="J230" s="191">
        <v>0</v>
      </c>
      <c r="K230" s="166">
        <v>200</v>
      </c>
      <c r="L230" s="166">
        <v>0</v>
      </c>
      <c r="M230" s="18">
        <v>0</v>
      </c>
      <c r="N230" s="165" t="str">
        <f>VLOOKUP(Table2[[#This Row],[Code]],'MPG Payment'!$B$4:$Z$130,25,0)</f>
        <v>Release1</v>
      </c>
      <c r="O230" s="170">
        <f t="shared" si="19"/>
        <v>2151</v>
      </c>
      <c r="P230" t="str">
        <f>IFERROR(VLOOKUP(D230,'Bank Master'!$C$3:$D$7987,2,0),"Indirect")</f>
        <v>Direct</v>
      </c>
      <c r="Q230" t="str">
        <f>IFERROR(VLOOKUP(A230,Table1424[],6,0),0)</f>
        <v>RESHMA LAKRA</v>
      </c>
      <c r="R230" t="str">
        <f>IFERROR(VLOOKUP(A230,Table1424[],7,0),0)</f>
        <v>55520100009541</v>
      </c>
      <c r="S230" t="str">
        <f>IFERROR(VLOOKUP(A230,Table1424[],8,0),0)</f>
        <v>BARB0BEROXX</v>
      </c>
      <c r="T230" t="str">
        <f>IFERROR(VLOOKUP(A230,Table1424[],9,0),0)</f>
        <v>BANK OF BARODA</v>
      </c>
      <c r="U230" s="40">
        <f>IFERROR(VLOOKUP(A230,Table1424[],10,0),0)</f>
        <v>0</v>
      </c>
      <c r="V230">
        <f t="shared" si="20"/>
        <v>1</v>
      </c>
      <c r="W230" t="str">
        <f t="shared" si="21"/>
        <v>Available</v>
      </c>
      <c r="X230" s="164" t="str" cm="1">
        <f t="array" aca="1" ref="X230" ca="1">SUBSTITUTE(SUBSTITUTE(MID(CELL("filename"),FIND("[",CELL("filename"))+1,FIND("]",CELL("filename"))-FIND("[",CELL("filename"))-1)," JH Farmer Payment-",""),".xlsx","")</f>
        <v>Indent</v>
      </c>
      <c r="Y230" s="13">
        <f t="shared" si="18"/>
        <v>32.833902852583286</v>
      </c>
      <c r="Z230" s="3">
        <v>0</v>
      </c>
    </row>
    <row r="231" spans="1:26" x14ac:dyDescent="0.25">
      <c r="A231" t="str">
        <f>CONCATENATE(Table2[[#This Row],[Code]],Table2[[#This Row],[Farmers Code]])</f>
        <v>200100430015</v>
      </c>
      <c r="B231" s="1" t="str">
        <f>INDEX('MPG Payment'!$A:$A,MATCH(Table2[[#This Row],[Code]],'MPG Payment'!B:B,0))</f>
        <v>BMC Code :2001</v>
      </c>
      <c r="C231" t="str">
        <f>VLOOKUP(Table2[[#This Row],[Code]],'MPG Payment'!B:C,2,0)</f>
        <v>DARKHANDREY</v>
      </c>
      <c r="D231" s="17">
        <v>20010043</v>
      </c>
      <c r="E231" s="17" t="s">
        <v>25</v>
      </c>
      <c r="F231" s="1">
        <v>10</v>
      </c>
      <c r="G231" s="13">
        <v>47.190000000000005</v>
      </c>
      <c r="H231" s="13">
        <v>2614.5752000000002</v>
      </c>
      <c r="I231" s="166">
        <v>0</v>
      </c>
      <c r="J231" s="191">
        <v>0</v>
      </c>
      <c r="K231" s="166">
        <v>150</v>
      </c>
      <c r="L231" s="166">
        <v>0</v>
      </c>
      <c r="M231" s="18">
        <v>0</v>
      </c>
      <c r="N231" s="165" t="str">
        <f>VLOOKUP(Table2[[#This Row],[Code]],'MPG Payment'!$B$4:$Z$130,25,0)</f>
        <v>Release1</v>
      </c>
      <c r="O231" s="170">
        <f t="shared" si="19"/>
        <v>2465</v>
      </c>
      <c r="P231" t="str">
        <f>IFERROR(VLOOKUP(D231,'Bank Master'!$C$3:$D$7987,2,0),"Indirect")</f>
        <v>Direct</v>
      </c>
      <c r="Q231" t="str">
        <f>IFERROR(VLOOKUP(A231,Table1424[],6,0),0)</f>
        <v>CHARIYA URAIN</v>
      </c>
      <c r="R231" t="str">
        <f>IFERROR(VLOOKUP(A231,Table1424[],7,0),0)</f>
        <v>55520100005028</v>
      </c>
      <c r="S231" t="str">
        <f>IFERROR(VLOOKUP(A231,Table1424[],8,0),0)</f>
        <v>BARB0BEROXX</v>
      </c>
      <c r="T231">
        <f>IFERROR(VLOOKUP(A231,Table1424[],9,0),0)</f>
        <v>0</v>
      </c>
      <c r="U231" s="40">
        <f>IFERROR(VLOOKUP(A231,Table1424[],10,0),0)</f>
        <v>0</v>
      </c>
      <c r="V231">
        <f t="shared" si="20"/>
        <v>1</v>
      </c>
      <c r="W231" t="str">
        <f t="shared" si="21"/>
        <v>Available</v>
      </c>
      <c r="X231" s="164" t="str" cm="1">
        <f t="array" aca="1" ref="X231" ca="1">SUBSTITUTE(SUBSTITUTE(MID(CELL("filename"),FIND("[",CELL("filename"))+1,FIND("]",CELL("filename"))-FIND("[",CELL("filename"))-1)," JH Farmer Payment-",""),".xlsx","")</f>
        <v>Indent</v>
      </c>
      <c r="Y231" s="13">
        <f t="shared" si="18"/>
        <v>27.702640389913118</v>
      </c>
      <c r="Z231" s="3">
        <v>0</v>
      </c>
    </row>
    <row r="232" spans="1:26" x14ac:dyDescent="0.25">
      <c r="A232" t="str">
        <f>CONCATENATE(Table2[[#This Row],[Code]],Table2[[#This Row],[Farmers Code]])</f>
        <v>200100430018</v>
      </c>
      <c r="B232" s="1" t="str">
        <f>INDEX('MPG Payment'!$A:$A,MATCH(Table2[[#This Row],[Code]],'MPG Payment'!B:B,0))</f>
        <v>BMC Code :2001</v>
      </c>
      <c r="C232" t="str">
        <f>VLOOKUP(Table2[[#This Row],[Code]],'MPG Payment'!B:C,2,0)</f>
        <v>DARKHANDREY</v>
      </c>
      <c r="D232" s="17">
        <v>20010043</v>
      </c>
      <c r="E232" s="17" t="s">
        <v>2</v>
      </c>
      <c r="F232" s="1">
        <v>10</v>
      </c>
      <c r="G232" s="13">
        <v>24.529999999999998</v>
      </c>
      <c r="H232" s="13">
        <v>1183.3960999999999</v>
      </c>
      <c r="I232" s="166">
        <v>0</v>
      </c>
      <c r="J232" s="191">
        <v>0</v>
      </c>
      <c r="K232" s="166">
        <v>50</v>
      </c>
      <c r="L232" s="166">
        <v>0</v>
      </c>
      <c r="M232" s="18">
        <v>0</v>
      </c>
      <c r="N232" s="165" t="str">
        <f>VLOOKUP(Table2[[#This Row],[Code]],'MPG Payment'!$B$4:$Z$130,25,0)</f>
        <v>Release1</v>
      </c>
      <c r="O232" s="170">
        <f t="shared" si="19"/>
        <v>1133</v>
      </c>
      <c r="P232" t="str">
        <f>IFERROR(VLOOKUP(D232,'Bank Master'!$C$3:$D$7987,2,0),"Indirect")</f>
        <v>Direct</v>
      </c>
      <c r="Q232" t="str">
        <f>IFERROR(VLOOKUP(A232,Table1424[],6,0),0)</f>
        <v>BUSRAT PRAWEEN</v>
      </c>
      <c r="R232" t="str">
        <f>IFERROR(VLOOKUP(A232,Table1424[],7,0),0)</f>
        <v>4895101005623</v>
      </c>
      <c r="S232" t="str">
        <f>IFERROR(VLOOKUP(A232,Table1424[],8,0),0)</f>
        <v>CNRB0004895</v>
      </c>
      <c r="T232">
        <f>IFERROR(VLOOKUP(A232,Table1424[],9,0),0)</f>
        <v>0</v>
      </c>
      <c r="U232" s="40">
        <f>IFERROR(VLOOKUP(A232,Table1424[],10,0),0)</f>
        <v>0</v>
      </c>
      <c r="V232">
        <f t="shared" si="20"/>
        <v>1</v>
      </c>
      <c r="W232" t="str">
        <f t="shared" si="21"/>
        <v>Available</v>
      </c>
      <c r="X232" s="164" t="str" cm="1">
        <f t="array" aca="1" ref="X232" ca="1">SUBSTITUTE(SUBSTITUTE(MID(CELL("filename"),FIND("[",CELL("filename"))+1,FIND("]",CELL("filename"))-FIND("[",CELL("filename"))-1)," JH Farmer Payment-",""),".xlsx","")</f>
        <v>Indent</v>
      </c>
      <c r="Y232" s="13">
        <f t="shared" si="18"/>
        <v>24.121404402772118</v>
      </c>
      <c r="Z232" s="3">
        <v>0</v>
      </c>
    </row>
    <row r="233" spans="1:26" x14ac:dyDescent="0.25">
      <c r="A233" t="str">
        <f>CONCATENATE(Table2[[#This Row],[Code]],Table2[[#This Row],[Farmers Code]])</f>
        <v>200100430021</v>
      </c>
      <c r="B233" s="1" t="str">
        <f>INDEX('MPG Payment'!$A:$A,MATCH(Table2[[#This Row],[Code]],'MPG Payment'!B:B,0))</f>
        <v>BMC Code :2001</v>
      </c>
      <c r="C233" t="str">
        <f>VLOOKUP(Table2[[#This Row],[Code]],'MPG Payment'!B:C,2,0)</f>
        <v>DARKHANDREY</v>
      </c>
      <c r="D233" s="17">
        <v>20010043</v>
      </c>
      <c r="E233" s="17" t="s">
        <v>28</v>
      </c>
      <c r="F233" s="1">
        <v>14</v>
      </c>
      <c r="G233" s="13">
        <v>38.44</v>
      </c>
      <c r="H233" s="13">
        <v>1733.2577000000001</v>
      </c>
      <c r="I233" s="166">
        <v>0</v>
      </c>
      <c r="J233" s="191">
        <v>0</v>
      </c>
      <c r="K233" s="166">
        <v>100</v>
      </c>
      <c r="L233" s="166">
        <v>0</v>
      </c>
      <c r="M233" s="18">
        <v>0</v>
      </c>
      <c r="N233" s="165" t="str">
        <f>VLOOKUP(Table2[[#This Row],[Code]],'MPG Payment'!$B$4:$Z$130,25,0)</f>
        <v>Release1</v>
      </c>
      <c r="O233" s="170">
        <f t="shared" si="19"/>
        <v>1633</v>
      </c>
      <c r="P233" t="str">
        <f>IFERROR(VLOOKUP(D233,'Bank Master'!$C$3:$D$7987,2,0),"Indirect")</f>
        <v>Direct</v>
      </c>
      <c r="Q233" t="str">
        <f>IFERROR(VLOOKUP(A233,Table1424[],6,0),0)</f>
        <v>Mrs JALHI ORAIN</v>
      </c>
      <c r="R233" t="str">
        <f>IFERROR(VLOOKUP(A233,Table1424[],7,0),0)</f>
        <v>55528100008167</v>
      </c>
      <c r="S233" t="str">
        <f>IFERROR(VLOOKUP(A233,Table1424[],8,0),0)</f>
        <v>BARB0BEROXX</v>
      </c>
      <c r="T233">
        <f>IFERROR(VLOOKUP(A233,Table1424[],9,0),0)</f>
        <v>0</v>
      </c>
      <c r="U233" s="40">
        <f>IFERROR(VLOOKUP(A233,Table1424[],10,0),0)</f>
        <v>45853</v>
      </c>
      <c r="V233">
        <f t="shared" si="20"/>
        <v>1</v>
      </c>
      <c r="W233" t="str">
        <f t="shared" si="21"/>
        <v>Available</v>
      </c>
      <c r="X233" s="164" t="str" cm="1">
        <f t="array" aca="1" ref="X233" ca="1">SUBSTITUTE(SUBSTITUTE(MID(CELL("filename"),FIND("[",CELL("filename"))+1,FIND("]",CELL("filename"))-FIND("[",CELL("filename"))-1)," JH Farmer Payment-",""),".xlsx","")</f>
        <v>Indent</v>
      </c>
      <c r="Y233" s="13">
        <f t="shared" si="18"/>
        <v>31.562965400624357</v>
      </c>
      <c r="Z233" s="3">
        <v>0</v>
      </c>
    </row>
    <row r="234" spans="1:26" x14ac:dyDescent="0.25">
      <c r="A234" t="str">
        <f>CONCATENATE(Table2[[#This Row],[Code]],Table2[[#This Row],[Farmers Code]])</f>
        <v>200100430022</v>
      </c>
      <c r="B234" s="1" t="str">
        <f>INDEX('MPG Payment'!$A:$A,MATCH(Table2[[#This Row],[Code]],'MPG Payment'!B:B,0))</f>
        <v>BMC Code :2001</v>
      </c>
      <c r="C234" t="str">
        <f>VLOOKUP(Table2[[#This Row],[Code]],'MPG Payment'!B:C,2,0)</f>
        <v>DARKHANDREY</v>
      </c>
      <c r="D234" s="17">
        <v>20010043</v>
      </c>
      <c r="E234" s="17" t="s">
        <v>37</v>
      </c>
      <c r="F234" s="1">
        <v>7</v>
      </c>
      <c r="G234" s="13">
        <v>29.17</v>
      </c>
      <c r="H234" s="13">
        <v>1329.0880000000002</v>
      </c>
      <c r="I234" s="166">
        <v>0</v>
      </c>
      <c r="J234" s="191">
        <v>0</v>
      </c>
      <c r="K234" s="166">
        <v>100</v>
      </c>
      <c r="L234" s="166">
        <v>0</v>
      </c>
      <c r="M234" s="18">
        <v>0</v>
      </c>
      <c r="N234" s="165" t="str">
        <f>VLOOKUP(Table2[[#This Row],[Code]],'MPG Payment'!$B$4:$Z$130,25,0)</f>
        <v>Release1</v>
      </c>
      <c r="O234" s="170">
        <f t="shared" si="19"/>
        <v>1229</v>
      </c>
      <c r="P234" t="str">
        <f>IFERROR(VLOOKUP(D234,'Bank Master'!$C$3:$D$7987,2,0),"Indirect")</f>
        <v>Direct</v>
      </c>
      <c r="Q234" t="str">
        <f>IFERROR(VLOOKUP(A234,Table1424[],6,0),0)</f>
        <v>BERSO ORAIN</v>
      </c>
      <c r="R234" t="str">
        <f>IFERROR(VLOOKUP(A234,Table1424[],7,0),0)</f>
        <v>4895108010200</v>
      </c>
      <c r="S234" t="str">
        <f>IFERROR(VLOOKUP(A234,Table1424[],8,0),0)</f>
        <v>CNRB0004895</v>
      </c>
      <c r="T234">
        <f>IFERROR(VLOOKUP(A234,Table1424[],9,0),0)</f>
        <v>0</v>
      </c>
      <c r="U234" s="40">
        <f>IFERROR(VLOOKUP(A234,Table1424[],10,0),0)</f>
        <v>45853</v>
      </c>
      <c r="V234">
        <f t="shared" si="20"/>
        <v>1</v>
      </c>
      <c r="W234" t="str">
        <f t="shared" si="21"/>
        <v>Available</v>
      </c>
      <c r="X234" s="164" t="str" cm="1">
        <f t="array" aca="1" ref="X234" ca="1">SUBSTITUTE(SUBSTITUTE(MID(CELL("filename"),FIND("[",CELL("filename"))+1,FIND("]",CELL("filename"))-FIND("[",CELL("filename"))-1)," JH Farmer Payment-",""),".xlsx","")</f>
        <v>Indent</v>
      </c>
      <c r="Y234" s="13">
        <f t="shared" si="18"/>
        <v>15.947233459033255</v>
      </c>
      <c r="Z234" s="3">
        <v>0</v>
      </c>
    </row>
    <row r="235" spans="1:26" x14ac:dyDescent="0.25">
      <c r="A235" t="str">
        <f>CONCATENATE(Table2[[#This Row],[Code]],Table2[[#This Row],[Farmers Code]])</f>
        <v>200100430023</v>
      </c>
      <c r="B235" s="1" t="str">
        <f>INDEX('MPG Payment'!$A:$A,MATCH(Table2[[#This Row],[Code]],'MPG Payment'!B:B,0))</f>
        <v>BMC Code :2001</v>
      </c>
      <c r="C235" t="str">
        <f>VLOOKUP(Table2[[#This Row],[Code]],'MPG Payment'!B:C,2,0)</f>
        <v>DARKHANDREY</v>
      </c>
      <c r="D235" s="17">
        <v>20010043</v>
      </c>
      <c r="E235" s="17" t="s">
        <v>38</v>
      </c>
      <c r="F235" s="1">
        <v>7</v>
      </c>
      <c r="G235" s="13">
        <v>13.08</v>
      </c>
      <c r="H235" s="13">
        <v>781.33879999999999</v>
      </c>
      <c r="I235" s="166">
        <v>0</v>
      </c>
      <c r="J235" s="191">
        <v>0</v>
      </c>
      <c r="K235" s="166">
        <v>0</v>
      </c>
      <c r="L235" s="166">
        <v>0</v>
      </c>
      <c r="M235" s="18">
        <v>0</v>
      </c>
      <c r="N235" s="165" t="str">
        <f>VLOOKUP(Table2[[#This Row],[Code]],'MPG Payment'!$B$4:$Z$130,25,0)</f>
        <v>Release1</v>
      </c>
      <c r="O235" s="170">
        <f t="shared" si="19"/>
        <v>781</v>
      </c>
      <c r="P235" t="str">
        <f>IFERROR(VLOOKUP(D235,'Bank Master'!$C$3:$D$7987,2,0),"Indirect")</f>
        <v>Direct</v>
      </c>
      <c r="Q235" t="str">
        <f>IFERROR(VLOOKUP(A235,Table1424[],6,0),0)</f>
        <v>Md RIZWAN ALAM</v>
      </c>
      <c r="R235" t="str">
        <f>IFERROR(VLOOKUP(A235,Table1424[],7,0),0)</f>
        <v>55520100005019</v>
      </c>
      <c r="S235" t="str">
        <f>IFERROR(VLOOKUP(A235,Table1424[],8,0),0)</f>
        <v>BARB0BEROXX</v>
      </c>
      <c r="T235">
        <f>IFERROR(VLOOKUP(A235,Table1424[],9,0),0)</f>
        <v>0</v>
      </c>
      <c r="U235" s="40">
        <f>IFERROR(VLOOKUP(A235,Table1424[],10,0),0)</f>
        <v>45853</v>
      </c>
      <c r="V235">
        <f t="shared" si="20"/>
        <v>1</v>
      </c>
      <c r="W235" t="str">
        <f t="shared" si="21"/>
        <v>Available</v>
      </c>
      <c r="X235" s="164" t="str" cm="1">
        <f t="array" aca="1" ref="X235" ca="1">SUBSTITUTE(SUBSTITUTE(MID(CELL("filename"),FIND("[",CELL("filename"))+1,FIND("]",CELL("filename"))-FIND("[",CELL("filename"))-1)," JH Farmer Payment-",""),".xlsx","")</f>
        <v>Indent</v>
      </c>
      <c r="Y235" s="13">
        <f t="shared" si="18"/>
        <v>20.907383792048932</v>
      </c>
      <c r="Z235" s="3">
        <v>0</v>
      </c>
    </row>
    <row r="236" spans="1:26" x14ac:dyDescent="0.25">
      <c r="A236" t="str">
        <f>CONCATENATE(Table2[[#This Row],[Code]],Table2[[#This Row],[Farmers Code]])</f>
        <v>200100430025</v>
      </c>
      <c r="B236" s="1" t="str">
        <f>INDEX('MPG Payment'!$A:$A,MATCH(Table2[[#This Row],[Code]],'MPG Payment'!B:B,0))</f>
        <v>BMC Code :2001</v>
      </c>
      <c r="C236" t="str">
        <f>VLOOKUP(Table2[[#This Row],[Code]],'MPG Payment'!B:C,2,0)</f>
        <v>DARKHANDREY</v>
      </c>
      <c r="D236" s="17">
        <v>20010043</v>
      </c>
      <c r="E236" s="17" t="s">
        <v>5</v>
      </c>
      <c r="F236" s="1">
        <v>13</v>
      </c>
      <c r="G236" s="13">
        <v>64.069999999999993</v>
      </c>
      <c r="H236" s="13">
        <v>2917.1799000000005</v>
      </c>
      <c r="I236" s="166">
        <v>0</v>
      </c>
      <c r="J236" s="191">
        <v>0</v>
      </c>
      <c r="K236" s="166">
        <v>0</v>
      </c>
      <c r="L236" s="166">
        <v>0</v>
      </c>
      <c r="M236" s="18">
        <v>0</v>
      </c>
      <c r="N236" s="165" t="str">
        <f>VLOOKUP(Table2[[#This Row],[Code]],'MPG Payment'!$B$4:$Z$130,25,0)</f>
        <v>Release1</v>
      </c>
      <c r="O236" s="170">
        <f t="shared" si="19"/>
        <v>2917</v>
      </c>
      <c r="P236" t="str">
        <f>IFERROR(VLOOKUP(D236,'Bank Master'!$C$3:$D$7987,2,0),"Indirect")</f>
        <v>Direct</v>
      </c>
      <c r="Q236" t="str">
        <f>IFERROR(VLOOKUP(A236,Table1424[],6,0),0)</f>
        <v>TABREJ ALAM</v>
      </c>
      <c r="R236" t="str">
        <f>IFERROR(VLOOKUP(A236,Table1424[],7,0),0)</f>
        <v>30745219342</v>
      </c>
      <c r="S236" t="str">
        <f>IFERROR(VLOOKUP(A236,Table1424[],8,0),0)</f>
        <v>SBIN0012618</v>
      </c>
      <c r="T236">
        <f>IFERROR(VLOOKUP(A236,Table1424[],9,0),0)</f>
        <v>0</v>
      </c>
      <c r="U236" s="40">
        <f>IFERROR(VLOOKUP(A236,Table1424[],10,0),0)</f>
        <v>45888</v>
      </c>
      <c r="V236">
        <f t="shared" si="20"/>
        <v>1</v>
      </c>
      <c r="W236" t="str">
        <f t="shared" si="21"/>
        <v>Available</v>
      </c>
      <c r="X236" s="164" t="str" cm="1">
        <f t="array" aca="1" ref="X236" ca="1">SUBSTITUTE(SUBSTITUTE(MID(CELL("filename"),FIND("[",CELL("filename"))+1,FIND("]",CELL("filename"))-FIND("[",CELL("filename"))-1)," JH Farmer Payment-",""),".xlsx","")</f>
        <v>Indent</v>
      </c>
      <c r="Y236" s="13">
        <f t="shared" si="18"/>
        <v>29.595238567192144</v>
      </c>
      <c r="Z236" s="3">
        <v>0</v>
      </c>
    </row>
    <row r="237" spans="1:26" x14ac:dyDescent="0.25">
      <c r="A237" t="str">
        <f>CONCATENATE(Table2[[#This Row],[Code]],Table2[[#This Row],[Farmers Code]])</f>
        <v>200100430027</v>
      </c>
      <c r="B237" s="1" t="str">
        <f>INDEX('MPG Payment'!$A:$A,MATCH(Table2[[#This Row],[Code]],'MPG Payment'!B:B,0))</f>
        <v>BMC Code :2001</v>
      </c>
      <c r="C237" t="str">
        <f>VLOOKUP(Table2[[#This Row],[Code]],'MPG Payment'!B:C,2,0)</f>
        <v>DARKHANDREY</v>
      </c>
      <c r="D237" s="17">
        <v>20010043</v>
      </c>
      <c r="E237" s="17" t="s">
        <v>6</v>
      </c>
      <c r="F237" s="1">
        <v>8</v>
      </c>
      <c r="G237" s="13">
        <v>23.01</v>
      </c>
      <c r="H237" s="13">
        <v>1249.2488999999998</v>
      </c>
      <c r="I237" s="166">
        <v>0</v>
      </c>
      <c r="J237" s="191">
        <v>0</v>
      </c>
      <c r="K237" s="166">
        <v>50</v>
      </c>
      <c r="L237" s="166">
        <v>0</v>
      </c>
      <c r="M237" s="18">
        <v>0</v>
      </c>
      <c r="N237" s="165" t="str">
        <f>VLOOKUP(Table2[[#This Row],[Code]],'MPG Payment'!$B$4:$Z$130,25,0)</f>
        <v>Release1</v>
      </c>
      <c r="O237" s="170">
        <f t="shared" si="19"/>
        <v>1199</v>
      </c>
      <c r="P237" t="str">
        <f>IFERROR(VLOOKUP(D237,'Bank Master'!$C$3:$D$7987,2,0),"Indirect")</f>
        <v>Direct</v>
      </c>
      <c r="Q237" t="str">
        <f>IFERROR(VLOOKUP(A237,Table1424[],6,0),0)</f>
        <v>ALIYA TARANNUM</v>
      </c>
      <c r="R237" t="str">
        <f>IFERROR(VLOOKUP(A237,Table1424[],7,0),0)</f>
        <v>08030110119556</v>
      </c>
      <c r="S237" t="str">
        <f>IFERROR(VLOOKUP(A237,Table1424[],8,0),0)</f>
        <v>UCBA0000803</v>
      </c>
      <c r="T237">
        <f>IFERROR(VLOOKUP(A237,Table1424[],9,0),0)</f>
        <v>0</v>
      </c>
      <c r="U237" s="40">
        <f>IFERROR(VLOOKUP(A237,Table1424[],10,0),0)</f>
        <v>46041</v>
      </c>
      <c r="V237">
        <f t="shared" si="20"/>
        <v>1</v>
      </c>
      <c r="W237" t="str">
        <f t="shared" si="21"/>
        <v>Available</v>
      </c>
      <c r="X237" s="164" t="str" cm="1">
        <f t="array" aca="1" ref="X237" ca="1">SUBSTITUTE(SUBSTITUTE(MID(CELL("filename"),FIND("[",CELL("filename"))+1,FIND("]",CELL("filename"))-FIND("[",CELL("filename"))-1)," JH Farmer Payment-",""),".xlsx","")</f>
        <v>Indent</v>
      </c>
      <c r="Y237" s="13">
        <f t="shared" si="18"/>
        <v>21.7166258148631</v>
      </c>
      <c r="Z237" s="3">
        <v>0</v>
      </c>
    </row>
    <row r="238" spans="1:26" x14ac:dyDescent="0.25">
      <c r="A238" t="str">
        <f>CONCATENATE(Table2[[#This Row],[Code]],Table2[[#This Row],[Farmers Code]])</f>
        <v>200100430028</v>
      </c>
      <c r="B238" s="1" t="str">
        <f>INDEX('MPG Payment'!$A:$A,MATCH(Table2[[#This Row],[Code]],'MPG Payment'!B:B,0))</f>
        <v>BMC Code :2001</v>
      </c>
      <c r="C238" t="str">
        <f>VLOOKUP(Table2[[#This Row],[Code]],'MPG Payment'!B:C,2,0)</f>
        <v>DARKHANDREY</v>
      </c>
      <c r="D238" s="17">
        <v>20010043</v>
      </c>
      <c r="E238" s="17" t="s">
        <v>30</v>
      </c>
      <c r="F238" s="1">
        <v>13</v>
      </c>
      <c r="G238" s="13">
        <v>19.75</v>
      </c>
      <c r="H238" s="13">
        <v>893.49170000000004</v>
      </c>
      <c r="I238" s="166">
        <v>0</v>
      </c>
      <c r="J238" s="191">
        <v>0</v>
      </c>
      <c r="K238" s="166">
        <v>50</v>
      </c>
      <c r="L238" s="166">
        <v>0</v>
      </c>
      <c r="M238" s="18">
        <v>0</v>
      </c>
      <c r="N238" s="165" t="str">
        <f>VLOOKUP(Table2[[#This Row],[Code]],'MPG Payment'!$B$4:$Z$130,25,0)</f>
        <v>Release1</v>
      </c>
      <c r="O238" s="170">
        <f t="shared" si="19"/>
        <v>843</v>
      </c>
      <c r="P238" t="str">
        <f>IFERROR(VLOOKUP(D238,'Bank Master'!$C$3:$D$7987,2,0),"Indirect")</f>
        <v>Direct</v>
      </c>
      <c r="Q238" t="str">
        <f>IFERROR(VLOOKUP(A238,Table1424[],6,0),0)</f>
        <v>VISNI DEVI</v>
      </c>
      <c r="R238" t="str">
        <f>IFERROR(VLOOKUP(A238,Table1424[],7,0),0)</f>
        <v>22010398981</v>
      </c>
      <c r="S238" t="str">
        <f>IFERROR(VLOOKUP(A238,Table1424[],8,0),0)</f>
        <v>SBIN0RRVCGB</v>
      </c>
      <c r="T238">
        <f>IFERROR(VLOOKUP(A238,Table1424[],9,0),0)</f>
        <v>0</v>
      </c>
      <c r="U238" s="40">
        <f>IFERROR(VLOOKUP(A238,Table1424[],10,0),0)</f>
        <v>46097</v>
      </c>
      <c r="V238">
        <f t="shared" si="20"/>
        <v>1</v>
      </c>
      <c r="W238" t="str">
        <f t="shared" si="21"/>
        <v>Available</v>
      </c>
      <c r="X238" s="164" t="str" cm="1">
        <f t="array" aca="1" ref="X238" ca="1">SUBSTITUTE(SUBSTITUTE(MID(CELL("filename"),FIND("[",CELL("filename"))+1,FIND("]",CELL("filename"))-FIND("[",CELL("filename"))-1)," JH Farmer Payment-",""),".xlsx","")</f>
        <v>Indent</v>
      </c>
      <c r="Y238" s="13">
        <f t="shared" si="18"/>
        <v>29.406055949367094</v>
      </c>
      <c r="Z238" s="3">
        <v>0</v>
      </c>
    </row>
    <row r="239" spans="1:26" x14ac:dyDescent="0.25">
      <c r="A239" t="str">
        <f>CONCATENATE(Table2[[#This Row],[Code]],Table2[[#This Row],[Farmers Code]])</f>
        <v>200100430029</v>
      </c>
      <c r="B239" s="1" t="str">
        <f>INDEX('MPG Payment'!$A:$A,MATCH(Table2[[#This Row],[Code]],'MPG Payment'!B:B,0))</f>
        <v>BMC Code :2001</v>
      </c>
      <c r="C239" t="str">
        <f>VLOOKUP(Table2[[#This Row],[Code]],'MPG Payment'!B:C,2,0)</f>
        <v>DARKHANDREY</v>
      </c>
      <c r="D239" s="17">
        <v>20010043</v>
      </c>
      <c r="E239" s="17" t="s">
        <v>31</v>
      </c>
      <c r="F239" s="1">
        <v>7</v>
      </c>
      <c r="G239" s="13">
        <v>20.010000000000002</v>
      </c>
      <c r="H239" s="13">
        <v>916.46950000000004</v>
      </c>
      <c r="I239" s="166">
        <v>0</v>
      </c>
      <c r="J239" s="191">
        <v>0</v>
      </c>
      <c r="K239" s="166">
        <v>0</v>
      </c>
      <c r="L239" s="166">
        <v>0</v>
      </c>
      <c r="M239" s="18">
        <v>0</v>
      </c>
      <c r="N239" s="165" t="str">
        <f>VLOOKUP(Table2[[#This Row],[Code]],'MPG Payment'!$B$4:$Z$130,25,0)</f>
        <v>Release1</v>
      </c>
      <c r="O239" s="170">
        <f t="shared" si="19"/>
        <v>916</v>
      </c>
      <c r="P239" t="str">
        <f>IFERROR(VLOOKUP(D239,'Bank Master'!$C$3:$D$7987,2,0),"Indirect")</f>
        <v>Direct</v>
      </c>
      <c r="Q239" t="str">
        <f>IFERROR(VLOOKUP(A239,Table1424[],6,0),0)</f>
        <v>FULO DEVI</v>
      </c>
      <c r="R239" t="str">
        <f>IFERROR(VLOOKUP(A239,Table1424[],7,0),0)</f>
        <v>34938091559</v>
      </c>
      <c r="S239" t="str">
        <f>IFERROR(VLOOKUP(A239,Table1424[],8,0),0)</f>
        <v>SBIN0012618</v>
      </c>
      <c r="T239">
        <f>IFERROR(VLOOKUP(A239,Table1424[],9,0),0)</f>
        <v>0</v>
      </c>
      <c r="U239" s="40">
        <f>IFERROR(VLOOKUP(A239,Table1424[],10,0),0)</f>
        <v>46097</v>
      </c>
      <c r="V239">
        <f t="shared" si="20"/>
        <v>1</v>
      </c>
      <c r="W239" t="str">
        <f t="shared" si="21"/>
        <v>Available</v>
      </c>
      <c r="X239" s="164" t="str" cm="1">
        <f t="array" aca="1" ref="X239" ca="1">SUBSTITUTE(SUBSTITUTE(MID(CELL("filename"),FIND("[",CELL("filename"))+1,FIND("]",CELL("filename"))-FIND("[",CELL("filename"))-1)," JH Farmer Payment-",""),".xlsx","")</f>
        <v>Indent</v>
      </c>
      <c r="Y239" s="13">
        <f t="shared" si="18"/>
        <v>16.030201149425288</v>
      </c>
      <c r="Z239" s="3">
        <v>0</v>
      </c>
    </row>
    <row r="240" spans="1:26" x14ac:dyDescent="0.25">
      <c r="A240" t="str">
        <f>CONCATENATE(Table2[[#This Row],[Code]],Table2[[#This Row],[Farmers Code]])</f>
        <v>200100430031</v>
      </c>
      <c r="B240" s="1" t="str">
        <f>INDEX('MPG Payment'!$A:$A,MATCH(Table2[[#This Row],[Code]],'MPG Payment'!B:B,0))</f>
        <v>BMC Code :2001</v>
      </c>
      <c r="C240" t="str">
        <f>VLOOKUP(Table2[[#This Row],[Code]],'MPG Payment'!B:C,2,0)</f>
        <v>DARKHANDREY</v>
      </c>
      <c r="D240" s="17">
        <v>20010043</v>
      </c>
      <c r="E240" s="17" t="s">
        <v>422</v>
      </c>
      <c r="F240" s="1">
        <v>14</v>
      </c>
      <c r="G240" s="13">
        <v>26.810000000000002</v>
      </c>
      <c r="H240" s="13">
        <v>1069.3434999999999</v>
      </c>
      <c r="I240" s="166">
        <v>0</v>
      </c>
      <c r="J240" s="191">
        <v>0</v>
      </c>
      <c r="K240" s="166">
        <v>50</v>
      </c>
      <c r="L240" s="166">
        <v>0</v>
      </c>
      <c r="M240" s="18">
        <v>0</v>
      </c>
      <c r="N240" s="165" t="str">
        <f>VLOOKUP(Table2[[#This Row],[Code]],'MPG Payment'!$B$4:$Z$130,25,0)</f>
        <v>Release1</v>
      </c>
      <c r="O240" s="170">
        <f t="shared" si="19"/>
        <v>1019</v>
      </c>
      <c r="P240" t="str">
        <f>IFERROR(VLOOKUP(D240,'Bank Master'!$C$3:$D$7987,2,0),"Indirect")</f>
        <v>Direct</v>
      </c>
      <c r="Q240" t="str">
        <f>IFERROR(VLOOKUP(A240,Table1424[],6,0),0)</f>
        <v>MINA ORAIN</v>
      </c>
      <c r="R240" t="str">
        <f>IFERROR(VLOOKUP(A240,Table1424[],7,0),0)</f>
        <v>495910110010433</v>
      </c>
      <c r="S240" t="str">
        <f>IFERROR(VLOOKUP(A240,Table1424[],8,0),0)</f>
        <v>BKID0004959</v>
      </c>
      <c r="T240">
        <f>IFERROR(VLOOKUP(A240,Table1424[],9,0),0)</f>
        <v>0</v>
      </c>
      <c r="U240" s="40">
        <f>IFERROR(VLOOKUP(A240,Table1424[],10,0),0)</f>
        <v>46116</v>
      </c>
      <c r="V240">
        <f t="shared" si="20"/>
        <v>1</v>
      </c>
      <c r="W240" t="str">
        <f t="shared" si="21"/>
        <v>Available</v>
      </c>
      <c r="X240" s="164" t="str" cm="1">
        <f t="array" aca="1" ref="X240" ca="1">SUBSTITUTE(SUBSTITUTE(MID(CELL("filename"),FIND("[",CELL("filename"))+1,FIND("]",CELL("filename"))-FIND("[",CELL("filename"))-1)," JH Farmer Payment-",""),".xlsx","")</f>
        <v>Indent</v>
      </c>
      <c r="Y240" s="13">
        <f t="shared" si="18"/>
        <v>27.920195822454307</v>
      </c>
      <c r="Z240" s="3">
        <v>0</v>
      </c>
    </row>
    <row r="241" spans="1:27" x14ac:dyDescent="0.25">
      <c r="A241" t="str">
        <f>CONCATENATE(Table2[[#This Row],[Code]],Table2[[#This Row],[Farmers Code]])</f>
        <v>200100430032</v>
      </c>
      <c r="B241" s="1" t="str">
        <f>INDEX('MPG Payment'!$A:$A,MATCH(Table2[[#This Row],[Code]],'MPG Payment'!B:B,0))</f>
        <v>BMC Code :2001</v>
      </c>
      <c r="C241" t="str">
        <f>VLOOKUP(Table2[[#This Row],[Code]],'MPG Payment'!B:C,2,0)</f>
        <v>DARKHANDREY</v>
      </c>
      <c r="D241" s="17">
        <v>20010043</v>
      </c>
      <c r="E241" s="17" t="s">
        <v>8</v>
      </c>
      <c r="F241" s="1">
        <v>14</v>
      </c>
      <c r="G241" s="13">
        <v>35.94</v>
      </c>
      <c r="H241" s="13">
        <v>1460.5178000000001</v>
      </c>
      <c r="I241" s="166">
        <v>0</v>
      </c>
      <c r="J241" s="191">
        <v>0</v>
      </c>
      <c r="K241" s="166">
        <v>26</v>
      </c>
      <c r="L241" s="166">
        <v>0</v>
      </c>
      <c r="M241" s="18">
        <v>0</v>
      </c>
      <c r="N241" s="165" t="str">
        <f>VLOOKUP(Table2[[#This Row],[Code]],'MPG Payment'!$B$4:$Z$130,25,0)</f>
        <v>Release1</v>
      </c>
      <c r="O241" s="170">
        <f t="shared" si="19"/>
        <v>1435</v>
      </c>
      <c r="P241" t="str">
        <f>IFERROR(VLOOKUP(D241,'Bank Master'!$C$3:$D$7987,2,0),"Indirect")</f>
        <v>Direct</v>
      </c>
      <c r="Q241" t="str">
        <f>IFERROR(VLOOKUP(A241,Table1424[],6,0),0)</f>
        <v>GITA ORAON</v>
      </c>
      <c r="R241" t="str">
        <f>IFERROR(VLOOKUP(A241,Table1424[],7,0),0)</f>
        <v>4895108007131</v>
      </c>
      <c r="S241" t="str">
        <f>IFERROR(VLOOKUP(A241,Table1424[],8,0),0)</f>
        <v>CNRB0004895</v>
      </c>
      <c r="T241">
        <f>IFERROR(VLOOKUP(A241,Table1424[],9,0),0)</f>
        <v>0</v>
      </c>
      <c r="U241" s="40">
        <f>IFERROR(VLOOKUP(A241,Table1424[],10,0),0)</f>
        <v>46116</v>
      </c>
      <c r="V241">
        <f t="shared" si="20"/>
        <v>1</v>
      </c>
      <c r="W241" t="str">
        <f t="shared" si="21"/>
        <v>Available</v>
      </c>
      <c r="X241" s="164" t="str" cm="1">
        <f t="array" aca="1" ref="X241" ca="1">SUBSTITUTE(SUBSTITUTE(MID(CELL("filename"),FIND("[",CELL("filename"))+1,FIND("]",CELL("filename"))-FIND("[",CELL("filename"))-1)," JH Farmer Payment-",""),".xlsx","")</f>
        <v>Indent</v>
      </c>
      <c r="Y241" s="13">
        <f t="shared" si="18"/>
        <v>28.446367835281031</v>
      </c>
      <c r="Z241" s="3">
        <v>0</v>
      </c>
    </row>
    <row r="242" spans="1:27" x14ac:dyDescent="0.25">
      <c r="A242" t="str">
        <f>CONCATENATE(Table2[[#This Row],[Code]],Table2[[#This Row],[Farmers Code]])</f>
        <v>200100430035</v>
      </c>
      <c r="B242" s="1" t="str">
        <f>INDEX('MPG Payment'!$A:$A,MATCH(Table2[[#This Row],[Code]],'MPG Payment'!B:B,0))</f>
        <v>BMC Code :2001</v>
      </c>
      <c r="C242" t="str">
        <f>VLOOKUP(Table2[[#This Row],[Code]],'MPG Payment'!B:C,2,0)</f>
        <v>DARKHANDREY</v>
      </c>
      <c r="D242" s="17">
        <v>20010043</v>
      </c>
      <c r="E242" s="17" t="s">
        <v>9</v>
      </c>
      <c r="F242" s="1">
        <v>14</v>
      </c>
      <c r="G242" s="13">
        <v>39.57</v>
      </c>
      <c r="H242" s="13">
        <v>1580.1316000000002</v>
      </c>
      <c r="I242" s="166">
        <v>0</v>
      </c>
      <c r="J242" s="191">
        <v>0</v>
      </c>
      <c r="K242" s="166">
        <v>0</v>
      </c>
      <c r="L242" s="166">
        <v>0</v>
      </c>
      <c r="M242" s="18">
        <v>0</v>
      </c>
      <c r="N242" s="165" t="str">
        <f>VLOOKUP(Table2[[#This Row],[Code]],'MPG Payment'!$B$4:$Z$130,25,0)</f>
        <v>Release1</v>
      </c>
      <c r="O242" s="170">
        <f t="shared" si="19"/>
        <v>1580</v>
      </c>
      <c r="P242" t="str">
        <f>IFERROR(VLOOKUP(D242,'Bank Master'!$C$3:$D$7987,2,0),"Indirect")</f>
        <v>Direct</v>
      </c>
      <c r="Q242" t="str">
        <f>IFERROR(VLOOKUP(A242,Table1424[],6,0),0)</f>
        <v>BUDU ORAON</v>
      </c>
      <c r="R242" t="str">
        <f>IFERROR(VLOOKUP(A242,Table1424[],7,0),0)</f>
        <v>08030110094563</v>
      </c>
      <c r="S242" t="str">
        <f>IFERROR(VLOOKUP(A242,Table1424[],8,0),0)</f>
        <v>UCBA0000803</v>
      </c>
      <c r="T242">
        <f>IFERROR(VLOOKUP(A242,Table1424[],9,0),0)</f>
        <v>0</v>
      </c>
      <c r="U242" s="40">
        <f>IFERROR(VLOOKUP(A242,Table1424[],10,0),0)</f>
        <v>46116</v>
      </c>
      <c r="V242">
        <f t="shared" si="20"/>
        <v>1</v>
      </c>
      <c r="W242" t="str">
        <f t="shared" si="21"/>
        <v>Available</v>
      </c>
      <c r="X242" s="164" t="str" cm="1">
        <f t="array" aca="1" ref="X242" ca="1">SUBSTITUTE(SUBSTITUTE(MID(CELL("filename"),FIND("[",CELL("filename"))+1,FIND("]",CELL("filename"))-FIND("[",CELL("filename"))-1)," JH Farmer Payment-",""),".xlsx","")</f>
        <v>Indent</v>
      </c>
      <c r="Y242" s="13">
        <f t="shared" si="18"/>
        <v>27.952795552186007</v>
      </c>
      <c r="Z242" s="3">
        <v>0</v>
      </c>
    </row>
    <row r="243" spans="1:27" x14ac:dyDescent="0.25">
      <c r="A243" t="str">
        <f>CONCATENATE(Table2[[#This Row],[Code]],Table2[[#This Row],[Farmers Code]])</f>
        <v>200100430036</v>
      </c>
      <c r="B243" s="1" t="str">
        <f>INDEX('MPG Payment'!$A:$A,MATCH(Table2[[#This Row],[Code]],'MPG Payment'!B:B,0))</f>
        <v>BMC Code :2001</v>
      </c>
      <c r="C243" t="str">
        <f>VLOOKUP(Table2[[#This Row],[Code]],'MPG Payment'!B:C,2,0)</f>
        <v>DARKHANDREY</v>
      </c>
      <c r="D243" s="17">
        <v>20010043</v>
      </c>
      <c r="E243" s="17" t="s">
        <v>10</v>
      </c>
      <c r="F243" s="1">
        <v>9</v>
      </c>
      <c r="G243" s="13">
        <v>32.71</v>
      </c>
      <c r="H243" s="13">
        <v>1389.0589</v>
      </c>
      <c r="I243" s="166">
        <v>0</v>
      </c>
      <c r="J243" s="191">
        <v>0</v>
      </c>
      <c r="K243" s="166">
        <v>100</v>
      </c>
      <c r="L243" s="166">
        <v>0</v>
      </c>
      <c r="M243" s="18">
        <v>0</v>
      </c>
      <c r="N243" s="165" t="str">
        <f>VLOOKUP(Table2[[#This Row],[Code]],'MPG Payment'!$B$4:$Z$130,25,0)</f>
        <v>Release1</v>
      </c>
      <c r="O243" s="170">
        <f t="shared" si="19"/>
        <v>1289</v>
      </c>
      <c r="P243" t="str">
        <f>IFERROR(VLOOKUP(D243,'Bank Master'!$C$3:$D$7987,2,0),"Indirect")</f>
        <v>Direct</v>
      </c>
      <c r="Q243" t="str">
        <f>IFERROR(VLOOKUP(A243,Table1424[],6,0),0)</f>
        <v>RAJINA KHATOON</v>
      </c>
      <c r="R243" t="str">
        <f>IFERROR(VLOOKUP(A243,Table1424[],7,0),0)</f>
        <v>4895101007674</v>
      </c>
      <c r="S243" t="str">
        <f>IFERROR(VLOOKUP(A243,Table1424[],8,0),0)</f>
        <v>CNRB0004895</v>
      </c>
      <c r="T243">
        <f>IFERROR(VLOOKUP(A243,Table1424[],9,0),0)</f>
        <v>0</v>
      </c>
      <c r="U243" s="40">
        <f>IFERROR(VLOOKUP(A243,Table1424[],10,0),0)</f>
        <v>46203</v>
      </c>
      <c r="V243">
        <f t="shared" si="20"/>
        <v>1</v>
      </c>
      <c r="W243" t="str">
        <f t="shared" si="21"/>
        <v>Available</v>
      </c>
      <c r="X243" s="164" t="str" cm="1">
        <f t="array" aca="1" ref="X243" ca="1">SUBSTITUTE(SUBSTITUTE(MID(CELL("filename"),FIND("[",CELL("filename"))+1,FIND("]",CELL("filename"))-FIND("[",CELL("filename"))-1)," JH Farmer Payment-",""),".xlsx","")</f>
        <v>Indent</v>
      </c>
      <c r="Y243" s="13">
        <f t="shared" si="18"/>
        <v>19.109645521247323</v>
      </c>
      <c r="Z243" s="3">
        <v>0</v>
      </c>
    </row>
    <row r="244" spans="1:27" x14ac:dyDescent="0.25">
      <c r="A244" t="str">
        <f>CONCATENATE(Table2[[#This Row],[Code]],Table2[[#This Row],[Farmers Code]])</f>
        <v>200100430038</v>
      </c>
      <c r="B244" s="1" t="str">
        <f>INDEX('MPG Payment'!$A:$A,MATCH(Table2[[#This Row],[Code]],'MPG Payment'!B:B,0))</f>
        <v>BMC Code :2001</v>
      </c>
      <c r="C244" t="str">
        <f>VLOOKUP(Table2[[#This Row],[Code]],'MPG Payment'!B:C,2,0)</f>
        <v>DARKHANDREY</v>
      </c>
      <c r="D244" s="17">
        <v>20010043</v>
      </c>
      <c r="E244" s="17" t="s">
        <v>11</v>
      </c>
      <c r="F244" s="1">
        <v>7</v>
      </c>
      <c r="G244" s="13">
        <v>6.5799999999999992</v>
      </c>
      <c r="H244" s="13">
        <v>438.37510000000003</v>
      </c>
      <c r="I244" s="166">
        <v>0</v>
      </c>
      <c r="J244" s="191">
        <v>0</v>
      </c>
      <c r="K244" s="166">
        <v>0</v>
      </c>
      <c r="L244" s="166">
        <v>0</v>
      </c>
      <c r="M244" s="18">
        <v>0</v>
      </c>
      <c r="N244" s="165" t="str">
        <f>VLOOKUP(Table2[[#This Row],[Code]],'MPG Payment'!$B$4:$Z$130,25,0)</f>
        <v>Release1</v>
      </c>
      <c r="O244" s="170">
        <f t="shared" si="19"/>
        <v>438</v>
      </c>
      <c r="P244" t="str">
        <f>IFERROR(VLOOKUP(D244,'Bank Master'!$C$3:$D$7987,2,0),"Indirect")</f>
        <v>Direct</v>
      </c>
      <c r="Q244" t="str">
        <f>IFERROR(VLOOKUP(A244,Table1424[],6,0),0)</f>
        <v>UMRA PRAWEEN</v>
      </c>
      <c r="R244" t="str">
        <f>IFERROR(VLOOKUP(A244,Table1424[],7,0),0)</f>
        <v>4895120002005</v>
      </c>
      <c r="S244" t="str">
        <f>IFERROR(VLOOKUP(A244,Table1424[],8,0),0)</f>
        <v>CNRB0004895</v>
      </c>
      <c r="T244">
        <f>IFERROR(VLOOKUP(A244,Table1424[],9,0),0)</f>
        <v>0</v>
      </c>
      <c r="U244" s="40">
        <f>IFERROR(VLOOKUP(A244,Table1424[],10,0),0)</f>
        <v>46203</v>
      </c>
      <c r="V244">
        <f t="shared" si="20"/>
        <v>1</v>
      </c>
      <c r="W244" t="str">
        <f t="shared" si="21"/>
        <v>Available</v>
      </c>
      <c r="X244" s="164" t="str" cm="1">
        <f t="array" aca="1" ref="X244" ca="1">SUBSTITUTE(SUBSTITUTE(MID(CELL("filename"),FIND("[",CELL("filename"))+1,FIND("]",CELL("filename"))-FIND("[",CELL("filename"))-1)," JH Farmer Payment-",""),".xlsx","")</f>
        <v>Indent</v>
      </c>
      <c r="Y244" s="13">
        <f t="shared" si="18"/>
        <v>23.317824468085114</v>
      </c>
      <c r="Z244" s="3">
        <v>0</v>
      </c>
    </row>
    <row r="245" spans="1:27" x14ac:dyDescent="0.25">
      <c r="A245" t="str">
        <f>CONCATENATE(Table2[[#This Row],[Code]],Table2[[#This Row],[Farmers Code]])</f>
        <v>200100430039</v>
      </c>
      <c r="B245" s="1" t="str">
        <f>INDEX('MPG Payment'!$A:$A,MATCH(Table2[[#This Row],[Code]],'MPG Payment'!B:B,0))</f>
        <v>BMC Code :2001</v>
      </c>
      <c r="C245" t="str">
        <f>VLOOKUP(Table2[[#This Row],[Code]],'MPG Payment'!B:C,2,0)</f>
        <v>DARKHANDREY</v>
      </c>
      <c r="D245" s="17">
        <v>20010043</v>
      </c>
      <c r="E245" s="17" t="s">
        <v>12</v>
      </c>
      <c r="F245" s="1">
        <v>14</v>
      </c>
      <c r="G245" s="13">
        <v>69.069999999999993</v>
      </c>
      <c r="H245" s="13">
        <v>2615.2464</v>
      </c>
      <c r="I245" s="166">
        <v>0</v>
      </c>
      <c r="J245" s="191">
        <v>0</v>
      </c>
      <c r="K245" s="166">
        <v>0</v>
      </c>
      <c r="L245" s="166">
        <v>0</v>
      </c>
      <c r="M245" s="18">
        <v>0</v>
      </c>
      <c r="N245" s="165" t="str">
        <f>VLOOKUP(Table2[[#This Row],[Code]],'MPG Payment'!$B$4:$Z$130,25,0)</f>
        <v>Release1</v>
      </c>
      <c r="O245" s="170">
        <f t="shared" si="19"/>
        <v>2615</v>
      </c>
      <c r="P245" t="str">
        <f>IFERROR(VLOOKUP(D245,'Bank Master'!$C$3:$D$7987,2,0),"Indirect")</f>
        <v>Direct</v>
      </c>
      <c r="Q245" t="str">
        <f>IFERROR(VLOOKUP(A245,Table1424[],6,0),0)</f>
        <v>TABBSUN PRAWEEN</v>
      </c>
      <c r="R245" t="str">
        <f>IFERROR(VLOOKUP(A245,Table1424[],7,0),0)</f>
        <v>84061399042</v>
      </c>
      <c r="S245" t="str">
        <f>IFERROR(VLOOKUP(A245,Table1424[],8,0),0)</f>
        <v>SBIN0RRVCGB</v>
      </c>
      <c r="T245">
        <f>IFERROR(VLOOKUP(A245,Table1424[],9,0),0)</f>
        <v>0</v>
      </c>
      <c r="U245" s="40">
        <f>IFERROR(VLOOKUP(A245,Table1424[],10,0),0)</f>
        <v>46216</v>
      </c>
      <c r="V245">
        <f t="shared" si="20"/>
        <v>1</v>
      </c>
      <c r="W245" t="str">
        <f t="shared" si="21"/>
        <v>Available</v>
      </c>
      <c r="X245" s="164" t="str" cm="1">
        <f t="array" aca="1" ref="X245" ca="1">SUBSTITUTE(SUBSTITUTE(MID(CELL("filename"),FIND("[",CELL("filename"))+1,FIND("]",CELL("filename"))-FIND("[",CELL("filename"))-1)," JH Farmer Payment-",""),".xlsx","")</f>
        <v>Indent</v>
      </c>
      <c r="Y245" s="13">
        <f t="shared" si="18"/>
        <v>26.504596496308096</v>
      </c>
      <c r="Z245" s="3">
        <v>0</v>
      </c>
    </row>
    <row r="246" spans="1:27" x14ac:dyDescent="0.25">
      <c r="A246" t="str">
        <f>CONCATENATE(Table2[[#This Row],[Code]],Table2[[#This Row],[Farmers Code]])</f>
        <v>200100430040</v>
      </c>
      <c r="B246" s="1" t="str">
        <f>INDEX('MPG Payment'!$A:$A,MATCH(Table2[[#This Row],[Code]],'MPG Payment'!B:B,0))</f>
        <v>BMC Code :2001</v>
      </c>
      <c r="C246" t="str">
        <f>VLOOKUP(Table2[[#This Row],[Code]],'MPG Payment'!B:C,2,0)</f>
        <v>DARKHANDREY</v>
      </c>
      <c r="D246" s="17">
        <v>20010043</v>
      </c>
      <c r="E246" s="17" t="s">
        <v>13</v>
      </c>
      <c r="F246" s="1">
        <v>14</v>
      </c>
      <c r="G246" s="13">
        <v>73.8</v>
      </c>
      <c r="H246" s="13">
        <v>2888.8562999999999</v>
      </c>
      <c r="I246" s="166">
        <v>0</v>
      </c>
      <c r="J246" s="191">
        <v>0</v>
      </c>
      <c r="K246" s="166">
        <v>0</v>
      </c>
      <c r="L246" s="166">
        <v>0</v>
      </c>
      <c r="M246" s="18">
        <v>0</v>
      </c>
      <c r="N246" s="165" t="str">
        <f>VLOOKUP(Table2[[#This Row],[Code]],'MPG Payment'!$B$4:$Z$130,25,0)</f>
        <v>Release1</v>
      </c>
      <c r="O246" s="170">
        <f t="shared" si="19"/>
        <v>2889</v>
      </c>
      <c r="P246" t="str">
        <f>IFERROR(VLOOKUP(D246,'Bank Master'!$C$3:$D$7987,2,0),"Indirect")</f>
        <v>Direct</v>
      </c>
      <c r="Q246" t="str">
        <f>IFERROR(VLOOKUP(A246,Table1424[],6,0),0)</f>
        <v>RAGHU ORAON</v>
      </c>
      <c r="R246" t="str">
        <f>IFERROR(VLOOKUP(A246,Table1424[],7,0),0)</f>
        <v>495910100001769</v>
      </c>
      <c r="S246" t="str">
        <f>IFERROR(VLOOKUP(A246,Table1424[],8,0),0)</f>
        <v>BKID0004959</v>
      </c>
      <c r="T246">
        <f>IFERROR(VLOOKUP(A246,Table1424[],9,0),0)</f>
        <v>0</v>
      </c>
      <c r="U246" s="40">
        <f>IFERROR(VLOOKUP(A246,Table1424[],10,0),0)</f>
        <v>46258</v>
      </c>
      <c r="V246">
        <f t="shared" si="20"/>
        <v>1</v>
      </c>
      <c r="W246" t="str">
        <f t="shared" si="21"/>
        <v>Available</v>
      </c>
      <c r="X246" s="164" t="str" cm="1">
        <f t="array" aca="1" ref="X246" ca="1">SUBSTITUTE(SUBSTITUTE(MID(CELL("filename"),FIND("[",CELL("filename"))+1,FIND("]",CELL("filename"))-FIND("[",CELL("filename"))-1)," JH Farmer Payment-",""),".xlsx","")</f>
        <v>Indent</v>
      </c>
      <c r="Y246" s="13">
        <f t="shared" si="18"/>
        <v>27.401076016260166</v>
      </c>
      <c r="Z246" s="3">
        <v>0</v>
      </c>
    </row>
    <row r="247" spans="1:27" x14ac:dyDescent="0.25">
      <c r="A247" t="str">
        <f>CONCATENATE(Table2[[#This Row],[Code]],Table2[[#This Row],[Farmers Code]])</f>
        <v>200100430041</v>
      </c>
      <c r="B247" s="1" t="str">
        <f>INDEX('MPG Payment'!$A:$A,MATCH(Table2[[#This Row],[Code]],'MPG Payment'!B:B,0))</f>
        <v>BMC Code :2001</v>
      </c>
      <c r="C247" t="str">
        <f>VLOOKUP(Table2[[#This Row],[Code]],'MPG Payment'!B:C,2,0)</f>
        <v>DARKHANDREY</v>
      </c>
      <c r="D247" s="17">
        <v>20010043</v>
      </c>
      <c r="E247" s="17" t="s">
        <v>35</v>
      </c>
      <c r="F247" s="1">
        <v>11</v>
      </c>
      <c r="G247" s="13">
        <v>48.55</v>
      </c>
      <c r="H247" s="13">
        <v>1912.1762999999999</v>
      </c>
      <c r="I247" s="166">
        <v>0</v>
      </c>
      <c r="J247" s="191">
        <v>0</v>
      </c>
      <c r="K247" s="166">
        <v>0</v>
      </c>
      <c r="L247" s="166">
        <v>0</v>
      </c>
      <c r="M247" s="18">
        <v>0</v>
      </c>
      <c r="N247" s="165" t="str">
        <f>VLOOKUP(Table2[[#This Row],[Code]],'MPG Payment'!$B$4:$Z$130,25,0)</f>
        <v>Release1</v>
      </c>
      <c r="O247" s="170">
        <f t="shared" si="19"/>
        <v>1912</v>
      </c>
      <c r="P247" t="str">
        <f>IFERROR(VLOOKUP(D247,'Bank Master'!$C$3:$D$7987,2,0),"Indirect")</f>
        <v>Direct</v>
      </c>
      <c r="Q247" t="str">
        <f>IFERROR(VLOOKUP(A247,Table1424[],6,0),0)</f>
        <v>CHUYUN MINZ</v>
      </c>
      <c r="R247" t="str">
        <f>IFERROR(VLOOKUP(A247,Table1424[],7,0),0)</f>
        <v>08030110050699</v>
      </c>
      <c r="S247" t="str">
        <f>IFERROR(VLOOKUP(A247,Table1424[],8,0),0)</f>
        <v>UCBA0000803</v>
      </c>
      <c r="T247">
        <f>IFERROR(VLOOKUP(A247,Table1424[],9,0),0)</f>
        <v>0</v>
      </c>
      <c r="U247" s="40">
        <f>IFERROR(VLOOKUP(A247,Table1424[],10,0),0)</f>
        <v>46272</v>
      </c>
      <c r="V247">
        <f t="shared" si="20"/>
        <v>1</v>
      </c>
      <c r="W247" t="str">
        <f t="shared" si="21"/>
        <v>Available</v>
      </c>
      <c r="X247" s="164" t="str" cm="1">
        <f t="array" aca="1" ref="X247" ca="1">SUBSTITUTE(SUBSTITUTE(MID(CELL("filename"),FIND("[",CELL("filename"))+1,FIND("]",CELL("filename"))-FIND("[",CELL("filename"))-1)," JH Farmer Payment-",""),".xlsx","")</f>
        <v>Indent</v>
      </c>
      <c r="Y247" s="13">
        <f t="shared" si="18"/>
        <v>21.662141400617923</v>
      </c>
      <c r="Z247" s="3">
        <v>0</v>
      </c>
    </row>
    <row r="248" spans="1:27" x14ac:dyDescent="0.25">
      <c r="A248" t="str">
        <f>CONCATENATE(Table2[[#This Row],[Code]],Table2[[#This Row],[Farmers Code]])</f>
        <v>200100500004</v>
      </c>
      <c r="B248" s="1" t="str">
        <f>INDEX('MPG Payment'!$A:$A,MATCH(Table2[[#This Row],[Code]],'MPG Payment'!B:B,0))</f>
        <v>BMC Code :2001</v>
      </c>
      <c r="C248" t="str">
        <f>VLOOKUP(Table2[[#This Row],[Code]],'MPG Payment'!B:C,2,0)</f>
        <v>SARNA TOLI</v>
      </c>
      <c r="D248" s="17">
        <v>20010050</v>
      </c>
      <c r="E248" s="17" t="s">
        <v>1</v>
      </c>
      <c r="F248" s="1">
        <v>1</v>
      </c>
      <c r="G248" s="13">
        <v>53</v>
      </c>
      <c r="H248" s="13">
        <v>2186.25</v>
      </c>
      <c r="I248" s="166">
        <v>0</v>
      </c>
      <c r="J248" s="191">
        <v>0</v>
      </c>
      <c r="K248" s="166">
        <v>0</v>
      </c>
      <c r="L248" s="166">
        <v>0</v>
      </c>
      <c r="M248" s="18">
        <v>0</v>
      </c>
      <c r="N248" s="165">
        <f>VLOOKUP(Table2[[#This Row],[Code]],'MPG Payment'!$B$4:$Z$130,25,0)</f>
        <v>0</v>
      </c>
      <c r="O248" s="170">
        <f t="shared" si="19"/>
        <v>2186</v>
      </c>
      <c r="P248" t="str">
        <f>IFERROR(VLOOKUP(D248,'Bank Master'!$C$3:$D$7987,2,0),"Indirect")</f>
        <v>Direct</v>
      </c>
      <c r="Q248" t="str">
        <f>IFERROR(VLOOKUP(A248,Table1424[],6,0),0)</f>
        <v>SHILA DEVI</v>
      </c>
      <c r="R248" t="str">
        <f>IFERROR(VLOOKUP(A248,Table1424[],7,0),0)</f>
        <v>50324943865</v>
      </c>
      <c r="S248" t="str">
        <f>IFERROR(VLOOKUP(A248,Table1424[],8,0),0)</f>
        <v>IDIB000N518</v>
      </c>
      <c r="T248">
        <f>IFERROR(VLOOKUP(A248,Table1424[],9,0),0)</f>
        <v>0</v>
      </c>
      <c r="U248" s="40">
        <f>IFERROR(VLOOKUP(A248,Table1424[],10,0),0)</f>
        <v>45831</v>
      </c>
      <c r="V248">
        <f t="shared" si="20"/>
        <v>1</v>
      </c>
      <c r="W248" t="str">
        <f t="shared" si="21"/>
        <v>Available</v>
      </c>
      <c r="X248" s="164" t="str" cm="1">
        <f t="array" aca="1" ref="X248" ca="1">SUBSTITUTE(SUBSTITUTE(MID(CELL("filename"),FIND("[",CELL("filename"))+1,FIND("]",CELL("filename"))-FIND("[",CELL("filename"))-1)," JH Farmer Payment-",""),".xlsx","")</f>
        <v>Indent</v>
      </c>
      <c r="Y248" s="13">
        <f t="shared" si="18"/>
        <v>2.0625</v>
      </c>
      <c r="Z248" s="3">
        <v>0</v>
      </c>
    </row>
    <row r="249" spans="1:27" x14ac:dyDescent="0.25">
      <c r="A249" t="str">
        <f>CONCATENATE(Table2[[#This Row],[Code]],Table2[[#This Row],[Farmers Code]])</f>
        <v>200100520002</v>
      </c>
      <c r="B249" s="1" t="str">
        <f>INDEX('MPG Payment'!$A:$A,MATCH(Table2[[#This Row],[Code]],'MPG Payment'!B:B,0))</f>
        <v>BMC Code :2001</v>
      </c>
      <c r="C249" t="str">
        <f>VLOOKUP(Table2[[#This Row],[Code]],'MPG Payment'!B:C,2,0)</f>
        <v>Kumbatoli</v>
      </c>
      <c r="D249" s="17">
        <v>20010052</v>
      </c>
      <c r="E249" s="17" t="s">
        <v>17</v>
      </c>
      <c r="F249" s="1">
        <v>14</v>
      </c>
      <c r="G249" s="13">
        <v>321.21000000000004</v>
      </c>
      <c r="H249" s="13">
        <v>13117.966100000001</v>
      </c>
      <c r="I249" s="166">
        <v>0</v>
      </c>
      <c r="J249" s="191">
        <v>0</v>
      </c>
      <c r="K249" s="166">
        <v>167.96999999999389</v>
      </c>
      <c r="L249" s="166">
        <v>6350</v>
      </c>
      <c r="M249" s="18">
        <v>0</v>
      </c>
      <c r="N249" s="165">
        <f>VLOOKUP(Table2[[#This Row],[Code]],'MPG Payment'!$B$4:$Z$130,25,0)</f>
        <v>0</v>
      </c>
      <c r="O249" s="170">
        <f t="shared" si="19"/>
        <v>6600</v>
      </c>
      <c r="P249" t="str">
        <f>IFERROR(VLOOKUP(D249,'Bank Master'!$C$3:$D$7987,2,0),"Indirect")</f>
        <v>Direct</v>
      </c>
      <c r="Q249" t="str">
        <f>IFERROR(VLOOKUP(A249,Table1424[],6,0),0)</f>
        <v>UDAY GOPE</v>
      </c>
      <c r="R249" t="str">
        <f>IFERROR(VLOOKUP(A249,Table1424[],7,0),0)</f>
        <v>494310110000573</v>
      </c>
      <c r="S249" t="str">
        <f>IFERROR(VLOOKUP(A249,Table1424[],8,0),0)</f>
        <v>BKID0004943</v>
      </c>
      <c r="T249">
        <f>IFERROR(VLOOKUP(A249,Table1424[],9,0),0)</f>
        <v>0</v>
      </c>
      <c r="U249" s="40">
        <f>IFERROR(VLOOKUP(A249,Table1424[],10,0),0)</f>
        <v>45843</v>
      </c>
      <c r="V249">
        <f t="shared" si="20"/>
        <v>1</v>
      </c>
      <c r="W249" t="str">
        <f t="shared" si="21"/>
        <v>Available</v>
      </c>
      <c r="X249" s="164" t="str" cm="1">
        <f t="array" aca="1" ref="X249" ca="1">SUBSTITUTE(SUBSTITUTE(MID(CELL("filename"),FIND("[",CELL("filename"))+1,FIND("]",CELL("filename"))-FIND("[",CELL("filename"))-1)," JH Farmer Payment-",""),".xlsx","")</f>
        <v>Indent</v>
      </c>
      <c r="Y249" s="13">
        <f t="shared" si="18"/>
        <v>28.587454531303511</v>
      </c>
      <c r="Z249" s="3">
        <v>0</v>
      </c>
      <c r="AA249" s="31"/>
    </row>
    <row r="250" spans="1:27" x14ac:dyDescent="0.25">
      <c r="A250" t="str">
        <f>CONCATENATE(Table2[[#This Row],[Code]],Table2[[#This Row],[Farmers Code]])</f>
        <v>200100520004</v>
      </c>
      <c r="B250" s="1" t="str">
        <f>INDEX('MPG Payment'!$A:$A,MATCH(Table2[[#This Row],[Code]],'MPG Payment'!B:B,0))</f>
        <v>BMC Code :2001</v>
      </c>
      <c r="C250" t="str">
        <f>VLOOKUP(Table2[[#This Row],[Code]],'MPG Payment'!B:C,2,0)</f>
        <v>Kumbatoli</v>
      </c>
      <c r="D250" s="17">
        <v>20010052</v>
      </c>
      <c r="E250" s="17" t="s">
        <v>1</v>
      </c>
      <c r="F250" s="1">
        <v>8</v>
      </c>
      <c r="G250" s="13">
        <v>112.26999999999998</v>
      </c>
      <c r="H250" s="13">
        <v>4607.7871999999998</v>
      </c>
      <c r="I250" s="166">
        <v>0</v>
      </c>
      <c r="J250" s="191">
        <v>0</v>
      </c>
      <c r="K250" s="166">
        <v>0</v>
      </c>
      <c r="L250" s="166">
        <v>0</v>
      </c>
      <c r="M250" s="18">
        <v>0</v>
      </c>
      <c r="N250" s="165">
        <f>VLOOKUP(Table2[[#This Row],[Code]],'MPG Payment'!$B$4:$Z$130,25,0)</f>
        <v>0</v>
      </c>
      <c r="O250" s="170">
        <f t="shared" si="19"/>
        <v>4608</v>
      </c>
      <c r="P250" t="str">
        <f>IFERROR(VLOOKUP(D250,'Bank Master'!$C$3:$D$7987,2,0),"Indirect")</f>
        <v>Direct</v>
      </c>
      <c r="Q250" t="str">
        <f>IFERROR(VLOOKUP(A250,Table1424[],6,0),0)</f>
        <v>BHARAT GOPE</v>
      </c>
      <c r="R250" t="str">
        <f>IFERROR(VLOOKUP(A250,Table1424[],7,0),0)</f>
        <v>371101000001373</v>
      </c>
      <c r="S250" t="str">
        <f>IFERROR(VLOOKUP(A250,Table1424[],8,0),0)</f>
        <v>IOBA0003711</v>
      </c>
      <c r="T250">
        <f>IFERROR(VLOOKUP(A250,Table1424[],9,0),0)</f>
        <v>0</v>
      </c>
      <c r="U250" s="40">
        <f>IFERROR(VLOOKUP(A250,Table1424[],10,0),0)</f>
        <v>45812</v>
      </c>
      <c r="V250">
        <f t="shared" si="20"/>
        <v>1</v>
      </c>
      <c r="W250" t="str">
        <f t="shared" si="21"/>
        <v>Available</v>
      </c>
      <c r="X250" s="164" t="str" cm="1">
        <f t="array" aca="1" ref="X250" ca="1">SUBSTITUTE(SUBSTITUTE(MID(CELL("filename"),FIND("[",CELL("filename"))+1,FIND("]",CELL("filename"))-FIND("[",CELL("filename"))-1)," JH Farmer Payment-",""),".xlsx","")</f>
        <v>Indent</v>
      </c>
      <c r="Y250" s="13">
        <f t="shared" si="18"/>
        <v>16.416806626881627</v>
      </c>
      <c r="Z250" s="3">
        <v>0</v>
      </c>
      <c r="AA250" s="31"/>
    </row>
    <row r="251" spans="1:27" x14ac:dyDescent="0.25">
      <c r="A251" t="str">
        <f>CONCATENATE(Table2[[#This Row],[Code]],Table2[[#This Row],[Farmers Code]])</f>
        <v>200100520005</v>
      </c>
      <c r="B251" s="1" t="str">
        <f>INDEX('MPG Payment'!$A:$A,MATCH(Table2[[#This Row],[Code]],'MPG Payment'!B:B,0))</f>
        <v>BMC Code :2001</v>
      </c>
      <c r="C251" t="str">
        <f>VLOOKUP(Table2[[#This Row],[Code]],'MPG Payment'!B:C,2,0)</f>
        <v>Kumbatoli</v>
      </c>
      <c r="D251" s="17">
        <v>20010052</v>
      </c>
      <c r="E251" s="17" t="s">
        <v>18</v>
      </c>
      <c r="F251" s="1">
        <v>7</v>
      </c>
      <c r="G251" s="13">
        <v>47.980000000000004</v>
      </c>
      <c r="H251" s="13">
        <v>1716.8881999999999</v>
      </c>
      <c r="I251" s="166">
        <v>0</v>
      </c>
      <c r="J251" s="191">
        <v>0</v>
      </c>
      <c r="K251" s="166">
        <v>0</v>
      </c>
      <c r="L251" s="166">
        <v>0</v>
      </c>
      <c r="M251" s="18">
        <v>0</v>
      </c>
      <c r="N251" s="165">
        <f>VLOOKUP(Table2[[#This Row],[Code]],'MPG Payment'!$B$4:$Z$130,25,0)</f>
        <v>0</v>
      </c>
      <c r="O251" s="170">
        <f t="shared" si="19"/>
        <v>1717</v>
      </c>
      <c r="P251" t="str">
        <f>IFERROR(VLOOKUP(D251,'Bank Master'!$C$3:$D$7987,2,0),"Indirect")</f>
        <v>Direct</v>
      </c>
      <c r="Q251" t="str">
        <f>IFERROR(VLOOKUP(A251,Table1424[],6,0),0)</f>
        <v>AMIT GOPE</v>
      </c>
      <c r="R251" t="str">
        <f>IFERROR(VLOOKUP(A251,Table1424[],7,0),0)</f>
        <v>6530048730</v>
      </c>
      <c r="S251" t="str">
        <f>IFERROR(VLOOKUP(A251,Table1424[],8,0),0)</f>
        <v>IDIB000I021</v>
      </c>
      <c r="T251">
        <f>IFERROR(VLOOKUP(A251,Table1424[],9,0),0)</f>
        <v>0</v>
      </c>
      <c r="U251" s="40">
        <f>IFERROR(VLOOKUP(A251,Table1424[],10,0),0)</f>
        <v>45812</v>
      </c>
      <c r="V251">
        <f t="shared" si="20"/>
        <v>1</v>
      </c>
      <c r="W251" t="str">
        <f t="shared" si="21"/>
        <v>Available</v>
      </c>
      <c r="X251" s="164" t="str" cm="1">
        <f t="array" aca="1" ref="X251" ca="1">SUBSTITUTE(SUBSTITUTE(MID(CELL("filename"),FIND("[",CELL("filename"))+1,FIND("]",CELL("filename"))-FIND("[",CELL("filename"))-1)," JH Farmer Payment-",""),".xlsx","")</f>
        <v>Indent</v>
      </c>
      <c r="Y251" s="13">
        <f t="shared" si="18"/>
        <v>12.524194872863692</v>
      </c>
      <c r="Z251" s="3">
        <v>0</v>
      </c>
    </row>
    <row r="252" spans="1:27" x14ac:dyDescent="0.25">
      <c r="A252" t="str">
        <f>CONCATENATE(Table2[[#This Row],[Code]],Table2[[#This Row],[Farmers Code]])</f>
        <v>200100520006</v>
      </c>
      <c r="B252" s="1" t="str">
        <f>INDEX('MPG Payment'!$A:$A,MATCH(Table2[[#This Row],[Code]],'MPG Payment'!B:B,0))</f>
        <v>BMC Code :2001</v>
      </c>
      <c r="C252" t="str">
        <f>VLOOKUP(Table2[[#This Row],[Code]],'MPG Payment'!B:C,2,0)</f>
        <v>Kumbatoli</v>
      </c>
      <c r="D252" s="17">
        <v>20010052</v>
      </c>
      <c r="E252" s="17" t="s">
        <v>19</v>
      </c>
      <c r="F252" s="1">
        <v>7</v>
      </c>
      <c r="G252" s="13">
        <v>60.070000000000007</v>
      </c>
      <c r="H252" s="13">
        <v>2296.1005</v>
      </c>
      <c r="I252" s="166">
        <v>0</v>
      </c>
      <c r="J252" s="191">
        <v>0</v>
      </c>
      <c r="K252" s="166">
        <v>0</v>
      </c>
      <c r="L252" s="166">
        <v>0</v>
      </c>
      <c r="M252" s="18">
        <v>0</v>
      </c>
      <c r="N252" s="165">
        <f>VLOOKUP(Table2[[#This Row],[Code]],'MPG Payment'!$B$4:$Z$130,25,0)</f>
        <v>0</v>
      </c>
      <c r="O252" s="170">
        <f t="shared" si="19"/>
        <v>2296</v>
      </c>
      <c r="P252" t="str">
        <f>IFERROR(VLOOKUP(D252,'Bank Master'!$C$3:$D$7987,2,0),"Indirect")</f>
        <v>Direct</v>
      </c>
      <c r="Q252" t="str">
        <f>IFERROR(VLOOKUP(A252,Table1424[],6,0),0)</f>
        <v>DEV PRASAD GOP</v>
      </c>
      <c r="R252" t="str">
        <f>IFERROR(VLOOKUP(A252,Table1424[],7,0),0)</f>
        <v>22010703269</v>
      </c>
      <c r="S252" t="str">
        <f>IFERROR(VLOOKUP(A252,Table1424[],8,0),0)</f>
        <v>SBIN0RRVCGB</v>
      </c>
      <c r="T252">
        <f>IFERROR(VLOOKUP(A252,Table1424[],9,0),0)</f>
        <v>0</v>
      </c>
      <c r="U252" s="40">
        <f>IFERROR(VLOOKUP(A252,Table1424[],10,0),0)</f>
        <v>45812</v>
      </c>
      <c r="V252">
        <f t="shared" si="20"/>
        <v>1</v>
      </c>
      <c r="W252" t="str">
        <f t="shared" si="21"/>
        <v>Available</v>
      </c>
      <c r="X252" s="164" t="str" cm="1">
        <f t="array" aca="1" ref="X252" ca="1">SUBSTITUTE(SUBSTITUTE(MID(CELL("filename"),FIND("[",CELL("filename"))+1,FIND("]",CELL("filename"))-FIND("[",CELL("filename"))-1)," JH Farmer Payment-",""),".xlsx","")</f>
        <v>Indent</v>
      </c>
      <c r="Y252" s="13">
        <f t="shared" si="18"/>
        <v>13.378311553187947</v>
      </c>
      <c r="Z252" s="3">
        <v>0</v>
      </c>
    </row>
    <row r="253" spans="1:27" x14ac:dyDescent="0.25">
      <c r="A253" t="str">
        <f>CONCATENATE(Table2[[#This Row],[Code]],Table2[[#This Row],[Farmers Code]])</f>
        <v>200100520007</v>
      </c>
      <c r="B253" s="1" t="str">
        <f>INDEX('MPG Payment'!$A:$A,MATCH(Table2[[#This Row],[Code]],'MPG Payment'!B:B,0))</f>
        <v>BMC Code :2001</v>
      </c>
      <c r="C253" t="str">
        <f>VLOOKUP(Table2[[#This Row],[Code]],'MPG Payment'!B:C,2,0)</f>
        <v>Kumbatoli</v>
      </c>
      <c r="D253" s="17">
        <v>20010052</v>
      </c>
      <c r="E253" s="17" t="s">
        <v>20</v>
      </c>
      <c r="F253" s="1">
        <v>7</v>
      </c>
      <c r="G253" s="13">
        <v>42.039999999999992</v>
      </c>
      <c r="H253" s="13">
        <v>1596.4299000000001</v>
      </c>
      <c r="I253" s="166">
        <v>0</v>
      </c>
      <c r="J253" s="191">
        <v>0</v>
      </c>
      <c r="K253" s="166">
        <v>0</v>
      </c>
      <c r="L253" s="166">
        <v>0</v>
      </c>
      <c r="M253" s="18">
        <v>0</v>
      </c>
      <c r="N253" s="165">
        <f>VLOOKUP(Table2[[#This Row],[Code]],'MPG Payment'!$B$4:$Z$130,25,0)</f>
        <v>0</v>
      </c>
      <c r="O253" s="170">
        <f t="shared" si="19"/>
        <v>1596</v>
      </c>
      <c r="P253" t="str">
        <f>IFERROR(VLOOKUP(D253,'Bank Master'!$C$3:$D$7987,2,0),"Indirect")</f>
        <v>Direct</v>
      </c>
      <c r="Q253" t="str">
        <f>IFERROR(VLOOKUP(A253,Table1424[],6,0),0)</f>
        <v>JHALO DEVI</v>
      </c>
      <c r="R253" t="str">
        <f>IFERROR(VLOOKUP(A253,Table1424[],7,0),0)</f>
        <v>6459904024</v>
      </c>
      <c r="S253" t="str">
        <f>IFERROR(VLOOKUP(A253,Table1424[],8,0),0)</f>
        <v>IDIB000I021</v>
      </c>
      <c r="T253">
        <f>IFERROR(VLOOKUP(A253,Table1424[],9,0),0)</f>
        <v>0</v>
      </c>
      <c r="U253" s="40">
        <f>IFERROR(VLOOKUP(A253,Table1424[],10,0),0)</f>
        <v>45812</v>
      </c>
      <c r="V253">
        <f t="shared" si="20"/>
        <v>1</v>
      </c>
      <c r="W253" t="str">
        <f t="shared" si="21"/>
        <v>Available</v>
      </c>
      <c r="X253" s="164" t="str" cm="1">
        <f t="array" aca="1" ref="X253" ca="1">SUBSTITUTE(SUBSTITUTE(MID(CELL("filename"),FIND("[",CELL("filename"))+1,FIND("]",CELL("filename"))-FIND("[",CELL("filename"))-1)," JH Farmer Payment-",""),".xlsx","")</f>
        <v>Indent</v>
      </c>
      <c r="Y253" s="13">
        <f t="shared" si="18"/>
        <v>13.290924476688874</v>
      </c>
      <c r="Z253" s="3">
        <v>0</v>
      </c>
    </row>
    <row r="254" spans="1:27" x14ac:dyDescent="0.25">
      <c r="A254" t="str">
        <f>CONCATENATE(Table2[[#This Row],[Code]],Table2[[#This Row],[Farmers Code]])</f>
        <v>200100520008</v>
      </c>
      <c r="B254" s="1" t="str">
        <f>INDEX('MPG Payment'!$A:$A,MATCH(Table2[[#This Row],[Code]],'MPG Payment'!B:B,0))</f>
        <v>BMC Code :2001</v>
      </c>
      <c r="C254" t="str">
        <f>VLOOKUP(Table2[[#This Row],[Code]],'MPG Payment'!B:C,2,0)</f>
        <v>Kumbatoli</v>
      </c>
      <c r="D254" s="17">
        <v>20010052</v>
      </c>
      <c r="E254" s="17" t="s">
        <v>41</v>
      </c>
      <c r="F254" s="1">
        <v>14</v>
      </c>
      <c r="G254" s="13">
        <v>60.629999999999995</v>
      </c>
      <c r="H254" s="13">
        <v>2534.2644999999998</v>
      </c>
      <c r="I254" s="166">
        <v>0</v>
      </c>
      <c r="J254" s="191">
        <v>0</v>
      </c>
      <c r="K254" s="166">
        <v>0</v>
      </c>
      <c r="L254" s="166">
        <v>0</v>
      </c>
      <c r="M254" s="18">
        <v>0</v>
      </c>
      <c r="N254" s="165">
        <f>VLOOKUP(Table2[[#This Row],[Code]],'MPG Payment'!$B$4:$Z$130,25,0)</f>
        <v>0</v>
      </c>
      <c r="O254" s="170">
        <f t="shared" si="19"/>
        <v>2534</v>
      </c>
      <c r="P254" t="str">
        <f>IFERROR(VLOOKUP(D254,'Bank Master'!$C$3:$D$7987,2,0),"Indirect")</f>
        <v>Direct</v>
      </c>
      <c r="Q254" t="str">
        <f>IFERROR(VLOOKUP(A254,Table1424[],6,0),0)</f>
        <v>RUPAN LAKRA</v>
      </c>
      <c r="R254" t="str">
        <f>IFERROR(VLOOKUP(A254,Table1424[],7,0),0)</f>
        <v>22010731796</v>
      </c>
      <c r="S254" t="str">
        <f>IFERROR(VLOOKUP(A254,Table1424[],8,0),0)</f>
        <v>SBIN0RRVCGB</v>
      </c>
      <c r="T254">
        <f>IFERROR(VLOOKUP(A254,Table1424[],9,0),0)</f>
        <v>0</v>
      </c>
      <c r="U254" s="40">
        <f>IFERROR(VLOOKUP(A254,Table1424[],10,0),0)</f>
        <v>45812</v>
      </c>
      <c r="V254">
        <f t="shared" si="20"/>
        <v>1</v>
      </c>
      <c r="W254" t="str">
        <f t="shared" si="21"/>
        <v>Available</v>
      </c>
      <c r="X254" s="164" t="str" cm="1">
        <f t="array" aca="1" ref="X254" ca="1">SUBSTITUTE(SUBSTITUTE(MID(CELL("filename"),FIND("[",CELL("filename"))+1,FIND("]",CELL("filename"))-FIND("[",CELL("filename"))-1)," JH Farmer Payment-",""),".xlsx","")</f>
        <v>Indent</v>
      </c>
      <c r="Y254" s="13">
        <f t="shared" si="18"/>
        <v>29.259197591951182</v>
      </c>
      <c r="Z254" s="3">
        <v>0</v>
      </c>
    </row>
    <row r="255" spans="1:27" x14ac:dyDescent="0.25">
      <c r="A255" t="str">
        <f>CONCATENATE(Table2[[#This Row],[Code]],Table2[[#This Row],[Farmers Code]])</f>
        <v>200100520009</v>
      </c>
      <c r="B255" s="1" t="str">
        <f>INDEX('MPG Payment'!$A:$A,MATCH(Table2[[#This Row],[Code]],'MPG Payment'!B:B,0))</f>
        <v>BMC Code :2001</v>
      </c>
      <c r="C255" t="str">
        <f>VLOOKUP(Table2[[#This Row],[Code]],'MPG Payment'!B:C,2,0)</f>
        <v>Kumbatoli</v>
      </c>
      <c r="D255" s="17">
        <v>20010052</v>
      </c>
      <c r="E255" s="17" t="s">
        <v>36</v>
      </c>
      <c r="F255" s="1">
        <v>6</v>
      </c>
      <c r="G255" s="13">
        <v>14.49</v>
      </c>
      <c r="H255" s="13">
        <v>559.24299999999994</v>
      </c>
      <c r="I255" s="166">
        <v>0</v>
      </c>
      <c r="J255" s="191">
        <v>0</v>
      </c>
      <c r="K255" s="166">
        <v>0</v>
      </c>
      <c r="L255" s="166">
        <v>0</v>
      </c>
      <c r="M255" s="18">
        <v>0</v>
      </c>
      <c r="N255" s="165">
        <f>VLOOKUP(Table2[[#This Row],[Code]],'MPG Payment'!$B$4:$Z$130,25,0)</f>
        <v>0</v>
      </c>
      <c r="O255" s="170">
        <f t="shared" si="19"/>
        <v>559</v>
      </c>
      <c r="P255" t="str">
        <f>IFERROR(VLOOKUP(D255,'Bank Master'!$C$3:$D$7987,2,0),"Indirect")</f>
        <v>Direct</v>
      </c>
      <c r="Q255" t="str">
        <f>IFERROR(VLOOKUP(A255,Table1424[],6,0),0)</f>
        <v>FULESHWARI DEVI</v>
      </c>
      <c r="R255" t="str">
        <f>IFERROR(VLOOKUP(A255,Table1424[],7,0),0)</f>
        <v>22010728751</v>
      </c>
      <c r="S255" t="str">
        <f>IFERROR(VLOOKUP(A255,Table1424[],8,0),0)</f>
        <v>SBIN0RRVCGB</v>
      </c>
      <c r="T255">
        <f>IFERROR(VLOOKUP(A255,Table1424[],9,0),0)</f>
        <v>0</v>
      </c>
      <c r="U255" s="40">
        <f>IFERROR(VLOOKUP(A255,Table1424[],10,0),0)</f>
        <v>45812</v>
      </c>
      <c r="V255">
        <f t="shared" si="20"/>
        <v>1</v>
      </c>
      <c r="W255" t="str">
        <f t="shared" si="21"/>
        <v>Available</v>
      </c>
      <c r="X255" s="164" t="str" cm="1">
        <f t="array" aca="1" ref="X255" ca="1">SUBSTITUTE(SUBSTITUTE(MID(CELL("filename"),FIND("[",CELL("filename"))+1,FIND("]",CELL("filename"))-FIND("[",CELL("filename"))-1)," JH Farmer Payment-",""),".xlsx","")</f>
        <v>Indent</v>
      </c>
      <c r="Y255" s="13">
        <f t="shared" si="18"/>
        <v>11.578530020703933</v>
      </c>
      <c r="Z255" s="3">
        <v>0</v>
      </c>
    </row>
    <row r="256" spans="1:27" x14ac:dyDescent="0.25">
      <c r="A256" t="str">
        <f>CONCATENATE(Table2[[#This Row],[Code]],Table2[[#This Row],[Farmers Code]])</f>
        <v>200100520011</v>
      </c>
      <c r="B256" s="1" t="str">
        <f>INDEX('MPG Payment'!$A:$A,MATCH(Table2[[#This Row],[Code]],'MPG Payment'!B:B,0))</f>
        <v>BMC Code :2001</v>
      </c>
      <c r="C256" t="str">
        <f>VLOOKUP(Table2[[#This Row],[Code]],'MPG Payment'!B:C,2,0)</f>
        <v>Kumbatoli</v>
      </c>
      <c r="D256" s="17">
        <v>20010052</v>
      </c>
      <c r="E256" s="17" t="s">
        <v>22</v>
      </c>
      <c r="F256" s="1">
        <v>13</v>
      </c>
      <c r="G256" s="13">
        <v>71.36</v>
      </c>
      <c r="H256" s="13">
        <v>2891.6456999999996</v>
      </c>
      <c r="I256" s="166">
        <v>0</v>
      </c>
      <c r="J256" s="191">
        <v>0</v>
      </c>
      <c r="K256" s="166">
        <v>0</v>
      </c>
      <c r="L256" s="166">
        <v>0</v>
      </c>
      <c r="M256" s="18">
        <v>0</v>
      </c>
      <c r="N256" s="165">
        <f>VLOOKUP(Table2[[#This Row],[Code]],'MPG Payment'!$B$4:$Z$130,25,0)</f>
        <v>0</v>
      </c>
      <c r="O256" s="170">
        <f t="shared" si="19"/>
        <v>2892</v>
      </c>
      <c r="P256" t="str">
        <f>IFERROR(VLOOKUP(D256,'Bank Master'!$C$3:$D$7987,2,0),"Indirect")</f>
        <v>Direct</v>
      </c>
      <c r="Q256" t="str">
        <f>IFERROR(VLOOKUP(A256,Table1424[],6,0),0)</f>
        <v>JATRI KERKETTA</v>
      </c>
      <c r="R256" t="str">
        <f>IFERROR(VLOOKUP(A256,Table1424[],7,0),0)</f>
        <v>22010745223</v>
      </c>
      <c r="S256" t="str">
        <f>IFERROR(VLOOKUP(A256,Table1424[],8,0),0)</f>
        <v>SBIN0RRVCGB</v>
      </c>
      <c r="T256">
        <f>IFERROR(VLOOKUP(A256,Table1424[],9,0),0)</f>
        <v>0</v>
      </c>
      <c r="U256" s="40">
        <f>IFERROR(VLOOKUP(A256,Table1424[],10,0),0)</f>
        <v>46175</v>
      </c>
      <c r="V256">
        <f t="shared" si="20"/>
        <v>1</v>
      </c>
      <c r="W256" t="str">
        <f t="shared" si="21"/>
        <v>Available</v>
      </c>
      <c r="X256" s="164" t="str" cm="1">
        <f t="array" aca="1" ref="X256" ca="1">SUBSTITUTE(SUBSTITUTE(MID(CELL("filename"),FIND("[",CELL("filename"))+1,FIND("]",CELL("filename"))-FIND("[",CELL("filename"))-1)," JH Farmer Payment-",""),".xlsx","")</f>
        <v>Indent</v>
      </c>
      <c r="Y256" s="13">
        <f t="shared" si="18"/>
        <v>26.339261561098652</v>
      </c>
      <c r="Z256" s="3">
        <v>0</v>
      </c>
    </row>
    <row r="257" spans="1:26" x14ac:dyDescent="0.25">
      <c r="A257" t="str">
        <f>CONCATENATE(Table2[[#This Row],[Code]],Table2[[#This Row],[Farmers Code]])</f>
        <v>200100520014</v>
      </c>
      <c r="B257" s="1" t="str">
        <f>INDEX('MPG Payment'!$A:$A,MATCH(Table2[[#This Row],[Code]],'MPG Payment'!B:B,0))</f>
        <v>BMC Code :2001</v>
      </c>
      <c r="C257" t="str">
        <f>VLOOKUP(Table2[[#This Row],[Code]],'MPG Payment'!B:C,2,0)</f>
        <v>Kumbatoli</v>
      </c>
      <c r="D257" s="17">
        <v>20010052</v>
      </c>
      <c r="E257" s="17" t="s">
        <v>24</v>
      </c>
      <c r="F257" s="1">
        <v>14</v>
      </c>
      <c r="G257" s="13">
        <v>143.09</v>
      </c>
      <c r="H257" s="13">
        <v>5939.2616000000007</v>
      </c>
      <c r="I257" s="166">
        <v>0</v>
      </c>
      <c r="J257" s="191">
        <v>0</v>
      </c>
      <c r="K257" s="166">
        <v>0</v>
      </c>
      <c r="L257" s="166">
        <v>0</v>
      </c>
      <c r="M257" s="18">
        <v>0</v>
      </c>
      <c r="N257" s="165">
        <f>VLOOKUP(Table2[[#This Row],[Code]],'MPG Payment'!$B$4:$Z$130,25,0)</f>
        <v>0</v>
      </c>
      <c r="O257" s="170">
        <f t="shared" si="19"/>
        <v>5939</v>
      </c>
      <c r="P257" t="str">
        <f>IFERROR(VLOOKUP(D257,'Bank Master'!$C$3:$D$7987,2,0),"Indirect")</f>
        <v>Direct</v>
      </c>
      <c r="Q257" t="str">
        <f>IFERROR(VLOOKUP(A257,Table1424[],6,0),0)</f>
        <v>ANAND GOPE</v>
      </c>
      <c r="R257" t="str">
        <f>IFERROR(VLOOKUP(A257,Table1424[],7,0),0)</f>
        <v>358702120009848</v>
      </c>
      <c r="S257" t="str">
        <f>IFERROR(VLOOKUP(A257,Table1424[],8,0),0)</f>
        <v>UBIN0535877</v>
      </c>
      <c r="T257">
        <f>IFERROR(VLOOKUP(A257,Table1424[],9,0),0)</f>
        <v>0</v>
      </c>
      <c r="U257" s="40">
        <f>IFERROR(VLOOKUP(A257,Table1424[],10,0),0)</f>
        <v>45818</v>
      </c>
      <c r="V257">
        <f t="shared" si="20"/>
        <v>1</v>
      </c>
      <c r="W257" t="str">
        <f t="shared" si="21"/>
        <v>Available</v>
      </c>
      <c r="X257" s="164" t="str" cm="1">
        <f t="array" aca="1" ref="X257" ca="1">SUBSTITUTE(SUBSTITUTE(MID(CELL("filename"),FIND("[",CELL("filename"))+1,FIND("]",CELL("filename"))-FIND("[",CELL("filename"))-1)," JH Farmer Payment-",""),".xlsx","")</f>
        <v>Indent</v>
      </c>
      <c r="Y257" s="13">
        <f t="shared" si="18"/>
        <v>29.055022153889166</v>
      </c>
      <c r="Z257" s="3">
        <v>0</v>
      </c>
    </row>
    <row r="258" spans="1:26" x14ac:dyDescent="0.25">
      <c r="A258" t="str">
        <f>CONCATENATE(Table2[[#This Row],[Code]],Table2[[#This Row],[Farmers Code]])</f>
        <v>200100520016</v>
      </c>
      <c r="B258" s="1" t="str">
        <f>INDEX('MPG Payment'!$A:$A,MATCH(Table2[[#This Row],[Code]],'MPG Payment'!B:B,0))</f>
        <v>BMC Code :2001</v>
      </c>
      <c r="C258" t="str">
        <f>VLOOKUP(Table2[[#This Row],[Code]],'MPG Payment'!B:C,2,0)</f>
        <v>Kumbatoli</v>
      </c>
      <c r="D258" s="17">
        <v>20010052</v>
      </c>
      <c r="E258" s="17" t="s">
        <v>26</v>
      </c>
      <c r="F258" s="1">
        <v>6</v>
      </c>
      <c r="G258" s="13">
        <v>12.950000000000001</v>
      </c>
      <c r="H258" s="13">
        <v>644.38980000000004</v>
      </c>
      <c r="I258" s="166">
        <v>0</v>
      </c>
      <c r="J258" s="191">
        <v>0</v>
      </c>
      <c r="K258" s="166">
        <v>0</v>
      </c>
      <c r="L258" s="166">
        <v>0</v>
      </c>
      <c r="M258" s="18">
        <v>0</v>
      </c>
      <c r="N258" s="165">
        <f>VLOOKUP(Table2[[#This Row],[Code]],'MPG Payment'!$B$4:$Z$130,25,0)</f>
        <v>0</v>
      </c>
      <c r="O258" s="170">
        <f t="shared" si="19"/>
        <v>644</v>
      </c>
      <c r="P258" t="str">
        <f>IFERROR(VLOOKUP(D258,'Bank Master'!$C$3:$D$7987,2,0),"Indirect")</f>
        <v>Direct</v>
      </c>
      <c r="Q258" t="str">
        <f>IFERROR(VLOOKUP(A258,Table1424[],6,0),0)</f>
        <v>ARJUN ORAON</v>
      </c>
      <c r="R258" t="str">
        <f>IFERROR(VLOOKUP(A258,Table1424[],7,0),0)</f>
        <v>22010727871</v>
      </c>
      <c r="S258" t="str">
        <f>IFERROR(VLOOKUP(A258,Table1424[],8,0),0)</f>
        <v>SBIN0RRVCGB</v>
      </c>
      <c r="T258">
        <f>IFERROR(VLOOKUP(A258,Table1424[],9,0),0)</f>
        <v>0</v>
      </c>
      <c r="U258" s="40">
        <f>IFERROR(VLOOKUP(A258,Table1424[],10,0),0)</f>
        <v>45846</v>
      </c>
      <c r="V258">
        <f t="shared" si="20"/>
        <v>1</v>
      </c>
      <c r="W258" t="str">
        <f t="shared" si="21"/>
        <v>Available</v>
      </c>
      <c r="X258" s="164" t="str" cm="1">
        <f t="array" aca="1" ref="X258" ca="1">SUBSTITUTE(SUBSTITUTE(MID(CELL("filename"),FIND("[",CELL("filename"))+1,FIND("]",CELL("filename"))-FIND("[",CELL("filename"))-1)," JH Farmer Payment-",""),".xlsx","")</f>
        <v>Indent</v>
      </c>
      <c r="Y258" s="13">
        <f t="shared" si="18"/>
        <v>14.927949034749036</v>
      </c>
      <c r="Z258" s="3">
        <v>0</v>
      </c>
    </row>
    <row r="259" spans="1:26" x14ac:dyDescent="0.25">
      <c r="A259" t="str">
        <f>CONCATENATE(Table2[[#This Row],[Code]],Table2[[#This Row],[Farmers Code]])</f>
        <v>200100520020</v>
      </c>
      <c r="B259" s="1" t="str">
        <f>INDEX('MPG Payment'!$A:$A,MATCH(Table2[[#This Row],[Code]],'MPG Payment'!B:B,0))</f>
        <v>BMC Code :2001</v>
      </c>
      <c r="C259" t="str">
        <f>VLOOKUP(Table2[[#This Row],[Code]],'MPG Payment'!B:C,2,0)</f>
        <v>Kumbatoli</v>
      </c>
      <c r="D259" s="17">
        <v>20010052</v>
      </c>
      <c r="E259" s="17" t="s">
        <v>4</v>
      </c>
      <c r="F259" s="1">
        <v>7</v>
      </c>
      <c r="G259" s="13">
        <v>7.81</v>
      </c>
      <c r="H259" s="13">
        <v>459.07909999999998</v>
      </c>
      <c r="I259" s="166">
        <v>0</v>
      </c>
      <c r="J259" s="191">
        <v>0</v>
      </c>
      <c r="K259" s="166">
        <v>0</v>
      </c>
      <c r="L259" s="166">
        <v>0</v>
      </c>
      <c r="M259" s="18">
        <v>0</v>
      </c>
      <c r="N259" s="165">
        <f>VLOOKUP(Table2[[#This Row],[Code]],'MPG Payment'!$B$4:$Z$130,25,0)</f>
        <v>0</v>
      </c>
      <c r="O259" s="170">
        <f t="shared" si="19"/>
        <v>459</v>
      </c>
      <c r="P259" t="str">
        <f>IFERROR(VLOOKUP(D259,'Bank Master'!$C$3:$D$7987,2,0),"Indirect")</f>
        <v>Direct</v>
      </c>
      <c r="Q259" t="str">
        <f>IFERROR(VLOOKUP(A259,Table1424[],6,0),0)</f>
        <v>SALEN LAKRA</v>
      </c>
      <c r="R259" t="str">
        <f>IFERROR(VLOOKUP(A259,Table1424[],7,0),0)</f>
        <v>22010795138</v>
      </c>
      <c r="S259" t="str">
        <f>IFERROR(VLOOKUP(A259,Table1424[],8,0),0)</f>
        <v>SBIN0RRVCGB</v>
      </c>
      <c r="T259">
        <f>IFERROR(VLOOKUP(A259,Table1424[],9,0),0)</f>
        <v>0</v>
      </c>
      <c r="U259" s="40">
        <f>IFERROR(VLOOKUP(A259,Table1424[],10,0),0)</f>
        <v>45895</v>
      </c>
      <c r="V259">
        <f t="shared" si="20"/>
        <v>1</v>
      </c>
      <c r="W259" t="str">
        <f t="shared" si="21"/>
        <v>Available</v>
      </c>
      <c r="X259" s="164" t="str" cm="1">
        <f t="array" aca="1" ref="X259" ca="1">SUBSTITUTE(SUBSTITUTE(MID(CELL("filename"),FIND("[",CELL("filename"))+1,FIND("]",CELL("filename"))-FIND("[",CELL("filename"))-1)," JH Farmer Payment-",""),".xlsx","")</f>
        <v>Indent</v>
      </c>
      <c r="Y259" s="13">
        <f t="shared" ref="Y259:Y322" si="22">(F259*0.05)*(H259/G259)</f>
        <v>20.573327144686303</v>
      </c>
      <c r="Z259" s="3">
        <v>0</v>
      </c>
    </row>
    <row r="260" spans="1:26" x14ac:dyDescent="0.25">
      <c r="A260" t="str">
        <f>CONCATENATE(Table2[[#This Row],[Code]],Table2[[#This Row],[Farmers Code]])</f>
        <v>200100520023</v>
      </c>
      <c r="B260" s="1" t="str">
        <f>INDEX('MPG Payment'!$A:$A,MATCH(Table2[[#This Row],[Code]],'MPG Payment'!B:B,0))</f>
        <v>BMC Code :2001</v>
      </c>
      <c r="C260" t="str">
        <f>VLOOKUP(Table2[[#This Row],[Code]],'MPG Payment'!B:C,2,0)</f>
        <v>Kumbatoli</v>
      </c>
      <c r="D260" s="17">
        <v>20010052</v>
      </c>
      <c r="E260" s="17" t="s">
        <v>38</v>
      </c>
      <c r="F260" s="1">
        <v>8</v>
      </c>
      <c r="G260" s="13">
        <v>17.54</v>
      </c>
      <c r="H260" s="13">
        <v>680.50080000000014</v>
      </c>
      <c r="I260" s="166">
        <v>0</v>
      </c>
      <c r="J260" s="191">
        <v>0</v>
      </c>
      <c r="K260" s="166">
        <v>0</v>
      </c>
      <c r="L260" s="166">
        <v>0</v>
      </c>
      <c r="M260" s="18">
        <v>0</v>
      </c>
      <c r="N260" s="165">
        <f>VLOOKUP(Table2[[#This Row],[Code]],'MPG Payment'!$B$4:$Z$130,25,0)</f>
        <v>0</v>
      </c>
      <c r="O260" s="170">
        <f t="shared" si="19"/>
        <v>681</v>
      </c>
      <c r="P260" t="str">
        <f>IFERROR(VLOOKUP(D260,'Bank Master'!$C$3:$D$7987,2,0),"Indirect")</f>
        <v>Direct</v>
      </c>
      <c r="Q260" t="str">
        <f>IFERROR(VLOOKUP(A260,Table1424[],6,0),0)</f>
        <v>MUNI DEVI</v>
      </c>
      <c r="R260" t="str">
        <f>IFERROR(VLOOKUP(A260,Table1424[],7,0),0)</f>
        <v>84030498866</v>
      </c>
      <c r="S260" t="str">
        <f>IFERROR(VLOOKUP(A260,Table1424[],8,0),0)</f>
        <v>SBIN0RRVCGB</v>
      </c>
      <c r="T260">
        <f>IFERROR(VLOOKUP(A260,Table1424[],9,0),0)</f>
        <v>0</v>
      </c>
      <c r="U260" s="40">
        <f>IFERROR(VLOOKUP(A260,Table1424[],10,0),0)</f>
        <v>45943</v>
      </c>
      <c r="V260">
        <f t="shared" si="20"/>
        <v>1</v>
      </c>
      <c r="W260" t="str">
        <f t="shared" si="21"/>
        <v>Available</v>
      </c>
      <c r="X260" s="164" t="str" cm="1">
        <f t="array" aca="1" ref="X260" ca="1">SUBSTITUTE(SUBSTITUTE(MID(CELL("filename"),FIND("[",CELL("filename"))+1,FIND("]",CELL("filename"))-FIND("[",CELL("filename"))-1)," JH Farmer Payment-",""),".xlsx","")</f>
        <v>Indent</v>
      </c>
      <c r="Y260" s="13">
        <f t="shared" si="22"/>
        <v>15.518832383124291</v>
      </c>
      <c r="Z260" s="3">
        <v>0</v>
      </c>
    </row>
    <row r="261" spans="1:26" x14ac:dyDescent="0.25">
      <c r="A261" t="str">
        <f>CONCATENATE(Table2[[#This Row],[Code]],Table2[[#This Row],[Farmers Code]])</f>
        <v>200100520026</v>
      </c>
      <c r="B261" s="1" t="str">
        <f>INDEX('MPG Payment'!$A:$A,MATCH(Table2[[#This Row],[Code]],'MPG Payment'!B:B,0))</f>
        <v>BMC Code :2001</v>
      </c>
      <c r="C261" t="str">
        <f>VLOOKUP(Table2[[#This Row],[Code]],'MPG Payment'!B:C,2,0)</f>
        <v>Kumbatoli</v>
      </c>
      <c r="D261" s="17">
        <v>20010052</v>
      </c>
      <c r="E261" s="17" t="s">
        <v>39</v>
      </c>
      <c r="F261" s="1">
        <v>1</v>
      </c>
      <c r="G261" s="13">
        <v>2.61</v>
      </c>
      <c r="H261" s="13">
        <v>101.99879999999999</v>
      </c>
      <c r="I261" s="166">
        <v>0</v>
      </c>
      <c r="J261" s="191">
        <v>0</v>
      </c>
      <c r="K261" s="166">
        <v>0</v>
      </c>
      <c r="L261" s="166">
        <v>0</v>
      </c>
      <c r="M261" s="18">
        <v>0</v>
      </c>
      <c r="N261" s="165">
        <f>VLOOKUP(Table2[[#This Row],[Code]],'MPG Payment'!$B$4:$Z$130,25,0)</f>
        <v>0</v>
      </c>
      <c r="O261" s="170">
        <f t="shared" si="19"/>
        <v>102</v>
      </c>
      <c r="P261" t="str">
        <f>IFERROR(VLOOKUP(D261,'Bank Master'!$C$3:$D$7987,2,0),"Indirect")</f>
        <v>Direct</v>
      </c>
      <c r="Q261" t="str">
        <f>IFERROR(VLOOKUP(A261,Table1424[],6,0),0)</f>
        <v>HIRU GOPE</v>
      </c>
      <c r="R261" t="str">
        <f>IFERROR(VLOOKUP(A261,Table1424[],7,0),0)</f>
        <v>22010788370</v>
      </c>
      <c r="S261" t="str">
        <f>IFERROR(VLOOKUP(A261,Table1424[],8,0),0)</f>
        <v>SBIN0RRVCGB</v>
      </c>
      <c r="T261">
        <f>IFERROR(VLOOKUP(A261,Table1424[],9,0),0)</f>
        <v>0</v>
      </c>
      <c r="U261" s="40">
        <f>IFERROR(VLOOKUP(A261,Table1424[],10,0),0)</f>
        <v>46069</v>
      </c>
      <c r="V261">
        <f t="shared" si="20"/>
        <v>1</v>
      </c>
      <c r="W261" t="str">
        <f t="shared" si="21"/>
        <v>Available</v>
      </c>
      <c r="X261" s="164" t="str" cm="1">
        <f t="array" aca="1" ref="X261" ca="1">SUBSTITUTE(SUBSTITUTE(MID(CELL("filename"),FIND("[",CELL("filename"))+1,FIND("]",CELL("filename"))-FIND("[",CELL("filename"))-1)," JH Farmer Payment-",""),".xlsx","")</f>
        <v>Indent</v>
      </c>
      <c r="Y261" s="13">
        <f t="shared" si="22"/>
        <v>1.954</v>
      </c>
      <c r="Z261" s="3">
        <v>0</v>
      </c>
    </row>
    <row r="262" spans="1:26" x14ac:dyDescent="0.25">
      <c r="A262" t="str">
        <f>CONCATENATE(Table2[[#This Row],[Code]],Table2[[#This Row],[Farmers Code]])</f>
        <v>200100520027</v>
      </c>
      <c r="B262" s="1" t="str">
        <f>INDEX('MPG Payment'!$A:$A,MATCH(Table2[[#This Row],[Code]],'MPG Payment'!B:B,0))</f>
        <v>BMC Code :2001</v>
      </c>
      <c r="C262" t="str">
        <f>VLOOKUP(Table2[[#This Row],[Code]],'MPG Payment'!B:C,2,0)</f>
        <v>Kumbatoli</v>
      </c>
      <c r="D262" s="17">
        <v>20010052</v>
      </c>
      <c r="E262" s="17" t="s">
        <v>6</v>
      </c>
      <c r="F262" s="1">
        <v>14</v>
      </c>
      <c r="G262" s="13">
        <v>61.749999999999993</v>
      </c>
      <c r="H262" s="13">
        <v>2418.1692000000003</v>
      </c>
      <c r="I262" s="166">
        <v>0</v>
      </c>
      <c r="J262" s="191">
        <v>0</v>
      </c>
      <c r="K262" s="166">
        <v>0</v>
      </c>
      <c r="L262" s="166">
        <v>0</v>
      </c>
      <c r="M262" s="18">
        <v>0</v>
      </c>
      <c r="N262" s="165">
        <f>VLOOKUP(Table2[[#This Row],[Code]],'MPG Payment'!$B$4:$Z$130,25,0)</f>
        <v>0</v>
      </c>
      <c r="O262" s="170">
        <f t="shared" si="19"/>
        <v>2418</v>
      </c>
      <c r="P262" t="str">
        <f>IFERROR(VLOOKUP(D262,'Bank Master'!$C$3:$D$7987,2,0),"Indirect")</f>
        <v>Direct</v>
      </c>
      <c r="Q262" t="str">
        <f>IFERROR(VLOOKUP(A262,Table1424[],6,0),0)</f>
        <v>LAKSHMAN ORAON</v>
      </c>
      <c r="R262" t="str">
        <f>IFERROR(VLOOKUP(A262,Table1424[],7,0),0)</f>
        <v>22010721529</v>
      </c>
      <c r="S262" t="str">
        <f>IFERROR(VLOOKUP(A262,Table1424[],8,0),0)</f>
        <v>SBIN0RRVCGB</v>
      </c>
      <c r="T262">
        <f>IFERROR(VLOOKUP(A262,Table1424[],9,0),0)</f>
        <v>0</v>
      </c>
      <c r="U262" s="40">
        <f>IFERROR(VLOOKUP(A262,Table1424[],10,0),0)</f>
        <v>46140</v>
      </c>
      <c r="V262">
        <f t="shared" si="20"/>
        <v>1</v>
      </c>
      <c r="W262" t="str">
        <f t="shared" si="21"/>
        <v>Available</v>
      </c>
      <c r="X262" s="164" t="str" cm="1">
        <f t="array" aca="1" ref="X262" ca="1">SUBSTITUTE(SUBSTITUTE(MID(CELL("filename"),FIND("[",CELL("filename"))+1,FIND("]",CELL("filename"))-FIND("[",CELL("filename"))-1)," JH Farmer Payment-",""),".xlsx","")</f>
        <v>Indent</v>
      </c>
      <c r="Y262" s="13">
        <f t="shared" si="22"/>
        <v>27.412444372469643</v>
      </c>
      <c r="Z262" s="3">
        <v>0</v>
      </c>
    </row>
    <row r="263" spans="1:26" x14ac:dyDescent="0.25">
      <c r="A263" t="str">
        <f>CONCATENATE(Table2[[#This Row],[Code]],Table2[[#This Row],[Farmers Code]])</f>
        <v>200100520028</v>
      </c>
      <c r="B263" s="1" t="str">
        <f>INDEX('MPG Payment'!$A:$A,MATCH(Table2[[#This Row],[Code]],'MPG Payment'!B:B,0))</f>
        <v>BMC Code :2001</v>
      </c>
      <c r="C263" t="str">
        <f>VLOOKUP(Table2[[#This Row],[Code]],'MPG Payment'!B:C,2,0)</f>
        <v>Kumbatoli</v>
      </c>
      <c r="D263" s="17">
        <v>20010052</v>
      </c>
      <c r="E263" s="17" t="s">
        <v>30</v>
      </c>
      <c r="F263" s="1">
        <v>12</v>
      </c>
      <c r="G263" s="13">
        <v>58.490000000000009</v>
      </c>
      <c r="H263" s="13">
        <v>2452.5413999999996</v>
      </c>
      <c r="I263" s="166">
        <v>0</v>
      </c>
      <c r="J263" s="191">
        <v>0</v>
      </c>
      <c r="K263" s="166">
        <v>0</v>
      </c>
      <c r="L263" s="166">
        <v>0</v>
      </c>
      <c r="M263" s="18">
        <v>0</v>
      </c>
      <c r="N263" s="165">
        <f>VLOOKUP(Table2[[#This Row],[Code]],'MPG Payment'!$B$4:$Z$130,25,0)</f>
        <v>0</v>
      </c>
      <c r="O263" s="170">
        <f t="shared" si="19"/>
        <v>2453</v>
      </c>
      <c r="P263" t="str">
        <f>IFERROR(VLOOKUP(D263,'Bank Master'!$C$3:$D$7987,2,0),"Indirect")</f>
        <v>Direct</v>
      </c>
      <c r="Q263" t="str">
        <f>IFERROR(VLOOKUP(A263,Table1424[],6,0),0)</f>
        <v>ARTI KUMARI</v>
      </c>
      <c r="R263" t="str">
        <f>IFERROR(VLOOKUP(A263,Table1424[],7,0),0)</f>
        <v>358702120010149</v>
      </c>
      <c r="S263" t="str">
        <f>IFERROR(VLOOKUP(A263,Table1424[],8,0),0)</f>
        <v>UBIN0535877</v>
      </c>
      <c r="T263">
        <f>IFERROR(VLOOKUP(A263,Table1424[],9,0),0)</f>
        <v>0</v>
      </c>
      <c r="U263" s="40">
        <f>IFERROR(VLOOKUP(A263,Table1424[],10,0),0)</f>
        <v>46195</v>
      </c>
      <c r="V263">
        <f t="shared" si="20"/>
        <v>1</v>
      </c>
      <c r="W263" t="str">
        <f t="shared" si="21"/>
        <v>Available</v>
      </c>
      <c r="X263" s="164" t="str" cm="1">
        <f t="array" aca="1" ref="X263" ca="1">SUBSTITUTE(SUBSTITUTE(MID(CELL("filename"),FIND("[",CELL("filename"))+1,FIND("]",CELL("filename"))-FIND("[",CELL("filename"))-1)," JH Farmer Payment-",""),".xlsx","")</f>
        <v>Indent</v>
      </c>
      <c r="Y263" s="13">
        <f t="shared" si="22"/>
        <v>25.158571379723025</v>
      </c>
      <c r="Z263" s="3">
        <v>0</v>
      </c>
    </row>
    <row r="264" spans="1:26" x14ac:dyDescent="0.25">
      <c r="A264" t="str">
        <f>CONCATENATE(Table2[[#This Row],[Code]],Table2[[#This Row],[Farmers Code]])</f>
        <v>200100520029</v>
      </c>
      <c r="B264" s="1" t="str">
        <f>INDEX('MPG Payment'!$A:$A,MATCH(Table2[[#This Row],[Code]],'MPG Payment'!B:B,0))</f>
        <v>BMC Code :2001</v>
      </c>
      <c r="C264" t="str">
        <f>VLOOKUP(Table2[[#This Row],[Code]],'MPG Payment'!B:C,2,0)</f>
        <v>Kumbatoli</v>
      </c>
      <c r="D264" s="17">
        <v>20010052</v>
      </c>
      <c r="E264" s="17" t="s">
        <v>31</v>
      </c>
      <c r="F264" s="1">
        <v>14</v>
      </c>
      <c r="G264" s="13">
        <v>69.25</v>
      </c>
      <c r="H264" s="13">
        <v>2580.8001999999997</v>
      </c>
      <c r="I264" s="166">
        <v>0</v>
      </c>
      <c r="J264" s="191">
        <v>0</v>
      </c>
      <c r="K264" s="166">
        <v>0</v>
      </c>
      <c r="L264" s="166">
        <v>0</v>
      </c>
      <c r="M264" s="18">
        <v>0</v>
      </c>
      <c r="N264" s="165">
        <f>VLOOKUP(Table2[[#This Row],[Code]],'MPG Payment'!$B$4:$Z$130,25,0)</f>
        <v>0</v>
      </c>
      <c r="O264" s="170">
        <f t="shared" si="19"/>
        <v>2581</v>
      </c>
      <c r="P264" t="str">
        <f>IFERROR(VLOOKUP(D264,'Bank Master'!$C$3:$D$7987,2,0),"Indirect")</f>
        <v>Direct</v>
      </c>
      <c r="Q264" t="str">
        <f>IFERROR(VLOOKUP(A264,Table1424[],6,0),0)</f>
        <v>BAJRANG MINZ</v>
      </c>
      <c r="R264" t="str">
        <f>IFERROR(VLOOKUP(A264,Table1424[],7,0),0)</f>
        <v>84052769649</v>
      </c>
      <c r="S264" t="str">
        <f>IFERROR(VLOOKUP(A264,Table1424[],8,0),0)</f>
        <v>SBIN0RRVCGB</v>
      </c>
      <c r="T264">
        <f>IFERROR(VLOOKUP(A264,Table1424[],9,0),0)</f>
        <v>0</v>
      </c>
      <c r="U264" s="40">
        <f>IFERROR(VLOOKUP(A264,Table1424[],10,0),0)</f>
        <v>46195</v>
      </c>
      <c r="V264">
        <f t="shared" si="20"/>
        <v>1</v>
      </c>
      <c r="W264" t="str">
        <f t="shared" si="21"/>
        <v>Available</v>
      </c>
      <c r="X264" s="164" t="str" cm="1">
        <f t="array" aca="1" ref="X264" ca="1">SUBSTITUTE(SUBSTITUTE(MID(CELL("filename"),FIND("[",CELL("filename"))+1,FIND("]",CELL("filename"))-FIND("[",CELL("filename"))-1)," JH Farmer Payment-",""),".xlsx","")</f>
        <v>Indent</v>
      </c>
      <c r="Y264" s="13">
        <f t="shared" si="22"/>
        <v>26.087511046931407</v>
      </c>
      <c r="Z264" s="3">
        <v>0</v>
      </c>
    </row>
    <row r="265" spans="1:26" x14ac:dyDescent="0.25">
      <c r="A265" t="str">
        <f>CONCATENATE(Table2[[#This Row],[Code]],Table2[[#This Row],[Farmers Code]])</f>
        <v>200100520030</v>
      </c>
      <c r="B265" s="1" t="str">
        <f>INDEX('MPG Payment'!$A:$A,MATCH(Table2[[#This Row],[Code]],'MPG Payment'!B:B,0))</f>
        <v>BMC Code :2001</v>
      </c>
      <c r="C265" t="str">
        <f>VLOOKUP(Table2[[#This Row],[Code]],'MPG Payment'!B:C,2,0)</f>
        <v>Kumbatoli</v>
      </c>
      <c r="D265" s="17">
        <v>20010052</v>
      </c>
      <c r="E265" s="17" t="s">
        <v>7</v>
      </c>
      <c r="F265" s="1">
        <v>11</v>
      </c>
      <c r="G265" s="13">
        <v>35.269999999999996</v>
      </c>
      <c r="H265" s="13">
        <v>1362.1074999999998</v>
      </c>
      <c r="I265" s="166">
        <v>0</v>
      </c>
      <c r="J265" s="191">
        <v>0</v>
      </c>
      <c r="K265" s="166">
        <v>0</v>
      </c>
      <c r="L265" s="166">
        <v>0</v>
      </c>
      <c r="M265" s="18">
        <v>0</v>
      </c>
      <c r="N265" s="165">
        <f>VLOOKUP(Table2[[#This Row],[Code]],'MPG Payment'!$B$4:$Z$130,25,0)</f>
        <v>0</v>
      </c>
      <c r="O265" s="170">
        <f t="shared" si="19"/>
        <v>1362</v>
      </c>
      <c r="P265" t="str">
        <f>IFERROR(VLOOKUP(D265,'Bank Master'!$C$3:$D$7987,2,0),"Indirect")</f>
        <v>Direct</v>
      </c>
      <c r="Q265" t="str">
        <f>IFERROR(VLOOKUP(A265,Table1424[],6,0),0)</f>
        <v>BUNDESHWAR MAHLI</v>
      </c>
      <c r="R265" t="str">
        <f>IFERROR(VLOOKUP(A265,Table1424[],7,0),0)</f>
        <v>358702130000194</v>
      </c>
      <c r="S265" t="str">
        <f>IFERROR(VLOOKUP(A265,Table1424[],8,0),0)</f>
        <v>UBIN0535877</v>
      </c>
      <c r="T265">
        <f>IFERROR(VLOOKUP(A265,Table1424[],9,0),0)</f>
        <v>0</v>
      </c>
      <c r="U265" s="40">
        <f>IFERROR(VLOOKUP(A265,Table1424[],10,0),0)</f>
        <v>46195</v>
      </c>
      <c r="V265">
        <f t="shared" si="20"/>
        <v>1</v>
      </c>
      <c r="W265" t="str">
        <f t="shared" si="21"/>
        <v>Available</v>
      </c>
      <c r="X265" s="164" t="str" cm="1">
        <f t="array" aca="1" ref="X265" ca="1">SUBSTITUTE(SUBSTITUTE(MID(CELL("filename"),FIND("[",CELL("filename"))+1,FIND("]",CELL("filename"))-FIND("[",CELL("filename"))-1)," JH Farmer Payment-",""),".xlsx","")</f>
        <v>Indent</v>
      </c>
      <c r="Y265" s="13">
        <f t="shared" si="22"/>
        <v>21.240689679614405</v>
      </c>
      <c r="Z265" s="3">
        <v>0</v>
      </c>
    </row>
    <row r="266" spans="1:26" x14ac:dyDescent="0.25">
      <c r="A266" t="str">
        <f>CONCATENATE(Table2[[#This Row],[Code]],Table2[[#This Row],[Farmers Code]])</f>
        <v>200100520031</v>
      </c>
      <c r="B266" s="1" t="str">
        <f>INDEX('MPG Payment'!$A:$A,MATCH(Table2[[#This Row],[Code]],'MPG Payment'!B:B,0))</f>
        <v>BMC Code :2001</v>
      </c>
      <c r="C266" t="str">
        <f>VLOOKUP(Table2[[#This Row],[Code]],'MPG Payment'!B:C,2,0)</f>
        <v>Kumbatoli</v>
      </c>
      <c r="D266" s="17">
        <v>20010052</v>
      </c>
      <c r="E266" s="17" t="s">
        <v>422</v>
      </c>
      <c r="F266" s="1">
        <v>6</v>
      </c>
      <c r="G266" s="13">
        <v>11.16</v>
      </c>
      <c r="H266" s="13">
        <v>485.41410000000008</v>
      </c>
      <c r="I266" s="166">
        <v>0</v>
      </c>
      <c r="J266" s="191">
        <v>0</v>
      </c>
      <c r="K266" s="166">
        <v>0</v>
      </c>
      <c r="L266" s="166">
        <v>0</v>
      </c>
      <c r="M266" s="18">
        <v>0</v>
      </c>
      <c r="N266" s="165">
        <f>VLOOKUP(Table2[[#This Row],[Code]],'MPG Payment'!$B$4:$Z$130,25,0)</f>
        <v>0</v>
      </c>
      <c r="O266" s="170">
        <f t="shared" si="19"/>
        <v>485</v>
      </c>
      <c r="P266" t="str">
        <f>IFERROR(VLOOKUP(D266,'Bank Master'!$C$3:$D$7987,2,0),"Indirect")</f>
        <v>Direct</v>
      </c>
      <c r="Q266" t="str">
        <f>IFERROR(VLOOKUP(A266,Table1424[],6,0),0)</f>
        <v>LALITA LAKRA</v>
      </c>
      <c r="R266" t="str">
        <f>IFERROR(VLOOKUP(A266,Table1424[],7,0),0)</f>
        <v>358702010617063</v>
      </c>
      <c r="S266" t="str">
        <f>IFERROR(VLOOKUP(A266,Table1424[],8,0),0)</f>
        <v>UBIN0535877</v>
      </c>
      <c r="T266">
        <f>IFERROR(VLOOKUP(A266,Table1424[],9,0),0)</f>
        <v>0</v>
      </c>
      <c r="U266" s="40">
        <f>IFERROR(VLOOKUP(A266,Table1424[],10,0),0)</f>
        <v>46237</v>
      </c>
      <c r="V266">
        <f t="shared" si="20"/>
        <v>1</v>
      </c>
      <c r="W266" t="str">
        <f t="shared" si="21"/>
        <v>Available</v>
      </c>
      <c r="X266" s="164" t="str" cm="1">
        <f t="array" aca="1" ref="X266" ca="1">SUBSTITUTE(SUBSTITUTE(MID(CELL("filename"),FIND("[",CELL("filename"))+1,FIND("]",CELL("filename"))-FIND("[",CELL("filename"))-1)," JH Farmer Payment-",""),".xlsx","")</f>
        <v>Indent</v>
      </c>
      <c r="Y266" s="13">
        <f t="shared" si="22"/>
        <v>13.048766129032261</v>
      </c>
      <c r="Z266" s="3">
        <v>0</v>
      </c>
    </row>
    <row r="267" spans="1:26" x14ac:dyDescent="0.25">
      <c r="A267" t="str">
        <f>CONCATENATE(Table2[[#This Row],[Code]],Table2[[#This Row],[Farmers Code]])</f>
        <v>200100520032</v>
      </c>
      <c r="B267" s="1" t="str">
        <f>INDEX('MPG Payment'!$A:$A,MATCH(Table2[[#This Row],[Code]],'MPG Payment'!B:B,0))</f>
        <v>BMC Code :2001</v>
      </c>
      <c r="C267" t="str">
        <f>VLOOKUP(Table2[[#This Row],[Code]],'MPG Payment'!B:C,2,0)</f>
        <v>Kumbatoli</v>
      </c>
      <c r="D267" s="17">
        <v>20010052</v>
      </c>
      <c r="E267" s="17" t="s">
        <v>8</v>
      </c>
      <c r="F267" s="1">
        <v>8</v>
      </c>
      <c r="G267" s="13">
        <v>21.13</v>
      </c>
      <c r="H267" s="13">
        <v>853.11559999999997</v>
      </c>
      <c r="I267" s="166">
        <v>0</v>
      </c>
      <c r="J267" s="191">
        <v>0</v>
      </c>
      <c r="K267" s="166">
        <v>0</v>
      </c>
      <c r="L267" s="166">
        <v>0</v>
      </c>
      <c r="M267" s="18">
        <v>0</v>
      </c>
      <c r="N267" s="165">
        <f>VLOOKUP(Table2[[#This Row],[Code]],'MPG Payment'!$B$4:$Z$130,25,0)</f>
        <v>0</v>
      </c>
      <c r="O267" s="170">
        <f t="shared" si="19"/>
        <v>853</v>
      </c>
      <c r="P267" t="str">
        <f>IFERROR(VLOOKUP(D267,'Bank Master'!$C$3:$D$7987,2,0),"Indirect")</f>
        <v>Direct</v>
      </c>
      <c r="Q267" t="str">
        <f>IFERROR(VLOOKUP(A267,Table1424[],6,0),0)</f>
        <v>LAKSHMAN GOPE</v>
      </c>
      <c r="R267" t="str">
        <f>IFERROR(VLOOKUP(A267,Table1424[],7,0),0)</f>
        <v>494510510013604</v>
      </c>
      <c r="S267" t="str">
        <f>IFERROR(VLOOKUP(A267,Table1424[],8,0),0)</f>
        <v>BKID0004945</v>
      </c>
      <c r="T267">
        <f>IFERROR(VLOOKUP(A267,Table1424[],9,0),0)</f>
        <v>0</v>
      </c>
      <c r="U267" s="40">
        <f>IFERROR(VLOOKUP(A267,Table1424[],10,0),0)</f>
        <v>46272</v>
      </c>
      <c r="V267">
        <f t="shared" si="20"/>
        <v>1</v>
      </c>
      <c r="W267" t="str">
        <f t="shared" si="21"/>
        <v>Available</v>
      </c>
      <c r="X267" s="164" t="str" cm="1">
        <f t="array" aca="1" ref="X267" ca="1">SUBSTITUTE(SUBSTITUTE(MID(CELL("filename"),FIND("[",CELL("filename"))+1,FIND("]",CELL("filename"))-FIND("[",CELL("filename"))-1)," JH Farmer Payment-",""),".xlsx","")</f>
        <v>Indent</v>
      </c>
      <c r="Y267" s="13">
        <f t="shared" si="22"/>
        <v>16.149845716990061</v>
      </c>
      <c r="Z267" s="3">
        <v>0</v>
      </c>
    </row>
    <row r="268" spans="1:26" x14ac:dyDescent="0.25">
      <c r="A268" t="str">
        <f>CONCATENATE(Table2[[#This Row],[Code]],Table2[[#This Row],[Farmers Code]])</f>
        <v>200100520033</v>
      </c>
      <c r="B268" s="1" t="str">
        <f>INDEX('MPG Payment'!$A:$A,MATCH(Table2[[#This Row],[Code]],'MPG Payment'!B:B,0))</f>
        <v>BMC Code :2001</v>
      </c>
      <c r="C268" t="str">
        <f>VLOOKUP(Table2[[#This Row],[Code]],'MPG Payment'!B:C,2,0)</f>
        <v>Kumbatoli</v>
      </c>
      <c r="D268" s="17">
        <v>20010052</v>
      </c>
      <c r="E268" s="17" t="s">
        <v>32</v>
      </c>
      <c r="F268" s="1">
        <v>12</v>
      </c>
      <c r="G268" s="13">
        <v>46.52</v>
      </c>
      <c r="H268" s="13">
        <v>1714.4494</v>
      </c>
      <c r="I268" s="166">
        <v>0</v>
      </c>
      <c r="J268" s="191">
        <v>0</v>
      </c>
      <c r="K268" s="166">
        <v>0</v>
      </c>
      <c r="L268" s="166">
        <v>0</v>
      </c>
      <c r="M268" s="18">
        <v>0</v>
      </c>
      <c r="N268" s="165">
        <f>VLOOKUP(Table2[[#This Row],[Code]],'MPG Payment'!$B$4:$Z$130,25,0)</f>
        <v>0</v>
      </c>
      <c r="O268" s="170">
        <f t="shared" si="19"/>
        <v>1714</v>
      </c>
      <c r="P268" t="str">
        <f>IFERROR(VLOOKUP(D268,'Bank Master'!$C$3:$D$7987,2,0),"Indirect")</f>
        <v>Direct</v>
      </c>
      <c r="Q268" t="str">
        <f>IFERROR(VLOOKUP(A268,Table1424[],6,0),0)</f>
        <v>SONI DEVI</v>
      </c>
      <c r="R268" t="str">
        <f>IFERROR(VLOOKUP(A268,Table1424[],7,0),0)</f>
        <v>359702120011074</v>
      </c>
      <c r="S268" t="str">
        <f>IFERROR(VLOOKUP(A268,Table1424[],8,0),0)</f>
        <v>UBIN0535877</v>
      </c>
      <c r="T268">
        <f>IFERROR(VLOOKUP(A268,Table1424[],9,0),0)</f>
        <v>0</v>
      </c>
      <c r="U268" s="40">
        <f>IFERROR(VLOOKUP(A268,Table1424[],10,0),0)</f>
        <v>46272</v>
      </c>
      <c r="V268">
        <f t="shared" si="20"/>
        <v>1</v>
      </c>
      <c r="W268" t="str">
        <f t="shared" si="21"/>
        <v>Available</v>
      </c>
      <c r="X268" s="164" t="str" cm="1">
        <f t="array" aca="1" ref="X268" ca="1">SUBSTITUTE(SUBSTITUTE(MID(CELL("filename"),FIND("[",CELL("filename"))+1,FIND("]",CELL("filename"))-FIND("[",CELL("filename"))-1)," JH Farmer Payment-",""),".xlsx","")</f>
        <v>Indent</v>
      </c>
      <c r="Y268" s="13">
        <f t="shared" si="22"/>
        <v>22.112417024935514</v>
      </c>
      <c r="Z268" s="3">
        <v>0</v>
      </c>
    </row>
    <row r="269" spans="1:26" x14ac:dyDescent="0.25">
      <c r="A269" t="str">
        <f>CONCATENATE(Table2[[#This Row],[Code]],Table2[[#This Row],[Farmers Code]])</f>
        <v>200100540008</v>
      </c>
      <c r="B269" s="1" t="str">
        <f>INDEX('MPG Payment'!$A:$A,MATCH(Table2[[#This Row],[Code]],'MPG Payment'!B:B,0))</f>
        <v>BMC Code :2009</v>
      </c>
      <c r="C269" t="str">
        <f>VLOOKUP(Table2[[#This Row],[Code]],'MPG Payment'!B:C,2,0)</f>
        <v>NARKOPI</v>
      </c>
      <c r="D269" s="17">
        <v>20010054</v>
      </c>
      <c r="E269" s="17" t="s">
        <v>41</v>
      </c>
      <c r="F269" s="1">
        <v>7</v>
      </c>
      <c r="G269" s="13">
        <v>34.050000000000004</v>
      </c>
      <c r="H269" s="13">
        <v>1641.8669</v>
      </c>
      <c r="I269" s="166">
        <v>0</v>
      </c>
      <c r="J269" s="191">
        <v>0</v>
      </c>
      <c r="K269" s="166">
        <v>0</v>
      </c>
      <c r="L269" s="166">
        <v>0</v>
      </c>
      <c r="M269" s="18">
        <v>0</v>
      </c>
      <c r="N269" s="165">
        <f>VLOOKUP(Table2[[#This Row],[Code]],'MPG Payment'!$B$4:$Z$130,25,0)</f>
        <v>0</v>
      </c>
      <c r="O269" s="170">
        <f t="shared" si="19"/>
        <v>1642</v>
      </c>
      <c r="P269" t="str">
        <f>IFERROR(VLOOKUP(D269,'Bank Master'!$C$3:$D$7987,2,0),"Indirect")</f>
        <v>Direct</v>
      </c>
      <c r="Q269" t="str">
        <f>IFERROR(VLOOKUP(A269,Table1424[],6,0),0)</f>
        <v>TARANNUM KHATOON</v>
      </c>
      <c r="R269" t="str">
        <f>IFERROR(VLOOKUP(A269,Table1424[],7,0),0)</f>
        <v>590610510000974</v>
      </c>
      <c r="S269" t="str">
        <f>IFERROR(VLOOKUP(A269,Table1424[],8,0),0)</f>
        <v>BKID0005906</v>
      </c>
      <c r="T269">
        <f>IFERROR(VLOOKUP(A269,Table1424[],9,0),0)</f>
        <v>0</v>
      </c>
      <c r="U269" s="40">
        <f>IFERROR(VLOOKUP(A269,Table1424[],10,0),0)</f>
        <v>45859</v>
      </c>
      <c r="V269">
        <f t="shared" si="20"/>
        <v>1</v>
      </c>
      <c r="W269" t="str">
        <f t="shared" si="21"/>
        <v>Available</v>
      </c>
      <c r="X269" s="164" t="str" cm="1">
        <f t="array" aca="1" ref="X269" ca="1">SUBSTITUTE(SUBSTITUTE(MID(CELL("filename"),FIND("[",CELL("filename"))+1,FIND("]",CELL("filename"))-FIND("[",CELL("filename"))-1)," JH Farmer Payment-",""),".xlsx","")</f>
        <v>Indent</v>
      </c>
      <c r="Y269" s="13">
        <f t="shared" si="22"/>
        <v>16.876752276064611</v>
      </c>
      <c r="Z269" s="3">
        <v>0</v>
      </c>
    </row>
    <row r="270" spans="1:26" x14ac:dyDescent="0.25">
      <c r="A270" t="str">
        <f>CONCATENATE(Table2[[#This Row],[Code]],Table2[[#This Row],[Farmers Code]])</f>
        <v>200100540012</v>
      </c>
      <c r="B270" s="1" t="str">
        <f>INDEX('MPG Payment'!$A:$A,MATCH(Table2[[#This Row],[Code]],'MPG Payment'!B:B,0))</f>
        <v>BMC Code :2009</v>
      </c>
      <c r="C270" t="str">
        <f>VLOOKUP(Table2[[#This Row],[Code]],'MPG Payment'!B:C,2,0)</f>
        <v>NARKOPI</v>
      </c>
      <c r="D270" s="17">
        <v>20010054</v>
      </c>
      <c r="E270" s="17" t="s">
        <v>40</v>
      </c>
      <c r="F270" s="1">
        <v>8</v>
      </c>
      <c r="G270" s="13">
        <v>298.42000000000007</v>
      </c>
      <c r="H270" s="13">
        <v>12337.011</v>
      </c>
      <c r="I270" s="166">
        <v>0</v>
      </c>
      <c r="J270" s="191">
        <v>0</v>
      </c>
      <c r="K270" s="166">
        <v>0</v>
      </c>
      <c r="L270" s="166">
        <v>0</v>
      </c>
      <c r="M270" s="18">
        <v>0</v>
      </c>
      <c r="N270" s="165">
        <f>VLOOKUP(Table2[[#This Row],[Code]],'MPG Payment'!$B$4:$Z$130,25,0)</f>
        <v>0</v>
      </c>
      <c r="O270" s="170">
        <f t="shared" si="19"/>
        <v>12337</v>
      </c>
      <c r="P270" t="str">
        <f>IFERROR(VLOOKUP(D270,'Bank Master'!$C$3:$D$7987,2,0),"Indirect")</f>
        <v>Direct</v>
      </c>
      <c r="Q270" t="str">
        <f>IFERROR(VLOOKUP(A270,Table1424[],6,0),0)</f>
        <v>JANATUN KHATOON</v>
      </c>
      <c r="R270" t="str">
        <f>IFERROR(VLOOKUP(A270,Table1424[],7,0),0)</f>
        <v>22010468430</v>
      </c>
      <c r="S270" t="str">
        <f>IFERROR(VLOOKUP(A270,Table1424[],8,0),0)</f>
        <v>SBIN0RRVCGB</v>
      </c>
      <c r="T270">
        <f>IFERROR(VLOOKUP(A270,Table1424[],9,0),0)</f>
        <v>0</v>
      </c>
      <c r="U270" s="40">
        <f>IFERROR(VLOOKUP(A270,Table1424[],10,0),0)</f>
        <v>45959</v>
      </c>
      <c r="V270">
        <f t="shared" si="20"/>
        <v>1</v>
      </c>
      <c r="W270" t="str">
        <f t="shared" si="21"/>
        <v>Available</v>
      </c>
      <c r="X270" s="164" t="str" cm="1">
        <f t="array" aca="1" ref="X270" ca="1">SUBSTITUTE(SUBSTITUTE(MID(CELL("filename"),FIND("[",CELL("filename"))+1,FIND("]",CELL("filename"))-FIND("[",CELL("filename"))-1)," JH Farmer Payment-",""),".xlsx","")</f>
        <v>Indent</v>
      </c>
      <c r="Y270" s="13">
        <f t="shared" si="22"/>
        <v>16.536439916895649</v>
      </c>
      <c r="Z270" s="3">
        <v>0</v>
      </c>
    </row>
    <row r="271" spans="1:26" x14ac:dyDescent="0.25">
      <c r="A271" t="str">
        <f>CONCATENATE(Table2[[#This Row],[Code]],Table2[[#This Row],[Farmers Code]])</f>
        <v>200100540014</v>
      </c>
      <c r="B271" s="1" t="str">
        <f>INDEX('MPG Payment'!$A:$A,MATCH(Table2[[#This Row],[Code]],'MPG Payment'!B:B,0))</f>
        <v>BMC Code :2009</v>
      </c>
      <c r="C271" t="str">
        <f>VLOOKUP(Table2[[#This Row],[Code]],'MPG Payment'!B:C,2,0)</f>
        <v>NARKOPI</v>
      </c>
      <c r="D271" s="17">
        <v>20010054</v>
      </c>
      <c r="E271" s="17" t="s">
        <v>24</v>
      </c>
      <c r="F271" s="1">
        <v>8</v>
      </c>
      <c r="G271" s="13">
        <v>16.639999999999997</v>
      </c>
      <c r="H271" s="13">
        <v>850.24770000000001</v>
      </c>
      <c r="I271" s="166">
        <v>0</v>
      </c>
      <c r="J271" s="191">
        <v>0</v>
      </c>
      <c r="K271" s="166">
        <v>0</v>
      </c>
      <c r="L271" s="166">
        <v>0</v>
      </c>
      <c r="M271" s="18">
        <v>0</v>
      </c>
      <c r="N271" s="165">
        <f>VLOOKUP(Table2[[#This Row],[Code]],'MPG Payment'!$B$4:$Z$130,25,0)</f>
        <v>0</v>
      </c>
      <c r="O271" s="170">
        <f t="shared" si="19"/>
        <v>850</v>
      </c>
      <c r="P271" t="str">
        <f>IFERROR(VLOOKUP(D271,'Bank Master'!$C$3:$D$7987,2,0),"Indirect")</f>
        <v>Direct</v>
      </c>
      <c r="Q271" t="str">
        <f>IFERROR(VLOOKUP(A271,Table1424[],6,0),0)</f>
        <v>MANJUR ANSARI</v>
      </c>
      <c r="R271" t="str">
        <f>IFERROR(VLOOKUP(A271,Table1424[],7,0),0)</f>
        <v>38677640531</v>
      </c>
      <c r="S271" t="str">
        <f>IFERROR(VLOOKUP(A271,Table1424[],8,0),0)</f>
        <v>SBIN0006304</v>
      </c>
      <c r="T271">
        <f>IFERROR(VLOOKUP(A271,Table1424[],9,0),0)</f>
        <v>0</v>
      </c>
      <c r="U271" s="40">
        <f>IFERROR(VLOOKUP(A271,Table1424[],10,0),0)</f>
        <v>46013</v>
      </c>
      <c r="V271">
        <f t="shared" si="20"/>
        <v>1</v>
      </c>
      <c r="W271" t="str">
        <f t="shared" si="21"/>
        <v>Available</v>
      </c>
      <c r="X271" s="164" t="str" cm="1">
        <f t="array" aca="1" ref="X271" ca="1">SUBSTITUTE(SUBSTITUTE(MID(CELL("filename"),FIND("[",CELL("filename"))+1,FIND("]",CELL("filename"))-FIND("[",CELL("filename"))-1)," JH Farmer Payment-",""),".xlsx","")</f>
        <v>Indent</v>
      </c>
      <c r="Y271" s="13">
        <f t="shared" si="22"/>
        <v>20.438646634615392</v>
      </c>
      <c r="Z271" s="3">
        <v>0</v>
      </c>
    </row>
    <row r="272" spans="1:26" x14ac:dyDescent="0.25">
      <c r="A272" t="str">
        <f>CONCATENATE(Table2[[#This Row],[Code]],Table2[[#This Row],[Farmers Code]])</f>
        <v>200100540015</v>
      </c>
      <c r="B272" s="1" t="str">
        <f>INDEX('MPG Payment'!$A:$A,MATCH(Table2[[#This Row],[Code]],'MPG Payment'!B:B,0))</f>
        <v>BMC Code :2009</v>
      </c>
      <c r="C272" t="str">
        <f>VLOOKUP(Table2[[#This Row],[Code]],'MPG Payment'!B:C,2,0)</f>
        <v>NARKOPI</v>
      </c>
      <c r="D272" s="17">
        <v>20010054</v>
      </c>
      <c r="E272" s="17" t="s">
        <v>25</v>
      </c>
      <c r="F272" s="1">
        <v>6</v>
      </c>
      <c r="G272" s="13">
        <v>11.239999999999998</v>
      </c>
      <c r="H272" s="13">
        <v>462.94100000000003</v>
      </c>
      <c r="I272" s="166">
        <v>0</v>
      </c>
      <c r="J272" s="191">
        <v>0</v>
      </c>
      <c r="K272" s="166">
        <v>0</v>
      </c>
      <c r="L272" s="166">
        <v>0</v>
      </c>
      <c r="M272" s="18">
        <v>0</v>
      </c>
      <c r="N272" s="165">
        <f>VLOOKUP(Table2[[#This Row],[Code]],'MPG Payment'!$B$4:$Z$130,25,0)</f>
        <v>0</v>
      </c>
      <c r="O272" s="170">
        <f t="shared" si="19"/>
        <v>463</v>
      </c>
      <c r="P272" t="str">
        <f>IFERROR(VLOOKUP(D272,'Bank Master'!$C$3:$D$7987,2,0),"Indirect")</f>
        <v>Direct</v>
      </c>
      <c r="Q272" t="str">
        <f>IFERROR(VLOOKUP(A272,Table1424[],6,0),0)</f>
        <v>LAILA KHATUN</v>
      </c>
      <c r="R272" t="str">
        <f>IFERROR(VLOOKUP(A272,Table1424[],7,0),0)</f>
        <v>20407573115</v>
      </c>
      <c r="S272" t="str">
        <f>IFERROR(VLOOKUP(A272,Table1424[],8,0),0)</f>
        <v>FINO0001157</v>
      </c>
      <c r="T272">
        <f>IFERROR(VLOOKUP(A272,Table1424[],9,0),0)</f>
        <v>0</v>
      </c>
      <c r="U272" s="40">
        <f>IFERROR(VLOOKUP(A272,Table1424[],10,0),0)</f>
        <v>46020</v>
      </c>
      <c r="V272">
        <f t="shared" si="20"/>
        <v>1</v>
      </c>
      <c r="W272" t="str">
        <f t="shared" si="21"/>
        <v>Available</v>
      </c>
      <c r="X272" s="164" t="str" cm="1">
        <f t="array" aca="1" ref="X272" ca="1">SUBSTITUTE(SUBSTITUTE(MID(CELL("filename"),FIND("[",CELL("filename"))+1,FIND("]",CELL("filename"))-FIND("[",CELL("filename"))-1)," JH Farmer Payment-",""),".xlsx","")</f>
        <v>Indent</v>
      </c>
      <c r="Y272" s="13">
        <f t="shared" si="22"/>
        <v>12.35607651245552</v>
      </c>
      <c r="Z272" s="3">
        <v>0</v>
      </c>
    </row>
    <row r="273" spans="1:27" x14ac:dyDescent="0.25">
      <c r="A273" t="str">
        <f>CONCATENATE(Table2[[#This Row],[Code]],Table2[[#This Row],[Farmers Code]])</f>
        <v>200100540019</v>
      </c>
      <c r="B273" s="1" t="str">
        <f>INDEX('MPG Payment'!$A:$A,MATCH(Table2[[#This Row],[Code]],'MPG Payment'!B:B,0))</f>
        <v>BMC Code :2009</v>
      </c>
      <c r="C273" t="str">
        <f>VLOOKUP(Table2[[#This Row],[Code]],'MPG Payment'!B:C,2,0)</f>
        <v>NARKOPI</v>
      </c>
      <c r="D273" s="17">
        <v>20010054</v>
      </c>
      <c r="E273" s="17" t="s">
        <v>3</v>
      </c>
      <c r="F273" s="1">
        <v>14</v>
      </c>
      <c r="G273" s="13">
        <v>27.1</v>
      </c>
      <c r="H273" s="13">
        <v>1258.4301000000003</v>
      </c>
      <c r="I273" s="166">
        <v>0</v>
      </c>
      <c r="J273" s="191">
        <v>0</v>
      </c>
      <c r="K273" s="166">
        <v>0</v>
      </c>
      <c r="L273" s="166">
        <v>0</v>
      </c>
      <c r="M273" s="18">
        <v>0</v>
      </c>
      <c r="N273" s="165">
        <f>VLOOKUP(Table2[[#This Row],[Code]],'MPG Payment'!$B$4:$Z$130,25,0)</f>
        <v>0</v>
      </c>
      <c r="O273" s="170">
        <f t="shared" si="19"/>
        <v>1258</v>
      </c>
      <c r="P273" t="str">
        <f>IFERROR(VLOOKUP(D273,'Bank Master'!$C$3:$D$7987,2,0),"Indirect")</f>
        <v>Direct</v>
      </c>
      <c r="Q273" t="str">
        <f>IFERROR(VLOOKUP(A273,Table1424[],6,0),0)</f>
        <v>BARIK ANSARI</v>
      </c>
      <c r="R273" t="str">
        <f>IFERROR(VLOOKUP(A273,Table1424[],7,0),0)</f>
        <v>495910100001351</v>
      </c>
      <c r="S273" t="str">
        <f>IFERROR(VLOOKUP(A273,Table1424[],8,0),0)</f>
        <v>BKID0004959</v>
      </c>
      <c r="T273">
        <f>IFERROR(VLOOKUP(A273,Table1424[],9,0),0)</f>
        <v>0</v>
      </c>
      <c r="U273" s="40">
        <f>IFERROR(VLOOKUP(A273,Table1424[],10,0),0)</f>
        <v>0</v>
      </c>
      <c r="V273">
        <f t="shared" si="20"/>
        <v>1</v>
      </c>
      <c r="W273" t="str">
        <f t="shared" si="21"/>
        <v>Available</v>
      </c>
      <c r="X273" s="164" t="str" cm="1">
        <f t="array" aca="1" ref="X273" ca="1">SUBSTITUTE(SUBSTITUTE(MID(CELL("filename"),FIND("[",CELL("filename"))+1,FIND("]",CELL("filename"))-FIND("[",CELL("filename"))-1)," JH Farmer Payment-",""),".xlsx","")</f>
        <v>Indent</v>
      </c>
      <c r="Y273" s="13">
        <f t="shared" si="22"/>
        <v>32.505574538745392</v>
      </c>
      <c r="Z273" s="3">
        <v>0</v>
      </c>
    </row>
    <row r="274" spans="1:27" x14ac:dyDescent="0.25">
      <c r="A274" t="str">
        <f>CONCATENATE(Table2[[#This Row],[Code]],Table2[[#This Row],[Farmers Code]])</f>
        <v>200100540021</v>
      </c>
      <c r="B274" s="1" t="str">
        <f>INDEX('MPG Payment'!$A:$A,MATCH(Table2[[#This Row],[Code]],'MPG Payment'!B:B,0))</f>
        <v>BMC Code :2009</v>
      </c>
      <c r="C274" t="str">
        <f>VLOOKUP(Table2[[#This Row],[Code]],'MPG Payment'!B:C,2,0)</f>
        <v>NARKOPI</v>
      </c>
      <c r="D274" s="17">
        <v>20010054</v>
      </c>
      <c r="E274" s="17" t="s">
        <v>28</v>
      </c>
      <c r="F274" s="1">
        <v>14</v>
      </c>
      <c r="G274" s="13">
        <v>64.97</v>
      </c>
      <c r="H274" s="13">
        <v>2617.6228999999998</v>
      </c>
      <c r="I274" s="166">
        <v>0</v>
      </c>
      <c r="J274" s="191">
        <v>0</v>
      </c>
      <c r="K274" s="166">
        <v>0</v>
      </c>
      <c r="L274" s="166">
        <v>0</v>
      </c>
      <c r="M274" s="18">
        <v>0</v>
      </c>
      <c r="N274" s="165">
        <f>VLOOKUP(Table2[[#This Row],[Code]],'MPG Payment'!$B$4:$Z$130,25,0)</f>
        <v>0</v>
      </c>
      <c r="O274" s="170">
        <f t="shared" si="19"/>
        <v>2618</v>
      </c>
      <c r="P274" t="str">
        <f>IFERROR(VLOOKUP(D274,'Bank Master'!$C$3:$D$7987,2,0),"Indirect")</f>
        <v>Direct</v>
      </c>
      <c r="Q274" t="str">
        <f>IFERROR(VLOOKUP(A274,Table1424[],6,0),0)</f>
        <v>APSHANA KHATOON</v>
      </c>
      <c r="R274" t="str">
        <f>IFERROR(VLOOKUP(A274,Table1424[],7,0),0)</f>
        <v>22010554679</v>
      </c>
      <c r="S274" t="str">
        <f>IFERROR(VLOOKUP(A274,Table1424[],8,0),0)</f>
        <v>SBIN0RRVCGB</v>
      </c>
      <c r="T274">
        <f>IFERROR(VLOOKUP(A274,Table1424[],9,0),0)</f>
        <v>0</v>
      </c>
      <c r="U274" s="40">
        <f>IFERROR(VLOOKUP(A274,Table1424[],10,0),0)</f>
        <v>46097</v>
      </c>
      <c r="V274">
        <f t="shared" si="20"/>
        <v>1</v>
      </c>
      <c r="W274" t="str">
        <f t="shared" si="21"/>
        <v>Available</v>
      </c>
      <c r="X274" s="164" t="str" cm="1">
        <f t="array" aca="1" ref="X274" ca="1">SUBSTITUTE(SUBSTITUTE(MID(CELL("filename"),FIND("[",CELL("filename"))+1,FIND("]",CELL("filename"))-FIND("[",CELL("filename"))-1)," JH Farmer Payment-",""),".xlsx","")</f>
        <v>Indent</v>
      </c>
      <c r="Y274" s="13">
        <f t="shared" si="22"/>
        <v>28.202801754655994</v>
      </c>
      <c r="Z274" s="3">
        <v>0</v>
      </c>
    </row>
    <row r="275" spans="1:27" x14ac:dyDescent="0.25">
      <c r="A275" t="str">
        <f>CONCATENATE(Table2[[#This Row],[Code]],Table2[[#This Row],[Farmers Code]])</f>
        <v>200100540024</v>
      </c>
      <c r="B275" s="1" t="str">
        <f>INDEX('MPG Payment'!$A:$A,MATCH(Table2[[#This Row],[Code]],'MPG Payment'!B:B,0))</f>
        <v>BMC Code :2009</v>
      </c>
      <c r="C275" t="str">
        <f>VLOOKUP(Table2[[#This Row],[Code]],'MPG Payment'!B:C,2,0)</f>
        <v>NARKOPI</v>
      </c>
      <c r="D275" s="17">
        <v>20010054</v>
      </c>
      <c r="E275" s="17" t="s">
        <v>29</v>
      </c>
      <c r="F275" s="1">
        <v>6</v>
      </c>
      <c r="G275" s="13">
        <v>9.25</v>
      </c>
      <c r="H275" s="13">
        <v>332.69909999999999</v>
      </c>
      <c r="I275" s="166">
        <v>0</v>
      </c>
      <c r="J275" s="191">
        <v>0</v>
      </c>
      <c r="K275" s="166">
        <v>0</v>
      </c>
      <c r="L275" s="166">
        <v>0</v>
      </c>
      <c r="M275" s="18">
        <v>0</v>
      </c>
      <c r="N275" s="165">
        <f>VLOOKUP(Table2[[#This Row],[Code]],'MPG Payment'!$B$4:$Z$130,25,0)</f>
        <v>0</v>
      </c>
      <c r="O275" s="170">
        <f t="shared" si="19"/>
        <v>333</v>
      </c>
      <c r="P275" t="str">
        <f>IFERROR(VLOOKUP(D275,'Bank Master'!$C$3:$D$7987,2,0),"Indirect")</f>
        <v>Direct</v>
      </c>
      <c r="Q275" t="str">
        <f>IFERROR(VLOOKUP(A275,Table1424[],6,0),0)</f>
        <v>JOURA ORAON</v>
      </c>
      <c r="R275" t="str">
        <f>IFERROR(VLOOKUP(A275,Table1424[],7,0),0)</f>
        <v>84042085786</v>
      </c>
      <c r="S275" t="str">
        <f>IFERROR(VLOOKUP(A275,Table1424[],8,0),0)</f>
        <v>SBIN0RRVCGB</v>
      </c>
      <c r="T275">
        <f>IFERROR(VLOOKUP(A275,Table1424[],9,0),0)</f>
        <v>0</v>
      </c>
      <c r="U275" s="40">
        <f>IFERROR(VLOOKUP(A275,Table1424[],10,0),0)</f>
        <v>46216</v>
      </c>
      <c r="V275">
        <f t="shared" si="20"/>
        <v>1</v>
      </c>
      <c r="W275" t="str">
        <f t="shared" si="21"/>
        <v>Available</v>
      </c>
      <c r="X275" s="164" t="str" cm="1">
        <f t="array" aca="1" ref="X275" ca="1">SUBSTITUTE(SUBSTITUTE(MID(CELL("filename"),FIND("[",CELL("filename"))+1,FIND("]",CELL("filename"))-FIND("[",CELL("filename"))-1)," JH Farmer Payment-",""),".xlsx","")</f>
        <v>Indent</v>
      </c>
      <c r="Y275" s="13">
        <f t="shared" si="22"/>
        <v>10.790241081081081</v>
      </c>
      <c r="Z275" s="3">
        <v>0</v>
      </c>
      <c r="AA275" s="31"/>
    </row>
    <row r="276" spans="1:27" x14ac:dyDescent="0.25">
      <c r="A276" t="str">
        <f>CONCATENATE(Table2[[#This Row],[Code]],Table2[[#This Row],[Farmers Code]])</f>
        <v>200100540025</v>
      </c>
      <c r="B276" s="1" t="str">
        <f>INDEX('MPG Payment'!$A:$A,MATCH(Table2[[#This Row],[Code]],'MPG Payment'!B:B,0))</f>
        <v>BMC Code :2009</v>
      </c>
      <c r="C276" t="str">
        <f>VLOOKUP(Table2[[#This Row],[Code]],'MPG Payment'!B:C,2,0)</f>
        <v>NARKOPI</v>
      </c>
      <c r="D276" s="17">
        <v>20010054</v>
      </c>
      <c r="E276" s="17" t="s">
        <v>5</v>
      </c>
      <c r="F276" s="1">
        <v>13</v>
      </c>
      <c r="G276" s="13">
        <v>53.720000000000006</v>
      </c>
      <c r="H276" s="13">
        <v>2231.1515999999997</v>
      </c>
      <c r="I276" s="166">
        <v>0</v>
      </c>
      <c r="J276" s="191">
        <v>0</v>
      </c>
      <c r="K276" s="166">
        <v>0</v>
      </c>
      <c r="L276" s="166">
        <v>0</v>
      </c>
      <c r="M276" s="18">
        <v>0</v>
      </c>
      <c r="N276" s="165">
        <f>VLOOKUP(Table2[[#This Row],[Code]],'MPG Payment'!$B$4:$Z$130,25,0)</f>
        <v>0</v>
      </c>
      <c r="O276" s="170">
        <f t="shared" si="19"/>
        <v>2231</v>
      </c>
      <c r="P276" t="str">
        <f>IFERROR(VLOOKUP(D276,'Bank Master'!$C$3:$D$7987,2,0),"Indirect")</f>
        <v>Direct</v>
      </c>
      <c r="Q276" t="str">
        <f>IFERROR(VLOOKUP(A276,Table1424[],6,0),0)</f>
        <v>RUKSHANA KHATOON</v>
      </c>
      <c r="R276" t="str">
        <f>IFERROR(VLOOKUP(A276,Table1424[],7,0),0)</f>
        <v>9760001700013181</v>
      </c>
      <c r="S276" t="str">
        <f>IFERROR(VLOOKUP(A276,Table1424[],8,0),0)</f>
        <v>PUNB0976000</v>
      </c>
      <c r="T276">
        <f>IFERROR(VLOOKUP(A276,Table1424[],9,0),0)</f>
        <v>0</v>
      </c>
      <c r="U276" s="40">
        <f>IFERROR(VLOOKUP(A276,Table1424[],10,0),0)</f>
        <v>46203</v>
      </c>
      <c r="V276">
        <f t="shared" si="20"/>
        <v>1</v>
      </c>
      <c r="W276" t="str">
        <f t="shared" si="21"/>
        <v>Available</v>
      </c>
      <c r="X276" s="164" t="str" cm="1">
        <f t="array" aca="1" ref="X276" ca="1">SUBSTITUTE(SUBSTITUTE(MID(CELL("filename"),FIND("[",CELL("filename"))+1,FIND("]",CELL("filename"))-FIND("[",CELL("filename"))-1)," JH Farmer Payment-",""),".xlsx","")</f>
        <v>Indent</v>
      </c>
      <c r="Y276" s="13">
        <f t="shared" si="22"/>
        <v>26.996435964259113</v>
      </c>
      <c r="Z276" s="3">
        <v>0</v>
      </c>
    </row>
    <row r="277" spans="1:27" x14ac:dyDescent="0.25">
      <c r="A277" t="str">
        <f>CONCATENATE(Table2[[#This Row],[Code]],Table2[[#This Row],[Farmers Code]])</f>
        <v>200100540028</v>
      </c>
      <c r="B277" s="1" t="str">
        <f>INDEX('MPG Payment'!$A:$A,MATCH(Table2[[#This Row],[Code]],'MPG Payment'!B:B,0))</f>
        <v>BMC Code :2009</v>
      </c>
      <c r="C277" t="str">
        <f>VLOOKUP(Table2[[#This Row],[Code]],'MPG Payment'!B:C,2,0)</f>
        <v>NARKOPI</v>
      </c>
      <c r="D277" s="17">
        <v>20010054</v>
      </c>
      <c r="E277" s="17" t="s">
        <v>30</v>
      </c>
      <c r="F277" s="1">
        <v>14</v>
      </c>
      <c r="G277" s="13">
        <v>48.91</v>
      </c>
      <c r="H277" s="13">
        <v>2068.5436000000004</v>
      </c>
      <c r="I277" s="166">
        <v>0</v>
      </c>
      <c r="J277" s="191">
        <v>0</v>
      </c>
      <c r="K277" s="166">
        <v>0</v>
      </c>
      <c r="L277" s="166">
        <v>0</v>
      </c>
      <c r="M277" s="18">
        <v>0</v>
      </c>
      <c r="N277" s="165">
        <f>VLOOKUP(Table2[[#This Row],[Code]],'MPG Payment'!$B$4:$Z$130,25,0)</f>
        <v>0</v>
      </c>
      <c r="O277" s="170">
        <f t="shared" si="19"/>
        <v>2069</v>
      </c>
      <c r="P277" t="str">
        <f>IFERROR(VLOOKUP(D277,'Bank Master'!$C$3:$D$7987,2,0),"Indirect")</f>
        <v>Direct</v>
      </c>
      <c r="Q277" t="str">
        <f>IFERROR(VLOOKUP(A277,Table1424[],6,0),0)</f>
        <v>SHOEB ANSARI</v>
      </c>
      <c r="R277" t="str">
        <f>IFERROR(VLOOKUP(A277,Table1424[],7,0),0)</f>
        <v>55520100012627</v>
      </c>
      <c r="S277" t="str">
        <f>IFERROR(VLOOKUP(A277,Table1424[],8,0),0)</f>
        <v>BARB0BEROXX</v>
      </c>
      <c r="T277">
        <f>IFERROR(VLOOKUP(A277,Table1424[],9,0),0)</f>
        <v>0</v>
      </c>
      <c r="U277" s="40">
        <f>IFERROR(VLOOKUP(A277,Table1424[],10,0),0)</f>
        <v>46203</v>
      </c>
      <c r="V277">
        <f t="shared" si="20"/>
        <v>1</v>
      </c>
      <c r="W277" t="str">
        <f t="shared" si="21"/>
        <v>Available</v>
      </c>
      <c r="X277" s="164" t="str" cm="1">
        <f t="array" aca="1" ref="X277" ca="1">SUBSTITUTE(SUBSTITUTE(MID(CELL("filename"),FIND("[",CELL("filename"))+1,FIND("]",CELL("filename"))-FIND("[",CELL("filename"))-1)," JH Farmer Payment-",""),".xlsx","")</f>
        <v>Indent</v>
      </c>
      <c r="Y277" s="13">
        <f t="shared" si="22"/>
        <v>29.60499938662851</v>
      </c>
      <c r="Z277" s="3">
        <v>0</v>
      </c>
    </row>
    <row r="278" spans="1:27" x14ac:dyDescent="0.25">
      <c r="A278" t="str">
        <f>CONCATENATE(Table2[[#This Row],[Code]],Table2[[#This Row],[Farmers Code]])</f>
        <v>200100540029</v>
      </c>
      <c r="B278" s="1" t="str">
        <f>INDEX('MPG Payment'!$A:$A,MATCH(Table2[[#This Row],[Code]],'MPG Payment'!B:B,0))</f>
        <v>BMC Code :2009</v>
      </c>
      <c r="C278" t="str">
        <f>VLOOKUP(Table2[[#This Row],[Code]],'MPG Payment'!B:C,2,0)</f>
        <v>NARKOPI</v>
      </c>
      <c r="D278" s="17">
        <v>20010054</v>
      </c>
      <c r="E278" s="17" t="s">
        <v>31</v>
      </c>
      <c r="F278" s="1">
        <v>14</v>
      </c>
      <c r="G278" s="13">
        <v>25.54</v>
      </c>
      <c r="H278" s="13">
        <v>1133.1054999999999</v>
      </c>
      <c r="I278" s="166">
        <v>0</v>
      </c>
      <c r="J278" s="191">
        <v>0</v>
      </c>
      <c r="K278" s="166">
        <v>0</v>
      </c>
      <c r="L278" s="166">
        <v>0</v>
      </c>
      <c r="M278" s="18">
        <v>0</v>
      </c>
      <c r="N278" s="165">
        <f>VLOOKUP(Table2[[#This Row],[Code]],'MPG Payment'!$B$4:$Z$130,25,0)</f>
        <v>0</v>
      </c>
      <c r="O278" s="170">
        <f t="shared" si="19"/>
        <v>1133</v>
      </c>
      <c r="P278" t="str">
        <f>IFERROR(VLOOKUP(D278,'Bank Master'!$C$3:$D$7987,2,0),"Indirect")</f>
        <v>Direct</v>
      </c>
      <c r="Q278" t="str">
        <f>IFERROR(VLOOKUP(A278,Table1424[],6,0),0)</f>
        <v>SAMIDA KHATOON</v>
      </c>
      <c r="R278" t="str">
        <f>IFERROR(VLOOKUP(A278,Table1424[],7,0),0)</f>
        <v>84061731615</v>
      </c>
      <c r="S278" t="str">
        <f>IFERROR(VLOOKUP(A278,Table1424[],8,0),0)</f>
        <v>SBIN0RRVCGB</v>
      </c>
      <c r="T278">
        <f>IFERROR(VLOOKUP(A278,Table1424[],9,0),0)</f>
        <v>0</v>
      </c>
      <c r="U278" s="40">
        <f>IFERROR(VLOOKUP(A278,Table1424[],10,0),0)</f>
        <v>46203</v>
      </c>
      <c r="V278">
        <f t="shared" si="20"/>
        <v>1</v>
      </c>
      <c r="W278" t="str">
        <f t="shared" si="21"/>
        <v>Available</v>
      </c>
      <c r="X278" s="164" t="str" cm="1">
        <f t="array" aca="1" ref="X278" ca="1">SUBSTITUTE(SUBSTITUTE(MID(CELL("filename"),FIND("[",CELL("filename"))+1,FIND("]",CELL("filename"))-FIND("[",CELL("filename"))-1)," JH Farmer Payment-",""),".xlsx","")</f>
        <v>Indent</v>
      </c>
      <c r="Y278" s="13">
        <f t="shared" si="22"/>
        <v>31.056141346906816</v>
      </c>
      <c r="Z278" s="3">
        <v>0</v>
      </c>
      <c r="AA278" s="31"/>
    </row>
    <row r="279" spans="1:27" x14ac:dyDescent="0.25">
      <c r="A279" t="str">
        <f>CONCATENATE(Table2[[#This Row],[Code]],Table2[[#This Row],[Farmers Code]])</f>
        <v>200100540030</v>
      </c>
      <c r="B279" s="1" t="str">
        <f>INDEX('MPG Payment'!$A:$A,MATCH(Table2[[#This Row],[Code]],'MPG Payment'!B:B,0))</f>
        <v>BMC Code :2009</v>
      </c>
      <c r="C279" t="str">
        <f>VLOOKUP(Table2[[#This Row],[Code]],'MPG Payment'!B:C,2,0)</f>
        <v>NARKOPI</v>
      </c>
      <c r="D279" s="17">
        <v>20010054</v>
      </c>
      <c r="E279" s="17" t="s">
        <v>7</v>
      </c>
      <c r="F279" s="1">
        <v>12</v>
      </c>
      <c r="G279" s="13">
        <v>28.129999999999995</v>
      </c>
      <c r="H279" s="13">
        <v>1251.6279999999999</v>
      </c>
      <c r="I279" s="166">
        <v>0</v>
      </c>
      <c r="J279" s="191">
        <v>0</v>
      </c>
      <c r="K279" s="166">
        <v>0</v>
      </c>
      <c r="L279" s="166">
        <v>0</v>
      </c>
      <c r="M279" s="18">
        <v>0</v>
      </c>
      <c r="N279" s="165">
        <f>VLOOKUP(Table2[[#This Row],[Code]],'MPG Payment'!$B$4:$Z$130,25,0)</f>
        <v>0</v>
      </c>
      <c r="O279" s="170">
        <f t="shared" si="19"/>
        <v>1252</v>
      </c>
      <c r="P279" t="str">
        <f>IFERROR(VLOOKUP(D279,'Bank Master'!$C$3:$D$7987,2,0),"Indirect")</f>
        <v>Direct</v>
      </c>
      <c r="Q279" t="str">
        <f>IFERROR(VLOOKUP(A279,Table1424[],6,0),0)</f>
        <v>MUSTAKIM ANSARI</v>
      </c>
      <c r="R279" t="str">
        <f>IFERROR(VLOOKUP(A279,Table1424[],7,0),0)</f>
        <v>84036277488</v>
      </c>
      <c r="S279" t="str">
        <f>IFERROR(VLOOKUP(A279,Table1424[],8,0),0)</f>
        <v>SBIN0RRVCGB</v>
      </c>
      <c r="T279">
        <f>IFERROR(VLOOKUP(A279,Table1424[],9,0),0)</f>
        <v>0</v>
      </c>
      <c r="U279" s="40">
        <f>IFERROR(VLOOKUP(A279,Table1424[],10,0),0)</f>
        <v>46272</v>
      </c>
      <c r="V279">
        <f t="shared" si="20"/>
        <v>1</v>
      </c>
      <c r="W279" t="str">
        <f t="shared" si="21"/>
        <v>Available</v>
      </c>
      <c r="X279" s="164" t="str" cm="1">
        <f t="array" aca="1" ref="X279" ca="1">SUBSTITUTE(SUBSTITUTE(MID(CELL("filename"),FIND("[",CELL("filename"))+1,FIND("]",CELL("filename"))-FIND("[",CELL("filename"))-1)," JH Farmer Payment-",""),".xlsx","")</f>
        <v>Indent</v>
      </c>
      <c r="Y279" s="13">
        <f t="shared" si="22"/>
        <v>26.696651261997875</v>
      </c>
      <c r="Z279" s="3">
        <v>0</v>
      </c>
    </row>
    <row r="280" spans="1:27" x14ac:dyDescent="0.25">
      <c r="A280" t="str">
        <f>CONCATENATE(Table2[[#This Row],[Code]],Table2[[#This Row],[Farmers Code]])</f>
        <v>200100540032</v>
      </c>
      <c r="B280" s="1" t="str">
        <f>INDEX('MPG Payment'!$A:$A,MATCH(Table2[[#This Row],[Code]],'MPG Payment'!B:B,0))</f>
        <v>BMC Code :2009</v>
      </c>
      <c r="C280" t="str">
        <f>VLOOKUP(Table2[[#This Row],[Code]],'MPG Payment'!B:C,2,0)</f>
        <v>NARKOPI</v>
      </c>
      <c r="D280" s="17">
        <v>20010054</v>
      </c>
      <c r="E280" s="17" t="s">
        <v>8</v>
      </c>
      <c r="F280" s="1">
        <v>10</v>
      </c>
      <c r="G280" s="13">
        <v>38.379999999999995</v>
      </c>
      <c r="H280" s="13">
        <v>1481.4112999999998</v>
      </c>
      <c r="I280" s="166">
        <v>0</v>
      </c>
      <c r="J280" s="191">
        <v>0</v>
      </c>
      <c r="K280" s="166">
        <v>0</v>
      </c>
      <c r="L280" s="166">
        <v>0</v>
      </c>
      <c r="M280" s="18">
        <v>0</v>
      </c>
      <c r="N280" s="165">
        <f>VLOOKUP(Table2[[#This Row],[Code]],'MPG Payment'!$B$4:$Z$130,25,0)</f>
        <v>0</v>
      </c>
      <c r="O280" s="170">
        <f t="shared" ref="O280:O343" si="23">IF(N280="Yes",0,ROUND((H280-I280-J280-K280-L280-M280),0))</f>
        <v>1481</v>
      </c>
      <c r="P280" t="str">
        <f>IFERROR(VLOOKUP(D280,'Bank Master'!$C$3:$D$7987,2,0),"Indirect")</f>
        <v>Direct</v>
      </c>
      <c r="Q280" t="str">
        <f>IFERROR(VLOOKUP(A280,Table1424[],6,0),0)</f>
        <v>SHABNAM KHATOON</v>
      </c>
      <c r="R280" t="str">
        <f>IFERROR(VLOOKUP(A280,Table1424[],7,0),0)</f>
        <v>36754497905</v>
      </c>
      <c r="S280" t="str">
        <f>IFERROR(VLOOKUP(A280,Table1424[],8,0),0)</f>
        <v>SBIN0006304</v>
      </c>
      <c r="T280">
        <f>IFERROR(VLOOKUP(A280,Table1424[],9,0),0)</f>
        <v>0</v>
      </c>
      <c r="U280" s="40">
        <f>IFERROR(VLOOKUP(A280,Table1424[],10,0),0)</f>
        <v>46237</v>
      </c>
      <c r="V280">
        <f t="shared" ref="V280:V343" si="24">IF(G280&gt;0,1,0)</f>
        <v>1</v>
      </c>
      <c r="W280" t="str">
        <f t="shared" ref="W280:W343" si="25">IF(Q280=0,"Not Available","Available")</f>
        <v>Available</v>
      </c>
      <c r="X280" s="164" t="str" cm="1">
        <f t="array" aca="1" ref="X280" ca="1">SUBSTITUTE(SUBSTITUTE(MID(CELL("filename"),FIND("[",CELL("filename"))+1,FIND("]",CELL("filename"))-FIND("[",CELL("filename"))-1)," JH Farmer Payment-",""),".xlsx","")</f>
        <v>Indent</v>
      </c>
      <c r="Y280" s="13">
        <f t="shared" si="22"/>
        <v>19.299261334028138</v>
      </c>
      <c r="Z280" s="3">
        <v>0</v>
      </c>
    </row>
    <row r="281" spans="1:27" x14ac:dyDescent="0.25">
      <c r="A281" t="str">
        <f>CONCATENATE(Table2[[#This Row],[Code]],Table2[[#This Row],[Farmers Code]])</f>
        <v>200100540033</v>
      </c>
      <c r="B281" s="1" t="str">
        <f>INDEX('MPG Payment'!$A:$A,MATCH(Table2[[#This Row],[Code]],'MPG Payment'!B:B,0))</f>
        <v>BMC Code :2009</v>
      </c>
      <c r="C281" t="str">
        <f>VLOOKUP(Table2[[#This Row],[Code]],'MPG Payment'!B:C,2,0)</f>
        <v>NARKOPI</v>
      </c>
      <c r="D281" s="17">
        <v>20010054</v>
      </c>
      <c r="E281" s="17" t="s">
        <v>32</v>
      </c>
      <c r="F281" s="1">
        <v>9</v>
      </c>
      <c r="G281" s="13">
        <v>22.78</v>
      </c>
      <c r="H281" s="13">
        <v>875.41290000000004</v>
      </c>
      <c r="I281" s="166">
        <v>0</v>
      </c>
      <c r="J281" s="191">
        <v>0</v>
      </c>
      <c r="K281" s="166">
        <v>0</v>
      </c>
      <c r="L281" s="166">
        <v>0</v>
      </c>
      <c r="M281" s="18">
        <v>0</v>
      </c>
      <c r="N281" s="165">
        <f>VLOOKUP(Table2[[#This Row],[Code]],'MPG Payment'!$B$4:$Z$130,25,0)</f>
        <v>0</v>
      </c>
      <c r="O281" s="170">
        <f t="shared" si="23"/>
        <v>875</v>
      </c>
      <c r="P281" t="str">
        <f>IFERROR(VLOOKUP(D281,'Bank Master'!$C$3:$D$7987,2,0),"Indirect")</f>
        <v>Direct</v>
      </c>
      <c r="Q281" t="str">
        <f>IFERROR(VLOOKUP(A281,Table1424[],6,0),0)</f>
        <v>AJIBAN KHATUN</v>
      </c>
      <c r="R281" t="str">
        <f>IFERROR(VLOOKUP(A281,Table1424[],7,0),0)</f>
        <v>22010532327</v>
      </c>
      <c r="S281" t="str">
        <f>IFERROR(VLOOKUP(A281,Table1424[],8,0),0)</f>
        <v>SBIN0RRVCGB</v>
      </c>
      <c r="T281">
        <f>IFERROR(VLOOKUP(A281,Table1424[],9,0),0)</f>
        <v>0</v>
      </c>
      <c r="U281" s="40">
        <f>IFERROR(VLOOKUP(A281,Table1424[],10,0),0)</f>
        <v>46237</v>
      </c>
      <c r="V281">
        <f t="shared" si="24"/>
        <v>1</v>
      </c>
      <c r="W281" t="str">
        <f t="shared" si="25"/>
        <v>Available</v>
      </c>
      <c r="X281" s="164" t="str" cm="1">
        <f t="array" aca="1" ref="X281" ca="1">SUBSTITUTE(SUBSTITUTE(MID(CELL("filename"),FIND("[",CELL("filename"))+1,FIND("]",CELL("filename"))-FIND("[",CELL("filename"))-1)," JH Farmer Payment-",""),".xlsx","")</f>
        <v>Indent</v>
      </c>
      <c r="Y281" s="13">
        <f t="shared" si="22"/>
        <v>17.293055531167692</v>
      </c>
      <c r="Z281" s="3">
        <v>0</v>
      </c>
    </row>
    <row r="282" spans="1:27" x14ac:dyDescent="0.25">
      <c r="A282" t="str">
        <f>CONCATENATE(Table2[[#This Row],[Code]],Table2[[#This Row],[Farmers Code]])</f>
        <v>200100540035</v>
      </c>
      <c r="B282" s="1" t="str">
        <f>INDEX('MPG Payment'!$A:$A,MATCH(Table2[[#This Row],[Code]],'MPG Payment'!B:B,0))</f>
        <v>BMC Code :2009</v>
      </c>
      <c r="C282" t="str">
        <f>VLOOKUP(Table2[[#This Row],[Code]],'MPG Payment'!B:C,2,0)</f>
        <v>NARKOPI</v>
      </c>
      <c r="D282" s="17">
        <v>20010054</v>
      </c>
      <c r="E282" s="17" t="s">
        <v>9</v>
      </c>
      <c r="F282" s="1">
        <v>13</v>
      </c>
      <c r="G282" s="13">
        <v>40.989999999999995</v>
      </c>
      <c r="H282" s="13">
        <v>1738.6271000000004</v>
      </c>
      <c r="I282" s="166">
        <v>0</v>
      </c>
      <c r="J282" s="191">
        <v>0</v>
      </c>
      <c r="K282" s="166">
        <v>0</v>
      </c>
      <c r="L282" s="166">
        <v>0</v>
      </c>
      <c r="M282" s="18">
        <v>0</v>
      </c>
      <c r="N282" s="165">
        <f>VLOOKUP(Table2[[#This Row],[Code]],'MPG Payment'!$B$4:$Z$130,25,0)</f>
        <v>0</v>
      </c>
      <c r="O282" s="170">
        <f t="shared" si="23"/>
        <v>1739</v>
      </c>
      <c r="P282" t="str">
        <f>IFERROR(VLOOKUP(D282,'Bank Master'!$C$3:$D$7987,2,0),"Indirect")</f>
        <v>Direct</v>
      </c>
      <c r="Q282" t="str">
        <f>IFERROR(VLOOKUP(A282,Table1424[],6,0),0)</f>
        <v>SABIHA KHATOON</v>
      </c>
      <c r="R282" t="str">
        <f>IFERROR(VLOOKUP(A282,Table1424[],7,0),0)</f>
        <v>22010530589</v>
      </c>
      <c r="S282" t="str">
        <f>IFERROR(VLOOKUP(A282,Table1424[],8,0),0)</f>
        <v>SBIN0RRVCGB</v>
      </c>
      <c r="T282">
        <f>IFERROR(VLOOKUP(A282,Table1424[],9,0),0)</f>
        <v>0</v>
      </c>
      <c r="U282" s="40">
        <f>IFERROR(VLOOKUP(A282,Table1424[],10,0),0)</f>
        <v>46237</v>
      </c>
      <c r="V282">
        <f t="shared" si="24"/>
        <v>1</v>
      </c>
      <c r="W282" t="str">
        <f t="shared" si="25"/>
        <v>Available</v>
      </c>
      <c r="X282" s="164" t="str" cm="1">
        <f t="array" aca="1" ref="X282" ca="1">SUBSTITUTE(SUBSTITUTE(MID(CELL("filename"),FIND("[",CELL("filename"))+1,FIND("]",CELL("filename"))-FIND("[",CELL("filename"))-1)," JH Farmer Payment-",""),".xlsx","")</f>
        <v>Indent</v>
      </c>
      <c r="Y282" s="13">
        <f t="shared" si="22"/>
        <v>27.5703248353257</v>
      </c>
      <c r="Z282" s="3">
        <v>0</v>
      </c>
    </row>
    <row r="283" spans="1:27" x14ac:dyDescent="0.25">
      <c r="A283" t="str">
        <f>CONCATENATE(Table2[[#This Row],[Code]],Table2[[#This Row],[Farmers Code]])</f>
        <v>200100540036</v>
      </c>
      <c r="B283" s="1" t="str">
        <f>INDEX('MPG Payment'!$A:$A,MATCH(Table2[[#This Row],[Code]],'MPG Payment'!B:B,0))</f>
        <v>BMC Code :2009</v>
      </c>
      <c r="C283" t="str">
        <f>VLOOKUP(Table2[[#This Row],[Code]],'MPG Payment'!B:C,2,0)</f>
        <v>NARKOPI</v>
      </c>
      <c r="D283" s="17">
        <v>20010054</v>
      </c>
      <c r="E283" s="17" t="s">
        <v>10</v>
      </c>
      <c r="F283" s="1">
        <v>5</v>
      </c>
      <c r="G283" s="13">
        <v>10.74</v>
      </c>
      <c r="H283" s="13">
        <v>488.97749999999996</v>
      </c>
      <c r="I283" s="166">
        <v>0</v>
      </c>
      <c r="J283" s="191">
        <v>0</v>
      </c>
      <c r="K283" s="166">
        <v>0</v>
      </c>
      <c r="L283" s="166">
        <v>0</v>
      </c>
      <c r="M283" s="18">
        <v>0</v>
      </c>
      <c r="N283" s="165">
        <f>VLOOKUP(Table2[[#This Row],[Code]],'MPG Payment'!$B$4:$Z$130,25,0)</f>
        <v>0</v>
      </c>
      <c r="O283" s="170">
        <f t="shared" si="23"/>
        <v>489</v>
      </c>
      <c r="P283" t="str">
        <f>IFERROR(VLOOKUP(D283,'Bank Master'!$C$3:$D$7987,2,0),"Indirect")</f>
        <v>Direct</v>
      </c>
      <c r="Q283" t="str">
        <f>IFERROR(VLOOKUP(A283,Table1424[],6,0),0)</f>
        <v>NASIMA KHATOON</v>
      </c>
      <c r="R283" t="str">
        <f>IFERROR(VLOOKUP(A283,Table1424[],7,0),0)</f>
        <v>22011271170</v>
      </c>
      <c r="S283" t="str">
        <f>IFERROR(VLOOKUP(A283,Table1424[],8,0),0)</f>
        <v>SBIN0RRVCGB</v>
      </c>
      <c r="T283">
        <f>IFERROR(VLOOKUP(A283,Table1424[],9,0),0)</f>
        <v>0</v>
      </c>
      <c r="U283" s="40">
        <f>IFERROR(VLOOKUP(A283,Table1424[],10,0),0)</f>
        <v>46272</v>
      </c>
      <c r="V283">
        <f t="shared" si="24"/>
        <v>1</v>
      </c>
      <c r="W283" t="str">
        <f t="shared" si="25"/>
        <v>Available</v>
      </c>
      <c r="X283" s="164" t="str" cm="1">
        <f t="array" aca="1" ref="X283" ca="1">SUBSTITUTE(SUBSTITUTE(MID(CELL("filename"),FIND("[",CELL("filename"))+1,FIND("]",CELL("filename"))-FIND("[",CELL("filename"))-1)," JH Farmer Payment-",""),".xlsx","")</f>
        <v>Indent</v>
      </c>
      <c r="Y283" s="13">
        <f t="shared" si="22"/>
        <v>11.382157821229049</v>
      </c>
      <c r="Z283" s="3">
        <v>0</v>
      </c>
    </row>
    <row r="284" spans="1:27" x14ac:dyDescent="0.25">
      <c r="A284" t="str">
        <f>CONCATENATE(Table2[[#This Row],[Code]],Table2[[#This Row],[Farmers Code]])</f>
        <v>200100540037</v>
      </c>
      <c r="B284" s="1" t="str">
        <f>INDEX('MPG Payment'!$A:$A,MATCH(Table2[[#This Row],[Code]],'MPG Payment'!B:B,0))</f>
        <v>BMC Code :2009</v>
      </c>
      <c r="C284" t="str">
        <f>VLOOKUP(Table2[[#This Row],[Code]],'MPG Payment'!B:C,2,0)</f>
        <v>NARKOPI</v>
      </c>
      <c r="D284" s="17">
        <v>20010054</v>
      </c>
      <c r="E284" s="17" t="s">
        <v>34</v>
      </c>
      <c r="F284" s="1">
        <v>6</v>
      </c>
      <c r="G284" s="13">
        <v>23.24</v>
      </c>
      <c r="H284" s="13">
        <v>1051.3038000000001</v>
      </c>
      <c r="I284" s="166">
        <v>0</v>
      </c>
      <c r="J284" s="191">
        <v>0</v>
      </c>
      <c r="K284" s="166">
        <v>0</v>
      </c>
      <c r="L284" s="166">
        <v>0</v>
      </c>
      <c r="M284" s="18">
        <v>0</v>
      </c>
      <c r="N284" s="165">
        <f>VLOOKUP(Table2[[#This Row],[Code]],'MPG Payment'!$B$4:$Z$130,25,0)</f>
        <v>0</v>
      </c>
      <c r="O284" s="170">
        <f t="shared" si="23"/>
        <v>1051</v>
      </c>
      <c r="P284" t="str">
        <f>IFERROR(VLOOKUP(D284,'Bank Master'!$C$3:$D$7987,2,0),"Indirect")</f>
        <v>Direct</v>
      </c>
      <c r="Q284" t="str">
        <f>IFERROR(VLOOKUP(A284,Table1424[],6,0),0)</f>
        <v>SUFEDA KHATUN</v>
      </c>
      <c r="R284" t="str">
        <f>IFERROR(VLOOKUP(A284,Table1424[],7,0),0)</f>
        <v>0407010956642</v>
      </c>
      <c r="S284" t="str">
        <f>IFERROR(VLOOKUP(A284,Table1424[],8,0),0)</f>
        <v>PUNB0040720</v>
      </c>
      <c r="T284">
        <f>IFERROR(VLOOKUP(A284,Table1424[],9,0),0)</f>
        <v>0</v>
      </c>
      <c r="U284" s="40">
        <f>IFERROR(VLOOKUP(A284,Table1424[],10,0),0)</f>
        <v>46272</v>
      </c>
      <c r="V284">
        <f t="shared" si="24"/>
        <v>1</v>
      </c>
      <c r="W284" t="str">
        <f t="shared" si="25"/>
        <v>Available</v>
      </c>
      <c r="X284" s="164" t="str" cm="1">
        <f t="array" aca="1" ref="X284" ca="1">SUBSTITUTE(SUBSTITUTE(MID(CELL("filename"),FIND("[",CELL("filename"))+1,FIND("]",CELL("filename"))-FIND("[",CELL("filename"))-1)," JH Farmer Payment-",""),".xlsx","")</f>
        <v>Indent</v>
      </c>
      <c r="Y284" s="13">
        <f t="shared" si="22"/>
        <v>13.571047332185891</v>
      </c>
      <c r="Z284" s="3">
        <v>0</v>
      </c>
    </row>
    <row r="285" spans="1:27" x14ac:dyDescent="0.25">
      <c r="A285" t="str">
        <f>CONCATENATE(Table2[[#This Row],[Code]],Table2[[#This Row],[Farmers Code]])</f>
        <v>200100550002</v>
      </c>
      <c r="B285" s="1" t="str">
        <f>INDEX('MPG Payment'!$A:$A,MATCH(Table2[[#This Row],[Code]],'MPG Payment'!B:B,0))</f>
        <v>BMC Code :2001</v>
      </c>
      <c r="C285" t="str">
        <f>VLOOKUP(Table2[[#This Row],[Code]],'MPG Payment'!B:C,2,0)</f>
        <v>MASU</v>
      </c>
      <c r="D285" s="17">
        <v>20010055</v>
      </c>
      <c r="E285" s="17" t="s">
        <v>17</v>
      </c>
      <c r="F285" s="1">
        <v>6</v>
      </c>
      <c r="G285" s="13">
        <v>22.880000000000003</v>
      </c>
      <c r="H285" s="13">
        <v>950.57599999999991</v>
      </c>
      <c r="I285" s="166">
        <v>0</v>
      </c>
      <c r="J285" s="191">
        <v>0</v>
      </c>
      <c r="K285" s="166">
        <v>695.45999999999913</v>
      </c>
      <c r="L285" s="166">
        <v>0</v>
      </c>
      <c r="M285" s="18">
        <v>0</v>
      </c>
      <c r="N285" s="165">
        <f>VLOOKUP(Table2[[#This Row],[Code]],'MPG Payment'!$B$4:$Z$130,25,0)</f>
        <v>0</v>
      </c>
      <c r="O285" s="170">
        <f t="shared" si="23"/>
        <v>255</v>
      </c>
      <c r="P285" t="str">
        <f>IFERROR(VLOOKUP(D285,'Bank Master'!$C$3:$D$7987,2,0),"Indirect")</f>
        <v>Direct</v>
      </c>
      <c r="Q285" t="str">
        <f>IFERROR(VLOOKUP(A285,Table1424[],6,0),0)</f>
        <v>SUMATI KUMARI</v>
      </c>
      <c r="R285" t="str">
        <f>IFERROR(VLOOKUP(A285,Table1424[],7,0),0)</f>
        <v>55528100002545</v>
      </c>
      <c r="S285" t="str">
        <f>IFERROR(VLOOKUP(A285,Table1424[],8,0),0)</f>
        <v>BARB0BEROXX</v>
      </c>
      <c r="T285">
        <f>IFERROR(VLOOKUP(A285,Table1424[],9,0),0)</f>
        <v>0</v>
      </c>
      <c r="U285" s="40">
        <f>IFERROR(VLOOKUP(A285,Table1424[],10,0),0)</f>
        <v>45959</v>
      </c>
      <c r="V285">
        <f t="shared" si="24"/>
        <v>1</v>
      </c>
      <c r="W285" t="str">
        <f t="shared" si="25"/>
        <v>Available</v>
      </c>
      <c r="X285" s="164" t="str" cm="1">
        <f t="array" aca="1" ref="X285" ca="1">SUBSTITUTE(SUBSTITUTE(MID(CELL("filename"),FIND("[",CELL("filename"))+1,FIND("]",CELL("filename"))-FIND("[",CELL("filename"))-1)," JH Farmer Payment-",""),".xlsx","")</f>
        <v>Indent</v>
      </c>
      <c r="Y285" s="13">
        <f t="shared" si="22"/>
        <v>12.463846153846152</v>
      </c>
      <c r="Z285" s="3">
        <v>0</v>
      </c>
    </row>
    <row r="286" spans="1:27" x14ac:dyDescent="0.25">
      <c r="A286" t="str">
        <f>CONCATENATE(Table2[[#This Row],[Code]],Table2[[#This Row],[Farmers Code]])</f>
        <v>200100550004</v>
      </c>
      <c r="B286" s="1" t="str">
        <f>INDEX('MPG Payment'!$A:$A,MATCH(Table2[[#This Row],[Code]],'MPG Payment'!B:B,0))</f>
        <v>BMC Code :2001</v>
      </c>
      <c r="C286" t="str">
        <f>VLOOKUP(Table2[[#This Row],[Code]],'MPG Payment'!B:C,2,0)</f>
        <v>MASU</v>
      </c>
      <c r="D286" s="17">
        <v>20010055</v>
      </c>
      <c r="E286" s="17" t="s">
        <v>1</v>
      </c>
      <c r="F286" s="1">
        <v>10</v>
      </c>
      <c r="G286" s="13">
        <v>20.139999999999997</v>
      </c>
      <c r="H286" s="13">
        <v>970.2681</v>
      </c>
      <c r="I286" s="166">
        <v>0</v>
      </c>
      <c r="J286" s="191">
        <v>0</v>
      </c>
      <c r="K286" s="166">
        <v>0</v>
      </c>
      <c r="L286" s="166">
        <v>0</v>
      </c>
      <c r="M286" s="18">
        <v>0</v>
      </c>
      <c r="N286" s="165">
        <f>VLOOKUP(Table2[[#This Row],[Code]],'MPG Payment'!$B$4:$Z$130,25,0)</f>
        <v>0</v>
      </c>
      <c r="O286" s="170">
        <f t="shared" si="23"/>
        <v>970</v>
      </c>
      <c r="P286" t="str">
        <f>IFERROR(VLOOKUP(D286,'Bank Master'!$C$3:$D$7987,2,0),"Indirect")</f>
        <v>Direct</v>
      </c>
      <c r="Q286" t="str">
        <f>IFERROR(VLOOKUP(A286,Table1424[],6,0),0)</f>
        <v>PRKASH KUMAR GOPE</v>
      </c>
      <c r="R286" t="str">
        <f>IFERROR(VLOOKUP(A286,Table1424[],7,0),0)</f>
        <v>55528100001747</v>
      </c>
      <c r="S286" t="str">
        <f>IFERROR(VLOOKUP(A286,Table1424[],8,0),0)</f>
        <v>BARB0BEROXX</v>
      </c>
      <c r="T286">
        <f>IFERROR(VLOOKUP(A286,Table1424[],9,0),0)</f>
        <v>0</v>
      </c>
      <c r="U286" s="40">
        <f>IFERROR(VLOOKUP(A286,Table1424[],10,0),0)</f>
        <v>45965</v>
      </c>
      <c r="V286">
        <f t="shared" si="24"/>
        <v>1</v>
      </c>
      <c r="W286" t="str">
        <f t="shared" si="25"/>
        <v>Available</v>
      </c>
      <c r="X286" s="164" t="str" cm="1">
        <f t="array" aca="1" ref="X286" ca="1">SUBSTITUTE(SUBSTITUTE(MID(CELL("filename"),FIND("[",CELL("filename"))+1,FIND("]",CELL("filename"))-FIND("[",CELL("filename"))-1)," JH Farmer Payment-",""),".xlsx","")</f>
        <v>Indent</v>
      </c>
      <c r="Y286" s="13">
        <f t="shared" si="22"/>
        <v>24.088085898709039</v>
      </c>
      <c r="Z286" s="3">
        <v>0</v>
      </c>
    </row>
    <row r="287" spans="1:27" x14ac:dyDescent="0.25">
      <c r="A287" t="str">
        <f>CONCATENATE(Table2[[#This Row],[Code]],Table2[[#This Row],[Farmers Code]])</f>
        <v>200100550005</v>
      </c>
      <c r="B287" s="1" t="str">
        <f>INDEX('MPG Payment'!$A:$A,MATCH(Table2[[#This Row],[Code]],'MPG Payment'!B:B,0))</f>
        <v>BMC Code :2001</v>
      </c>
      <c r="C287" t="str">
        <f>VLOOKUP(Table2[[#This Row],[Code]],'MPG Payment'!B:C,2,0)</f>
        <v>MASU</v>
      </c>
      <c r="D287" s="17">
        <v>20010055</v>
      </c>
      <c r="E287" s="17" t="s">
        <v>18</v>
      </c>
      <c r="F287" s="1">
        <v>7</v>
      </c>
      <c r="G287" s="13">
        <v>10.259999999999998</v>
      </c>
      <c r="H287" s="13">
        <v>752.83860000000004</v>
      </c>
      <c r="I287" s="166">
        <v>0</v>
      </c>
      <c r="J287" s="191">
        <v>0</v>
      </c>
      <c r="K287" s="166">
        <v>0</v>
      </c>
      <c r="L287" s="166">
        <v>0</v>
      </c>
      <c r="M287" s="18">
        <v>0</v>
      </c>
      <c r="N287" s="165">
        <f>VLOOKUP(Table2[[#This Row],[Code]],'MPG Payment'!$B$4:$Z$130,25,0)</f>
        <v>0</v>
      </c>
      <c r="O287" s="170">
        <f t="shared" si="23"/>
        <v>753</v>
      </c>
      <c r="P287" t="str">
        <f>IFERROR(VLOOKUP(D287,'Bank Master'!$C$3:$D$7987,2,0),"Indirect")</f>
        <v>Direct</v>
      </c>
      <c r="Q287" t="str">
        <f>IFERROR(VLOOKUP(A287,Table1424[],6,0),0)</f>
        <v>SANJITA KUMARI</v>
      </c>
      <c r="R287" t="str">
        <f>IFERROR(VLOOKUP(A287,Table1424[],7,0),0)</f>
        <v>08030110074497</v>
      </c>
      <c r="S287" t="str">
        <f>IFERROR(VLOOKUP(A287,Table1424[],8,0),0)</f>
        <v>UCBA0000803</v>
      </c>
      <c r="T287">
        <f>IFERROR(VLOOKUP(A287,Table1424[],9,0),0)</f>
        <v>0</v>
      </c>
      <c r="U287" s="40">
        <f>IFERROR(VLOOKUP(A287,Table1424[],10,0),0)</f>
        <v>45965</v>
      </c>
      <c r="V287">
        <f t="shared" si="24"/>
        <v>1</v>
      </c>
      <c r="W287" t="str">
        <f t="shared" si="25"/>
        <v>Available</v>
      </c>
      <c r="X287" s="164" t="str" cm="1">
        <f t="array" aca="1" ref="X287" ca="1">SUBSTITUTE(SUBSTITUTE(MID(CELL("filename"),FIND("[",CELL("filename"))+1,FIND("]",CELL("filename"))-FIND("[",CELL("filename"))-1)," JH Farmer Payment-",""),".xlsx","")</f>
        <v>Indent</v>
      </c>
      <c r="Y287" s="13">
        <f t="shared" si="22"/>
        <v>25.681628654970769</v>
      </c>
      <c r="Z287" s="3">
        <v>0</v>
      </c>
    </row>
    <row r="288" spans="1:27" x14ac:dyDescent="0.25">
      <c r="A288" t="str">
        <f>CONCATENATE(Table2[[#This Row],[Code]],Table2[[#This Row],[Farmers Code]])</f>
        <v>200100550007</v>
      </c>
      <c r="B288" s="1" t="str">
        <f>INDEX('MPG Payment'!$A:$A,MATCH(Table2[[#This Row],[Code]],'MPG Payment'!B:B,0))</f>
        <v>BMC Code :2001</v>
      </c>
      <c r="C288" t="str">
        <f>VLOOKUP(Table2[[#This Row],[Code]],'MPG Payment'!B:C,2,0)</f>
        <v>MASU</v>
      </c>
      <c r="D288" s="17">
        <v>20010055</v>
      </c>
      <c r="E288" s="17" t="s">
        <v>20</v>
      </c>
      <c r="F288" s="1">
        <v>13</v>
      </c>
      <c r="G288" s="13">
        <v>40.18</v>
      </c>
      <c r="H288" s="13">
        <v>1614.4937</v>
      </c>
      <c r="I288" s="166">
        <v>0</v>
      </c>
      <c r="J288" s="191">
        <v>0</v>
      </c>
      <c r="K288" s="166">
        <v>0</v>
      </c>
      <c r="L288" s="166">
        <v>0</v>
      </c>
      <c r="M288" s="18">
        <v>0</v>
      </c>
      <c r="N288" s="165">
        <f>VLOOKUP(Table2[[#This Row],[Code]],'MPG Payment'!$B$4:$Z$130,25,0)</f>
        <v>0</v>
      </c>
      <c r="O288" s="170">
        <f t="shared" si="23"/>
        <v>1614</v>
      </c>
      <c r="P288" t="str">
        <f>IFERROR(VLOOKUP(D288,'Bank Master'!$C$3:$D$7987,2,0),"Indirect")</f>
        <v>Direct</v>
      </c>
      <c r="Q288" t="str">
        <f>IFERROR(VLOOKUP(A288,Table1424[],6,0),0)</f>
        <v>SUMANTI BARWA</v>
      </c>
      <c r="R288" t="str">
        <f>IFERROR(VLOOKUP(A288,Table1424[],7,0),0)</f>
        <v>1158108028918</v>
      </c>
      <c r="S288" t="str">
        <f>IFERROR(VLOOKUP(A288,Table1424[],8,0),0)</f>
        <v>CNRB0001158</v>
      </c>
      <c r="T288">
        <f>IFERROR(VLOOKUP(A288,Table1424[],9,0),0)</f>
        <v>0</v>
      </c>
      <c r="U288" s="40">
        <f>IFERROR(VLOOKUP(A288,Table1424[],10,0),0)</f>
        <v>45992</v>
      </c>
      <c r="V288">
        <f t="shared" si="24"/>
        <v>1</v>
      </c>
      <c r="W288" t="str">
        <f t="shared" si="25"/>
        <v>Available</v>
      </c>
      <c r="X288" s="164" t="str" cm="1">
        <f t="array" aca="1" ref="X288" ca="1">SUBSTITUTE(SUBSTITUTE(MID(CELL("filename"),FIND("[",CELL("filename"))+1,FIND("]",CELL("filename"))-FIND("[",CELL("filename"))-1)," JH Farmer Payment-",""),".xlsx","")</f>
        <v>Indent</v>
      </c>
      <c r="Y288" s="13">
        <f t="shared" si="22"/>
        <v>26.117991662518669</v>
      </c>
      <c r="Z288" s="3">
        <v>0</v>
      </c>
    </row>
    <row r="289" spans="1:27" x14ac:dyDescent="0.25">
      <c r="A289" t="str">
        <f>CONCATENATE(Table2[[#This Row],[Code]],Table2[[#This Row],[Farmers Code]])</f>
        <v>200100550009</v>
      </c>
      <c r="B289" s="1" t="str">
        <f>INDEX('MPG Payment'!$A:$A,MATCH(Table2[[#This Row],[Code]],'MPG Payment'!B:B,0))</f>
        <v>BMC Code :2001</v>
      </c>
      <c r="C289" t="str">
        <f>VLOOKUP(Table2[[#This Row],[Code]],'MPG Payment'!B:C,2,0)</f>
        <v>MASU</v>
      </c>
      <c r="D289" s="17">
        <v>20010055</v>
      </c>
      <c r="E289" s="17" t="s">
        <v>36</v>
      </c>
      <c r="F289" s="1">
        <v>14</v>
      </c>
      <c r="G289" s="13">
        <v>184.60000000000002</v>
      </c>
      <c r="H289" s="13">
        <v>6971.6106999999993</v>
      </c>
      <c r="I289" s="166">
        <v>0</v>
      </c>
      <c r="J289" s="191">
        <v>0</v>
      </c>
      <c r="K289" s="166">
        <v>0</v>
      </c>
      <c r="L289" s="166">
        <v>0</v>
      </c>
      <c r="M289" s="18">
        <v>0</v>
      </c>
      <c r="N289" s="165">
        <f>VLOOKUP(Table2[[#This Row],[Code]],'MPG Payment'!$B$4:$Z$130,25,0)</f>
        <v>0</v>
      </c>
      <c r="O289" s="170">
        <f t="shared" si="23"/>
        <v>6972</v>
      </c>
      <c r="P289" t="str">
        <f>IFERROR(VLOOKUP(D289,'Bank Master'!$C$3:$D$7987,2,0),"Indirect")</f>
        <v>Direct</v>
      </c>
      <c r="Q289" t="str">
        <f>IFERROR(VLOOKUP(A289,Table1424[],6,0),0)</f>
        <v>RANTHI DEVI</v>
      </c>
      <c r="R289" t="str">
        <f>IFERROR(VLOOKUP(A289,Table1424[],7,0),0)</f>
        <v>22010527996</v>
      </c>
      <c r="S289" t="str">
        <f>IFERROR(VLOOKUP(A289,Table1424[],8,0),0)</f>
        <v>SBIN0RRVCGB</v>
      </c>
      <c r="T289">
        <f>IFERROR(VLOOKUP(A289,Table1424[],9,0),0)</f>
        <v>0</v>
      </c>
      <c r="U289" s="40">
        <f>IFERROR(VLOOKUP(A289,Table1424[],10,0),0)</f>
        <v>45992</v>
      </c>
      <c r="V289">
        <f t="shared" si="24"/>
        <v>1</v>
      </c>
      <c r="W289" t="str">
        <f t="shared" si="25"/>
        <v>Available</v>
      </c>
      <c r="X289" s="164" t="str" cm="1">
        <f t="array" aca="1" ref="X289" ca="1">SUBSTITUTE(SUBSTITUTE(MID(CELL("filename"),FIND("[",CELL("filename"))+1,FIND("]",CELL("filename"))-FIND("[",CELL("filename"))-1)," JH Farmer Payment-",""),".xlsx","")</f>
        <v>Indent</v>
      </c>
      <c r="Y289" s="13">
        <f t="shared" si="22"/>
        <v>26.436226923076919</v>
      </c>
      <c r="Z289" s="3">
        <v>0</v>
      </c>
      <c r="AA289" s="31"/>
    </row>
    <row r="290" spans="1:27" x14ac:dyDescent="0.25">
      <c r="A290" t="str">
        <f>CONCATENATE(Table2[[#This Row],[Code]],Table2[[#This Row],[Farmers Code]])</f>
        <v>200100550010</v>
      </c>
      <c r="B290" s="1" t="str">
        <f>INDEX('MPG Payment'!$A:$A,MATCH(Table2[[#This Row],[Code]],'MPG Payment'!B:B,0))</f>
        <v>BMC Code :2001</v>
      </c>
      <c r="C290" t="str">
        <f>VLOOKUP(Table2[[#This Row],[Code]],'MPG Payment'!B:C,2,0)</f>
        <v>MASU</v>
      </c>
      <c r="D290" s="17">
        <v>20010055</v>
      </c>
      <c r="E290" s="17" t="s">
        <v>21</v>
      </c>
      <c r="F290" s="1">
        <v>14</v>
      </c>
      <c r="G290" s="13">
        <v>73.339999999999989</v>
      </c>
      <c r="H290" s="13">
        <v>3162.9291000000003</v>
      </c>
      <c r="I290" s="166">
        <v>0</v>
      </c>
      <c r="J290" s="191">
        <v>0</v>
      </c>
      <c r="K290" s="166">
        <v>0</v>
      </c>
      <c r="L290" s="166">
        <v>0</v>
      </c>
      <c r="M290" s="18">
        <v>0</v>
      </c>
      <c r="N290" s="165">
        <f>VLOOKUP(Table2[[#This Row],[Code]],'MPG Payment'!$B$4:$Z$130,25,0)</f>
        <v>0</v>
      </c>
      <c r="O290" s="170">
        <f t="shared" si="23"/>
        <v>3163</v>
      </c>
      <c r="P290" t="str">
        <f>IFERROR(VLOOKUP(D290,'Bank Master'!$C$3:$D$7987,2,0),"Indirect")</f>
        <v>Direct</v>
      </c>
      <c r="Q290" t="str">
        <f>IFERROR(VLOOKUP(A290,Table1424[],6,0),0)</f>
        <v>KISHUN GOPE</v>
      </c>
      <c r="R290" t="str">
        <f>IFERROR(VLOOKUP(A290,Table1424[],7,0),0)</f>
        <v>22010382959</v>
      </c>
      <c r="S290" t="str">
        <f>IFERROR(VLOOKUP(A290,Table1424[],8,0),0)</f>
        <v>SBIN0RRVCGB</v>
      </c>
      <c r="T290">
        <f>IFERROR(VLOOKUP(A290,Table1424[],9,0),0)</f>
        <v>0</v>
      </c>
      <c r="U290" s="40">
        <f>IFERROR(VLOOKUP(A290,Table1424[],10,0),0)</f>
        <v>45992</v>
      </c>
      <c r="V290">
        <f t="shared" si="24"/>
        <v>1</v>
      </c>
      <c r="W290" t="str">
        <f t="shared" si="25"/>
        <v>Available</v>
      </c>
      <c r="X290" s="164" t="str" cm="1">
        <f t="array" aca="1" ref="X290" ca="1">SUBSTITUTE(SUBSTITUTE(MID(CELL("filename"),FIND("[",CELL("filename"))+1,FIND("]",CELL("filename"))-FIND("[",CELL("filename"))-1)," JH Farmer Payment-",""),".xlsx","")</f>
        <v>Indent</v>
      </c>
      <c r="Y290" s="13">
        <f t="shared" si="22"/>
        <v>30.188851513498783</v>
      </c>
      <c r="Z290" s="3">
        <v>0</v>
      </c>
    </row>
    <row r="291" spans="1:27" x14ac:dyDescent="0.25">
      <c r="A291" t="str">
        <f>CONCATENATE(Table2[[#This Row],[Code]],Table2[[#This Row],[Farmers Code]])</f>
        <v>200100550012</v>
      </c>
      <c r="B291" s="1" t="str">
        <f>INDEX('MPG Payment'!$A:$A,MATCH(Table2[[#This Row],[Code]],'MPG Payment'!B:B,0))</f>
        <v>BMC Code :2001</v>
      </c>
      <c r="C291" t="str">
        <f>VLOOKUP(Table2[[#This Row],[Code]],'MPG Payment'!B:C,2,0)</f>
        <v>MASU</v>
      </c>
      <c r="D291" s="17">
        <v>20010055</v>
      </c>
      <c r="E291" s="17" t="s">
        <v>40</v>
      </c>
      <c r="F291" s="1">
        <v>14</v>
      </c>
      <c r="G291" s="13">
        <v>81.290000000000006</v>
      </c>
      <c r="H291" s="13">
        <v>3565.8691000000003</v>
      </c>
      <c r="I291" s="166">
        <v>0</v>
      </c>
      <c r="J291" s="191">
        <v>0</v>
      </c>
      <c r="K291" s="166">
        <v>0</v>
      </c>
      <c r="L291" s="166">
        <v>0</v>
      </c>
      <c r="M291" s="18">
        <v>0</v>
      </c>
      <c r="N291" s="165">
        <f>VLOOKUP(Table2[[#This Row],[Code]],'MPG Payment'!$B$4:$Z$130,25,0)</f>
        <v>0</v>
      </c>
      <c r="O291" s="170">
        <f t="shared" si="23"/>
        <v>3566</v>
      </c>
      <c r="P291" t="str">
        <f>IFERROR(VLOOKUP(D291,'Bank Master'!$C$3:$D$7987,2,0),"Indirect")</f>
        <v>Direct</v>
      </c>
      <c r="Q291" t="str">
        <f>IFERROR(VLOOKUP(A291,Table1424[],6,0),0)</f>
        <v>KUBLAS DEVI</v>
      </c>
      <c r="R291" t="str">
        <f>IFERROR(VLOOKUP(A291,Table1424[],7,0),0)</f>
        <v>22010527827</v>
      </c>
      <c r="S291" t="str">
        <f>IFERROR(VLOOKUP(A291,Table1424[],8,0),0)</f>
        <v>SBIN0RRVCGB</v>
      </c>
      <c r="T291">
        <f>IFERROR(VLOOKUP(A291,Table1424[],9,0),0)</f>
        <v>0</v>
      </c>
      <c r="U291" s="40">
        <f>IFERROR(VLOOKUP(A291,Table1424[],10,0),0)</f>
        <v>46049</v>
      </c>
      <c r="V291">
        <f t="shared" si="24"/>
        <v>1</v>
      </c>
      <c r="W291" t="str">
        <f t="shared" si="25"/>
        <v>Available</v>
      </c>
      <c r="X291" s="164" t="str" cm="1">
        <f t="array" aca="1" ref="X291" ca="1">SUBSTITUTE(SUBSTITUTE(MID(CELL("filename"),FIND("[",CELL("filename"))+1,FIND("]",CELL("filename"))-FIND("[",CELL("filename"))-1)," JH Farmer Payment-",""),".xlsx","")</f>
        <v>Indent</v>
      </c>
      <c r="Y291" s="13">
        <f t="shared" si="22"/>
        <v>30.706216877844756</v>
      </c>
      <c r="Z291" s="3">
        <v>0</v>
      </c>
    </row>
    <row r="292" spans="1:27" x14ac:dyDescent="0.25">
      <c r="A292" t="str">
        <f>CONCATENATE(Table2[[#This Row],[Code]],Table2[[#This Row],[Farmers Code]])</f>
        <v>200100550014</v>
      </c>
      <c r="B292" s="1" t="str">
        <f>INDEX('MPG Payment'!$A:$A,MATCH(Table2[[#This Row],[Code]],'MPG Payment'!B:B,0))</f>
        <v>BMC Code :2001</v>
      </c>
      <c r="C292" t="str">
        <f>VLOOKUP(Table2[[#This Row],[Code]],'MPG Payment'!B:C,2,0)</f>
        <v>MASU</v>
      </c>
      <c r="D292" s="17">
        <v>20010055</v>
      </c>
      <c r="E292" s="17" t="s">
        <v>24</v>
      </c>
      <c r="F292" s="1">
        <v>6</v>
      </c>
      <c r="G292" s="13">
        <v>6.12</v>
      </c>
      <c r="H292" s="13">
        <v>372.15189999999996</v>
      </c>
      <c r="I292" s="166">
        <v>0</v>
      </c>
      <c r="J292" s="191">
        <v>0</v>
      </c>
      <c r="K292" s="166">
        <v>0</v>
      </c>
      <c r="L292" s="166">
        <v>0</v>
      </c>
      <c r="M292" s="18">
        <v>0</v>
      </c>
      <c r="N292" s="165">
        <f>VLOOKUP(Table2[[#This Row],[Code]],'MPG Payment'!$B$4:$Z$130,25,0)</f>
        <v>0</v>
      </c>
      <c r="O292" s="170">
        <f t="shared" si="23"/>
        <v>372</v>
      </c>
      <c r="P292" t="str">
        <f>IFERROR(VLOOKUP(D292,'Bank Master'!$C$3:$D$7987,2,0),"Indirect")</f>
        <v>Direct</v>
      </c>
      <c r="Q292" t="str">
        <f>IFERROR(VLOOKUP(A292,Table1424[],6,0),0)</f>
        <v>PARDESIA ORAON</v>
      </c>
      <c r="R292" t="str">
        <f>IFERROR(VLOOKUP(A292,Table1424[],7,0),0)</f>
        <v>9760000100069055</v>
      </c>
      <c r="S292" t="str">
        <f>IFERROR(VLOOKUP(A292,Table1424[],8,0),0)</f>
        <v>PUNB0976000</v>
      </c>
      <c r="T292">
        <f>IFERROR(VLOOKUP(A292,Table1424[],9,0),0)</f>
        <v>0</v>
      </c>
      <c r="U292" s="40">
        <f>IFERROR(VLOOKUP(A292,Table1424[],10,0),0)</f>
        <v>45986</v>
      </c>
      <c r="V292">
        <f t="shared" si="24"/>
        <v>1</v>
      </c>
      <c r="W292" t="str">
        <f t="shared" si="25"/>
        <v>Available</v>
      </c>
      <c r="X292" s="164" t="str" cm="1">
        <f t="array" aca="1" ref="X292" ca="1">SUBSTITUTE(SUBSTITUTE(MID(CELL("filename"),FIND("[",CELL("filename"))+1,FIND("]",CELL("filename"))-FIND("[",CELL("filename"))-1)," JH Farmer Payment-",""),".xlsx","")</f>
        <v>Indent</v>
      </c>
      <c r="Y292" s="13">
        <f t="shared" si="22"/>
        <v>18.242740196078433</v>
      </c>
      <c r="Z292" s="3">
        <v>0</v>
      </c>
    </row>
    <row r="293" spans="1:27" x14ac:dyDescent="0.25">
      <c r="A293" t="str">
        <f>CONCATENATE(Table2[[#This Row],[Code]],Table2[[#This Row],[Farmers Code]])</f>
        <v>200100550019</v>
      </c>
      <c r="B293" s="1" t="str">
        <f>INDEX('MPG Payment'!$A:$A,MATCH(Table2[[#This Row],[Code]],'MPG Payment'!B:B,0))</f>
        <v>BMC Code :2001</v>
      </c>
      <c r="C293" t="str">
        <f>VLOOKUP(Table2[[#This Row],[Code]],'MPG Payment'!B:C,2,0)</f>
        <v>MASU</v>
      </c>
      <c r="D293" s="17">
        <v>20010055</v>
      </c>
      <c r="E293" s="17" t="s">
        <v>3</v>
      </c>
      <c r="F293" s="1">
        <v>14</v>
      </c>
      <c r="G293" s="13">
        <v>22.47</v>
      </c>
      <c r="H293" s="13">
        <v>971.45869999999991</v>
      </c>
      <c r="I293" s="166">
        <v>0</v>
      </c>
      <c r="J293" s="191">
        <v>0</v>
      </c>
      <c r="K293" s="166">
        <v>0</v>
      </c>
      <c r="L293" s="166">
        <v>0</v>
      </c>
      <c r="M293" s="18">
        <v>0</v>
      </c>
      <c r="N293" s="165">
        <f>VLOOKUP(Table2[[#This Row],[Code]],'MPG Payment'!$B$4:$Z$130,25,0)</f>
        <v>0</v>
      </c>
      <c r="O293" s="170">
        <f t="shared" si="23"/>
        <v>971</v>
      </c>
      <c r="P293" t="str">
        <f>IFERROR(VLOOKUP(D293,'Bank Master'!$C$3:$D$7987,2,0),"Indirect")</f>
        <v>Direct</v>
      </c>
      <c r="Q293" t="str">
        <f>IFERROR(VLOOKUP(A293,Table1424[],6,0),0)</f>
        <v>SANIYARO YARO</v>
      </c>
      <c r="R293" t="str">
        <f>IFERROR(VLOOKUP(A293,Table1424[],7,0),0)</f>
        <v>22010474793</v>
      </c>
      <c r="S293" t="str">
        <f>IFERROR(VLOOKUP(A293,Table1424[],8,0),0)</f>
        <v>SBIN0RRVCGB</v>
      </c>
      <c r="T293">
        <f>IFERROR(VLOOKUP(A293,Table1424[],9,0),0)</f>
        <v>0</v>
      </c>
      <c r="U293" s="40">
        <f>IFERROR(VLOOKUP(A293,Table1424[],10,0),0)</f>
        <v>46034</v>
      </c>
      <c r="V293">
        <f t="shared" si="24"/>
        <v>1</v>
      </c>
      <c r="W293" t="str">
        <f t="shared" si="25"/>
        <v>Available</v>
      </c>
      <c r="X293" s="164" t="str" cm="1">
        <f t="array" aca="1" ref="X293" ca="1">SUBSTITUTE(SUBSTITUTE(MID(CELL("filename"),FIND("[",CELL("filename"))+1,FIND("]",CELL("filename"))-FIND("[",CELL("filename"))-1)," JH Farmer Payment-",""),".xlsx","")</f>
        <v>Indent</v>
      </c>
      <c r="Y293" s="13">
        <f t="shared" si="22"/>
        <v>30.263510903426791</v>
      </c>
      <c r="Z293" s="3">
        <v>0</v>
      </c>
    </row>
    <row r="294" spans="1:27" x14ac:dyDescent="0.25">
      <c r="A294" t="str">
        <f>CONCATENATE(Table2[[#This Row],[Code]],Table2[[#This Row],[Farmers Code]])</f>
        <v>200100550021</v>
      </c>
      <c r="B294" s="1" t="str">
        <f>INDEX('MPG Payment'!$A:$A,MATCH(Table2[[#This Row],[Code]],'MPG Payment'!B:B,0))</f>
        <v>BMC Code :2001</v>
      </c>
      <c r="C294" t="str">
        <f>VLOOKUP(Table2[[#This Row],[Code]],'MPG Payment'!B:C,2,0)</f>
        <v>MASU</v>
      </c>
      <c r="D294" s="17">
        <v>20010055</v>
      </c>
      <c r="E294" s="17" t="s">
        <v>28</v>
      </c>
      <c r="F294" s="1">
        <v>1</v>
      </c>
      <c r="G294" s="13">
        <v>4.01</v>
      </c>
      <c r="H294" s="13">
        <v>166.49520000000001</v>
      </c>
      <c r="I294" s="166">
        <v>0</v>
      </c>
      <c r="J294" s="191">
        <v>0</v>
      </c>
      <c r="K294" s="166">
        <v>0</v>
      </c>
      <c r="L294" s="166">
        <v>0</v>
      </c>
      <c r="M294" s="18">
        <v>0</v>
      </c>
      <c r="N294" s="165">
        <f>VLOOKUP(Table2[[#This Row],[Code]],'MPG Payment'!$B$4:$Z$130,25,0)</f>
        <v>0</v>
      </c>
      <c r="O294" s="170">
        <f t="shared" si="23"/>
        <v>166</v>
      </c>
      <c r="P294" t="str">
        <f>IFERROR(VLOOKUP(D294,'Bank Master'!$C$3:$D$7987,2,0),"Indirect")</f>
        <v>Direct</v>
      </c>
      <c r="Q294" t="str">
        <f>IFERROR(VLOOKUP(A294,Table1424[],6,0),0)</f>
        <v>DUKHNI ORAEN</v>
      </c>
      <c r="R294" t="str">
        <f>IFERROR(VLOOKUP(A294,Table1424[],7,0),0)</f>
        <v>55520100010625</v>
      </c>
      <c r="S294" t="str">
        <f>IFERROR(VLOOKUP(A294,Table1424[],8,0),0)</f>
        <v>BARB0BEROXX</v>
      </c>
      <c r="T294">
        <f>IFERROR(VLOOKUP(A294,Table1424[],9,0),0)</f>
        <v>0</v>
      </c>
      <c r="U294" s="40">
        <f>IFERROR(VLOOKUP(A294,Table1424[],10,0),0)</f>
        <v>46097</v>
      </c>
      <c r="V294">
        <f t="shared" si="24"/>
        <v>1</v>
      </c>
      <c r="W294" t="str">
        <f t="shared" si="25"/>
        <v>Available</v>
      </c>
      <c r="X294" s="164" t="str" cm="1">
        <f t="array" aca="1" ref="X294" ca="1">SUBSTITUTE(SUBSTITUTE(MID(CELL("filename"),FIND("[",CELL("filename"))+1,FIND("]",CELL("filename"))-FIND("[",CELL("filename"))-1)," JH Farmer Payment-",""),".xlsx","")</f>
        <v>Indent</v>
      </c>
      <c r="Y294" s="13">
        <f t="shared" si="22"/>
        <v>2.0760000000000001</v>
      </c>
      <c r="Z294" s="3">
        <v>0</v>
      </c>
    </row>
    <row r="295" spans="1:27" x14ac:dyDescent="0.25">
      <c r="A295" t="str">
        <f>CONCATENATE(Table2[[#This Row],[Code]],Table2[[#This Row],[Farmers Code]])</f>
        <v>200100550022</v>
      </c>
      <c r="B295" s="1" t="str">
        <f>INDEX('MPG Payment'!$A:$A,MATCH(Table2[[#This Row],[Code]],'MPG Payment'!B:B,0))</f>
        <v>BMC Code :2001</v>
      </c>
      <c r="C295" t="str">
        <f>VLOOKUP(Table2[[#This Row],[Code]],'MPG Payment'!B:C,2,0)</f>
        <v>MASU</v>
      </c>
      <c r="D295" s="17">
        <v>20010055</v>
      </c>
      <c r="E295" s="17" t="s">
        <v>37</v>
      </c>
      <c r="F295" s="1">
        <v>13</v>
      </c>
      <c r="G295" s="13">
        <v>32.739999999999995</v>
      </c>
      <c r="H295" s="13">
        <v>1214.0139999999999</v>
      </c>
      <c r="I295" s="166">
        <v>0</v>
      </c>
      <c r="J295" s="191">
        <v>0</v>
      </c>
      <c r="K295" s="166">
        <v>0</v>
      </c>
      <c r="L295" s="166">
        <v>0</v>
      </c>
      <c r="M295" s="18">
        <v>0</v>
      </c>
      <c r="N295" s="165">
        <f>VLOOKUP(Table2[[#This Row],[Code]],'MPG Payment'!$B$4:$Z$130,25,0)</f>
        <v>0</v>
      </c>
      <c r="O295" s="170">
        <f t="shared" si="23"/>
        <v>1214</v>
      </c>
      <c r="P295" t="str">
        <f>IFERROR(VLOOKUP(D295,'Bank Master'!$C$3:$D$7987,2,0),"Indirect")</f>
        <v>Direct</v>
      </c>
      <c r="Q295" t="str">
        <f>IFERROR(VLOOKUP(A295,Table1424[],6,0),0)</f>
        <v>RAMJEET MAHTO</v>
      </c>
      <c r="R295" t="str">
        <f>IFERROR(VLOOKUP(A295,Table1424[],7,0),0)</f>
        <v>55528100009743</v>
      </c>
      <c r="S295" t="str">
        <f>IFERROR(VLOOKUP(A295,Table1424[],8,0),0)</f>
        <v>BARB0BEROXX</v>
      </c>
      <c r="T295">
        <f>IFERROR(VLOOKUP(A295,Table1424[],9,0),0)</f>
        <v>0</v>
      </c>
      <c r="U295" s="40">
        <f>IFERROR(VLOOKUP(A295,Table1424[],10,0),0)</f>
        <v>46116</v>
      </c>
      <c r="V295">
        <f t="shared" si="24"/>
        <v>1</v>
      </c>
      <c r="W295" t="str">
        <f t="shared" si="25"/>
        <v>Available</v>
      </c>
      <c r="X295" s="164" t="str" cm="1">
        <f t="array" aca="1" ref="X295" ca="1">SUBSTITUTE(SUBSTITUTE(MID(CELL("filename"),FIND("[",CELL("filename"))+1,FIND("]",CELL("filename"))-FIND("[",CELL("filename"))-1)," JH Farmer Payment-",""),".xlsx","")</f>
        <v>Indent</v>
      </c>
      <c r="Y295" s="13">
        <f t="shared" si="22"/>
        <v>24.102293830177157</v>
      </c>
      <c r="Z295" s="3">
        <v>0</v>
      </c>
    </row>
    <row r="296" spans="1:27" x14ac:dyDescent="0.25">
      <c r="A296" t="str">
        <f>CONCATENATE(Table2[[#This Row],[Code]],Table2[[#This Row],[Farmers Code]])</f>
        <v>200100550023</v>
      </c>
      <c r="B296" s="1" t="str">
        <f>INDEX('MPG Payment'!$A:$A,MATCH(Table2[[#This Row],[Code]],'MPG Payment'!B:B,0))</f>
        <v>BMC Code :2001</v>
      </c>
      <c r="C296" t="str">
        <f>VLOOKUP(Table2[[#This Row],[Code]],'MPG Payment'!B:C,2,0)</f>
        <v>MASU</v>
      </c>
      <c r="D296" s="17">
        <v>20010055</v>
      </c>
      <c r="E296" s="17" t="s">
        <v>38</v>
      </c>
      <c r="F296" s="1">
        <v>4</v>
      </c>
      <c r="G296" s="13">
        <v>5.8900000000000006</v>
      </c>
      <c r="H296" s="13">
        <v>266.7088</v>
      </c>
      <c r="I296" s="166">
        <v>0</v>
      </c>
      <c r="J296" s="191">
        <v>0</v>
      </c>
      <c r="K296" s="166">
        <v>0</v>
      </c>
      <c r="L296" s="166">
        <v>0</v>
      </c>
      <c r="M296" s="18">
        <v>0</v>
      </c>
      <c r="N296" s="165">
        <f>VLOOKUP(Table2[[#This Row],[Code]],'MPG Payment'!$B$4:$Z$130,25,0)</f>
        <v>0</v>
      </c>
      <c r="O296" s="170">
        <f t="shared" si="23"/>
        <v>267</v>
      </c>
      <c r="P296" t="str">
        <f>IFERROR(VLOOKUP(D296,'Bank Master'!$C$3:$D$7987,2,0),"Indirect")</f>
        <v>Direct</v>
      </c>
      <c r="Q296" t="str">
        <f>IFERROR(VLOOKUP(A296,Table1424[],6,0),0)</f>
        <v>HIRAMANI GOPE</v>
      </c>
      <c r="R296" t="str">
        <f>IFERROR(VLOOKUP(A296,Table1424[],7,0),0)</f>
        <v>371101000004282</v>
      </c>
      <c r="S296" t="str">
        <f>IFERROR(VLOOKUP(A296,Table1424[],8,0),0)</f>
        <v>IOBA0003711</v>
      </c>
      <c r="T296">
        <f>IFERROR(VLOOKUP(A296,Table1424[],9,0),0)</f>
        <v>0</v>
      </c>
      <c r="U296" s="40">
        <f>IFERROR(VLOOKUP(A296,Table1424[],10,0),0)</f>
        <v>46132</v>
      </c>
      <c r="V296">
        <f t="shared" si="24"/>
        <v>1</v>
      </c>
      <c r="W296" t="str">
        <f t="shared" si="25"/>
        <v>Available</v>
      </c>
      <c r="X296" s="164" t="str" cm="1">
        <f t="array" aca="1" ref="X296" ca="1">SUBSTITUTE(SUBSTITUTE(MID(CELL("filename"),FIND("[",CELL("filename"))+1,FIND("]",CELL("filename"))-FIND("[",CELL("filename"))-1)," JH Farmer Payment-",""),".xlsx","")</f>
        <v>Indent</v>
      </c>
      <c r="Y296" s="13">
        <f t="shared" si="22"/>
        <v>9.0563259762308999</v>
      </c>
      <c r="Z296" s="3">
        <v>0</v>
      </c>
    </row>
    <row r="297" spans="1:27" x14ac:dyDescent="0.25">
      <c r="A297" t="str">
        <f>CONCATENATE(Table2[[#This Row],[Code]],Table2[[#This Row],[Farmers Code]])</f>
        <v>200100550024</v>
      </c>
      <c r="B297" s="1" t="str">
        <f>INDEX('MPG Payment'!$A:$A,MATCH(Table2[[#This Row],[Code]],'MPG Payment'!B:B,0))</f>
        <v>BMC Code :2001</v>
      </c>
      <c r="C297" t="str">
        <f>VLOOKUP(Table2[[#This Row],[Code]],'MPG Payment'!B:C,2,0)</f>
        <v>MASU</v>
      </c>
      <c r="D297" s="17">
        <v>20010055</v>
      </c>
      <c r="E297" s="17" t="s">
        <v>29</v>
      </c>
      <c r="F297" s="1">
        <v>6</v>
      </c>
      <c r="G297" s="13">
        <v>8.49</v>
      </c>
      <c r="H297" s="13">
        <v>405.7269</v>
      </c>
      <c r="I297" s="166">
        <v>0</v>
      </c>
      <c r="J297" s="191">
        <v>0</v>
      </c>
      <c r="K297" s="166">
        <v>0</v>
      </c>
      <c r="L297" s="166">
        <v>0</v>
      </c>
      <c r="M297" s="18">
        <v>0</v>
      </c>
      <c r="N297" s="165">
        <f>VLOOKUP(Table2[[#This Row],[Code]],'MPG Payment'!$B$4:$Z$130,25,0)</f>
        <v>0</v>
      </c>
      <c r="O297" s="170">
        <f t="shared" si="23"/>
        <v>406</v>
      </c>
      <c r="P297" t="str">
        <f>IFERROR(VLOOKUP(D297,'Bank Master'!$C$3:$D$7987,2,0),"Indirect")</f>
        <v>Direct</v>
      </c>
      <c r="Q297" t="str">
        <f>IFERROR(VLOOKUP(A297,Table1424[],6,0),0)</f>
        <v>MR RAMESHWAR MAHTO</v>
      </c>
      <c r="R297" t="str">
        <f>IFERROR(VLOOKUP(A297,Table1424[],7,0),0)</f>
        <v>55528100003707</v>
      </c>
      <c r="S297" t="str">
        <f>IFERROR(VLOOKUP(A297,Table1424[],8,0),0)</f>
        <v>BARB0BEROXX</v>
      </c>
      <c r="T297">
        <f>IFERROR(VLOOKUP(A297,Table1424[],9,0),0)</f>
        <v>0</v>
      </c>
      <c r="U297" s="40">
        <f>IFERROR(VLOOKUP(A297,Table1424[],10,0),0)</f>
        <v>46125</v>
      </c>
      <c r="V297">
        <f t="shared" si="24"/>
        <v>1</v>
      </c>
      <c r="W297" t="str">
        <f t="shared" si="25"/>
        <v>Available</v>
      </c>
      <c r="X297" s="164" t="str" cm="1">
        <f t="array" aca="1" ref="X297" ca="1">SUBSTITUTE(SUBSTITUTE(MID(CELL("filename"),FIND("[",CELL("filename"))+1,FIND("]",CELL("filename"))-FIND("[",CELL("filename"))-1)," JH Farmer Payment-",""),".xlsx","")</f>
        <v>Indent</v>
      </c>
      <c r="Y297" s="13">
        <f t="shared" si="22"/>
        <v>14.336639575971734</v>
      </c>
      <c r="Z297" s="3">
        <v>0</v>
      </c>
    </row>
    <row r="298" spans="1:27" x14ac:dyDescent="0.25">
      <c r="A298" t="str">
        <f>CONCATENATE(Table2[[#This Row],[Code]],Table2[[#This Row],[Farmers Code]])</f>
        <v>200100550025</v>
      </c>
      <c r="B298" s="1" t="str">
        <f>INDEX('MPG Payment'!$A:$A,MATCH(Table2[[#This Row],[Code]],'MPG Payment'!B:B,0))</f>
        <v>BMC Code :2001</v>
      </c>
      <c r="C298" t="str">
        <f>VLOOKUP(Table2[[#This Row],[Code]],'MPG Payment'!B:C,2,0)</f>
        <v>MASU</v>
      </c>
      <c r="D298" s="17">
        <v>20010055</v>
      </c>
      <c r="E298" s="17" t="s">
        <v>5</v>
      </c>
      <c r="F298" s="1">
        <v>7</v>
      </c>
      <c r="G298" s="13">
        <v>24.15</v>
      </c>
      <c r="H298" s="13">
        <v>1135.4996000000001</v>
      </c>
      <c r="I298" s="166">
        <v>0</v>
      </c>
      <c r="J298" s="191">
        <v>0</v>
      </c>
      <c r="K298" s="166">
        <v>0</v>
      </c>
      <c r="L298" s="166">
        <v>0</v>
      </c>
      <c r="M298" s="18">
        <v>0</v>
      </c>
      <c r="N298" s="165">
        <f>VLOOKUP(Table2[[#This Row],[Code]],'MPG Payment'!$B$4:$Z$130,25,0)</f>
        <v>0</v>
      </c>
      <c r="O298" s="170">
        <f t="shared" si="23"/>
        <v>1135</v>
      </c>
      <c r="P298" t="str">
        <f>IFERROR(VLOOKUP(D298,'Bank Master'!$C$3:$D$7987,2,0),"Indirect")</f>
        <v>Direct</v>
      </c>
      <c r="Q298" t="str">
        <f>IFERROR(VLOOKUP(A298,Table1424[],6,0),0)</f>
        <v>BUDHNI ORAON</v>
      </c>
      <c r="R298" t="str">
        <f>IFERROR(VLOOKUP(A298,Table1424[],7,0),0)</f>
        <v>495910510007691</v>
      </c>
      <c r="S298" t="str">
        <f>IFERROR(VLOOKUP(A298,Table1424[],8,0),0)</f>
        <v>BKID0004959</v>
      </c>
      <c r="T298">
        <f>IFERROR(VLOOKUP(A298,Table1424[],9,0),0)</f>
        <v>0</v>
      </c>
      <c r="U298" s="40">
        <f>IFERROR(VLOOKUP(A298,Table1424[],10,0),0)</f>
        <v>46125</v>
      </c>
      <c r="V298">
        <f t="shared" si="24"/>
        <v>1</v>
      </c>
      <c r="W298" t="str">
        <f t="shared" si="25"/>
        <v>Available</v>
      </c>
      <c r="X298" s="164" t="str" cm="1">
        <f t="array" aca="1" ref="X298" ca="1">SUBSTITUTE(SUBSTITUTE(MID(CELL("filename"),FIND("[",CELL("filename"))+1,FIND("]",CELL("filename"))-FIND("[",CELL("filename"))-1)," JH Farmer Payment-",""),".xlsx","")</f>
        <v>Indent</v>
      </c>
      <c r="Y298" s="13">
        <f t="shared" si="22"/>
        <v>16.456515942028989</v>
      </c>
      <c r="Z298" s="3">
        <v>0</v>
      </c>
    </row>
    <row r="299" spans="1:27" x14ac:dyDescent="0.25">
      <c r="A299" t="str">
        <f>CONCATENATE(Table2[[#This Row],[Code]],Table2[[#This Row],[Farmers Code]])</f>
        <v>200100550026</v>
      </c>
      <c r="B299" s="1" t="str">
        <f>INDEX('MPG Payment'!$A:$A,MATCH(Table2[[#This Row],[Code]],'MPG Payment'!B:B,0))</f>
        <v>BMC Code :2001</v>
      </c>
      <c r="C299" t="str">
        <f>VLOOKUP(Table2[[#This Row],[Code]],'MPG Payment'!B:C,2,0)</f>
        <v>MASU</v>
      </c>
      <c r="D299" s="17">
        <v>20010055</v>
      </c>
      <c r="E299" s="17" t="s">
        <v>39</v>
      </c>
      <c r="F299" s="1">
        <v>5</v>
      </c>
      <c r="G299" s="13">
        <v>13.159999999999998</v>
      </c>
      <c r="H299" s="13">
        <v>696.31189999999992</v>
      </c>
      <c r="I299" s="166">
        <v>0</v>
      </c>
      <c r="J299" s="191">
        <v>0</v>
      </c>
      <c r="K299" s="166">
        <v>0</v>
      </c>
      <c r="L299" s="166">
        <v>0</v>
      </c>
      <c r="M299" s="18">
        <v>0</v>
      </c>
      <c r="N299" s="165">
        <f>VLOOKUP(Table2[[#This Row],[Code]],'MPG Payment'!$B$4:$Z$130,25,0)</f>
        <v>0</v>
      </c>
      <c r="O299" s="170">
        <f t="shared" si="23"/>
        <v>696</v>
      </c>
      <c r="P299" t="str">
        <f>IFERROR(VLOOKUP(D299,'Bank Master'!$C$3:$D$7987,2,0),"Indirect")</f>
        <v>Direct</v>
      </c>
      <c r="Q299" t="str">
        <f>IFERROR(VLOOKUP(A299,Table1424[],6,0),0)</f>
        <v>SUSMA KACHHAP</v>
      </c>
      <c r="R299" t="str">
        <f>IFERROR(VLOOKUP(A299,Table1424[],7,0),0)</f>
        <v>55528100003335</v>
      </c>
      <c r="S299" t="str">
        <f>IFERROR(VLOOKUP(A299,Table1424[],8,0),0)</f>
        <v>BARB0BEROXX</v>
      </c>
      <c r="T299">
        <f>IFERROR(VLOOKUP(A299,Table1424[],9,0),0)</f>
        <v>0</v>
      </c>
      <c r="U299" s="40">
        <f>IFERROR(VLOOKUP(A299,Table1424[],10,0),0)</f>
        <v>46132</v>
      </c>
      <c r="V299">
        <f t="shared" si="24"/>
        <v>1</v>
      </c>
      <c r="W299" t="str">
        <f t="shared" si="25"/>
        <v>Available</v>
      </c>
      <c r="X299" s="164" t="str" cm="1">
        <f t="array" aca="1" ref="X299" ca="1">SUBSTITUTE(SUBSTITUTE(MID(CELL("filename"),FIND("[",CELL("filename"))+1,FIND("]",CELL("filename"))-FIND("[",CELL("filename"))-1)," JH Farmer Payment-",""),".xlsx","")</f>
        <v>Indent</v>
      </c>
      <c r="Y299" s="13">
        <f t="shared" si="22"/>
        <v>13.227809650455928</v>
      </c>
      <c r="Z299" s="3">
        <v>0</v>
      </c>
    </row>
    <row r="300" spans="1:27" x14ac:dyDescent="0.25">
      <c r="A300" t="str">
        <f>CONCATENATE(Table2[[#This Row],[Code]],Table2[[#This Row],[Farmers Code]])</f>
        <v>200100550027</v>
      </c>
      <c r="B300" s="1" t="str">
        <f>INDEX('MPG Payment'!$A:$A,MATCH(Table2[[#This Row],[Code]],'MPG Payment'!B:B,0))</f>
        <v>BMC Code :2001</v>
      </c>
      <c r="C300" t="str">
        <f>VLOOKUP(Table2[[#This Row],[Code]],'MPG Payment'!B:C,2,0)</f>
        <v>MASU</v>
      </c>
      <c r="D300" s="17">
        <v>20010055</v>
      </c>
      <c r="E300" s="17" t="s">
        <v>6</v>
      </c>
      <c r="F300" s="1">
        <v>10</v>
      </c>
      <c r="G300" s="13">
        <v>9.2800000000000011</v>
      </c>
      <c r="H300" s="13">
        <v>425.71600000000001</v>
      </c>
      <c r="I300" s="166">
        <v>0</v>
      </c>
      <c r="J300" s="191">
        <v>0</v>
      </c>
      <c r="K300" s="166">
        <v>0</v>
      </c>
      <c r="L300" s="166">
        <v>0</v>
      </c>
      <c r="M300" s="18">
        <v>0</v>
      </c>
      <c r="N300" s="165">
        <f>VLOOKUP(Table2[[#This Row],[Code]],'MPG Payment'!$B$4:$Z$130,25,0)</f>
        <v>0</v>
      </c>
      <c r="O300" s="170">
        <f t="shared" si="23"/>
        <v>426</v>
      </c>
      <c r="P300" t="str">
        <f>IFERROR(VLOOKUP(D300,'Bank Master'!$C$3:$D$7987,2,0),"Indirect")</f>
        <v>Direct</v>
      </c>
      <c r="Q300" t="str">
        <f>IFERROR(VLOOKUP(A300,Table1424[],6,0),0)</f>
        <v>DIPANJALI KUMARI</v>
      </c>
      <c r="R300" t="str">
        <f>IFERROR(VLOOKUP(A300,Table1424[],7,0),0)</f>
        <v>9760000100036224</v>
      </c>
      <c r="S300" t="str">
        <f>IFERROR(VLOOKUP(A300,Table1424[],8,0),0)</f>
        <v>PUNB0976000</v>
      </c>
      <c r="T300">
        <f>IFERROR(VLOOKUP(A300,Table1424[],9,0),0)</f>
        <v>0</v>
      </c>
      <c r="U300" s="40">
        <f>IFERROR(VLOOKUP(A300,Table1424[],10,0),0)</f>
        <v>46160</v>
      </c>
      <c r="V300">
        <f t="shared" si="24"/>
        <v>1</v>
      </c>
      <c r="W300" t="str">
        <f t="shared" si="25"/>
        <v>Available</v>
      </c>
      <c r="X300" s="164" t="str" cm="1">
        <f t="array" aca="1" ref="X300" ca="1">SUBSTITUTE(SUBSTITUTE(MID(CELL("filename"),FIND("[",CELL("filename"))+1,FIND("]",CELL("filename"))-FIND("[",CELL("filename"))-1)," JH Farmer Payment-",""),".xlsx","")</f>
        <v>Indent</v>
      </c>
      <c r="Y300" s="13">
        <f t="shared" si="22"/>
        <v>22.937284482758617</v>
      </c>
      <c r="Z300" s="3">
        <v>0</v>
      </c>
    </row>
    <row r="301" spans="1:27" x14ac:dyDescent="0.25">
      <c r="A301" t="str">
        <f>CONCATENATE(Table2[[#This Row],[Code]],Table2[[#This Row],[Farmers Code]])</f>
        <v>200100550028</v>
      </c>
      <c r="B301" s="1" t="str">
        <f>INDEX('MPG Payment'!$A:$A,MATCH(Table2[[#This Row],[Code]],'MPG Payment'!B:B,0))</f>
        <v>BMC Code :2001</v>
      </c>
      <c r="C301" t="str">
        <f>VLOOKUP(Table2[[#This Row],[Code]],'MPG Payment'!B:C,2,0)</f>
        <v>MASU</v>
      </c>
      <c r="D301" s="17">
        <v>20010055</v>
      </c>
      <c r="E301" s="17" t="s">
        <v>30</v>
      </c>
      <c r="F301" s="1">
        <v>5</v>
      </c>
      <c r="G301" s="13">
        <v>11.989999999999998</v>
      </c>
      <c r="H301" s="13">
        <v>461.59590000000003</v>
      </c>
      <c r="I301" s="166">
        <v>0</v>
      </c>
      <c r="J301" s="191">
        <v>0</v>
      </c>
      <c r="K301" s="166">
        <v>0</v>
      </c>
      <c r="L301" s="166">
        <v>0</v>
      </c>
      <c r="M301" s="18">
        <v>0</v>
      </c>
      <c r="N301" s="165">
        <f>VLOOKUP(Table2[[#This Row],[Code]],'MPG Payment'!$B$4:$Z$130,25,0)</f>
        <v>0</v>
      </c>
      <c r="O301" s="170">
        <f t="shared" si="23"/>
        <v>462</v>
      </c>
      <c r="P301" t="str">
        <f>IFERROR(VLOOKUP(D301,'Bank Master'!$C$3:$D$7987,2,0),"Indirect")</f>
        <v>Direct</v>
      </c>
      <c r="Q301" t="str">
        <f>IFERROR(VLOOKUP(A301,Table1424[],6,0),0)</f>
        <v>KESHMI DEVI</v>
      </c>
      <c r="R301" t="str">
        <f>IFERROR(VLOOKUP(A301,Table1424[],7,0),0)</f>
        <v>495910110007518</v>
      </c>
      <c r="S301" t="str">
        <f>IFERROR(VLOOKUP(A301,Table1424[],8,0),0)</f>
        <v>BKID0004959</v>
      </c>
      <c r="T301">
        <f>IFERROR(VLOOKUP(A301,Table1424[],9,0),0)</f>
        <v>0</v>
      </c>
      <c r="U301" s="40">
        <f>IFERROR(VLOOKUP(A301,Table1424[],10,0),0)</f>
        <v>46272</v>
      </c>
      <c r="V301">
        <f t="shared" si="24"/>
        <v>1</v>
      </c>
      <c r="W301" t="str">
        <f t="shared" si="25"/>
        <v>Available</v>
      </c>
      <c r="X301" s="164" t="str" cm="1">
        <f t="array" aca="1" ref="X301" ca="1">SUBSTITUTE(SUBSTITUTE(MID(CELL("filename"),FIND("[",CELL("filename"))+1,FIND("]",CELL("filename"))-FIND("[",CELL("filename"))-1)," JH Farmer Payment-",""),".xlsx","")</f>
        <v>Indent</v>
      </c>
      <c r="Y301" s="13">
        <f t="shared" si="22"/>
        <v>9.6246017514595508</v>
      </c>
      <c r="Z301" s="3">
        <v>0</v>
      </c>
    </row>
    <row r="302" spans="1:27" x14ac:dyDescent="0.25">
      <c r="A302" t="str">
        <f>CONCATENATE(Table2[[#This Row],[Code]],Table2[[#This Row],[Farmers Code]])</f>
        <v>200100550029</v>
      </c>
      <c r="B302" s="1" t="str">
        <f>INDEX('MPG Payment'!$A:$A,MATCH(Table2[[#This Row],[Code]],'MPG Payment'!B:B,0))</f>
        <v>BMC Code :2001</v>
      </c>
      <c r="C302" t="str">
        <f>VLOOKUP(Table2[[#This Row],[Code]],'MPG Payment'!B:C,2,0)</f>
        <v>MASU</v>
      </c>
      <c r="D302" s="17">
        <v>20010055</v>
      </c>
      <c r="E302" s="17" t="s">
        <v>31</v>
      </c>
      <c r="F302" s="1">
        <v>7</v>
      </c>
      <c r="G302" s="13">
        <v>19.809999999999999</v>
      </c>
      <c r="H302" s="13">
        <v>881.62920000000008</v>
      </c>
      <c r="I302" s="166">
        <v>0</v>
      </c>
      <c r="J302" s="191">
        <v>0</v>
      </c>
      <c r="K302" s="166">
        <v>0</v>
      </c>
      <c r="L302" s="166">
        <v>0</v>
      </c>
      <c r="M302" s="18">
        <v>0</v>
      </c>
      <c r="N302" s="165">
        <f>VLOOKUP(Table2[[#This Row],[Code]],'MPG Payment'!$B$4:$Z$130,25,0)</f>
        <v>0</v>
      </c>
      <c r="O302" s="170">
        <f t="shared" si="23"/>
        <v>882</v>
      </c>
      <c r="P302" t="str">
        <f>IFERROR(VLOOKUP(D302,'Bank Master'!$C$3:$D$7987,2,0),"Indirect")</f>
        <v>Direct</v>
      </c>
      <c r="Q302" t="str">
        <f>IFERROR(VLOOKUP(A302,Table1424[],6,0),0)</f>
        <v>ANIL KUMAR</v>
      </c>
      <c r="R302" t="str">
        <f>IFERROR(VLOOKUP(A302,Table1424[],7,0),0)</f>
        <v>000110152817</v>
      </c>
      <c r="S302" t="str">
        <f>IFERROR(VLOOKUP(A302,Table1424[],8,0),0)</f>
        <v>IPOS0000001</v>
      </c>
      <c r="T302">
        <f>IFERROR(VLOOKUP(A302,Table1424[],9,0),0)</f>
        <v>0</v>
      </c>
      <c r="U302" s="40">
        <f>IFERROR(VLOOKUP(A302,Table1424[],10,0),0)</f>
        <v>46272</v>
      </c>
      <c r="V302">
        <f t="shared" si="24"/>
        <v>1</v>
      </c>
      <c r="W302" t="str">
        <f t="shared" si="25"/>
        <v>Available</v>
      </c>
      <c r="X302" s="164" t="str" cm="1">
        <f t="array" aca="1" ref="X302" ca="1">SUBSTITUTE(SUBSTITUTE(MID(CELL("filename"),FIND("[",CELL("filename"))+1,FIND("]",CELL("filename"))-FIND("[",CELL("filename"))-1)," JH Farmer Payment-",""),".xlsx","")</f>
        <v>Indent</v>
      </c>
      <c r="Y302" s="13">
        <f t="shared" si="22"/>
        <v>15.576487632508837</v>
      </c>
      <c r="Z302" s="3">
        <v>0</v>
      </c>
    </row>
    <row r="303" spans="1:27" x14ac:dyDescent="0.25">
      <c r="A303" t="str">
        <f>CONCATENATE(Table2[[#This Row],[Code]],Table2[[#This Row],[Farmers Code]])</f>
        <v>200100550030</v>
      </c>
      <c r="B303" s="1" t="str">
        <f>INDEX('MPG Payment'!$A:$A,MATCH(Table2[[#This Row],[Code]],'MPG Payment'!B:B,0))</f>
        <v>BMC Code :2001</v>
      </c>
      <c r="C303" t="str">
        <f>VLOOKUP(Table2[[#This Row],[Code]],'MPG Payment'!B:C,2,0)</f>
        <v>MASU</v>
      </c>
      <c r="D303" s="17">
        <v>20010055</v>
      </c>
      <c r="E303" s="17" t="s">
        <v>7</v>
      </c>
      <c r="F303" s="1">
        <v>13</v>
      </c>
      <c r="G303" s="13">
        <v>42.45</v>
      </c>
      <c r="H303" s="13">
        <v>1740.5519999999999</v>
      </c>
      <c r="I303" s="166">
        <v>0</v>
      </c>
      <c r="J303" s="191">
        <v>0</v>
      </c>
      <c r="K303" s="166">
        <v>0</v>
      </c>
      <c r="L303" s="166">
        <v>1270</v>
      </c>
      <c r="M303" s="18">
        <v>0</v>
      </c>
      <c r="N303" s="165">
        <f>VLOOKUP(Table2[[#This Row],[Code]],'MPG Payment'!$B$4:$Z$130,25,0)</f>
        <v>0</v>
      </c>
      <c r="O303" s="170">
        <f t="shared" si="23"/>
        <v>471</v>
      </c>
      <c r="P303" t="str">
        <f>IFERROR(VLOOKUP(D303,'Bank Master'!$C$3:$D$7987,2,0),"Indirect")</f>
        <v>Direct</v>
      </c>
      <c r="Q303">
        <f>IFERROR(VLOOKUP(A303,Table1424[],6,0),0)</f>
        <v>0</v>
      </c>
      <c r="R303">
        <f>IFERROR(VLOOKUP(A303,Table1424[],7,0),0)</f>
        <v>0</v>
      </c>
      <c r="S303">
        <f>IFERROR(VLOOKUP(A303,Table1424[],8,0),0)</f>
        <v>0</v>
      </c>
      <c r="T303">
        <f>IFERROR(VLOOKUP(A303,Table1424[],9,0),0)</f>
        <v>0</v>
      </c>
      <c r="U303" s="40">
        <f>IFERROR(VLOOKUP(A303,Table1424[],10,0),0)</f>
        <v>0</v>
      </c>
      <c r="V303">
        <f t="shared" si="24"/>
        <v>1</v>
      </c>
      <c r="W303" t="str">
        <f t="shared" si="25"/>
        <v>Not Available</v>
      </c>
      <c r="X303" s="164" t="str" cm="1">
        <f t="array" aca="1" ref="X303" ca="1">SUBSTITUTE(SUBSTITUTE(MID(CELL("filename"),FIND("[",CELL("filename"))+1,FIND("]",CELL("filename"))-FIND("[",CELL("filename"))-1)," JH Farmer Payment-",""),".xlsx","")</f>
        <v>Indent</v>
      </c>
      <c r="Y303" s="13">
        <f t="shared" si="22"/>
        <v>26.651561837455827</v>
      </c>
      <c r="Z303" s="3">
        <v>0</v>
      </c>
    </row>
    <row r="304" spans="1:27" x14ac:dyDescent="0.25">
      <c r="A304" t="str">
        <f>CONCATENATE(Table2[[#This Row],[Code]],Table2[[#This Row],[Farmers Code]])</f>
        <v>200100570002</v>
      </c>
      <c r="B304" s="1" t="str">
        <f>INDEX('MPG Payment'!$A:$A,MATCH(Table2[[#This Row],[Code]],'MPG Payment'!B:B,0))</f>
        <v>BMC Code :2001</v>
      </c>
      <c r="C304" t="str">
        <f>VLOOKUP(Table2[[#This Row],[Code]],'MPG Payment'!B:C,2,0)</f>
        <v>PANDEPARA</v>
      </c>
      <c r="D304" s="17">
        <v>20010057</v>
      </c>
      <c r="E304" s="17" t="s">
        <v>17</v>
      </c>
      <c r="F304" s="1">
        <v>4</v>
      </c>
      <c r="G304" s="13">
        <v>222.42</v>
      </c>
      <c r="H304" s="13">
        <v>8370.3685999999998</v>
      </c>
      <c r="I304" s="166">
        <v>0</v>
      </c>
      <c r="J304" s="191">
        <v>0</v>
      </c>
      <c r="K304" s="166">
        <v>0</v>
      </c>
      <c r="L304" s="166">
        <v>0</v>
      </c>
      <c r="M304" s="18">
        <v>0</v>
      </c>
      <c r="N304" s="165">
        <f>VLOOKUP(Table2[[#This Row],[Code]],'MPG Payment'!$B$4:$Z$130,25,0)</f>
        <v>0</v>
      </c>
      <c r="O304" s="170">
        <f t="shared" si="23"/>
        <v>8370</v>
      </c>
      <c r="P304" t="str">
        <f>IFERROR(VLOOKUP(D304,'Bank Master'!$C$3:$D$7987,2,0),"Indirect")</f>
        <v>Direct</v>
      </c>
      <c r="Q304" t="str">
        <f>IFERROR(VLOOKUP(A304,Table1424[],6,0),0)</f>
        <v>PANCHAM KACHHAP</v>
      </c>
      <c r="R304" t="str">
        <f>IFERROR(VLOOKUP(A304,Table1424[],7,0),0)</f>
        <v>495910110004170</v>
      </c>
      <c r="S304" t="str">
        <f>IFERROR(VLOOKUP(A304,Table1424[],8,0),0)</f>
        <v>BKID0004959</v>
      </c>
      <c r="T304">
        <f>IFERROR(VLOOKUP(A304,Table1424[],9,0),0)</f>
        <v>0</v>
      </c>
      <c r="U304" s="40">
        <f>IFERROR(VLOOKUP(A304,Table1424[],10,0),0)</f>
        <v>0</v>
      </c>
      <c r="V304">
        <f t="shared" si="24"/>
        <v>1</v>
      </c>
      <c r="W304" t="str">
        <f t="shared" si="25"/>
        <v>Available</v>
      </c>
      <c r="X304" s="164" t="str" cm="1">
        <f t="array" aca="1" ref="X304" ca="1">SUBSTITUTE(SUBSTITUTE(MID(CELL("filename"),FIND("[",CELL("filename"))+1,FIND("]",CELL("filename"))-FIND("[",CELL("filename"))-1)," JH Farmer Payment-",""),".xlsx","")</f>
        <v>Indent</v>
      </c>
      <c r="Y304" s="13">
        <f t="shared" si="22"/>
        <v>7.5266330365974285</v>
      </c>
      <c r="Z304" s="3">
        <v>0</v>
      </c>
    </row>
    <row r="305" spans="1:26" x14ac:dyDescent="0.25">
      <c r="A305" t="str">
        <f>CONCATENATE(Table2[[#This Row],[Code]],Table2[[#This Row],[Farmers Code]])</f>
        <v>200100570003</v>
      </c>
      <c r="B305" s="1" t="str">
        <f>INDEX('MPG Payment'!$A:$A,MATCH(Table2[[#This Row],[Code]],'MPG Payment'!B:B,0))</f>
        <v>BMC Code :2001</v>
      </c>
      <c r="C305" t="str">
        <f>VLOOKUP(Table2[[#This Row],[Code]],'MPG Payment'!B:C,2,0)</f>
        <v>PANDEPARA</v>
      </c>
      <c r="D305" s="17">
        <v>20010057</v>
      </c>
      <c r="E305" s="17" t="s">
        <v>0</v>
      </c>
      <c r="F305" s="1">
        <v>2</v>
      </c>
      <c r="G305" s="13">
        <v>5.0600000000000005</v>
      </c>
      <c r="H305" s="13">
        <v>313.52199999999999</v>
      </c>
      <c r="I305" s="166">
        <v>0</v>
      </c>
      <c r="J305" s="191">
        <v>0</v>
      </c>
      <c r="K305" s="166">
        <v>0</v>
      </c>
      <c r="L305" s="166">
        <v>0</v>
      </c>
      <c r="M305" s="18">
        <v>0</v>
      </c>
      <c r="N305" s="165">
        <f>VLOOKUP(Table2[[#This Row],[Code]],'MPG Payment'!$B$4:$Z$130,25,0)</f>
        <v>0</v>
      </c>
      <c r="O305" s="170">
        <f t="shared" si="23"/>
        <v>314</v>
      </c>
      <c r="P305" t="str">
        <f>IFERROR(VLOOKUP(D305,'Bank Master'!$C$3:$D$7987,2,0),"Indirect")</f>
        <v>Direct</v>
      </c>
      <c r="Q305">
        <f>IFERROR(VLOOKUP(A305,Table1424[],6,0),0)</f>
        <v>0</v>
      </c>
      <c r="R305">
        <f>IFERROR(VLOOKUP(A305,Table1424[],7,0),0)</f>
        <v>0</v>
      </c>
      <c r="S305">
        <f>IFERROR(VLOOKUP(A305,Table1424[],8,0),0)</f>
        <v>0</v>
      </c>
      <c r="T305">
        <f>IFERROR(VLOOKUP(A305,Table1424[],9,0),0)</f>
        <v>0</v>
      </c>
      <c r="U305" s="40">
        <f>IFERROR(VLOOKUP(A305,Table1424[],10,0),0)</f>
        <v>0</v>
      </c>
      <c r="V305">
        <f t="shared" si="24"/>
        <v>1</v>
      </c>
      <c r="W305" t="str">
        <f t="shared" si="25"/>
        <v>Not Available</v>
      </c>
      <c r="X305" s="164" t="str" cm="1">
        <f t="array" aca="1" ref="X305" ca="1">SUBSTITUTE(SUBSTITUTE(MID(CELL("filename"),FIND("[",CELL("filename"))+1,FIND("]",CELL("filename"))-FIND("[",CELL("filename"))-1)," JH Farmer Payment-",""),".xlsx","")</f>
        <v>Indent</v>
      </c>
      <c r="Y305" s="13">
        <f t="shared" si="22"/>
        <v>6.1960869565217394</v>
      </c>
      <c r="Z305" s="3">
        <v>0</v>
      </c>
    </row>
    <row r="306" spans="1:26" x14ac:dyDescent="0.25">
      <c r="A306" t="str">
        <f>CONCATENATE(Table2[[#This Row],[Code]],Table2[[#This Row],[Farmers Code]])</f>
        <v>200100570004</v>
      </c>
      <c r="B306" s="1" t="str">
        <f>INDEX('MPG Payment'!$A:$A,MATCH(Table2[[#This Row],[Code]],'MPG Payment'!B:B,0))</f>
        <v>BMC Code :2001</v>
      </c>
      <c r="C306" t="str">
        <f>VLOOKUP(Table2[[#This Row],[Code]],'MPG Payment'!B:C,2,0)</f>
        <v>PANDEPARA</v>
      </c>
      <c r="D306" s="17">
        <v>20010057</v>
      </c>
      <c r="E306" s="17" t="s">
        <v>1</v>
      </c>
      <c r="F306" s="1">
        <v>4</v>
      </c>
      <c r="G306" s="13">
        <v>30.28</v>
      </c>
      <c r="H306" s="13">
        <v>1352.2438</v>
      </c>
      <c r="I306" s="166">
        <v>0</v>
      </c>
      <c r="J306" s="191">
        <v>0</v>
      </c>
      <c r="K306" s="166">
        <v>0</v>
      </c>
      <c r="L306" s="166">
        <v>0</v>
      </c>
      <c r="M306" s="18">
        <v>0</v>
      </c>
      <c r="N306" s="165">
        <f>VLOOKUP(Table2[[#This Row],[Code]],'MPG Payment'!$B$4:$Z$130,25,0)</f>
        <v>0</v>
      </c>
      <c r="O306" s="170">
        <f t="shared" si="23"/>
        <v>1352</v>
      </c>
      <c r="P306" t="str">
        <f>IFERROR(VLOOKUP(D306,'Bank Master'!$C$3:$D$7987,2,0),"Indirect")</f>
        <v>Direct</v>
      </c>
      <c r="Q306" t="str">
        <f>IFERROR(VLOOKUP(A306,Table1424[],6,0),0)</f>
        <v>BHUTKI ORAIN</v>
      </c>
      <c r="R306" t="str">
        <f>IFERROR(VLOOKUP(A306,Table1424[],7,0),0)</f>
        <v>495910510005646</v>
      </c>
      <c r="S306" t="str">
        <f>IFERROR(VLOOKUP(A306,Table1424[],8,0),0)</f>
        <v>BKID0004959</v>
      </c>
      <c r="T306">
        <f>IFERROR(VLOOKUP(A306,Table1424[],9,0),0)</f>
        <v>0</v>
      </c>
      <c r="U306" s="40">
        <f>IFERROR(VLOOKUP(A306,Table1424[],10,0),0)</f>
        <v>46272</v>
      </c>
      <c r="V306">
        <f t="shared" si="24"/>
        <v>1</v>
      </c>
      <c r="W306" t="str">
        <f t="shared" si="25"/>
        <v>Available</v>
      </c>
      <c r="X306" s="164" t="str" cm="1">
        <f t="array" aca="1" ref="X306" ca="1">SUBSTITUTE(SUBSTITUTE(MID(CELL("filename"),FIND("[",CELL("filename"))+1,FIND("]",CELL("filename"))-FIND("[",CELL("filename"))-1)," JH Farmer Payment-",""),".xlsx","")</f>
        <v>Indent</v>
      </c>
      <c r="Y306" s="13">
        <f t="shared" si="22"/>
        <v>8.9315970937912805</v>
      </c>
      <c r="Z306" s="3">
        <v>0</v>
      </c>
    </row>
    <row r="307" spans="1:26" x14ac:dyDescent="0.25">
      <c r="A307" t="str">
        <f>CONCATENATE(Table2[[#This Row],[Code]],Table2[[#This Row],[Farmers Code]])</f>
        <v>200100570005</v>
      </c>
      <c r="B307" s="1" t="str">
        <f>INDEX('MPG Payment'!$A:$A,MATCH(Table2[[#This Row],[Code]],'MPG Payment'!B:B,0))</f>
        <v>BMC Code :2001</v>
      </c>
      <c r="C307" t="str">
        <f>VLOOKUP(Table2[[#This Row],[Code]],'MPG Payment'!B:C,2,0)</f>
        <v>PANDEPARA</v>
      </c>
      <c r="D307" s="17">
        <v>20010057</v>
      </c>
      <c r="E307" s="17" t="s">
        <v>18</v>
      </c>
      <c r="F307" s="1">
        <v>2</v>
      </c>
      <c r="G307" s="13">
        <v>16.97</v>
      </c>
      <c r="H307" s="13">
        <v>696.16449999999998</v>
      </c>
      <c r="I307" s="166">
        <v>0</v>
      </c>
      <c r="J307" s="191">
        <v>0</v>
      </c>
      <c r="K307" s="166">
        <v>0</v>
      </c>
      <c r="L307" s="166">
        <v>0</v>
      </c>
      <c r="M307" s="18">
        <v>0</v>
      </c>
      <c r="N307" s="165">
        <f>VLOOKUP(Table2[[#This Row],[Code]],'MPG Payment'!$B$4:$Z$130,25,0)</f>
        <v>0</v>
      </c>
      <c r="O307" s="170">
        <f t="shared" si="23"/>
        <v>696</v>
      </c>
      <c r="P307" t="str">
        <f>IFERROR(VLOOKUP(D307,'Bank Master'!$C$3:$D$7987,2,0),"Indirect")</f>
        <v>Direct</v>
      </c>
      <c r="Q307" t="str">
        <f>IFERROR(VLOOKUP(A307,Table1424[],6,0),0)</f>
        <v>RAJARAM MAHTO</v>
      </c>
      <c r="R307" t="str">
        <f>IFERROR(VLOOKUP(A307,Table1424[],7,0),0)</f>
        <v>9760001700076214</v>
      </c>
      <c r="S307" t="str">
        <f>IFERROR(VLOOKUP(A307,Table1424[],8,0),0)</f>
        <v>PUNB0976000</v>
      </c>
      <c r="T307">
        <f>IFERROR(VLOOKUP(A307,Table1424[],9,0),0)</f>
        <v>0</v>
      </c>
      <c r="U307" s="40">
        <f>IFERROR(VLOOKUP(A307,Table1424[],10,0),0)</f>
        <v>46272</v>
      </c>
      <c r="V307">
        <f t="shared" si="24"/>
        <v>1</v>
      </c>
      <c r="W307" t="str">
        <f t="shared" si="25"/>
        <v>Available</v>
      </c>
      <c r="X307" s="164" t="str" cm="1">
        <f t="array" aca="1" ref="X307" ca="1">SUBSTITUTE(SUBSTITUTE(MID(CELL("filename"),FIND("[",CELL("filename"))+1,FIND("]",CELL("filename"))-FIND("[",CELL("filename"))-1)," JH Farmer Payment-",""),".xlsx","")</f>
        <v>Indent</v>
      </c>
      <c r="Y307" s="13">
        <f t="shared" si="22"/>
        <v>4.1023246906305246</v>
      </c>
      <c r="Z307" s="3">
        <v>0</v>
      </c>
    </row>
    <row r="308" spans="1:26" x14ac:dyDescent="0.25">
      <c r="A308" t="str">
        <f>CONCATENATE(Table2[[#This Row],[Code]],Table2[[#This Row],[Farmers Code]])</f>
        <v>200100570006</v>
      </c>
      <c r="B308" s="1" t="str">
        <f>INDEX('MPG Payment'!$A:$A,MATCH(Table2[[#This Row],[Code]],'MPG Payment'!B:B,0))</f>
        <v>BMC Code :2001</v>
      </c>
      <c r="C308" t="str">
        <f>VLOOKUP(Table2[[#This Row],[Code]],'MPG Payment'!B:C,2,0)</f>
        <v>PANDEPARA</v>
      </c>
      <c r="D308" s="17">
        <v>20010057</v>
      </c>
      <c r="E308" s="17" t="s">
        <v>19</v>
      </c>
      <c r="F308" s="1">
        <v>4</v>
      </c>
      <c r="G308" s="13">
        <v>7.33</v>
      </c>
      <c r="H308" s="13">
        <v>287.91950000000003</v>
      </c>
      <c r="I308" s="166">
        <v>0</v>
      </c>
      <c r="J308" s="191">
        <v>0</v>
      </c>
      <c r="K308" s="166">
        <v>0</v>
      </c>
      <c r="L308" s="166">
        <v>0</v>
      </c>
      <c r="M308" s="18">
        <v>0</v>
      </c>
      <c r="N308" s="165">
        <f>VLOOKUP(Table2[[#This Row],[Code]],'MPG Payment'!$B$4:$Z$130,25,0)</f>
        <v>0</v>
      </c>
      <c r="O308" s="170">
        <f t="shared" si="23"/>
        <v>288</v>
      </c>
      <c r="P308" t="str">
        <f>IFERROR(VLOOKUP(D308,'Bank Master'!$C$3:$D$7987,2,0),"Indirect")</f>
        <v>Direct</v>
      </c>
      <c r="Q308" t="str">
        <f>IFERROR(VLOOKUP(A308,Table1424[],6,0),0)</f>
        <v>MANGRO URAIN</v>
      </c>
      <c r="R308" t="str">
        <f>IFERROR(VLOOKUP(A308,Table1424[],7,0),0)</f>
        <v>495910110007113</v>
      </c>
      <c r="S308" t="str">
        <f>IFERROR(VLOOKUP(A308,Table1424[],8,0),0)</f>
        <v>BKID0004959</v>
      </c>
      <c r="T308">
        <f>IFERROR(VLOOKUP(A308,Table1424[],9,0),0)</f>
        <v>0</v>
      </c>
      <c r="U308" s="40">
        <f>IFERROR(VLOOKUP(A308,Table1424[],10,0),0)</f>
        <v>46272</v>
      </c>
      <c r="V308">
        <f t="shared" si="24"/>
        <v>1</v>
      </c>
      <c r="W308" t="str">
        <f t="shared" si="25"/>
        <v>Available</v>
      </c>
      <c r="X308" s="164" t="str" cm="1">
        <f t="array" aca="1" ref="X308" ca="1">SUBSTITUTE(SUBSTITUTE(MID(CELL("filename"),FIND("[",CELL("filename"))+1,FIND("]",CELL("filename"))-FIND("[",CELL("filename"))-1)," JH Farmer Payment-",""),".xlsx","")</f>
        <v>Indent</v>
      </c>
      <c r="Y308" s="13">
        <f t="shared" si="22"/>
        <v>7.8559208731241483</v>
      </c>
      <c r="Z308" s="3">
        <v>0</v>
      </c>
    </row>
    <row r="309" spans="1:26" x14ac:dyDescent="0.25">
      <c r="A309" t="str">
        <f>CONCATENATE(Table2[[#This Row],[Code]],Table2[[#This Row],[Farmers Code]])</f>
        <v>200100590002</v>
      </c>
      <c r="B309" s="1" t="str">
        <f>INDEX('MPG Payment'!$A:$A,MATCH(Table2[[#This Row],[Code]],'MPG Payment'!B:B,0))</f>
        <v>BMC Code :2001</v>
      </c>
      <c r="C309" t="str">
        <f>VLOOKUP(Table2[[#This Row],[Code]],'MPG Payment'!B:C,2,0)</f>
        <v>KARANJI 2</v>
      </c>
      <c r="D309" s="17">
        <v>20010059</v>
      </c>
      <c r="E309" s="17" t="s">
        <v>17</v>
      </c>
      <c r="F309" s="1">
        <v>14</v>
      </c>
      <c r="G309" s="13">
        <v>109.68</v>
      </c>
      <c r="H309" s="13">
        <v>4432.7944999999991</v>
      </c>
      <c r="I309" s="166">
        <v>0</v>
      </c>
      <c r="J309" s="191">
        <v>0</v>
      </c>
      <c r="K309" s="166">
        <v>337.90000000000055</v>
      </c>
      <c r="L309" s="166">
        <v>0</v>
      </c>
      <c r="M309" s="18">
        <v>0</v>
      </c>
      <c r="N309" s="165">
        <f>VLOOKUP(Table2[[#This Row],[Code]],'MPG Payment'!$B$4:$Z$130,25,0)</f>
        <v>0</v>
      </c>
      <c r="O309" s="170">
        <f t="shared" si="23"/>
        <v>4095</v>
      </c>
      <c r="P309" t="str">
        <f>IFERROR(VLOOKUP(D309,'Bank Master'!$C$3:$D$7987,2,0),"Indirect")</f>
        <v>Direct</v>
      </c>
      <c r="Q309" t="str">
        <f>IFERROR(VLOOKUP(A309,Table1424[],6,0),0)</f>
        <v>SUBASTANA BHAGAT</v>
      </c>
      <c r="R309" t="str">
        <f>IFERROR(VLOOKUP(A309,Table1424[],7,0),0)</f>
        <v>9760000100003293</v>
      </c>
      <c r="S309" t="str">
        <f>IFERROR(VLOOKUP(A309,Table1424[],8,0),0)</f>
        <v>PUNB0976000</v>
      </c>
      <c r="T309">
        <f>IFERROR(VLOOKUP(A309,Table1424[],9,0),0)</f>
        <v>0</v>
      </c>
      <c r="U309" s="40">
        <f>IFERROR(VLOOKUP(A309,Table1424[],10,0),0)</f>
        <v>46006</v>
      </c>
      <c r="V309">
        <f t="shared" si="24"/>
        <v>1</v>
      </c>
      <c r="W309" t="str">
        <f t="shared" si="25"/>
        <v>Available</v>
      </c>
      <c r="X309" s="164" t="str" cm="1">
        <f t="array" aca="1" ref="X309" ca="1">SUBSTITUTE(SUBSTITUTE(MID(CELL("filename"),FIND("[",CELL("filename"))+1,FIND("]",CELL("filename"))-FIND("[",CELL("filename"))-1)," JH Farmer Payment-",""),".xlsx","")</f>
        <v>Indent</v>
      </c>
      <c r="Y309" s="13">
        <f t="shared" si="22"/>
        <v>28.290993344274248</v>
      </c>
      <c r="Z309" s="3">
        <v>0</v>
      </c>
    </row>
    <row r="310" spans="1:26" x14ac:dyDescent="0.25">
      <c r="A310" t="str">
        <f>CONCATENATE(Table2[[#This Row],[Code]],Table2[[#This Row],[Farmers Code]])</f>
        <v>200100590003</v>
      </c>
      <c r="B310" s="1" t="str">
        <f>INDEX('MPG Payment'!$A:$A,MATCH(Table2[[#This Row],[Code]],'MPG Payment'!B:B,0))</f>
        <v>BMC Code :2001</v>
      </c>
      <c r="C310" t="str">
        <f>VLOOKUP(Table2[[#This Row],[Code]],'MPG Payment'!B:C,2,0)</f>
        <v>KARANJI 2</v>
      </c>
      <c r="D310" s="17">
        <v>20010059</v>
      </c>
      <c r="E310" s="17" t="s">
        <v>0</v>
      </c>
      <c r="F310" s="1">
        <v>7</v>
      </c>
      <c r="G310" s="13">
        <v>20.929999999999996</v>
      </c>
      <c r="H310" s="13">
        <v>963.77099999999996</v>
      </c>
      <c r="I310" s="166">
        <v>0</v>
      </c>
      <c r="J310" s="191">
        <v>0</v>
      </c>
      <c r="K310" s="166">
        <v>0</v>
      </c>
      <c r="L310" s="166">
        <v>0</v>
      </c>
      <c r="M310" s="18">
        <v>0</v>
      </c>
      <c r="N310" s="165">
        <f>VLOOKUP(Table2[[#This Row],[Code]],'MPG Payment'!$B$4:$Z$130,25,0)</f>
        <v>0</v>
      </c>
      <c r="O310" s="170">
        <f t="shared" si="23"/>
        <v>964</v>
      </c>
      <c r="P310" t="str">
        <f>IFERROR(VLOOKUP(D310,'Bank Master'!$C$3:$D$7987,2,0),"Indirect")</f>
        <v>Direct</v>
      </c>
      <c r="Q310" t="str">
        <f>IFERROR(VLOOKUP(A310,Table1424[],6,0),0)</f>
        <v>BUDHMANI TANA BHAGAT</v>
      </c>
      <c r="R310" t="str">
        <f>IFERROR(VLOOKUP(A310,Table1424[],7,0),0)</f>
        <v>110159492771</v>
      </c>
      <c r="S310" t="str">
        <f>IFERROR(VLOOKUP(A310,Table1424[],8,0),0)</f>
        <v>CNRB0004895</v>
      </c>
      <c r="T310">
        <f>IFERROR(VLOOKUP(A310,Table1424[],9,0),0)</f>
        <v>0</v>
      </c>
      <c r="U310" s="40">
        <f>IFERROR(VLOOKUP(A310,Table1424[],10,0),0)</f>
        <v>46013</v>
      </c>
      <c r="V310">
        <f t="shared" si="24"/>
        <v>1</v>
      </c>
      <c r="W310" t="str">
        <f t="shared" si="25"/>
        <v>Available</v>
      </c>
      <c r="X310" s="164" t="str" cm="1">
        <f t="array" aca="1" ref="X310" ca="1">SUBSTITUTE(SUBSTITUTE(MID(CELL("filename"),FIND("[",CELL("filename"))+1,FIND("]",CELL("filename"))-FIND("[",CELL("filename"))-1)," JH Farmer Payment-",""),".xlsx","")</f>
        <v>Indent</v>
      </c>
      <c r="Y310" s="13">
        <f t="shared" si="22"/>
        <v>16.116571906354519</v>
      </c>
      <c r="Z310" s="3">
        <v>0</v>
      </c>
    </row>
    <row r="311" spans="1:26" x14ac:dyDescent="0.25">
      <c r="A311" t="str">
        <f>CONCATENATE(Table2[[#This Row],[Code]],Table2[[#This Row],[Farmers Code]])</f>
        <v>200100610002</v>
      </c>
      <c r="B311" s="1" t="str">
        <f>INDEX('MPG Payment'!$A:$A,MATCH(Table2[[#This Row],[Code]],'MPG Payment'!B:B,0))</f>
        <v>BMC Code :2001</v>
      </c>
      <c r="C311" t="str">
        <f>VLOOKUP(Table2[[#This Row],[Code]],'MPG Payment'!B:C,2,0)</f>
        <v>SEMRA</v>
      </c>
      <c r="D311" s="17">
        <v>20010061</v>
      </c>
      <c r="E311" s="17" t="s">
        <v>17</v>
      </c>
      <c r="F311" s="1">
        <v>14</v>
      </c>
      <c r="G311" s="13">
        <v>181.35999999999999</v>
      </c>
      <c r="H311" s="13">
        <v>7352.4434000000001</v>
      </c>
      <c r="I311" s="166">
        <v>0</v>
      </c>
      <c r="J311" s="191">
        <v>0</v>
      </c>
      <c r="K311" s="166">
        <v>138.47999999999956</v>
      </c>
      <c r="L311" s="166">
        <v>0</v>
      </c>
      <c r="M311" s="18">
        <v>0</v>
      </c>
      <c r="N311" s="165">
        <f>VLOOKUP(Table2[[#This Row],[Code]],'MPG Payment'!$B$4:$Z$130,25,0)</f>
        <v>0</v>
      </c>
      <c r="O311" s="170">
        <f t="shared" si="23"/>
        <v>7214</v>
      </c>
      <c r="P311" t="str">
        <f>IFERROR(VLOOKUP(D311,'Bank Master'!$C$3:$D$7987,2,0),"Indirect")</f>
        <v>Direct</v>
      </c>
      <c r="Q311" t="str">
        <f>IFERROR(VLOOKUP(A311,Table1424[],6,0),0)</f>
        <v>HIRU TIRKEY</v>
      </c>
      <c r="R311" t="str">
        <f>IFERROR(VLOOKUP(A311,Table1424[],7,0),0)</f>
        <v>1751104000033655</v>
      </c>
      <c r="S311" t="str">
        <f>IFERROR(VLOOKUP(A311,Table1424[],8,0),0)</f>
        <v>IBKL0001751</v>
      </c>
      <c r="T311">
        <f>IFERROR(VLOOKUP(A311,Table1424[],9,0),0)</f>
        <v>0</v>
      </c>
      <c r="U311" s="40">
        <f>IFERROR(VLOOKUP(A311,Table1424[],10,0),0)</f>
        <v>46055</v>
      </c>
      <c r="V311">
        <f t="shared" si="24"/>
        <v>1</v>
      </c>
      <c r="W311" t="str">
        <f t="shared" si="25"/>
        <v>Available</v>
      </c>
      <c r="X311" s="164" t="str" cm="1">
        <f t="array" aca="1" ref="X311" ca="1">SUBSTITUTE(SUBSTITUTE(MID(CELL("filename"),FIND("[",CELL("filename"))+1,FIND("]",CELL("filename"))-FIND("[",CELL("filename"))-1)," JH Farmer Payment-",""),".xlsx","")</f>
        <v>Indent</v>
      </c>
      <c r="Y311" s="13">
        <f t="shared" si="22"/>
        <v>28.378420710189683</v>
      </c>
      <c r="Z311" s="3">
        <v>0</v>
      </c>
    </row>
    <row r="312" spans="1:26" x14ac:dyDescent="0.25">
      <c r="A312" t="str">
        <f>CONCATENATE(Table2[[#This Row],[Code]],Table2[[#This Row],[Farmers Code]])</f>
        <v>200100610003</v>
      </c>
      <c r="B312" s="1" t="str">
        <f>INDEX('MPG Payment'!$A:$A,MATCH(Table2[[#This Row],[Code]],'MPG Payment'!B:B,0))</f>
        <v>BMC Code :2001</v>
      </c>
      <c r="C312" t="str">
        <f>VLOOKUP(Table2[[#This Row],[Code]],'MPG Payment'!B:C,2,0)</f>
        <v>SEMRA</v>
      </c>
      <c r="D312" s="17">
        <v>20010061</v>
      </c>
      <c r="E312" s="17" t="s">
        <v>0</v>
      </c>
      <c r="F312" s="1">
        <v>14</v>
      </c>
      <c r="G312" s="13">
        <v>67.08</v>
      </c>
      <c r="H312" s="13">
        <v>2686.7922000000003</v>
      </c>
      <c r="I312" s="166">
        <v>0</v>
      </c>
      <c r="J312" s="191">
        <v>0</v>
      </c>
      <c r="K312" s="166">
        <v>0</v>
      </c>
      <c r="L312" s="166">
        <v>0</v>
      </c>
      <c r="M312" s="18">
        <v>0</v>
      </c>
      <c r="N312" s="165">
        <f>VLOOKUP(Table2[[#This Row],[Code]],'MPG Payment'!$B$4:$Z$130,25,0)</f>
        <v>0</v>
      </c>
      <c r="O312" s="170">
        <f t="shared" si="23"/>
        <v>2687</v>
      </c>
      <c r="P312" t="str">
        <f>IFERROR(VLOOKUP(D312,'Bank Master'!$C$3:$D$7987,2,0),"Indirect")</f>
        <v>Direct</v>
      </c>
      <c r="Q312" t="str">
        <f>IFERROR(VLOOKUP(A312,Table1424[],6,0),0)</f>
        <v>PRAVEEN TIRKEY</v>
      </c>
      <c r="R312" t="str">
        <f>IFERROR(VLOOKUP(A312,Table1424[],7,0),0)</f>
        <v>22010796040</v>
      </c>
      <c r="S312" t="str">
        <f>IFERROR(VLOOKUP(A312,Table1424[],8,0),0)</f>
        <v>SBIN0RRVCGB</v>
      </c>
      <c r="T312">
        <f>IFERROR(VLOOKUP(A312,Table1424[],9,0),0)</f>
        <v>0</v>
      </c>
      <c r="U312" s="40">
        <f>IFERROR(VLOOKUP(A312,Table1424[],10,0),0)</f>
        <v>46140</v>
      </c>
      <c r="V312">
        <f t="shared" si="24"/>
        <v>1</v>
      </c>
      <c r="W312" t="str">
        <f t="shared" si="25"/>
        <v>Available</v>
      </c>
      <c r="X312" s="164" t="str" cm="1">
        <f t="array" aca="1" ref="X312" ca="1">SUBSTITUTE(SUBSTITUTE(MID(CELL("filename"),FIND("[",CELL("filename"))+1,FIND("]",CELL("filename"))-FIND("[",CELL("filename"))-1)," JH Farmer Payment-",""),".xlsx","")</f>
        <v>Indent</v>
      </c>
      <c r="Y312" s="13">
        <f t="shared" si="22"/>
        <v>28.03748568872988</v>
      </c>
      <c r="Z312" s="3">
        <v>0</v>
      </c>
    </row>
    <row r="313" spans="1:26" x14ac:dyDescent="0.25">
      <c r="A313" t="str">
        <f>CONCATENATE(Table2[[#This Row],[Code]],Table2[[#This Row],[Farmers Code]])</f>
        <v>200100610004</v>
      </c>
      <c r="B313" s="1" t="str">
        <f>INDEX('MPG Payment'!$A:$A,MATCH(Table2[[#This Row],[Code]],'MPG Payment'!B:B,0))</f>
        <v>BMC Code :2001</v>
      </c>
      <c r="C313" t="str">
        <f>VLOOKUP(Table2[[#This Row],[Code]],'MPG Payment'!B:C,2,0)</f>
        <v>SEMRA</v>
      </c>
      <c r="D313" s="17">
        <v>20010061</v>
      </c>
      <c r="E313" s="17" t="s">
        <v>1</v>
      </c>
      <c r="F313" s="1">
        <v>14</v>
      </c>
      <c r="G313" s="13">
        <v>146.39000000000004</v>
      </c>
      <c r="H313" s="13">
        <v>6242.4148000000014</v>
      </c>
      <c r="I313" s="166">
        <v>0</v>
      </c>
      <c r="J313" s="191">
        <v>0</v>
      </c>
      <c r="K313" s="166">
        <v>0</v>
      </c>
      <c r="L313" s="166">
        <v>0</v>
      </c>
      <c r="M313" s="18">
        <v>0</v>
      </c>
      <c r="N313" s="165">
        <f>VLOOKUP(Table2[[#This Row],[Code]],'MPG Payment'!$B$4:$Z$130,25,0)</f>
        <v>0</v>
      </c>
      <c r="O313" s="170">
        <f t="shared" si="23"/>
        <v>6242</v>
      </c>
      <c r="P313" t="str">
        <f>IFERROR(VLOOKUP(D313,'Bank Master'!$C$3:$D$7987,2,0),"Indirect")</f>
        <v>Direct</v>
      </c>
      <c r="Q313" t="str">
        <f>IFERROR(VLOOKUP(A313,Table1424[],6,0),0)</f>
        <v>MARIAM GURGI TIRKEY</v>
      </c>
      <c r="R313" t="str">
        <f>IFERROR(VLOOKUP(A313,Table1424[],7,0),0)</f>
        <v>22010734628</v>
      </c>
      <c r="S313" t="str">
        <f>IFERROR(VLOOKUP(A313,Table1424[],8,0),0)</f>
        <v>SBIN0RRVCGB</v>
      </c>
      <c r="T313">
        <f>IFERROR(VLOOKUP(A313,Table1424[],9,0),0)</f>
        <v>0</v>
      </c>
      <c r="U313" s="40">
        <f>IFERROR(VLOOKUP(A313,Table1424[],10,0),0)</f>
        <v>46140</v>
      </c>
      <c r="V313">
        <f t="shared" si="24"/>
        <v>1</v>
      </c>
      <c r="W313" t="str">
        <f t="shared" si="25"/>
        <v>Available</v>
      </c>
      <c r="X313" s="164" t="str" cm="1">
        <f t="array" aca="1" ref="X313" ca="1">SUBSTITUTE(SUBSTITUTE(MID(CELL("filename"),FIND("[",CELL("filename"))+1,FIND("]",CELL("filename"))-FIND("[",CELL("filename"))-1)," JH Farmer Payment-",""),".xlsx","")</f>
        <v>Indent</v>
      </c>
      <c r="Y313" s="13">
        <f t="shared" si="22"/>
        <v>29.849650659198034</v>
      </c>
      <c r="Z313" s="3">
        <v>0</v>
      </c>
    </row>
    <row r="314" spans="1:26" x14ac:dyDescent="0.25">
      <c r="A314" t="str">
        <f>CONCATENATE(Table2[[#This Row],[Code]],Table2[[#This Row],[Farmers Code]])</f>
        <v>200100610006</v>
      </c>
      <c r="B314" s="1" t="str">
        <f>INDEX('MPG Payment'!$A:$A,MATCH(Table2[[#This Row],[Code]],'MPG Payment'!B:B,0))</f>
        <v>BMC Code :2001</v>
      </c>
      <c r="C314" t="str">
        <f>VLOOKUP(Table2[[#This Row],[Code]],'MPG Payment'!B:C,2,0)</f>
        <v>SEMRA</v>
      </c>
      <c r="D314" s="17">
        <v>20010061</v>
      </c>
      <c r="E314" s="17" t="s">
        <v>19</v>
      </c>
      <c r="F314" s="1">
        <v>14</v>
      </c>
      <c r="G314" s="13">
        <v>43.809999999999988</v>
      </c>
      <c r="H314" s="13">
        <v>1717.1722</v>
      </c>
      <c r="I314" s="166">
        <v>0</v>
      </c>
      <c r="J314" s="191">
        <v>0</v>
      </c>
      <c r="K314" s="166">
        <v>0</v>
      </c>
      <c r="L314" s="166">
        <v>0</v>
      </c>
      <c r="M314" s="18">
        <v>0</v>
      </c>
      <c r="N314" s="165">
        <f>VLOOKUP(Table2[[#This Row],[Code]],'MPG Payment'!$B$4:$Z$130,25,0)</f>
        <v>0</v>
      </c>
      <c r="O314" s="170">
        <f t="shared" si="23"/>
        <v>1717</v>
      </c>
      <c r="P314" t="str">
        <f>IFERROR(VLOOKUP(D314,'Bank Master'!$C$3:$D$7987,2,0),"Indirect")</f>
        <v>Direct</v>
      </c>
      <c r="Q314" t="str">
        <f>IFERROR(VLOOKUP(A314,Table1424[],6,0),0)</f>
        <v>DEEPA TIRKEY</v>
      </c>
      <c r="R314" t="str">
        <f>IFERROR(VLOOKUP(A314,Table1424[],7,0),0)</f>
        <v>358702120008592</v>
      </c>
      <c r="S314" t="str">
        <f>IFERROR(VLOOKUP(A314,Table1424[],8,0),0)</f>
        <v>UBIN0535877</v>
      </c>
      <c r="T314">
        <f>IFERROR(VLOOKUP(A314,Table1424[],9,0),0)</f>
        <v>0</v>
      </c>
      <c r="U314" s="40">
        <f>IFERROR(VLOOKUP(A314,Table1424[],10,0),0)</f>
        <v>46160</v>
      </c>
      <c r="V314">
        <f t="shared" si="24"/>
        <v>1</v>
      </c>
      <c r="W314" t="str">
        <f t="shared" si="25"/>
        <v>Available</v>
      </c>
      <c r="X314" s="164" t="str" cm="1">
        <f t="array" aca="1" ref="X314" ca="1">SUBSTITUTE(SUBSTITUTE(MID(CELL("filename"),FIND("[",CELL("filename"))+1,FIND("]",CELL("filename"))-FIND("[",CELL("filename"))-1)," JH Farmer Payment-",""),".xlsx","")</f>
        <v>Indent</v>
      </c>
      <c r="Y314" s="13">
        <f t="shared" si="22"/>
        <v>27.437127139922403</v>
      </c>
      <c r="Z314" s="3">
        <v>0</v>
      </c>
    </row>
    <row r="315" spans="1:26" x14ac:dyDescent="0.25">
      <c r="A315" t="str">
        <f>CONCATENATE(Table2[[#This Row],[Code]],Table2[[#This Row],[Farmers Code]])</f>
        <v>200100610009</v>
      </c>
      <c r="B315" s="1" t="str">
        <f>INDEX('MPG Payment'!$A:$A,MATCH(Table2[[#This Row],[Code]],'MPG Payment'!B:B,0))</f>
        <v>BMC Code :2001</v>
      </c>
      <c r="C315" t="str">
        <f>VLOOKUP(Table2[[#This Row],[Code]],'MPG Payment'!B:C,2,0)</f>
        <v>SEMRA</v>
      </c>
      <c r="D315" s="17">
        <v>20010061</v>
      </c>
      <c r="E315" s="17" t="s">
        <v>36</v>
      </c>
      <c r="F315" s="1">
        <v>14</v>
      </c>
      <c r="G315" s="13">
        <v>83.570000000000007</v>
      </c>
      <c r="H315" s="13">
        <v>3218.5834999999997</v>
      </c>
      <c r="I315" s="166">
        <v>0</v>
      </c>
      <c r="J315" s="191">
        <v>0</v>
      </c>
      <c r="K315" s="166">
        <v>0</v>
      </c>
      <c r="L315" s="166">
        <v>0</v>
      </c>
      <c r="M315" s="18">
        <v>0</v>
      </c>
      <c r="N315" s="165">
        <f>VLOOKUP(Table2[[#This Row],[Code]],'MPG Payment'!$B$4:$Z$130,25,0)</f>
        <v>0</v>
      </c>
      <c r="O315" s="170">
        <f t="shared" si="23"/>
        <v>3219</v>
      </c>
      <c r="P315" t="str">
        <f>IFERROR(VLOOKUP(D315,'Bank Master'!$C$3:$D$7987,2,0),"Indirect")</f>
        <v>Direct</v>
      </c>
      <c r="Q315" t="str">
        <f>IFERROR(VLOOKUP(A315,Table1424[],6,0),0)</f>
        <v>PRIYA TIRKEY</v>
      </c>
      <c r="R315" t="str">
        <f>IFERROR(VLOOKUP(A315,Table1424[],7,0),0)</f>
        <v>358702120010757</v>
      </c>
      <c r="S315" t="str">
        <f>IFERROR(VLOOKUP(A315,Table1424[],8,0),0)</f>
        <v>UBIN0535877</v>
      </c>
      <c r="T315">
        <f>IFERROR(VLOOKUP(A315,Table1424[],9,0),0)</f>
        <v>0</v>
      </c>
      <c r="U315" s="40">
        <f>IFERROR(VLOOKUP(A315,Table1424[],10,0),0)</f>
        <v>46223</v>
      </c>
      <c r="V315">
        <f t="shared" si="24"/>
        <v>1</v>
      </c>
      <c r="W315" t="str">
        <f t="shared" si="25"/>
        <v>Available</v>
      </c>
      <c r="X315" s="164" t="str" cm="1">
        <f t="array" aca="1" ref="X315" ca="1">SUBSTITUTE(SUBSTITUTE(MID(CELL("filename"),FIND("[",CELL("filename"))+1,FIND("]",CELL("filename"))-FIND("[",CELL("filename"))-1)," JH Farmer Payment-",""),".xlsx","")</f>
        <v>Indent</v>
      </c>
      <c r="Y315" s="13">
        <f t="shared" si="22"/>
        <v>26.959536316860113</v>
      </c>
      <c r="Z315" s="3">
        <v>0</v>
      </c>
    </row>
    <row r="316" spans="1:26" x14ac:dyDescent="0.25">
      <c r="A316" t="str">
        <f>CONCATENATE(Table2[[#This Row],[Code]],Table2[[#This Row],[Farmers Code]])</f>
        <v>200100620003</v>
      </c>
      <c r="B316" s="1" t="str">
        <f>INDEX('MPG Payment'!$A:$A,MATCH(Table2[[#This Row],[Code]],'MPG Payment'!B:B,0))</f>
        <v>BMC Code :2001</v>
      </c>
      <c r="C316" t="str">
        <f>VLOOKUP(Table2[[#This Row],[Code]],'MPG Payment'!B:C,2,0)</f>
        <v>PISKA</v>
      </c>
      <c r="D316" s="17">
        <v>20010062</v>
      </c>
      <c r="E316" s="17" t="s">
        <v>0</v>
      </c>
      <c r="F316" s="1">
        <v>2</v>
      </c>
      <c r="G316" s="13">
        <v>6.2200000000000006</v>
      </c>
      <c r="H316" s="13">
        <v>281.77350000000001</v>
      </c>
      <c r="I316" s="166">
        <v>0</v>
      </c>
      <c r="J316" s="191">
        <v>0</v>
      </c>
      <c r="K316" s="166">
        <v>0</v>
      </c>
      <c r="L316" s="166">
        <v>0</v>
      </c>
      <c r="M316" s="18">
        <v>0</v>
      </c>
      <c r="N316" s="165">
        <f>VLOOKUP(Table2[[#This Row],[Code]],'MPG Payment'!$B$4:$Z$130,25,0)</f>
        <v>0</v>
      </c>
      <c r="O316" s="170">
        <f t="shared" si="23"/>
        <v>282</v>
      </c>
      <c r="P316" t="str">
        <f>IFERROR(VLOOKUP(D316,'Bank Master'!$C$3:$D$7987,2,0),"Indirect")</f>
        <v>Direct</v>
      </c>
      <c r="Q316" t="str">
        <f>IFERROR(VLOOKUP(A316,Table1424[],6,0),0)</f>
        <v>RUBI ORAIN</v>
      </c>
      <c r="R316" t="str">
        <f>IFERROR(VLOOKUP(A316,Table1424[],7,0),0)</f>
        <v>371101000008185</v>
      </c>
      <c r="S316" t="str">
        <f>IFERROR(VLOOKUP(A316,Table1424[],8,0),0)</f>
        <v>IOBA0003711</v>
      </c>
      <c r="T316">
        <f>IFERROR(VLOOKUP(A316,Table1424[],9,0),0)</f>
        <v>0</v>
      </c>
      <c r="U316" s="40">
        <f>IFERROR(VLOOKUP(A316,Table1424[],10,0),0)</f>
        <v>0</v>
      </c>
      <c r="V316">
        <f t="shared" si="24"/>
        <v>1</v>
      </c>
      <c r="W316" t="str">
        <f t="shared" si="25"/>
        <v>Available</v>
      </c>
      <c r="X316" s="164" t="str" cm="1">
        <f t="array" aca="1" ref="X316" ca="1">SUBSTITUTE(SUBSTITUTE(MID(CELL("filename"),FIND("[",CELL("filename"))+1,FIND("]",CELL("filename"))-FIND("[",CELL("filename"))-1)," JH Farmer Payment-",""),".xlsx","")</f>
        <v>Indent</v>
      </c>
      <c r="Y316" s="13">
        <f t="shared" si="22"/>
        <v>4.5301205787781349</v>
      </c>
      <c r="Z316" s="3">
        <v>0</v>
      </c>
    </row>
    <row r="317" spans="1:26" x14ac:dyDescent="0.25">
      <c r="A317" t="str">
        <f>CONCATENATE(Table2[[#This Row],[Code]],Table2[[#This Row],[Farmers Code]])</f>
        <v>200100620004</v>
      </c>
      <c r="B317" s="1" t="str">
        <f>INDEX('MPG Payment'!$A:$A,MATCH(Table2[[#This Row],[Code]],'MPG Payment'!B:B,0))</f>
        <v>BMC Code :2001</v>
      </c>
      <c r="C317" t="str">
        <f>VLOOKUP(Table2[[#This Row],[Code]],'MPG Payment'!B:C,2,0)</f>
        <v>PISKA</v>
      </c>
      <c r="D317" s="17">
        <v>20010062</v>
      </c>
      <c r="E317" s="17" t="s">
        <v>1</v>
      </c>
      <c r="F317" s="1">
        <v>4</v>
      </c>
      <c r="G317" s="13">
        <v>37.760000000000005</v>
      </c>
      <c r="H317" s="13">
        <v>1570.1655000000001</v>
      </c>
      <c r="I317" s="166">
        <v>0</v>
      </c>
      <c r="J317" s="191">
        <v>0</v>
      </c>
      <c r="K317" s="166">
        <v>0</v>
      </c>
      <c r="L317" s="166">
        <v>0</v>
      </c>
      <c r="M317" s="18">
        <v>0</v>
      </c>
      <c r="N317" s="165">
        <f>VLOOKUP(Table2[[#This Row],[Code]],'MPG Payment'!$B$4:$Z$130,25,0)</f>
        <v>0</v>
      </c>
      <c r="O317" s="170">
        <f t="shared" si="23"/>
        <v>1570</v>
      </c>
      <c r="P317" t="str">
        <f>IFERROR(VLOOKUP(D317,'Bank Master'!$C$3:$D$7987,2,0),"Indirect")</f>
        <v>Direct</v>
      </c>
      <c r="Q317" t="str">
        <f>IFERROR(VLOOKUP(A317,Table1424[],6,0),0)</f>
        <v>MR RUPDEO</v>
      </c>
      <c r="R317" t="str">
        <f>IFERROR(VLOOKUP(A317,Table1424[],7,0),0)</f>
        <v>7765000100012632</v>
      </c>
      <c r="S317" t="str">
        <f>IFERROR(VLOOKUP(A317,Table1424[],8,0),0)</f>
        <v>PUNB0776500</v>
      </c>
      <c r="T317">
        <f>IFERROR(VLOOKUP(A317,Table1424[],9,0),0)</f>
        <v>0</v>
      </c>
      <c r="U317" s="40">
        <f>IFERROR(VLOOKUP(A317,Table1424[],10,0),0)</f>
        <v>0</v>
      </c>
      <c r="V317">
        <f t="shared" si="24"/>
        <v>1</v>
      </c>
      <c r="W317" t="str">
        <f t="shared" si="25"/>
        <v>Available</v>
      </c>
      <c r="X317" s="164" t="str" cm="1">
        <f t="array" aca="1" ref="X317" ca="1">SUBSTITUTE(SUBSTITUTE(MID(CELL("filename"),FIND("[",CELL("filename"))+1,FIND("]",CELL("filename"))-FIND("[",CELL("filename"))-1)," JH Farmer Payment-",""),".xlsx","")</f>
        <v>Indent</v>
      </c>
      <c r="Y317" s="13">
        <f t="shared" si="22"/>
        <v>8.3165545550847462</v>
      </c>
      <c r="Z317" s="3">
        <v>0</v>
      </c>
    </row>
    <row r="318" spans="1:26" x14ac:dyDescent="0.25">
      <c r="A318" t="str">
        <f>CONCATENATE(Table2[[#This Row],[Code]],Table2[[#This Row],[Farmers Code]])</f>
        <v>200100620012</v>
      </c>
      <c r="B318" s="1" t="str">
        <f>INDEX('MPG Payment'!$A:$A,MATCH(Table2[[#This Row],[Code]],'MPG Payment'!B:B,0))</f>
        <v>BMC Code :2001</v>
      </c>
      <c r="C318" t="str">
        <f>VLOOKUP(Table2[[#This Row],[Code]],'MPG Payment'!B:C,2,0)</f>
        <v>PISKA</v>
      </c>
      <c r="D318" s="17">
        <v>20010062</v>
      </c>
      <c r="E318" s="17" t="s">
        <v>40</v>
      </c>
      <c r="F318" s="1">
        <v>13</v>
      </c>
      <c r="G318" s="13">
        <v>59.260000000000005</v>
      </c>
      <c r="H318" s="13">
        <v>2126.9153999999999</v>
      </c>
      <c r="I318" s="166">
        <v>0</v>
      </c>
      <c r="J318" s="191">
        <v>0</v>
      </c>
      <c r="K318" s="166">
        <v>0</v>
      </c>
      <c r="L318" s="166">
        <v>0</v>
      </c>
      <c r="M318" s="18">
        <v>0</v>
      </c>
      <c r="N318" s="165">
        <f>VLOOKUP(Table2[[#This Row],[Code]],'MPG Payment'!$B$4:$Z$130,25,0)</f>
        <v>0</v>
      </c>
      <c r="O318" s="170">
        <f t="shared" si="23"/>
        <v>2127</v>
      </c>
      <c r="P318" t="str">
        <f>IFERROR(VLOOKUP(D318,'Bank Master'!$C$3:$D$7987,2,0),"Indirect")</f>
        <v>Direct</v>
      </c>
      <c r="Q318" t="str">
        <f>IFERROR(VLOOKUP(A318,Table1424[],6,0),0)</f>
        <v>AJAY KUMAR KESHRI</v>
      </c>
      <c r="R318" t="str">
        <f>IFERROR(VLOOKUP(A318,Table1424[],7,0),0)</f>
        <v>371101000003845</v>
      </c>
      <c r="S318" t="str">
        <f>IFERROR(VLOOKUP(A318,Table1424[],8,0),0)</f>
        <v>IOBA0003711</v>
      </c>
      <c r="T318">
        <f>IFERROR(VLOOKUP(A318,Table1424[],9,0),0)</f>
        <v>0</v>
      </c>
      <c r="U318" s="40">
        <f>IFERROR(VLOOKUP(A318,Table1424[],10,0),0)</f>
        <v>46140</v>
      </c>
      <c r="V318">
        <f t="shared" si="24"/>
        <v>1</v>
      </c>
      <c r="W318" t="str">
        <f t="shared" si="25"/>
        <v>Available</v>
      </c>
      <c r="X318" s="164" t="str" cm="1">
        <f t="array" aca="1" ref="X318" ca="1">SUBSTITUTE(SUBSTITUTE(MID(CELL("filename"),FIND("[",CELL("filename"))+1,FIND("]",CELL("filename"))-FIND("[",CELL("filename"))-1)," JH Farmer Payment-",""),".xlsx","")</f>
        <v>Indent</v>
      </c>
      <c r="Y318" s="13">
        <f t="shared" si="22"/>
        <v>23.329311677354031</v>
      </c>
      <c r="Z318" s="3">
        <v>0</v>
      </c>
    </row>
    <row r="319" spans="1:26" x14ac:dyDescent="0.25">
      <c r="A319" t="str">
        <f>CONCATENATE(Table2[[#This Row],[Code]],Table2[[#This Row],[Farmers Code]])</f>
        <v>200100620016</v>
      </c>
      <c r="B319" s="1" t="str">
        <f>INDEX('MPG Payment'!$A:$A,MATCH(Table2[[#This Row],[Code]],'MPG Payment'!B:B,0))</f>
        <v>BMC Code :2001</v>
      </c>
      <c r="C319" t="str">
        <f>VLOOKUP(Table2[[#This Row],[Code]],'MPG Payment'!B:C,2,0)</f>
        <v>PISKA</v>
      </c>
      <c r="D319" s="17">
        <v>20010062</v>
      </c>
      <c r="E319" s="17" t="s">
        <v>26</v>
      </c>
      <c r="F319" s="1">
        <v>7</v>
      </c>
      <c r="G319" s="13">
        <v>22.119999999999997</v>
      </c>
      <c r="H319" s="13">
        <v>836.01799999999992</v>
      </c>
      <c r="I319" s="166">
        <v>0</v>
      </c>
      <c r="J319" s="191">
        <v>0</v>
      </c>
      <c r="K319" s="166">
        <v>0</v>
      </c>
      <c r="L319" s="166">
        <v>0</v>
      </c>
      <c r="M319" s="18">
        <v>0</v>
      </c>
      <c r="N319" s="165">
        <f>VLOOKUP(Table2[[#This Row],[Code]],'MPG Payment'!$B$4:$Z$130,25,0)</f>
        <v>0</v>
      </c>
      <c r="O319" s="170">
        <f t="shared" si="23"/>
        <v>836</v>
      </c>
      <c r="P319" t="str">
        <f>IFERROR(VLOOKUP(D319,'Bank Master'!$C$3:$D$7987,2,0),"Indirect")</f>
        <v>Direct</v>
      </c>
      <c r="Q319" t="str">
        <f>IFERROR(VLOOKUP(A319,Table1424[],6,0),0)</f>
        <v>VIKAS KUMAR</v>
      </c>
      <c r="R319" t="str">
        <f>IFERROR(VLOOKUP(A319,Table1424[],7,0),0)</f>
        <v>110218302361</v>
      </c>
      <c r="S319" t="str">
        <f>IFERROR(VLOOKUP(A319,Table1424[],8,0),0)</f>
        <v>CNRB0007409</v>
      </c>
      <c r="T319">
        <f>IFERROR(VLOOKUP(A319,Table1424[],9,0),0)</f>
        <v>0</v>
      </c>
      <c r="U319" s="40">
        <f>IFERROR(VLOOKUP(A319,Table1424[],10,0),0)</f>
        <v>46182</v>
      </c>
      <c r="V319">
        <f t="shared" si="24"/>
        <v>1</v>
      </c>
      <c r="W319" t="str">
        <f t="shared" si="25"/>
        <v>Available</v>
      </c>
      <c r="X319" s="164" t="str" cm="1">
        <f t="array" aca="1" ref="X319" ca="1">SUBSTITUTE(SUBSTITUTE(MID(CELL("filename"),FIND("[",CELL("filename"))+1,FIND("]",CELL("filename"))-FIND("[",CELL("filename"))-1)," JH Farmer Payment-",""),".xlsx","")</f>
        <v>Indent</v>
      </c>
      <c r="Y319" s="13">
        <f t="shared" si="22"/>
        <v>13.228132911392406</v>
      </c>
      <c r="Z319" s="3">
        <v>0</v>
      </c>
    </row>
    <row r="320" spans="1:26" x14ac:dyDescent="0.25">
      <c r="A320" t="str">
        <f>CONCATENATE(Table2[[#This Row],[Code]],Table2[[#This Row],[Farmers Code]])</f>
        <v>200100620020</v>
      </c>
      <c r="B320" s="1" t="str">
        <f>INDEX('MPG Payment'!$A:$A,MATCH(Table2[[#This Row],[Code]],'MPG Payment'!B:B,0))</f>
        <v>BMC Code :2001</v>
      </c>
      <c r="C320" t="str">
        <f>VLOOKUP(Table2[[#This Row],[Code]],'MPG Payment'!B:C,2,0)</f>
        <v>PISKA</v>
      </c>
      <c r="D320" s="17">
        <v>20010062</v>
      </c>
      <c r="E320" s="17" t="s">
        <v>4</v>
      </c>
      <c r="F320" s="1">
        <v>7</v>
      </c>
      <c r="G320" s="13">
        <v>28.8</v>
      </c>
      <c r="H320" s="13">
        <v>1027.5652</v>
      </c>
      <c r="I320" s="166">
        <v>0</v>
      </c>
      <c r="J320" s="191">
        <v>0</v>
      </c>
      <c r="K320" s="166">
        <v>0</v>
      </c>
      <c r="L320" s="166">
        <v>0</v>
      </c>
      <c r="M320" s="18">
        <v>0</v>
      </c>
      <c r="N320" s="165">
        <f>VLOOKUP(Table2[[#This Row],[Code]],'MPG Payment'!$B$4:$Z$130,25,0)</f>
        <v>0</v>
      </c>
      <c r="O320" s="170">
        <f t="shared" si="23"/>
        <v>1028</v>
      </c>
      <c r="P320" t="str">
        <f>IFERROR(VLOOKUP(D320,'Bank Master'!$C$3:$D$7987,2,0),"Indirect")</f>
        <v>Direct</v>
      </c>
      <c r="Q320" t="str">
        <f>IFERROR(VLOOKUP(A320,Table1424[],6,0),0)</f>
        <v>BUDHUWA TIRKEY</v>
      </c>
      <c r="R320" t="str">
        <f>IFERROR(VLOOKUP(A320,Table1424[],7,0),0)</f>
        <v>494310100013414</v>
      </c>
      <c r="S320" t="str">
        <f>IFERROR(VLOOKUP(A320,Table1424[],8,0),0)</f>
        <v>BKID0004943</v>
      </c>
      <c r="T320">
        <f>IFERROR(VLOOKUP(A320,Table1424[],9,0),0)</f>
        <v>0</v>
      </c>
      <c r="U320" s="40">
        <f>IFERROR(VLOOKUP(A320,Table1424[],10,0),0)</f>
        <v>46244</v>
      </c>
      <c r="V320">
        <f t="shared" si="24"/>
        <v>1</v>
      </c>
      <c r="W320" t="str">
        <f t="shared" si="25"/>
        <v>Available</v>
      </c>
      <c r="X320" s="164" t="str" cm="1">
        <f t="array" aca="1" ref="X320" ca="1">SUBSTITUTE(SUBSTITUTE(MID(CELL("filename"),FIND("[",CELL("filename"))+1,FIND("]",CELL("filename"))-FIND("[",CELL("filename"))-1)," JH Farmer Payment-",""),".xlsx","")</f>
        <v>Indent</v>
      </c>
      <c r="Y320" s="13">
        <f t="shared" si="22"/>
        <v>12.487771527777777</v>
      </c>
      <c r="Z320" s="3">
        <v>0</v>
      </c>
    </row>
    <row r="321" spans="1:26" x14ac:dyDescent="0.25">
      <c r="A321" t="str">
        <f>CONCATENATE(Table2[[#This Row],[Code]],Table2[[#This Row],[Farmers Code]])</f>
        <v>200100620021</v>
      </c>
      <c r="B321" s="1" t="str">
        <f>INDEX('MPG Payment'!$A:$A,MATCH(Table2[[#This Row],[Code]],'MPG Payment'!B:B,0))</f>
        <v>BMC Code :2001</v>
      </c>
      <c r="C321" t="str">
        <f>VLOOKUP(Table2[[#This Row],[Code]],'MPG Payment'!B:C,2,0)</f>
        <v>PISKA</v>
      </c>
      <c r="D321" s="17">
        <v>20010062</v>
      </c>
      <c r="E321" s="17" t="s">
        <v>28</v>
      </c>
      <c r="F321" s="1">
        <v>7</v>
      </c>
      <c r="G321" s="13">
        <v>20.080000000000002</v>
      </c>
      <c r="H321" s="13">
        <v>884.39929999999993</v>
      </c>
      <c r="I321" s="166">
        <v>0</v>
      </c>
      <c r="J321" s="191">
        <v>0</v>
      </c>
      <c r="K321" s="166">
        <v>0</v>
      </c>
      <c r="L321" s="166">
        <v>0</v>
      </c>
      <c r="M321" s="18">
        <v>0</v>
      </c>
      <c r="N321" s="165">
        <f>VLOOKUP(Table2[[#This Row],[Code]],'MPG Payment'!$B$4:$Z$130,25,0)</f>
        <v>0</v>
      </c>
      <c r="O321" s="170">
        <f t="shared" si="23"/>
        <v>884</v>
      </c>
      <c r="P321" t="str">
        <f>IFERROR(VLOOKUP(D321,'Bank Master'!$C$3:$D$7987,2,0),"Indirect")</f>
        <v>Direct</v>
      </c>
      <c r="Q321" t="str">
        <f>IFERROR(VLOOKUP(A321,Table1424[],6,0),0)</f>
        <v>HEMANT GOP</v>
      </c>
      <c r="R321" t="str">
        <f>IFERROR(VLOOKUP(A321,Table1424[],7,0),0)</f>
        <v>493910110002130</v>
      </c>
      <c r="S321" t="str">
        <f>IFERROR(VLOOKUP(A321,Table1424[],8,0),0)</f>
        <v>BKID0004939</v>
      </c>
      <c r="T321">
        <f>IFERROR(VLOOKUP(A321,Table1424[],9,0),0)</f>
        <v>0</v>
      </c>
      <c r="U321" s="40">
        <f>IFERROR(VLOOKUP(A321,Table1424[],10,0),0)</f>
        <v>46258</v>
      </c>
      <c r="V321">
        <f t="shared" si="24"/>
        <v>1</v>
      </c>
      <c r="W321" t="str">
        <f t="shared" si="25"/>
        <v>Available</v>
      </c>
      <c r="X321" s="164" t="str" cm="1">
        <f t="array" aca="1" ref="X321" ca="1">SUBSTITUTE(SUBSTITUTE(MID(CELL("filename"),FIND("[",CELL("filename"))+1,FIND("]",CELL("filename"))-FIND("[",CELL("filename"))-1)," JH Farmer Payment-",""),".xlsx","")</f>
        <v>Indent</v>
      </c>
      <c r="Y321" s="13">
        <f t="shared" si="22"/>
        <v>15.415326444223107</v>
      </c>
      <c r="Z321" s="3">
        <v>0</v>
      </c>
    </row>
    <row r="322" spans="1:26" x14ac:dyDescent="0.25">
      <c r="A322" t="str">
        <f>CONCATENATE(Table2[[#This Row],[Code]],Table2[[#This Row],[Farmers Code]])</f>
        <v>200200010003</v>
      </c>
      <c r="B322" s="1" t="str">
        <f>INDEX('MPG Payment'!$A:$A,MATCH(Table2[[#This Row],[Code]],'MPG Payment'!B:B,0))</f>
        <v>BMC Code :2002</v>
      </c>
      <c r="C322" t="str">
        <f>VLOOKUP(Table2[[#This Row],[Code]],'MPG Payment'!B:C,2,0)</f>
        <v>Paali</v>
      </c>
      <c r="D322" s="17">
        <v>20020001</v>
      </c>
      <c r="E322" s="17" t="s">
        <v>0</v>
      </c>
      <c r="F322" s="1">
        <v>14</v>
      </c>
      <c r="G322" s="13">
        <v>152.19999999999999</v>
      </c>
      <c r="H322" s="13">
        <v>5816.6840000000002</v>
      </c>
      <c r="I322" s="166">
        <v>0</v>
      </c>
      <c r="J322" s="191">
        <v>0</v>
      </c>
      <c r="K322" s="166">
        <v>0</v>
      </c>
      <c r="L322" s="166">
        <v>0</v>
      </c>
      <c r="M322" s="18">
        <v>0</v>
      </c>
      <c r="N322" s="165" t="str">
        <f>VLOOKUP(Table2[[#This Row],[Code]],'MPG Payment'!$B$4:$Z$130,25,0)</f>
        <v>Release1</v>
      </c>
      <c r="O322" s="170">
        <f t="shared" si="23"/>
        <v>5817</v>
      </c>
      <c r="P322" t="str">
        <f>IFERROR(VLOOKUP(D322,'Bank Master'!$C$3:$D$7987,2,0),"Indirect")</f>
        <v>Direct</v>
      </c>
      <c r="Q322" t="str">
        <f>IFERROR(VLOOKUP(A322,Table1424[],6,0),0)</f>
        <v>LILABATI DEVI</v>
      </c>
      <c r="R322" t="str">
        <f>IFERROR(VLOOKUP(A322,Table1424[],7,0),0)</f>
        <v>50100187338660</v>
      </c>
      <c r="S322" t="str">
        <f>IFERROR(VLOOKUP(A322,Table1424[],8,0),0)</f>
        <v>HDFC0001470</v>
      </c>
      <c r="T322" t="str">
        <f>IFERROR(VLOOKUP(A322,Table1424[],9,0),0)</f>
        <v>HDFC BANK</v>
      </c>
      <c r="U322" s="40">
        <f>IFERROR(VLOOKUP(A322,Table1424[],10,0),0)</f>
        <v>45199</v>
      </c>
      <c r="V322">
        <f t="shared" si="24"/>
        <v>1</v>
      </c>
      <c r="W322" t="str">
        <f t="shared" si="25"/>
        <v>Available</v>
      </c>
      <c r="X322" s="164" t="str" cm="1">
        <f t="array" aca="1" ref="X322" ca="1">SUBSTITUTE(SUBSTITUTE(MID(CELL("filename"),FIND("[",CELL("filename"))+1,FIND("]",CELL("filename"))-FIND("[",CELL("filename"))-1)," JH Farmer Payment-",""),".xlsx","")</f>
        <v>Indent</v>
      </c>
      <c r="Y322" s="13">
        <f t="shared" si="22"/>
        <v>26.752160315374514</v>
      </c>
      <c r="Z322" s="3">
        <v>0</v>
      </c>
    </row>
    <row r="323" spans="1:26" x14ac:dyDescent="0.25">
      <c r="A323" t="str">
        <f>CONCATENATE(Table2[[#This Row],[Code]],Table2[[#This Row],[Farmers Code]])</f>
        <v>200200010005</v>
      </c>
      <c r="B323" s="1" t="str">
        <f>INDEX('MPG Payment'!$A:$A,MATCH(Table2[[#This Row],[Code]],'MPG Payment'!B:B,0))</f>
        <v>BMC Code :2002</v>
      </c>
      <c r="C323" t="str">
        <f>VLOOKUP(Table2[[#This Row],[Code]],'MPG Payment'!B:C,2,0)</f>
        <v>Paali</v>
      </c>
      <c r="D323" s="17">
        <v>20020001</v>
      </c>
      <c r="E323" s="17" t="s">
        <v>18</v>
      </c>
      <c r="F323" s="1">
        <v>1</v>
      </c>
      <c r="G323" s="13">
        <v>4.3</v>
      </c>
      <c r="H323" s="13">
        <v>170.452</v>
      </c>
      <c r="I323" s="166">
        <v>0</v>
      </c>
      <c r="J323" s="191">
        <v>0</v>
      </c>
      <c r="K323" s="166">
        <v>0</v>
      </c>
      <c r="L323" s="166">
        <v>0</v>
      </c>
      <c r="M323" s="18">
        <v>0</v>
      </c>
      <c r="N323" s="165" t="str">
        <f>VLOOKUP(Table2[[#This Row],[Code]],'MPG Payment'!$B$4:$Z$130,25,0)</f>
        <v>Release1</v>
      </c>
      <c r="O323" s="170">
        <f t="shared" si="23"/>
        <v>170</v>
      </c>
      <c r="P323" t="str">
        <f>IFERROR(VLOOKUP(D323,'Bank Master'!$C$3:$D$7987,2,0),"Indirect")</f>
        <v>Direct</v>
      </c>
      <c r="Q323" t="str">
        <f>IFERROR(VLOOKUP(A323,Table1424[],6,0),0)</f>
        <v>LALITA DEVI</v>
      </c>
      <c r="R323" t="str">
        <f>IFERROR(VLOOKUP(A323,Table1424[],7,0),0)</f>
        <v>22009533130</v>
      </c>
      <c r="S323" t="str">
        <f>IFERROR(VLOOKUP(A323,Table1424[],8,0),0)</f>
        <v>SBIN0RRVCGB</v>
      </c>
      <c r="T323" t="str">
        <f>IFERROR(VLOOKUP(A323,Table1424[],9,0),0)</f>
        <v>STATE BANK OF INDIA</v>
      </c>
      <c r="U323" s="40">
        <f>IFERROR(VLOOKUP(A323,Table1424[],10,0),0)</f>
        <v>45199</v>
      </c>
      <c r="V323">
        <f t="shared" si="24"/>
        <v>1</v>
      </c>
      <c r="W323" t="str">
        <f t="shared" si="25"/>
        <v>Available</v>
      </c>
      <c r="X323" s="164" t="str" cm="1">
        <f t="array" aca="1" ref="X323" ca="1">SUBSTITUTE(SUBSTITUTE(MID(CELL("filename"),FIND("[",CELL("filename"))+1,FIND("]",CELL("filename"))-FIND("[",CELL("filename"))-1)," JH Farmer Payment-",""),".xlsx","")</f>
        <v>Indent</v>
      </c>
      <c r="Y323" s="13">
        <f t="shared" ref="Y323:Y386" si="26">(F323*0.05)*(H323/G323)</f>
        <v>1.9820000000000002</v>
      </c>
      <c r="Z323" s="3">
        <v>0</v>
      </c>
    </row>
    <row r="324" spans="1:26" x14ac:dyDescent="0.25">
      <c r="A324" t="str">
        <f>CONCATENATE(Table2[[#This Row],[Code]],Table2[[#This Row],[Farmers Code]])</f>
        <v>200200010006</v>
      </c>
      <c r="B324" s="1" t="str">
        <f>INDEX('MPG Payment'!$A:$A,MATCH(Table2[[#This Row],[Code]],'MPG Payment'!B:B,0))</f>
        <v>BMC Code :2002</v>
      </c>
      <c r="C324" t="str">
        <f>VLOOKUP(Table2[[#This Row],[Code]],'MPG Payment'!B:C,2,0)</f>
        <v>Paali</v>
      </c>
      <c r="D324" s="17">
        <v>20020001</v>
      </c>
      <c r="E324" s="17" t="s">
        <v>19</v>
      </c>
      <c r="F324" s="1">
        <v>13</v>
      </c>
      <c r="G324" s="13">
        <v>42.4</v>
      </c>
      <c r="H324" s="13">
        <v>1624.876</v>
      </c>
      <c r="I324" s="166">
        <v>0</v>
      </c>
      <c r="J324" s="191">
        <v>0</v>
      </c>
      <c r="K324" s="166">
        <v>0</v>
      </c>
      <c r="L324" s="166">
        <v>1270</v>
      </c>
      <c r="M324" s="18">
        <v>0</v>
      </c>
      <c r="N324" s="165" t="str">
        <f>VLOOKUP(Table2[[#This Row],[Code]],'MPG Payment'!$B$4:$Z$130,25,0)</f>
        <v>Release1</v>
      </c>
      <c r="O324" s="170">
        <f t="shared" si="23"/>
        <v>355</v>
      </c>
      <c r="P324" t="str">
        <f>IFERROR(VLOOKUP(D324,'Bank Master'!$C$3:$D$7987,2,0),"Indirect")</f>
        <v>Direct</v>
      </c>
      <c r="Q324" t="str">
        <f>IFERROR(VLOOKUP(A324,Table1424[],6,0),0)</f>
        <v>SULEMAN ANSARI</v>
      </c>
      <c r="R324" t="str">
        <f>IFERROR(VLOOKUP(A324,Table1424[],7,0),0)</f>
        <v>4904108000201</v>
      </c>
      <c r="S324" t="str">
        <f>IFERROR(VLOOKUP(A324,Table1424[],8,0),0)</f>
        <v>CNRB0004904</v>
      </c>
      <c r="T324" t="str">
        <f>IFERROR(VLOOKUP(A324,Table1424[],9,0),0)</f>
        <v>CANARA BANK</v>
      </c>
      <c r="U324" s="40">
        <f>IFERROR(VLOOKUP(A324,Table1424[],10,0),0)</f>
        <v>45183</v>
      </c>
      <c r="V324">
        <f t="shared" si="24"/>
        <v>1</v>
      </c>
      <c r="W324" t="str">
        <f t="shared" si="25"/>
        <v>Available</v>
      </c>
      <c r="X324" s="164" t="str" cm="1">
        <f t="array" aca="1" ref="X324" ca="1">SUBSTITUTE(SUBSTITUTE(MID(CELL("filename"),FIND("[",CELL("filename"))+1,FIND("]",CELL("filename"))-FIND("[",CELL("filename"))-1)," JH Farmer Payment-",""),".xlsx","")</f>
        <v>Indent</v>
      </c>
      <c r="Y324" s="13">
        <f t="shared" si="26"/>
        <v>24.909655660377361</v>
      </c>
      <c r="Z324" s="3">
        <v>0</v>
      </c>
    </row>
    <row r="325" spans="1:26" x14ac:dyDescent="0.25">
      <c r="A325" t="str">
        <f>CONCATENATE(Table2[[#This Row],[Code]],Table2[[#This Row],[Farmers Code]])</f>
        <v>200200010007</v>
      </c>
      <c r="B325" s="1" t="str">
        <f>INDEX('MPG Payment'!$A:$A,MATCH(Table2[[#This Row],[Code]],'MPG Payment'!B:B,0))</f>
        <v>BMC Code :2002</v>
      </c>
      <c r="C325" t="str">
        <f>VLOOKUP(Table2[[#This Row],[Code]],'MPG Payment'!B:C,2,0)</f>
        <v>Paali</v>
      </c>
      <c r="D325" s="17">
        <v>20020001</v>
      </c>
      <c r="E325" s="17" t="s">
        <v>20</v>
      </c>
      <c r="F325" s="1">
        <v>5</v>
      </c>
      <c r="G325" s="13">
        <v>13.4</v>
      </c>
      <c r="H325" s="13">
        <v>595.52900000000011</v>
      </c>
      <c r="I325" s="166">
        <v>0</v>
      </c>
      <c r="J325" s="191">
        <v>0</v>
      </c>
      <c r="K325" s="166">
        <v>0</v>
      </c>
      <c r="L325" s="166">
        <v>0</v>
      </c>
      <c r="M325" s="18">
        <v>0</v>
      </c>
      <c r="N325" s="165" t="str">
        <f>VLOOKUP(Table2[[#This Row],[Code]],'MPG Payment'!$B$4:$Z$130,25,0)</f>
        <v>Release1</v>
      </c>
      <c r="O325" s="170">
        <f t="shared" si="23"/>
        <v>596</v>
      </c>
      <c r="P325" t="str">
        <f>IFERROR(VLOOKUP(D325,'Bank Master'!$C$3:$D$7987,2,0),"Indirect")</f>
        <v>Direct</v>
      </c>
      <c r="Q325" t="str">
        <f>IFERROR(VLOOKUP(A325,Table1424[],6,0),0)</f>
        <v>PRAKASH SAHU</v>
      </c>
      <c r="R325" t="str">
        <f>IFERROR(VLOOKUP(A325,Table1424[],7,0),0)</f>
        <v>22009544891</v>
      </c>
      <c r="S325" t="str">
        <f>IFERROR(VLOOKUP(A325,Table1424[],8,0),0)</f>
        <v>SBIN0RRVCGB</v>
      </c>
      <c r="T325" t="str">
        <f>IFERROR(VLOOKUP(A325,Table1424[],9,0),0)</f>
        <v>STATE BANK OF INDIA</v>
      </c>
      <c r="U325" s="40">
        <f>IFERROR(VLOOKUP(A325,Table1424[],10,0),0)</f>
        <v>45183</v>
      </c>
      <c r="V325">
        <f t="shared" si="24"/>
        <v>1</v>
      </c>
      <c r="W325" t="str">
        <f t="shared" si="25"/>
        <v>Available</v>
      </c>
      <c r="X325" s="164" t="str" cm="1">
        <f t="array" aca="1" ref="X325" ca="1">SUBSTITUTE(SUBSTITUTE(MID(CELL("filename"),FIND("[",CELL("filename"))+1,FIND("]",CELL("filename"))-FIND("[",CELL("filename"))-1)," JH Farmer Payment-",""),".xlsx","")</f>
        <v>Indent</v>
      </c>
      <c r="Y325" s="13">
        <f t="shared" si="26"/>
        <v>11.110615671641792</v>
      </c>
      <c r="Z325" s="3">
        <v>0</v>
      </c>
    </row>
    <row r="326" spans="1:26" x14ac:dyDescent="0.25">
      <c r="A326" t="str">
        <f>CONCATENATE(Table2[[#This Row],[Code]],Table2[[#This Row],[Farmers Code]])</f>
        <v>200200010010</v>
      </c>
      <c r="B326" s="1" t="str">
        <f>INDEX('MPG Payment'!$A:$A,MATCH(Table2[[#This Row],[Code]],'MPG Payment'!B:B,0))</f>
        <v>BMC Code :2002</v>
      </c>
      <c r="C326" t="str">
        <f>VLOOKUP(Table2[[#This Row],[Code]],'MPG Payment'!B:C,2,0)</f>
        <v>Paali</v>
      </c>
      <c r="D326" s="17">
        <v>20020001</v>
      </c>
      <c r="E326" s="17" t="s">
        <v>21</v>
      </c>
      <c r="F326" s="1">
        <v>7</v>
      </c>
      <c r="G326" s="13">
        <v>27.200000000000003</v>
      </c>
      <c r="H326" s="13">
        <v>1115.8509999999999</v>
      </c>
      <c r="I326" s="166">
        <v>0</v>
      </c>
      <c r="J326" s="191">
        <v>0</v>
      </c>
      <c r="K326" s="166">
        <v>0</v>
      </c>
      <c r="L326" s="166">
        <v>0</v>
      </c>
      <c r="M326" s="18">
        <v>0</v>
      </c>
      <c r="N326" s="165" t="str">
        <f>VLOOKUP(Table2[[#This Row],[Code]],'MPG Payment'!$B$4:$Z$130,25,0)</f>
        <v>Release1</v>
      </c>
      <c r="O326" s="170">
        <f t="shared" si="23"/>
        <v>1116</v>
      </c>
      <c r="P326" t="str">
        <f>IFERROR(VLOOKUP(D326,'Bank Master'!$C$3:$D$7987,2,0),"Indirect")</f>
        <v>Direct</v>
      </c>
      <c r="Q326" t="str">
        <f>IFERROR(VLOOKUP(A326,Table1424[],6,0),0)</f>
        <v>JAMIL ANSARI</v>
      </c>
      <c r="R326" t="str">
        <f>IFERROR(VLOOKUP(A326,Table1424[],7,0),0)</f>
        <v>494510110014054</v>
      </c>
      <c r="S326" t="str">
        <f>IFERROR(VLOOKUP(A326,Table1424[],8,0),0)</f>
        <v>BKID0004945</v>
      </c>
      <c r="T326" t="str">
        <f>IFERROR(VLOOKUP(A326,Table1424[],9,0),0)</f>
        <v>BANK OF INDIA</v>
      </c>
      <c r="U326" s="40">
        <f>IFERROR(VLOOKUP(A326,Table1424[],10,0),0)</f>
        <v>45183</v>
      </c>
      <c r="V326">
        <f t="shared" si="24"/>
        <v>1</v>
      </c>
      <c r="W326" t="str">
        <f t="shared" si="25"/>
        <v>Available</v>
      </c>
      <c r="X326" s="164" t="str" cm="1">
        <f t="array" aca="1" ref="X326" ca="1">SUBSTITUTE(SUBSTITUTE(MID(CELL("filename"),FIND("[",CELL("filename"))+1,FIND("]",CELL("filename"))-FIND("[",CELL("filename"))-1)," JH Farmer Payment-",""),".xlsx","")</f>
        <v>Indent</v>
      </c>
      <c r="Y326" s="13">
        <f t="shared" si="26"/>
        <v>14.358376838235293</v>
      </c>
      <c r="Z326" s="3">
        <v>0</v>
      </c>
    </row>
    <row r="327" spans="1:26" x14ac:dyDescent="0.25">
      <c r="A327" t="str">
        <f>CONCATENATE(Table2[[#This Row],[Code]],Table2[[#This Row],[Farmers Code]])</f>
        <v>200200010011</v>
      </c>
      <c r="B327" s="1" t="str">
        <f>INDEX('MPG Payment'!$A:$A,MATCH(Table2[[#This Row],[Code]],'MPG Payment'!B:B,0))</f>
        <v>BMC Code :2002</v>
      </c>
      <c r="C327" t="str">
        <f>VLOOKUP(Table2[[#This Row],[Code]],'MPG Payment'!B:C,2,0)</f>
        <v>Paali</v>
      </c>
      <c r="D327" s="17">
        <v>20020001</v>
      </c>
      <c r="E327" s="17" t="s">
        <v>22</v>
      </c>
      <c r="F327" s="1">
        <v>14</v>
      </c>
      <c r="G327" s="13">
        <v>131.4</v>
      </c>
      <c r="H327" s="13">
        <v>5367.0479999999998</v>
      </c>
      <c r="I327" s="166">
        <v>0</v>
      </c>
      <c r="J327" s="191">
        <v>0</v>
      </c>
      <c r="K327" s="166">
        <v>0</v>
      </c>
      <c r="L327" s="166">
        <v>0</v>
      </c>
      <c r="M327" s="18">
        <v>0</v>
      </c>
      <c r="N327" s="165" t="str">
        <f>VLOOKUP(Table2[[#This Row],[Code]],'MPG Payment'!$B$4:$Z$130,25,0)</f>
        <v>Release1</v>
      </c>
      <c r="O327" s="170">
        <f t="shared" si="23"/>
        <v>5367</v>
      </c>
      <c r="P327" t="str">
        <f>IFERROR(VLOOKUP(D327,'Bank Master'!$C$3:$D$7987,2,0),"Indirect")</f>
        <v>Direct</v>
      </c>
      <c r="Q327" t="str">
        <f>IFERROR(VLOOKUP(A327,Table1424[],6,0),0)</f>
        <v>MUNTAZIR ANSARI</v>
      </c>
      <c r="R327" t="str">
        <f>IFERROR(VLOOKUP(A327,Table1424[],7,0),0)</f>
        <v>84059697326</v>
      </c>
      <c r="S327" t="str">
        <f>IFERROR(VLOOKUP(A327,Table1424[],8,0),0)</f>
        <v>SBIN0RRVCGB</v>
      </c>
      <c r="T327" t="str">
        <f>IFERROR(VLOOKUP(A327,Table1424[],9,0),0)</f>
        <v>STATE BANK OF INDIA</v>
      </c>
      <c r="U327" s="40">
        <f>IFERROR(VLOOKUP(A327,Table1424[],10,0),0)</f>
        <v>45199</v>
      </c>
      <c r="V327">
        <f t="shared" si="24"/>
        <v>1</v>
      </c>
      <c r="W327" t="str">
        <f t="shared" si="25"/>
        <v>Available</v>
      </c>
      <c r="X327" s="164" t="str" cm="1">
        <f t="array" aca="1" ref="X327" ca="1">SUBSTITUTE(SUBSTITUTE(MID(CELL("filename"),FIND("[",CELL("filename"))+1,FIND("]",CELL("filename"))-FIND("[",CELL("filename"))-1)," JH Farmer Payment-",""),".xlsx","")</f>
        <v>Indent</v>
      </c>
      <c r="Y327" s="13">
        <f t="shared" si="26"/>
        <v>28.591579908675801</v>
      </c>
      <c r="Z327" s="3">
        <v>0</v>
      </c>
    </row>
    <row r="328" spans="1:26" x14ac:dyDescent="0.25">
      <c r="A328" t="str">
        <f>CONCATENATE(Table2[[#This Row],[Code]],Table2[[#This Row],[Farmers Code]])</f>
        <v>200200010012</v>
      </c>
      <c r="B328" s="1" t="str">
        <f>INDEX('MPG Payment'!$A:$A,MATCH(Table2[[#This Row],[Code]],'MPG Payment'!B:B,0))</f>
        <v>BMC Code :2002</v>
      </c>
      <c r="C328" t="str">
        <f>VLOOKUP(Table2[[#This Row],[Code]],'MPG Payment'!B:C,2,0)</f>
        <v>Paali</v>
      </c>
      <c r="D328" s="17">
        <v>20020001</v>
      </c>
      <c r="E328" s="17" t="s">
        <v>40</v>
      </c>
      <c r="F328" s="1">
        <v>7</v>
      </c>
      <c r="G328" s="13">
        <v>20.3</v>
      </c>
      <c r="H328" s="13">
        <v>963.12800000000004</v>
      </c>
      <c r="I328" s="166">
        <v>0</v>
      </c>
      <c r="J328" s="191">
        <v>0</v>
      </c>
      <c r="K328" s="166">
        <v>0</v>
      </c>
      <c r="L328" s="166">
        <v>0</v>
      </c>
      <c r="M328" s="18">
        <v>0</v>
      </c>
      <c r="N328" s="165" t="str">
        <f>VLOOKUP(Table2[[#This Row],[Code]],'MPG Payment'!$B$4:$Z$130,25,0)</f>
        <v>Release1</v>
      </c>
      <c r="O328" s="170">
        <f t="shared" si="23"/>
        <v>963</v>
      </c>
      <c r="P328" t="str">
        <f>IFERROR(VLOOKUP(D328,'Bank Master'!$C$3:$D$7987,2,0),"Indirect")</f>
        <v>Direct</v>
      </c>
      <c r="Q328" t="str">
        <f>IFERROR(VLOOKUP(A328,Table1424[],6,0),0)</f>
        <v>YUNUS ANSARI</v>
      </c>
      <c r="R328" t="str">
        <f>IFERROR(VLOOKUP(A328,Table1424[],7,0),0)</f>
        <v>469510110002973</v>
      </c>
      <c r="S328" t="str">
        <f>IFERROR(VLOOKUP(A328,Table1424[],8,0),0)</f>
        <v>BKID0004695</v>
      </c>
      <c r="T328" t="str">
        <f>IFERROR(VLOOKUP(A328,Table1424[],9,0),0)</f>
        <v>BANK OF INDIA</v>
      </c>
      <c r="U328" s="40">
        <f>IFERROR(VLOOKUP(A328,Table1424[],10,0),0)</f>
        <v>45183</v>
      </c>
      <c r="V328">
        <f t="shared" si="24"/>
        <v>1</v>
      </c>
      <c r="W328" t="str">
        <f t="shared" si="25"/>
        <v>Available</v>
      </c>
      <c r="X328" s="164" t="str" cm="1">
        <f t="array" aca="1" ref="X328" ca="1">SUBSTITUTE(SUBSTITUTE(MID(CELL("filename"),FIND("[",CELL("filename"))+1,FIND("]",CELL("filename"))-FIND("[",CELL("filename"))-1)," JH Farmer Payment-",""),".xlsx","")</f>
        <v>Indent</v>
      </c>
      <c r="Y328" s="13">
        <f t="shared" si="26"/>
        <v>16.605655172413794</v>
      </c>
      <c r="Z328" s="3">
        <v>0</v>
      </c>
    </row>
    <row r="329" spans="1:26" x14ac:dyDescent="0.25">
      <c r="A329" t="str">
        <f>CONCATENATE(Table2[[#This Row],[Code]],Table2[[#This Row],[Farmers Code]])</f>
        <v>200200010016</v>
      </c>
      <c r="B329" s="1" t="str">
        <f>INDEX('MPG Payment'!$A:$A,MATCH(Table2[[#This Row],[Code]],'MPG Payment'!B:B,0))</f>
        <v>BMC Code :2002</v>
      </c>
      <c r="C329" t="str">
        <f>VLOOKUP(Table2[[#This Row],[Code]],'MPG Payment'!B:C,2,0)</f>
        <v>Paali</v>
      </c>
      <c r="D329" s="17">
        <v>20020001</v>
      </c>
      <c r="E329" s="17" t="s">
        <v>26</v>
      </c>
      <c r="F329" s="1">
        <v>12</v>
      </c>
      <c r="G329" s="13">
        <v>49.7</v>
      </c>
      <c r="H329" s="13">
        <v>1914.069</v>
      </c>
      <c r="I329" s="166">
        <v>0</v>
      </c>
      <c r="J329" s="191">
        <v>0</v>
      </c>
      <c r="K329" s="166">
        <v>0</v>
      </c>
      <c r="L329" s="166">
        <v>0</v>
      </c>
      <c r="M329" s="18">
        <v>0</v>
      </c>
      <c r="N329" s="165" t="str">
        <f>VLOOKUP(Table2[[#This Row],[Code]],'MPG Payment'!$B$4:$Z$130,25,0)</f>
        <v>Release1</v>
      </c>
      <c r="O329" s="170">
        <f t="shared" si="23"/>
        <v>1914</v>
      </c>
      <c r="P329" t="str">
        <f>IFERROR(VLOOKUP(D329,'Bank Master'!$C$3:$D$7987,2,0),"Indirect")</f>
        <v>Direct</v>
      </c>
      <c r="Q329" t="str">
        <f>IFERROR(VLOOKUP(A329,Table1424[],6,0),0)</f>
        <v>SUKARMANI ORAIEN</v>
      </c>
      <c r="R329" t="str">
        <f>IFERROR(VLOOKUP(A329,Table1424[],7,0),0)</f>
        <v>22009539868</v>
      </c>
      <c r="S329" t="str">
        <f>IFERROR(VLOOKUP(A329,Table1424[],8,0),0)</f>
        <v>SBIN0RRVCGB</v>
      </c>
      <c r="T329" t="str">
        <f>IFERROR(VLOOKUP(A329,Table1424[],9,0),0)</f>
        <v>STATE BANK OF INDIA</v>
      </c>
      <c r="U329" s="40">
        <f>IFERROR(VLOOKUP(A329,Table1424[],10,0),0)</f>
        <v>45199</v>
      </c>
      <c r="V329">
        <f t="shared" si="24"/>
        <v>1</v>
      </c>
      <c r="W329" t="str">
        <f t="shared" si="25"/>
        <v>Available</v>
      </c>
      <c r="X329" s="164" t="str" cm="1">
        <f t="array" aca="1" ref="X329" ca="1">SUBSTITUTE(SUBSTITUTE(MID(CELL("filename"),FIND("[",CELL("filename"))+1,FIND("]",CELL("filename"))-FIND("[",CELL("filename"))-1)," JH Farmer Payment-",""),".xlsx","")</f>
        <v>Indent</v>
      </c>
      <c r="Y329" s="13">
        <f t="shared" si="26"/>
        <v>23.107472837022133</v>
      </c>
      <c r="Z329" s="3">
        <v>0</v>
      </c>
    </row>
    <row r="330" spans="1:26" x14ac:dyDescent="0.25">
      <c r="A330" t="str">
        <f>CONCATENATE(Table2[[#This Row],[Code]],Table2[[#This Row],[Farmers Code]])</f>
        <v>200200010018</v>
      </c>
      <c r="B330" s="1" t="str">
        <f>INDEX('MPG Payment'!$A:$A,MATCH(Table2[[#This Row],[Code]],'MPG Payment'!B:B,0))</f>
        <v>BMC Code :2002</v>
      </c>
      <c r="C330" t="str">
        <f>VLOOKUP(Table2[[#This Row],[Code]],'MPG Payment'!B:C,2,0)</f>
        <v>Paali</v>
      </c>
      <c r="D330" s="17">
        <v>20020001</v>
      </c>
      <c r="E330" s="17" t="s">
        <v>2</v>
      </c>
      <c r="F330" s="1">
        <v>14</v>
      </c>
      <c r="G330" s="13">
        <v>128.79999999999998</v>
      </c>
      <c r="H330" s="13">
        <v>5086.8100000000004</v>
      </c>
      <c r="I330" s="166">
        <v>0</v>
      </c>
      <c r="J330" s="191">
        <v>0</v>
      </c>
      <c r="K330" s="166">
        <v>0</v>
      </c>
      <c r="L330" s="166">
        <v>0</v>
      </c>
      <c r="M330" s="18">
        <v>0</v>
      </c>
      <c r="N330" s="165" t="str">
        <f>VLOOKUP(Table2[[#This Row],[Code]],'MPG Payment'!$B$4:$Z$130,25,0)</f>
        <v>Release1</v>
      </c>
      <c r="O330" s="170">
        <f t="shared" si="23"/>
        <v>5087</v>
      </c>
      <c r="P330" t="str">
        <f>IFERROR(VLOOKUP(D330,'Bank Master'!$C$3:$D$7987,2,0),"Indirect")</f>
        <v>Direct</v>
      </c>
      <c r="Q330" t="str">
        <f>IFERROR(VLOOKUP(A330,Table1424[],6,0),0)</f>
        <v>MUNI DEVI</v>
      </c>
      <c r="R330" t="str">
        <f>IFERROR(VLOOKUP(A330,Table1424[],7,0),0)</f>
        <v>4904101002738</v>
      </c>
      <c r="S330" t="str">
        <f>IFERROR(VLOOKUP(A330,Table1424[],8,0),0)</f>
        <v>CNRB0004904</v>
      </c>
      <c r="T330" t="str">
        <f>IFERROR(VLOOKUP(A330,Table1424[],9,0),0)</f>
        <v>CANARA BANK</v>
      </c>
      <c r="U330" s="40">
        <f>IFERROR(VLOOKUP(A330,Table1424[],10,0),0)</f>
        <v>45183</v>
      </c>
      <c r="V330">
        <f t="shared" si="24"/>
        <v>1</v>
      </c>
      <c r="W330" t="str">
        <f t="shared" si="25"/>
        <v>Available</v>
      </c>
      <c r="X330" s="164" t="str" cm="1">
        <f t="array" aca="1" ref="X330" ca="1">SUBSTITUTE(SUBSTITUTE(MID(CELL("filename"),FIND("[",CELL("filename"))+1,FIND("]",CELL("filename"))-FIND("[",CELL("filename"))-1)," JH Farmer Payment-",""),".xlsx","")</f>
        <v>Indent</v>
      </c>
      <c r="Y330" s="13">
        <f t="shared" si="26"/>
        <v>27.645706521739136</v>
      </c>
      <c r="Z330" s="3">
        <v>0</v>
      </c>
    </row>
    <row r="331" spans="1:26" x14ac:dyDescent="0.25">
      <c r="A331" t="str">
        <f>CONCATENATE(Table2[[#This Row],[Code]],Table2[[#This Row],[Farmers Code]])</f>
        <v>200200010020</v>
      </c>
      <c r="B331" s="1" t="str">
        <f>INDEX('MPG Payment'!$A:$A,MATCH(Table2[[#This Row],[Code]],'MPG Payment'!B:B,0))</f>
        <v>BMC Code :2002</v>
      </c>
      <c r="C331" t="str">
        <f>VLOOKUP(Table2[[#This Row],[Code]],'MPG Payment'!B:C,2,0)</f>
        <v>Paali</v>
      </c>
      <c r="D331" s="17">
        <v>20020001</v>
      </c>
      <c r="E331" s="17" t="s">
        <v>4</v>
      </c>
      <c r="F331" s="1">
        <v>4</v>
      </c>
      <c r="G331" s="13">
        <v>11.4</v>
      </c>
      <c r="H331" s="13">
        <v>513.82400000000007</v>
      </c>
      <c r="I331" s="166">
        <v>0</v>
      </c>
      <c r="J331" s="191">
        <v>0</v>
      </c>
      <c r="K331" s="166">
        <v>0</v>
      </c>
      <c r="L331" s="166">
        <v>0</v>
      </c>
      <c r="M331" s="18">
        <v>0</v>
      </c>
      <c r="N331" s="165" t="str">
        <f>VLOOKUP(Table2[[#This Row],[Code]],'MPG Payment'!$B$4:$Z$130,25,0)</f>
        <v>Release1</v>
      </c>
      <c r="O331" s="170">
        <f t="shared" si="23"/>
        <v>514</v>
      </c>
      <c r="P331" t="str">
        <f>IFERROR(VLOOKUP(D331,'Bank Master'!$C$3:$D$7987,2,0),"Indirect")</f>
        <v>Direct</v>
      </c>
      <c r="Q331" t="str">
        <f>IFERROR(VLOOKUP(A331,Table1424[],6,0),0)</f>
        <v>MUKESH SAHU</v>
      </c>
      <c r="R331" t="str">
        <f>IFERROR(VLOOKUP(A331,Table1424[],7,0),0)</f>
        <v>4904101003553</v>
      </c>
      <c r="S331" t="str">
        <f>IFERROR(VLOOKUP(A331,Table1424[],8,0),0)</f>
        <v>CNRB0004904</v>
      </c>
      <c r="T331" t="str">
        <f>IFERROR(VLOOKUP(A331,Table1424[],9,0),0)</f>
        <v>CANARA BANK</v>
      </c>
      <c r="U331" s="40">
        <f>IFERROR(VLOOKUP(A331,Table1424[],10,0),0)</f>
        <v>45183</v>
      </c>
      <c r="V331">
        <f t="shared" si="24"/>
        <v>1</v>
      </c>
      <c r="W331" t="str">
        <f t="shared" si="25"/>
        <v>Available</v>
      </c>
      <c r="X331" s="164" t="str" cm="1">
        <f t="array" aca="1" ref="X331" ca="1">SUBSTITUTE(SUBSTITUTE(MID(CELL("filename"),FIND("[",CELL("filename"))+1,FIND("]",CELL("filename"))-FIND("[",CELL("filename"))-1)," JH Farmer Payment-",""),".xlsx","")</f>
        <v>Indent</v>
      </c>
      <c r="Y331" s="13">
        <f t="shared" si="26"/>
        <v>9.0144561403508785</v>
      </c>
      <c r="Z331" s="3">
        <v>0</v>
      </c>
    </row>
    <row r="332" spans="1:26" x14ac:dyDescent="0.25">
      <c r="A332" t="str">
        <f>CONCATENATE(Table2[[#This Row],[Code]],Table2[[#This Row],[Farmers Code]])</f>
        <v>200200010023</v>
      </c>
      <c r="B332" s="1" t="str">
        <f>INDEX('MPG Payment'!$A:$A,MATCH(Table2[[#This Row],[Code]],'MPG Payment'!B:B,0))</f>
        <v>BMC Code :2002</v>
      </c>
      <c r="C332" t="str">
        <f>VLOOKUP(Table2[[#This Row],[Code]],'MPG Payment'!B:C,2,0)</f>
        <v>Paali</v>
      </c>
      <c r="D332" s="17">
        <v>20020001</v>
      </c>
      <c r="E332" s="17" t="s">
        <v>38</v>
      </c>
      <c r="F332" s="1">
        <v>7</v>
      </c>
      <c r="G332" s="13">
        <v>25.8</v>
      </c>
      <c r="H332" s="13">
        <v>1176.2289999999998</v>
      </c>
      <c r="I332" s="166">
        <v>0</v>
      </c>
      <c r="J332" s="191">
        <v>0</v>
      </c>
      <c r="K332" s="166">
        <v>0</v>
      </c>
      <c r="L332" s="166">
        <v>0</v>
      </c>
      <c r="M332" s="18">
        <v>0</v>
      </c>
      <c r="N332" s="165" t="str">
        <f>VLOOKUP(Table2[[#This Row],[Code]],'MPG Payment'!$B$4:$Z$130,25,0)</f>
        <v>Release1</v>
      </c>
      <c r="O332" s="170">
        <f t="shared" si="23"/>
        <v>1176</v>
      </c>
      <c r="P332" t="str">
        <f>IFERROR(VLOOKUP(D332,'Bank Master'!$C$3:$D$7987,2,0),"Indirect")</f>
        <v>Direct</v>
      </c>
      <c r="Q332" t="str">
        <f>IFERROR(VLOOKUP(A332,Table1424[],6,0),0)</f>
        <v>SANJU KUMARI</v>
      </c>
      <c r="R332" t="str">
        <f>IFERROR(VLOOKUP(A332,Table1424[],7,0),0)</f>
        <v>4904101005971</v>
      </c>
      <c r="S332" t="str">
        <f>IFERROR(VLOOKUP(A332,Table1424[],8,0),0)</f>
        <v>CNRB0004904</v>
      </c>
      <c r="T332" t="str">
        <f>IFERROR(VLOOKUP(A332,Table1424[],9,0),0)</f>
        <v>CANARA BANK</v>
      </c>
      <c r="U332" s="40">
        <f>IFERROR(VLOOKUP(A332,Table1424[],10,0),0)</f>
        <v>45199</v>
      </c>
      <c r="V332">
        <f t="shared" si="24"/>
        <v>1</v>
      </c>
      <c r="W332" t="str">
        <f t="shared" si="25"/>
        <v>Available</v>
      </c>
      <c r="X332" s="164" t="str" cm="1">
        <f t="array" aca="1" ref="X332" ca="1">SUBSTITUTE(SUBSTITUTE(MID(CELL("filename"),FIND("[",CELL("filename"))+1,FIND("]",CELL("filename"))-FIND("[",CELL("filename"))-1)," JH Farmer Payment-",""),".xlsx","")</f>
        <v>Indent</v>
      </c>
      <c r="Y332" s="13">
        <f t="shared" si="26"/>
        <v>15.956594961240308</v>
      </c>
      <c r="Z332" s="3">
        <v>0</v>
      </c>
    </row>
    <row r="333" spans="1:26" x14ac:dyDescent="0.25">
      <c r="A333" t="str">
        <f>CONCATENATE(Table2[[#This Row],[Code]],Table2[[#This Row],[Farmers Code]])</f>
        <v>200200010025</v>
      </c>
      <c r="B333" s="1" t="str">
        <f>INDEX('MPG Payment'!$A:$A,MATCH(Table2[[#This Row],[Code]],'MPG Payment'!B:B,0))</f>
        <v>BMC Code :2002</v>
      </c>
      <c r="C333" t="str">
        <f>VLOOKUP(Table2[[#This Row],[Code]],'MPG Payment'!B:C,2,0)</f>
        <v>Paali</v>
      </c>
      <c r="D333" s="17">
        <v>20020001</v>
      </c>
      <c r="E333" s="17" t="s">
        <v>5</v>
      </c>
      <c r="F333" s="1">
        <v>14</v>
      </c>
      <c r="G333" s="13">
        <v>68.699999999999989</v>
      </c>
      <c r="H333" s="13">
        <v>2611.2250000000004</v>
      </c>
      <c r="I333" s="166">
        <v>0</v>
      </c>
      <c r="J333" s="191">
        <v>0</v>
      </c>
      <c r="K333" s="166">
        <v>0</v>
      </c>
      <c r="L333" s="166">
        <v>0</v>
      </c>
      <c r="M333" s="18">
        <v>0</v>
      </c>
      <c r="N333" s="165" t="str">
        <f>VLOOKUP(Table2[[#This Row],[Code]],'MPG Payment'!$B$4:$Z$130,25,0)</f>
        <v>Release1</v>
      </c>
      <c r="O333" s="170">
        <f t="shared" si="23"/>
        <v>2611</v>
      </c>
      <c r="P333" t="str">
        <f>IFERROR(VLOOKUP(D333,'Bank Master'!$C$3:$D$7987,2,0),"Indirect")</f>
        <v>Direct</v>
      </c>
      <c r="Q333" t="str">
        <f>IFERROR(VLOOKUP(A333,Table1424[],6,0),0)</f>
        <v>SANPETH DEVI</v>
      </c>
      <c r="R333" t="str">
        <f>IFERROR(VLOOKUP(A333,Table1424[],7,0),0)</f>
        <v>22009547166</v>
      </c>
      <c r="S333" t="str">
        <f>IFERROR(VLOOKUP(A333,Table1424[],8,0),0)</f>
        <v>SBIN0RRVCGB</v>
      </c>
      <c r="T333" t="str">
        <f>IFERROR(VLOOKUP(A333,Table1424[],9,0),0)</f>
        <v>STATE BANK OF INDIA</v>
      </c>
      <c r="U333" s="40">
        <f>IFERROR(VLOOKUP(A333,Table1424[],10,0),0)</f>
        <v>45183</v>
      </c>
      <c r="V333">
        <f t="shared" si="24"/>
        <v>1</v>
      </c>
      <c r="W333" t="str">
        <f t="shared" si="25"/>
        <v>Available</v>
      </c>
      <c r="X333" s="164" t="str" cm="1">
        <f t="array" aca="1" ref="X333" ca="1">SUBSTITUTE(SUBSTITUTE(MID(CELL("filename"),FIND("[",CELL("filename"))+1,FIND("]",CELL("filename"))-FIND("[",CELL("filename"))-1)," JH Farmer Payment-",""),".xlsx","")</f>
        <v>Indent</v>
      </c>
      <c r="Y333" s="13">
        <f t="shared" si="26"/>
        <v>26.606368267831158</v>
      </c>
      <c r="Z333" s="3">
        <v>0</v>
      </c>
    </row>
    <row r="334" spans="1:26" x14ac:dyDescent="0.25">
      <c r="A334" t="str">
        <f>CONCATENATE(Table2[[#This Row],[Code]],Table2[[#This Row],[Farmers Code]])</f>
        <v>200200010026</v>
      </c>
      <c r="B334" s="1" t="str">
        <f>INDEX('MPG Payment'!$A:$A,MATCH(Table2[[#This Row],[Code]],'MPG Payment'!B:B,0))</f>
        <v>BMC Code :2002</v>
      </c>
      <c r="C334" t="str">
        <f>VLOOKUP(Table2[[#This Row],[Code]],'MPG Payment'!B:C,2,0)</f>
        <v>Paali</v>
      </c>
      <c r="D334" s="17">
        <v>20020001</v>
      </c>
      <c r="E334" s="17" t="s">
        <v>39</v>
      </c>
      <c r="F334" s="1">
        <v>7</v>
      </c>
      <c r="G334" s="13">
        <v>102</v>
      </c>
      <c r="H334" s="13">
        <v>3967.4830000000002</v>
      </c>
      <c r="I334" s="166">
        <v>0</v>
      </c>
      <c r="J334" s="191">
        <v>0</v>
      </c>
      <c r="K334" s="166">
        <v>0</v>
      </c>
      <c r="L334" s="166">
        <v>0</v>
      </c>
      <c r="M334" s="18">
        <v>0</v>
      </c>
      <c r="N334" s="165" t="str">
        <f>VLOOKUP(Table2[[#This Row],[Code]],'MPG Payment'!$B$4:$Z$130,25,0)</f>
        <v>Release1</v>
      </c>
      <c r="O334" s="170">
        <f t="shared" si="23"/>
        <v>3967</v>
      </c>
      <c r="P334" t="str">
        <f>IFERROR(VLOOKUP(D334,'Bank Master'!$C$3:$D$7987,2,0),"Indirect")</f>
        <v>Direct</v>
      </c>
      <c r="Q334" t="str">
        <f>IFERROR(VLOOKUP(A334,Table1424[],6,0),0)</f>
        <v>DASHRATH SAHU</v>
      </c>
      <c r="R334" t="str">
        <f>IFERROR(VLOOKUP(A334,Table1424[],7,0),0)</f>
        <v>494510100019243</v>
      </c>
      <c r="S334" t="str">
        <f>IFERROR(VLOOKUP(A334,Table1424[],8,0),0)</f>
        <v>BKID0004945</v>
      </c>
      <c r="T334" t="str">
        <f>IFERROR(VLOOKUP(A334,Table1424[],9,0),0)</f>
        <v>BANK OF INDIA</v>
      </c>
      <c r="U334" s="40">
        <f>IFERROR(VLOOKUP(A334,Table1424[],10,0),0)</f>
        <v>45199</v>
      </c>
      <c r="V334">
        <f t="shared" si="24"/>
        <v>1</v>
      </c>
      <c r="W334" t="str">
        <f t="shared" si="25"/>
        <v>Available</v>
      </c>
      <c r="X334" s="164" t="str" cm="1">
        <f t="array" aca="1" ref="X334" ca="1">SUBSTITUTE(SUBSTITUTE(MID(CELL("filename"),FIND("[",CELL("filename"))+1,FIND("]",CELL("filename"))-FIND("[",CELL("filename"))-1)," JH Farmer Payment-",""),".xlsx","")</f>
        <v>Indent</v>
      </c>
      <c r="Y334" s="13">
        <f t="shared" si="26"/>
        <v>13.613912254901964</v>
      </c>
      <c r="Z334" s="3">
        <v>0</v>
      </c>
    </row>
    <row r="335" spans="1:26" x14ac:dyDescent="0.25">
      <c r="A335" t="str">
        <f>CONCATENATE(Table2[[#This Row],[Code]],Table2[[#This Row],[Farmers Code]])</f>
        <v>200200010027</v>
      </c>
      <c r="B335" s="1" t="str">
        <f>INDEX('MPG Payment'!$A:$A,MATCH(Table2[[#This Row],[Code]],'MPG Payment'!B:B,0))</f>
        <v>BMC Code :2002</v>
      </c>
      <c r="C335" t="str">
        <f>VLOOKUP(Table2[[#This Row],[Code]],'MPG Payment'!B:C,2,0)</f>
        <v>Paali</v>
      </c>
      <c r="D335" s="17">
        <v>20020001</v>
      </c>
      <c r="E335" s="17" t="s">
        <v>6</v>
      </c>
      <c r="F335" s="1">
        <v>14</v>
      </c>
      <c r="G335" s="13">
        <v>96.399999999999991</v>
      </c>
      <c r="H335" s="13">
        <v>3675.2670000000003</v>
      </c>
      <c r="I335" s="166">
        <v>0</v>
      </c>
      <c r="J335" s="191">
        <v>0</v>
      </c>
      <c r="K335" s="166">
        <v>0</v>
      </c>
      <c r="L335" s="166">
        <v>0</v>
      </c>
      <c r="M335" s="18">
        <v>0</v>
      </c>
      <c r="N335" s="165" t="str">
        <f>VLOOKUP(Table2[[#This Row],[Code]],'MPG Payment'!$B$4:$Z$130,25,0)</f>
        <v>Release1</v>
      </c>
      <c r="O335" s="170">
        <f t="shared" si="23"/>
        <v>3675</v>
      </c>
      <c r="P335" t="str">
        <f>IFERROR(VLOOKUP(D335,'Bank Master'!$C$3:$D$7987,2,0),"Indirect")</f>
        <v>Direct</v>
      </c>
      <c r="Q335" t="str">
        <f>IFERROR(VLOOKUP(A335,Table1424[],6,0),0)</f>
        <v>PARMESHWAR SAHU</v>
      </c>
      <c r="R335" t="str">
        <f>IFERROR(VLOOKUP(A335,Table1424[],7,0),0)</f>
        <v>494510110010338</v>
      </c>
      <c r="S335" t="str">
        <f>IFERROR(VLOOKUP(A335,Table1424[],8,0),0)</f>
        <v>BKID0004945</v>
      </c>
      <c r="T335" t="str">
        <f>IFERROR(VLOOKUP(A335,Table1424[],9,0),0)</f>
        <v>BANK OF INDIA</v>
      </c>
      <c r="U335" s="40">
        <f>IFERROR(VLOOKUP(A335,Table1424[],10,0),0)</f>
        <v>45199</v>
      </c>
      <c r="V335">
        <f t="shared" si="24"/>
        <v>1</v>
      </c>
      <c r="W335" t="str">
        <f t="shared" si="25"/>
        <v>Available</v>
      </c>
      <c r="X335" s="164" t="str" cm="1">
        <f t="array" aca="1" ref="X335" ca="1">SUBSTITUTE(SUBSTITUTE(MID(CELL("filename"),FIND("[",CELL("filename"))+1,FIND("]",CELL("filename"))-FIND("[",CELL("filename"))-1)," JH Farmer Payment-",""),".xlsx","")</f>
        <v>Indent</v>
      </c>
      <c r="Y335" s="13">
        <f t="shared" si="26"/>
        <v>26.687623443983412</v>
      </c>
      <c r="Z335" s="3">
        <v>0</v>
      </c>
    </row>
    <row r="336" spans="1:26" x14ac:dyDescent="0.25">
      <c r="A336" t="str">
        <f>CONCATENATE(Table2[[#This Row],[Code]],Table2[[#This Row],[Farmers Code]])</f>
        <v>200200010029</v>
      </c>
      <c r="B336" s="1" t="str">
        <f>INDEX('MPG Payment'!$A:$A,MATCH(Table2[[#This Row],[Code]],'MPG Payment'!B:B,0))</f>
        <v>BMC Code :2002</v>
      </c>
      <c r="C336" t="str">
        <f>VLOOKUP(Table2[[#This Row],[Code]],'MPG Payment'!B:C,2,0)</f>
        <v>Paali</v>
      </c>
      <c r="D336" s="17">
        <v>20020001</v>
      </c>
      <c r="E336" s="17" t="s">
        <v>31</v>
      </c>
      <c r="F336" s="1">
        <v>14</v>
      </c>
      <c r="G336" s="13">
        <v>57.6</v>
      </c>
      <c r="H336" s="13">
        <v>2256.37</v>
      </c>
      <c r="I336" s="166">
        <v>0</v>
      </c>
      <c r="J336" s="191">
        <v>0</v>
      </c>
      <c r="K336" s="166">
        <v>0</v>
      </c>
      <c r="L336" s="166">
        <v>0</v>
      </c>
      <c r="M336" s="18">
        <v>0</v>
      </c>
      <c r="N336" s="165" t="str">
        <f>VLOOKUP(Table2[[#This Row],[Code]],'MPG Payment'!$B$4:$Z$130,25,0)</f>
        <v>Release1</v>
      </c>
      <c r="O336" s="170">
        <f t="shared" si="23"/>
        <v>2256</v>
      </c>
      <c r="P336" t="str">
        <f>IFERROR(VLOOKUP(D336,'Bank Master'!$C$3:$D$7987,2,0),"Indirect")</f>
        <v>Direct</v>
      </c>
      <c r="Q336" t="str">
        <f>IFERROR(VLOOKUP(A336,Table1424[],6,0),0)</f>
        <v>NIRASO DEVI</v>
      </c>
      <c r="R336" t="str">
        <f>IFERROR(VLOOKUP(A336,Table1424[],7,0),0)</f>
        <v>4904101001920</v>
      </c>
      <c r="S336" t="str">
        <f>IFERROR(VLOOKUP(A336,Table1424[],8,0),0)</f>
        <v>CNRB0004904</v>
      </c>
      <c r="T336" t="str">
        <f>IFERROR(VLOOKUP(A336,Table1424[],9,0),0)</f>
        <v>CANARA BANK</v>
      </c>
      <c r="U336" s="40">
        <f>IFERROR(VLOOKUP(A336,Table1424[],10,0),0)</f>
        <v>45199</v>
      </c>
      <c r="V336">
        <f t="shared" si="24"/>
        <v>1</v>
      </c>
      <c r="W336" t="str">
        <f t="shared" si="25"/>
        <v>Available</v>
      </c>
      <c r="X336" s="164" t="str" cm="1">
        <f t="array" aca="1" ref="X336" ca="1">SUBSTITUTE(SUBSTITUTE(MID(CELL("filename"),FIND("[",CELL("filename"))+1,FIND("]",CELL("filename"))-FIND("[",CELL("filename"))-1)," JH Farmer Payment-",""),".xlsx","")</f>
        <v>Indent</v>
      </c>
      <c r="Y336" s="13">
        <f t="shared" si="26"/>
        <v>27.421163194444446</v>
      </c>
      <c r="Z336" s="3">
        <v>0</v>
      </c>
    </row>
    <row r="337" spans="1:26" x14ac:dyDescent="0.25">
      <c r="A337" t="str">
        <f>CONCATENATE(Table2[[#This Row],[Code]],Table2[[#This Row],[Farmers Code]])</f>
        <v>200200010033</v>
      </c>
      <c r="B337" s="1" t="str">
        <f>INDEX('MPG Payment'!$A:$A,MATCH(Table2[[#This Row],[Code]],'MPG Payment'!B:B,0))</f>
        <v>BMC Code :2002</v>
      </c>
      <c r="C337" t="str">
        <f>VLOOKUP(Table2[[#This Row],[Code]],'MPG Payment'!B:C,2,0)</f>
        <v>Paali</v>
      </c>
      <c r="D337" s="17">
        <v>20020001</v>
      </c>
      <c r="E337" s="17" t="s">
        <v>32</v>
      </c>
      <c r="F337" s="1">
        <v>13</v>
      </c>
      <c r="G337" s="13">
        <v>36.700000000000003</v>
      </c>
      <c r="H337" s="13">
        <v>1550.2929999999999</v>
      </c>
      <c r="I337" s="166">
        <v>0</v>
      </c>
      <c r="J337" s="191">
        <v>0</v>
      </c>
      <c r="K337" s="166">
        <v>0</v>
      </c>
      <c r="L337" s="166">
        <v>0</v>
      </c>
      <c r="M337" s="18">
        <v>0</v>
      </c>
      <c r="N337" s="165" t="str">
        <f>VLOOKUP(Table2[[#This Row],[Code]],'MPG Payment'!$B$4:$Z$130,25,0)</f>
        <v>Release1</v>
      </c>
      <c r="O337" s="170">
        <f t="shared" si="23"/>
        <v>1550</v>
      </c>
      <c r="P337" t="str">
        <f>IFERROR(VLOOKUP(D337,'Bank Master'!$C$3:$D$7987,2,0),"Indirect")</f>
        <v>Direct</v>
      </c>
      <c r="Q337" t="str">
        <f>IFERROR(VLOOKUP(A337,Table1424[],6,0),0)</f>
        <v>AGNU ORAON</v>
      </c>
      <c r="R337" t="str">
        <f>IFERROR(VLOOKUP(A337,Table1424[],7,0),0)</f>
        <v>22009522469</v>
      </c>
      <c r="S337" t="str">
        <f>IFERROR(VLOOKUP(A337,Table1424[],8,0),0)</f>
        <v>SBIN0RRVCGB</v>
      </c>
      <c r="T337" t="str">
        <f>IFERROR(VLOOKUP(A337,Table1424[],9,0),0)</f>
        <v>STATE BANK OF INDIA</v>
      </c>
      <c r="U337" s="40">
        <f>IFERROR(VLOOKUP(A337,Table1424[],10,0),0)</f>
        <v>45248</v>
      </c>
      <c r="V337">
        <f t="shared" si="24"/>
        <v>1</v>
      </c>
      <c r="W337" t="str">
        <f t="shared" si="25"/>
        <v>Available</v>
      </c>
      <c r="X337" s="164" t="str" cm="1">
        <f t="array" aca="1" ref="X337" ca="1">SUBSTITUTE(SUBSTITUTE(MID(CELL("filename"),FIND("[",CELL("filename"))+1,FIND("]",CELL("filename"))-FIND("[",CELL("filename"))-1)," JH Farmer Payment-",""),".xlsx","")</f>
        <v>Indent</v>
      </c>
      <c r="Y337" s="13">
        <f t="shared" si="26"/>
        <v>27.457505449591277</v>
      </c>
      <c r="Z337" s="3">
        <v>0</v>
      </c>
    </row>
    <row r="338" spans="1:26" x14ac:dyDescent="0.25">
      <c r="A338" t="str">
        <f>CONCATENATE(Table2[[#This Row],[Code]],Table2[[#This Row],[Farmers Code]])</f>
        <v>200200010037</v>
      </c>
      <c r="B338" s="1" t="str">
        <f>INDEX('MPG Payment'!$A:$A,MATCH(Table2[[#This Row],[Code]],'MPG Payment'!B:B,0))</f>
        <v>BMC Code :2002</v>
      </c>
      <c r="C338" t="str">
        <f>VLOOKUP(Table2[[#This Row],[Code]],'MPG Payment'!B:C,2,0)</f>
        <v>Paali</v>
      </c>
      <c r="D338" s="17">
        <v>20020001</v>
      </c>
      <c r="E338" s="17" t="s">
        <v>34</v>
      </c>
      <c r="F338" s="1">
        <v>5</v>
      </c>
      <c r="G338" s="13">
        <v>13.899999999999999</v>
      </c>
      <c r="H338" s="13">
        <v>585.73700000000008</v>
      </c>
      <c r="I338" s="166">
        <v>0</v>
      </c>
      <c r="J338" s="191">
        <v>0</v>
      </c>
      <c r="K338" s="166">
        <v>0</v>
      </c>
      <c r="L338" s="166">
        <v>0</v>
      </c>
      <c r="M338" s="18">
        <v>0</v>
      </c>
      <c r="N338" s="165" t="str">
        <f>VLOOKUP(Table2[[#This Row],[Code]],'MPG Payment'!$B$4:$Z$130,25,0)</f>
        <v>Release1</v>
      </c>
      <c r="O338" s="170">
        <f t="shared" si="23"/>
        <v>586</v>
      </c>
      <c r="P338" t="str">
        <f>IFERROR(VLOOKUP(D338,'Bank Master'!$C$3:$D$7987,2,0),"Indirect")</f>
        <v>Direct</v>
      </c>
      <c r="Q338" t="str">
        <f>IFERROR(VLOOKUP(A338,Table1424[],6,0),0)</f>
        <v>ARJUN SAHU</v>
      </c>
      <c r="R338" t="str">
        <f>IFERROR(VLOOKUP(A338,Table1424[],7,0),0)</f>
        <v>22009478677</v>
      </c>
      <c r="S338" t="str">
        <f>IFERROR(VLOOKUP(A338,Table1424[],8,0),0)</f>
        <v>SBIN0RRVCGB</v>
      </c>
      <c r="T338" t="str">
        <f>IFERROR(VLOOKUP(A338,Table1424[],9,0),0)</f>
        <v>STATE BANK OF INDIA</v>
      </c>
      <c r="U338" s="40">
        <f>IFERROR(VLOOKUP(A338,Table1424[],10,0),0)</f>
        <v>45248</v>
      </c>
      <c r="V338">
        <f t="shared" si="24"/>
        <v>1</v>
      </c>
      <c r="W338" t="str">
        <f t="shared" si="25"/>
        <v>Available</v>
      </c>
      <c r="X338" s="164" t="str" cm="1">
        <f t="array" aca="1" ref="X338" ca="1">SUBSTITUTE(SUBSTITUTE(MID(CELL("filename"),FIND("[",CELL("filename"))+1,FIND("]",CELL("filename"))-FIND("[",CELL("filename"))-1)," JH Farmer Payment-",""),".xlsx","")</f>
        <v>Indent</v>
      </c>
      <c r="Y338" s="13">
        <f t="shared" si="26"/>
        <v>10.534838129496405</v>
      </c>
      <c r="Z338" s="3">
        <v>0</v>
      </c>
    </row>
    <row r="339" spans="1:26" x14ac:dyDescent="0.25">
      <c r="A339" t="str">
        <f>CONCATENATE(Table2[[#This Row],[Code]],Table2[[#This Row],[Farmers Code]])</f>
        <v>200200010038</v>
      </c>
      <c r="B339" s="1" t="str">
        <f>INDEX('MPG Payment'!$A:$A,MATCH(Table2[[#This Row],[Code]],'MPG Payment'!B:B,0))</f>
        <v>BMC Code :2002</v>
      </c>
      <c r="C339" t="str">
        <f>VLOOKUP(Table2[[#This Row],[Code]],'MPG Payment'!B:C,2,0)</f>
        <v>Paali</v>
      </c>
      <c r="D339" s="17">
        <v>20020001</v>
      </c>
      <c r="E339" s="17" t="s">
        <v>11</v>
      </c>
      <c r="F339" s="1">
        <v>14</v>
      </c>
      <c r="G339" s="13">
        <v>83.699999999999989</v>
      </c>
      <c r="H339" s="13">
        <v>3271.1619999999998</v>
      </c>
      <c r="I339" s="166">
        <v>0</v>
      </c>
      <c r="J339" s="191">
        <v>0</v>
      </c>
      <c r="K339" s="166">
        <v>0</v>
      </c>
      <c r="L339" s="166">
        <v>0</v>
      </c>
      <c r="M339" s="18">
        <v>0</v>
      </c>
      <c r="N339" s="165" t="str">
        <f>VLOOKUP(Table2[[#This Row],[Code]],'MPG Payment'!$B$4:$Z$130,25,0)</f>
        <v>Release1</v>
      </c>
      <c r="O339" s="170">
        <f t="shared" si="23"/>
        <v>3271</v>
      </c>
      <c r="P339" t="str">
        <f>IFERROR(VLOOKUP(D339,'Bank Master'!$C$3:$D$7987,2,0),"Indirect")</f>
        <v>Direct</v>
      </c>
      <c r="Q339" t="str">
        <f>IFERROR(VLOOKUP(A339,Table1424[],6,0),0)</f>
        <v>PRAKASH KUMAR SAHU</v>
      </c>
      <c r="R339" t="str">
        <f>IFERROR(VLOOKUP(A339,Table1424[],7,0),0)</f>
        <v>494518210009431</v>
      </c>
      <c r="S339" t="str">
        <f>IFERROR(VLOOKUP(A339,Table1424[],8,0),0)</f>
        <v>BKID0004945</v>
      </c>
      <c r="T339" t="str">
        <f>IFERROR(VLOOKUP(A339,Table1424[],9,0),0)</f>
        <v>BANK OF INDIA</v>
      </c>
      <c r="U339" s="40">
        <f>IFERROR(VLOOKUP(A339,Table1424[],10,0),0)</f>
        <v>45183</v>
      </c>
      <c r="V339">
        <f t="shared" si="24"/>
        <v>1</v>
      </c>
      <c r="W339" t="str">
        <f t="shared" si="25"/>
        <v>Available</v>
      </c>
      <c r="X339" s="164" t="str" cm="1">
        <f t="array" aca="1" ref="X339" ca="1">SUBSTITUTE(SUBSTITUTE(MID(CELL("filename"),FIND("[",CELL("filename"))+1,FIND("]",CELL("filename"))-FIND("[",CELL("filename"))-1)," JH Farmer Payment-",""),".xlsx","")</f>
        <v>Indent</v>
      </c>
      <c r="Y339" s="13">
        <f t="shared" si="26"/>
        <v>27.357388291517328</v>
      </c>
      <c r="Z339" s="3">
        <v>0</v>
      </c>
    </row>
    <row r="340" spans="1:26" x14ac:dyDescent="0.25">
      <c r="A340" t="str">
        <f>CONCATENATE(Table2[[#This Row],[Code]],Table2[[#This Row],[Farmers Code]])</f>
        <v>200200010040</v>
      </c>
      <c r="B340" s="1" t="str">
        <f>INDEX('MPG Payment'!$A:$A,MATCH(Table2[[#This Row],[Code]],'MPG Payment'!B:B,0))</f>
        <v>BMC Code :2002</v>
      </c>
      <c r="C340" t="str">
        <f>VLOOKUP(Table2[[#This Row],[Code]],'MPG Payment'!B:C,2,0)</f>
        <v>Paali</v>
      </c>
      <c r="D340" s="17">
        <v>20020001</v>
      </c>
      <c r="E340" s="17" t="s">
        <v>13</v>
      </c>
      <c r="F340" s="1">
        <v>6</v>
      </c>
      <c r="G340" s="13">
        <v>12.5</v>
      </c>
      <c r="H340" s="13">
        <v>577.04300000000001</v>
      </c>
      <c r="I340" s="166">
        <v>0</v>
      </c>
      <c r="J340" s="191">
        <v>0</v>
      </c>
      <c r="K340" s="166">
        <v>0</v>
      </c>
      <c r="L340" s="166">
        <v>0</v>
      </c>
      <c r="M340" s="18">
        <v>0</v>
      </c>
      <c r="N340" s="165" t="str">
        <f>VLOOKUP(Table2[[#This Row],[Code]],'MPG Payment'!$B$4:$Z$130,25,0)</f>
        <v>Release1</v>
      </c>
      <c r="O340" s="170">
        <f t="shared" si="23"/>
        <v>577</v>
      </c>
      <c r="P340" t="str">
        <f>IFERROR(VLOOKUP(D340,'Bank Master'!$C$3:$D$7987,2,0),"Indirect")</f>
        <v>Direct</v>
      </c>
      <c r="Q340" t="str">
        <f>IFERROR(VLOOKUP(A340,Table1424[],6,0),0)</f>
        <v>CHANDU ORAIN</v>
      </c>
      <c r="R340" t="str">
        <f>IFERROR(VLOOKUP(A340,Table1424[],7,0),0)</f>
        <v>22009527412</v>
      </c>
      <c r="S340" t="str">
        <f>IFERROR(VLOOKUP(A340,Table1424[],8,0),0)</f>
        <v>SBIN0RRVCGB</v>
      </c>
      <c r="T340" t="str">
        <f>IFERROR(VLOOKUP(A340,Table1424[],9,0),0)</f>
        <v>STATE BANK OF INDIA</v>
      </c>
      <c r="U340" s="40">
        <f>IFERROR(VLOOKUP(A340,Table1424[],10,0),0)</f>
        <v>45183</v>
      </c>
      <c r="V340">
        <f t="shared" si="24"/>
        <v>1</v>
      </c>
      <c r="W340" t="str">
        <f t="shared" si="25"/>
        <v>Available</v>
      </c>
      <c r="X340" s="164" t="str" cm="1">
        <f t="array" aca="1" ref="X340" ca="1">SUBSTITUTE(SUBSTITUTE(MID(CELL("filename"),FIND("[",CELL("filename"))+1,FIND("]",CELL("filename"))-FIND("[",CELL("filename"))-1)," JH Farmer Payment-",""),".xlsx","")</f>
        <v>Indent</v>
      </c>
      <c r="Y340" s="13">
        <f t="shared" si="26"/>
        <v>13.849032000000003</v>
      </c>
      <c r="Z340" s="3">
        <v>0</v>
      </c>
    </row>
    <row r="341" spans="1:26" x14ac:dyDescent="0.25">
      <c r="A341" t="str">
        <f>CONCATENATE(Table2[[#This Row],[Code]],Table2[[#This Row],[Farmers Code]])</f>
        <v>200200010041</v>
      </c>
      <c r="B341" s="1" t="str">
        <f>INDEX('MPG Payment'!$A:$A,MATCH(Table2[[#This Row],[Code]],'MPG Payment'!B:B,0))</f>
        <v>BMC Code :2002</v>
      </c>
      <c r="C341" t="str">
        <f>VLOOKUP(Table2[[#This Row],[Code]],'MPG Payment'!B:C,2,0)</f>
        <v>Paali</v>
      </c>
      <c r="D341" s="17">
        <v>20020001</v>
      </c>
      <c r="E341" s="17" t="s">
        <v>35</v>
      </c>
      <c r="F341" s="1">
        <v>12</v>
      </c>
      <c r="G341" s="13">
        <v>70</v>
      </c>
      <c r="H341" s="13">
        <v>2873.6399999999994</v>
      </c>
      <c r="I341" s="166">
        <v>0</v>
      </c>
      <c r="J341" s="191">
        <v>0</v>
      </c>
      <c r="K341" s="166">
        <v>0</v>
      </c>
      <c r="L341" s="166">
        <v>0</v>
      </c>
      <c r="M341" s="18">
        <v>0</v>
      </c>
      <c r="N341" s="165" t="str">
        <f>VLOOKUP(Table2[[#This Row],[Code]],'MPG Payment'!$B$4:$Z$130,25,0)</f>
        <v>Release1</v>
      </c>
      <c r="O341" s="170">
        <f t="shared" si="23"/>
        <v>2874</v>
      </c>
      <c r="P341" t="str">
        <f>IFERROR(VLOOKUP(D341,'Bank Master'!$C$3:$D$7987,2,0),"Indirect")</f>
        <v>Direct</v>
      </c>
      <c r="Q341" t="str">
        <f>IFERROR(VLOOKUP(A341,Table1424[],6,0),0)</f>
        <v>DEWALI ORAIN</v>
      </c>
      <c r="R341" t="str">
        <f>IFERROR(VLOOKUP(A341,Table1424[],7,0),0)</f>
        <v>494518210003425</v>
      </c>
      <c r="S341" t="str">
        <f>IFERROR(VLOOKUP(A341,Table1424[],8,0),0)</f>
        <v>BKID0004945</v>
      </c>
      <c r="T341" t="str">
        <f>IFERROR(VLOOKUP(A341,Table1424[],9,0),0)</f>
        <v>BANK OF INDIA</v>
      </c>
      <c r="U341" s="40">
        <f>IFERROR(VLOOKUP(A341,Table1424[],10,0),0)</f>
        <v>45183</v>
      </c>
      <c r="V341">
        <f t="shared" si="24"/>
        <v>1</v>
      </c>
      <c r="W341" t="str">
        <f t="shared" si="25"/>
        <v>Available</v>
      </c>
      <c r="X341" s="164" t="str" cm="1">
        <f t="array" aca="1" ref="X341" ca="1">SUBSTITUTE(SUBSTITUTE(MID(CELL("filename"),FIND("[",CELL("filename"))+1,FIND("]",CELL("filename"))-FIND("[",CELL("filename"))-1)," JH Farmer Payment-",""),".xlsx","")</f>
        <v>Indent</v>
      </c>
      <c r="Y341" s="13">
        <f t="shared" si="26"/>
        <v>24.6312</v>
      </c>
      <c r="Z341" s="3">
        <v>0</v>
      </c>
    </row>
    <row r="342" spans="1:26" x14ac:dyDescent="0.25">
      <c r="A342" t="str">
        <f>CONCATENATE(Table2[[#This Row],[Code]],Table2[[#This Row],[Farmers Code]])</f>
        <v>200200010044</v>
      </c>
      <c r="B342" s="1" t="str">
        <f>INDEX('MPG Payment'!$A:$A,MATCH(Table2[[#This Row],[Code]],'MPG Payment'!B:B,0))</f>
        <v>BMC Code :2002</v>
      </c>
      <c r="C342" t="str">
        <f>VLOOKUP(Table2[[#This Row],[Code]],'MPG Payment'!B:C,2,0)</f>
        <v>Paali</v>
      </c>
      <c r="D342" s="17">
        <v>20020001</v>
      </c>
      <c r="E342" s="17" t="s">
        <v>15</v>
      </c>
      <c r="F342" s="1">
        <v>13</v>
      </c>
      <c r="G342" s="13">
        <v>72.899999999999991</v>
      </c>
      <c r="H342" s="13">
        <v>2991.3220000000006</v>
      </c>
      <c r="I342" s="166">
        <v>0</v>
      </c>
      <c r="J342" s="191">
        <v>0</v>
      </c>
      <c r="K342" s="166">
        <v>0</v>
      </c>
      <c r="L342" s="166">
        <v>0</v>
      </c>
      <c r="M342" s="18">
        <v>0</v>
      </c>
      <c r="N342" s="165" t="str">
        <f>VLOOKUP(Table2[[#This Row],[Code]],'MPG Payment'!$B$4:$Z$130,25,0)</f>
        <v>Release1</v>
      </c>
      <c r="O342" s="170">
        <f t="shared" si="23"/>
        <v>2991</v>
      </c>
      <c r="P342" t="str">
        <f>IFERROR(VLOOKUP(D342,'Bank Master'!$C$3:$D$7987,2,0),"Indirect")</f>
        <v>Direct</v>
      </c>
      <c r="Q342" t="str">
        <f>IFERROR(VLOOKUP(A342,Table1424[],6,0),0)</f>
        <v>SAKALU ORAON</v>
      </c>
      <c r="R342" t="str">
        <f>IFERROR(VLOOKUP(A342,Table1424[],7,0),0)</f>
        <v>494510110008680</v>
      </c>
      <c r="S342" t="str">
        <f>IFERROR(VLOOKUP(A342,Table1424[],8,0),0)</f>
        <v>BKID0004945</v>
      </c>
      <c r="T342" t="str">
        <f>IFERROR(VLOOKUP(A342,Table1424[],9,0),0)</f>
        <v>BANK OF INDIA</v>
      </c>
      <c r="U342" s="40">
        <f>IFERROR(VLOOKUP(A342,Table1424[],10,0),0)</f>
        <v>45199</v>
      </c>
      <c r="V342">
        <f t="shared" si="24"/>
        <v>1</v>
      </c>
      <c r="W342" t="str">
        <f t="shared" si="25"/>
        <v>Available</v>
      </c>
      <c r="X342" s="164" t="str" cm="1">
        <f t="array" aca="1" ref="X342" ca="1">SUBSTITUTE(SUBSTITUTE(MID(CELL("filename"),FIND("[",CELL("filename"))+1,FIND("]",CELL("filename"))-FIND("[",CELL("filename"))-1)," JH Farmer Payment-",""),".xlsx","")</f>
        <v>Indent</v>
      </c>
      <c r="Y342" s="13">
        <f t="shared" si="26"/>
        <v>26.671595336076823</v>
      </c>
      <c r="Z342" s="3">
        <v>0</v>
      </c>
    </row>
    <row r="343" spans="1:26" x14ac:dyDescent="0.25">
      <c r="A343" t="str">
        <f>CONCATENATE(Table2[[#This Row],[Code]],Table2[[#This Row],[Farmers Code]])</f>
        <v>200200010046</v>
      </c>
      <c r="B343" s="1" t="str">
        <f>INDEX('MPG Payment'!$A:$A,MATCH(Table2[[#This Row],[Code]],'MPG Payment'!B:B,0))</f>
        <v>BMC Code :2002</v>
      </c>
      <c r="C343" t="str">
        <f>VLOOKUP(Table2[[#This Row],[Code]],'MPG Payment'!B:C,2,0)</f>
        <v>Paali</v>
      </c>
      <c r="D343" s="17">
        <v>20020001</v>
      </c>
      <c r="E343" s="17" t="s">
        <v>129</v>
      </c>
      <c r="F343" s="1">
        <v>7</v>
      </c>
      <c r="G343" s="13">
        <v>11.599999999999998</v>
      </c>
      <c r="H343" s="13">
        <v>743.20999999999992</v>
      </c>
      <c r="I343" s="166">
        <v>0</v>
      </c>
      <c r="J343" s="191">
        <v>0</v>
      </c>
      <c r="K343" s="166">
        <v>0</v>
      </c>
      <c r="L343" s="166">
        <v>0</v>
      </c>
      <c r="M343" s="18">
        <v>0</v>
      </c>
      <c r="N343" s="165" t="str">
        <f>VLOOKUP(Table2[[#This Row],[Code]],'MPG Payment'!$B$4:$Z$130,25,0)</f>
        <v>Release1</v>
      </c>
      <c r="O343" s="170">
        <f t="shared" si="23"/>
        <v>743</v>
      </c>
      <c r="P343" t="str">
        <f>IFERROR(VLOOKUP(D343,'Bank Master'!$C$3:$D$7987,2,0),"Indirect")</f>
        <v>Direct</v>
      </c>
      <c r="Q343" t="str">
        <f>IFERROR(VLOOKUP(A343,Table1424[],6,0),0)</f>
        <v>ARUN KUMAR SAHU</v>
      </c>
      <c r="R343" t="str">
        <f>IFERROR(VLOOKUP(A343,Table1424[],7,0),0)</f>
        <v>50100185893155</v>
      </c>
      <c r="S343" t="str">
        <f>IFERROR(VLOOKUP(A343,Table1424[],8,0),0)</f>
        <v>HDFC0001470</v>
      </c>
      <c r="T343" t="str">
        <f>IFERROR(VLOOKUP(A343,Table1424[],9,0),0)</f>
        <v>HDFC BANK</v>
      </c>
      <c r="U343" s="40">
        <f>IFERROR(VLOOKUP(A343,Table1424[],10,0),0)</f>
        <v>45183</v>
      </c>
      <c r="V343">
        <f t="shared" si="24"/>
        <v>1</v>
      </c>
      <c r="W343" t="str">
        <f t="shared" si="25"/>
        <v>Available</v>
      </c>
      <c r="X343" s="164" t="str" cm="1">
        <f t="array" aca="1" ref="X343" ca="1">SUBSTITUTE(SUBSTITUTE(MID(CELL("filename"),FIND("[",CELL("filename"))+1,FIND("]",CELL("filename"))-FIND("[",CELL("filename"))-1)," JH Farmer Payment-",""),".xlsx","")</f>
        <v>Indent</v>
      </c>
      <c r="Y343" s="13">
        <f t="shared" si="26"/>
        <v>22.424439655172417</v>
      </c>
      <c r="Z343" s="3">
        <v>0</v>
      </c>
    </row>
    <row r="344" spans="1:26" x14ac:dyDescent="0.25">
      <c r="A344" t="str">
        <f>CONCATENATE(Table2[[#This Row],[Code]],Table2[[#This Row],[Farmers Code]])</f>
        <v>200200010047</v>
      </c>
      <c r="B344" s="1" t="str">
        <f>INDEX('MPG Payment'!$A:$A,MATCH(Table2[[#This Row],[Code]],'MPG Payment'!B:B,0))</f>
        <v>BMC Code :2002</v>
      </c>
      <c r="C344" t="str">
        <f>VLOOKUP(Table2[[#This Row],[Code]],'MPG Payment'!B:C,2,0)</f>
        <v>Paali</v>
      </c>
      <c r="D344" s="17">
        <v>20020001</v>
      </c>
      <c r="E344" s="17" t="s">
        <v>423</v>
      </c>
      <c r="F344" s="1">
        <v>8</v>
      </c>
      <c r="G344" s="13">
        <v>18.400000000000002</v>
      </c>
      <c r="H344" s="13">
        <v>726.95900000000006</v>
      </c>
      <c r="I344" s="166">
        <v>0</v>
      </c>
      <c r="J344" s="191">
        <v>0</v>
      </c>
      <c r="K344" s="166">
        <v>0</v>
      </c>
      <c r="L344" s="166">
        <v>0</v>
      </c>
      <c r="M344" s="18">
        <v>0</v>
      </c>
      <c r="N344" s="165" t="str">
        <f>VLOOKUP(Table2[[#This Row],[Code]],'MPG Payment'!$B$4:$Z$130,25,0)</f>
        <v>Release1</v>
      </c>
      <c r="O344" s="170">
        <f t="shared" ref="O344:O407" si="27">IF(N344="Yes",0,ROUND((H344-I344-J344-K344-L344-M344),0))</f>
        <v>727</v>
      </c>
      <c r="P344" t="str">
        <f>IFERROR(VLOOKUP(D344,'Bank Master'!$C$3:$D$7987,2,0),"Indirect")</f>
        <v>Direct</v>
      </c>
      <c r="Q344" t="str">
        <f>IFERROR(VLOOKUP(A344,Table1424[],6,0),0)</f>
        <v>RAJU SAHU</v>
      </c>
      <c r="R344" t="str">
        <f>IFERROR(VLOOKUP(A344,Table1424[],7,0),0)</f>
        <v>54240100002623</v>
      </c>
      <c r="S344" t="str">
        <f>IFERROR(VLOOKUP(A344,Table1424[],8,0),0)</f>
        <v>BARB0RATUCH</v>
      </c>
      <c r="T344" t="str">
        <f>IFERROR(VLOOKUP(A344,Table1424[],9,0),0)</f>
        <v>BANK OF BARODA</v>
      </c>
      <c r="U344" s="40">
        <f>IFERROR(VLOOKUP(A344,Table1424[],10,0),0)</f>
        <v>45199</v>
      </c>
      <c r="V344">
        <f t="shared" ref="V344:V407" si="28">IF(G344&gt;0,1,0)</f>
        <v>1</v>
      </c>
      <c r="W344" t="str">
        <f t="shared" ref="W344:W407" si="29">IF(Q344=0,"Not Available","Available")</f>
        <v>Available</v>
      </c>
      <c r="X344" s="164" t="str" cm="1">
        <f t="array" aca="1" ref="X344" ca="1">SUBSTITUTE(SUBSTITUTE(MID(CELL("filename"),FIND("[",CELL("filename"))+1,FIND("]",CELL("filename"))-FIND("[",CELL("filename"))-1)," JH Farmer Payment-",""),".xlsx","")</f>
        <v>Indent</v>
      </c>
      <c r="Y344" s="13">
        <f t="shared" si="26"/>
        <v>15.803456521739131</v>
      </c>
      <c r="Z344" s="3">
        <v>0</v>
      </c>
    </row>
    <row r="345" spans="1:26" x14ac:dyDescent="0.25">
      <c r="A345" t="str">
        <f>CONCATENATE(Table2[[#This Row],[Code]],Table2[[#This Row],[Farmers Code]])</f>
        <v>200200010052</v>
      </c>
      <c r="B345" s="1" t="str">
        <f>INDEX('MPG Payment'!$A:$A,MATCH(Table2[[#This Row],[Code]],'MPG Payment'!B:B,0))</f>
        <v>BMC Code :2002</v>
      </c>
      <c r="C345" t="str">
        <f>VLOOKUP(Table2[[#This Row],[Code]],'MPG Payment'!B:C,2,0)</f>
        <v>Paali</v>
      </c>
      <c r="D345" s="17">
        <v>20020001</v>
      </c>
      <c r="E345" s="17" t="s">
        <v>426</v>
      </c>
      <c r="F345" s="1">
        <v>13</v>
      </c>
      <c r="G345" s="13">
        <v>55.300000000000004</v>
      </c>
      <c r="H345" s="13">
        <v>2167.5650000000005</v>
      </c>
      <c r="I345" s="166">
        <v>0</v>
      </c>
      <c r="J345" s="191">
        <v>0</v>
      </c>
      <c r="K345" s="166">
        <v>0</v>
      </c>
      <c r="L345" s="166">
        <v>0</v>
      </c>
      <c r="M345" s="18">
        <v>0</v>
      </c>
      <c r="N345" s="165" t="str">
        <f>VLOOKUP(Table2[[#This Row],[Code]],'MPG Payment'!$B$4:$Z$130,25,0)</f>
        <v>Release1</v>
      </c>
      <c r="O345" s="170">
        <f t="shared" si="27"/>
        <v>2168</v>
      </c>
      <c r="P345" t="str">
        <f>IFERROR(VLOOKUP(D345,'Bank Master'!$C$3:$D$7987,2,0),"Indirect")</f>
        <v>Direct</v>
      </c>
      <c r="Q345" t="str">
        <f>IFERROR(VLOOKUP(A345,Table1424[],6,0),0)</f>
        <v>RAM NATH SAHU</v>
      </c>
      <c r="R345" t="str">
        <f>IFERROR(VLOOKUP(A345,Table1424[],7,0),0)</f>
        <v>494510110005314</v>
      </c>
      <c r="S345" t="str">
        <f>IFERROR(VLOOKUP(A345,Table1424[],8,0),0)</f>
        <v>BKID0004945</v>
      </c>
      <c r="T345" t="str">
        <f>IFERROR(VLOOKUP(A345,Table1424[],9,0),0)</f>
        <v>BANK OF INDIA</v>
      </c>
      <c r="U345" s="40">
        <f>IFERROR(VLOOKUP(A345,Table1424[],10,0),0)</f>
        <v>45199</v>
      </c>
      <c r="V345">
        <f t="shared" si="28"/>
        <v>1</v>
      </c>
      <c r="W345" t="str">
        <f t="shared" si="29"/>
        <v>Available</v>
      </c>
      <c r="X345" s="164" t="str" cm="1">
        <f t="array" aca="1" ref="X345" ca="1">SUBSTITUTE(SUBSTITUTE(MID(CELL("filename"),FIND("[",CELL("filename"))+1,FIND("]",CELL("filename"))-FIND("[",CELL("filename"))-1)," JH Farmer Payment-",""),".xlsx","")</f>
        <v>Indent</v>
      </c>
      <c r="Y345" s="13">
        <f t="shared" si="26"/>
        <v>25.477707956600369</v>
      </c>
      <c r="Z345" s="3">
        <v>0</v>
      </c>
    </row>
    <row r="346" spans="1:26" x14ac:dyDescent="0.25">
      <c r="A346" t="str">
        <f>CONCATENATE(Table2[[#This Row],[Code]],Table2[[#This Row],[Farmers Code]])</f>
        <v>200200010053</v>
      </c>
      <c r="B346" s="1" t="str">
        <f>INDEX('MPG Payment'!$A:$A,MATCH(Table2[[#This Row],[Code]],'MPG Payment'!B:B,0))</f>
        <v>BMC Code :2002</v>
      </c>
      <c r="C346" t="str">
        <f>VLOOKUP(Table2[[#This Row],[Code]],'MPG Payment'!B:C,2,0)</f>
        <v>Paali</v>
      </c>
      <c r="D346" s="17">
        <v>20020001</v>
      </c>
      <c r="E346" s="17" t="s">
        <v>131</v>
      </c>
      <c r="F346" s="1">
        <v>7</v>
      </c>
      <c r="G346" s="13">
        <v>26.4</v>
      </c>
      <c r="H346" s="13">
        <v>1054.45</v>
      </c>
      <c r="I346" s="166">
        <v>0</v>
      </c>
      <c r="J346" s="191">
        <v>0</v>
      </c>
      <c r="K346" s="166">
        <v>0</v>
      </c>
      <c r="L346" s="166">
        <v>0</v>
      </c>
      <c r="M346" s="18">
        <v>0</v>
      </c>
      <c r="N346" s="165" t="str">
        <f>VLOOKUP(Table2[[#This Row],[Code]],'MPG Payment'!$B$4:$Z$130,25,0)</f>
        <v>Release1</v>
      </c>
      <c r="O346" s="170">
        <f t="shared" si="27"/>
        <v>1054</v>
      </c>
      <c r="P346" t="str">
        <f>IFERROR(VLOOKUP(D346,'Bank Master'!$C$3:$D$7987,2,0),"Indirect")</f>
        <v>Direct</v>
      </c>
      <c r="Q346" t="str">
        <f>IFERROR(VLOOKUP(A346,Table1424[],6,0),0)</f>
        <v>SHIBANI ORAON</v>
      </c>
      <c r="R346" t="str">
        <f>IFERROR(VLOOKUP(A346,Table1424[],7,0),0)</f>
        <v>494510110011136</v>
      </c>
      <c r="S346" t="str">
        <f>IFERROR(VLOOKUP(A346,Table1424[],8,0),0)</f>
        <v>BKID0004945</v>
      </c>
      <c r="T346" t="str">
        <f>IFERROR(VLOOKUP(A346,Table1424[],9,0),0)</f>
        <v>BANK OF INDIA</v>
      </c>
      <c r="U346" s="40">
        <f>IFERROR(VLOOKUP(A346,Table1424[],10,0),0)</f>
        <v>45183</v>
      </c>
      <c r="V346">
        <f t="shared" si="28"/>
        <v>1</v>
      </c>
      <c r="W346" t="str">
        <f t="shared" si="29"/>
        <v>Available</v>
      </c>
      <c r="X346" s="164" t="str" cm="1">
        <f t="array" aca="1" ref="X346" ca="1">SUBSTITUTE(SUBSTITUTE(MID(CELL("filename"),FIND("[",CELL("filename"))+1,FIND("]",CELL("filename"))-FIND("[",CELL("filename"))-1)," JH Farmer Payment-",""),".xlsx","")</f>
        <v>Indent</v>
      </c>
      <c r="Y346" s="13">
        <f t="shared" si="26"/>
        <v>13.97945075757576</v>
      </c>
      <c r="Z346" s="3">
        <v>0</v>
      </c>
    </row>
    <row r="347" spans="1:26" x14ac:dyDescent="0.25">
      <c r="A347" t="str">
        <f>CONCATENATE(Table2[[#This Row],[Code]],Table2[[#This Row],[Farmers Code]])</f>
        <v>200200010054</v>
      </c>
      <c r="B347" s="1" t="str">
        <f>INDEX('MPG Payment'!$A:$A,MATCH(Table2[[#This Row],[Code]],'MPG Payment'!B:B,0))</f>
        <v>BMC Code :2002</v>
      </c>
      <c r="C347" t="str">
        <f>VLOOKUP(Table2[[#This Row],[Code]],'MPG Payment'!B:C,2,0)</f>
        <v>Paali</v>
      </c>
      <c r="D347" s="17">
        <v>20020001</v>
      </c>
      <c r="E347" s="17" t="s">
        <v>760</v>
      </c>
      <c r="F347" s="1">
        <v>7</v>
      </c>
      <c r="G347" s="13">
        <v>31.2</v>
      </c>
      <c r="H347" s="13">
        <v>1187.4409999999998</v>
      </c>
      <c r="I347" s="166">
        <v>0</v>
      </c>
      <c r="J347" s="191">
        <v>0</v>
      </c>
      <c r="K347" s="166">
        <v>0</v>
      </c>
      <c r="L347" s="166">
        <v>0</v>
      </c>
      <c r="M347" s="18">
        <v>0</v>
      </c>
      <c r="N347" s="165" t="str">
        <f>VLOOKUP(Table2[[#This Row],[Code]],'MPG Payment'!$B$4:$Z$130,25,0)</f>
        <v>Release1</v>
      </c>
      <c r="O347" s="170">
        <f t="shared" si="27"/>
        <v>1187</v>
      </c>
      <c r="P347" t="str">
        <f>IFERROR(VLOOKUP(D347,'Bank Master'!$C$3:$D$7987,2,0),"Indirect")</f>
        <v>Direct</v>
      </c>
      <c r="Q347" t="str">
        <f>IFERROR(VLOOKUP(A347,Table1424[],6,0),0)</f>
        <v>MANNATIYA KUMARI</v>
      </c>
      <c r="R347" t="str">
        <f>IFERROR(VLOOKUP(A347,Table1424[],7,0),0)</f>
        <v>84042739208</v>
      </c>
      <c r="S347" t="str">
        <f>IFERROR(VLOOKUP(A347,Table1424[],8,0),0)</f>
        <v>SBIN0RRVCGB</v>
      </c>
      <c r="T347" t="str">
        <f>IFERROR(VLOOKUP(A347,Table1424[],9,0),0)</f>
        <v>STATE BANK OF INDIA</v>
      </c>
      <c r="U347" s="40">
        <f>IFERROR(VLOOKUP(A347,Table1424[],10,0),0)</f>
        <v>45206</v>
      </c>
      <c r="V347">
        <f t="shared" si="28"/>
        <v>1</v>
      </c>
      <c r="W347" t="str">
        <f t="shared" si="29"/>
        <v>Available</v>
      </c>
      <c r="X347" s="164" t="str" cm="1">
        <f t="array" aca="1" ref="X347" ca="1">SUBSTITUTE(SUBSTITUTE(MID(CELL("filename"),FIND("[",CELL("filename"))+1,FIND("]",CELL("filename"))-FIND("[",CELL("filename"))-1)," JH Farmer Payment-",""),".xlsx","")</f>
        <v>Indent</v>
      </c>
      <c r="Y347" s="13">
        <f t="shared" si="26"/>
        <v>13.320652243589741</v>
      </c>
      <c r="Z347" s="3">
        <v>0</v>
      </c>
    </row>
    <row r="348" spans="1:26" x14ac:dyDescent="0.25">
      <c r="A348" t="str">
        <f>CONCATENATE(Table2[[#This Row],[Code]],Table2[[#This Row],[Farmers Code]])</f>
        <v>200200010056</v>
      </c>
      <c r="B348" s="1" t="str">
        <f>INDEX('MPG Payment'!$A:$A,MATCH(Table2[[#This Row],[Code]],'MPG Payment'!B:B,0))</f>
        <v>BMC Code :2002</v>
      </c>
      <c r="C348" t="str">
        <f>VLOOKUP(Table2[[#This Row],[Code]],'MPG Payment'!B:C,2,0)</f>
        <v>Paali</v>
      </c>
      <c r="D348" s="17">
        <v>20020001</v>
      </c>
      <c r="E348" s="17" t="s">
        <v>761</v>
      </c>
      <c r="F348" s="1">
        <v>7</v>
      </c>
      <c r="G348" s="13">
        <v>42.300000000000004</v>
      </c>
      <c r="H348" s="13">
        <v>1784.425</v>
      </c>
      <c r="I348" s="166">
        <v>0</v>
      </c>
      <c r="J348" s="191">
        <v>0</v>
      </c>
      <c r="K348" s="166">
        <v>0</v>
      </c>
      <c r="L348" s="166">
        <v>0</v>
      </c>
      <c r="M348" s="18">
        <v>0</v>
      </c>
      <c r="N348" s="165" t="str">
        <f>VLOOKUP(Table2[[#This Row],[Code]],'MPG Payment'!$B$4:$Z$130,25,0)</f>
        <v>Release1</v>
      </c>
      <c r="O348" s="170">
        <f t="shared" si="27"/>
        <v>1784</v>
      </c>
      <c r="P348" t="str">
        <f>IFERROR(VLOOKUP(D348,'Bank Master'!$C$3:$D$7987,2,0),"Indirect")</f>
        <v>Direct</v>
      </c>
      <c r="Q348" t="str">
        <f>IFERROR(VLOOKUP(A348,Table1424[],6,0),0)</f>
        <v>SHIVSHANKAR GOPE</v>
      </c>
      <c r="R348" t="str">
        <f>IFERROR(VLOOKUP(A348,Table1424[],7,0),0)</f>
        <v>54248100006033</v>
      </c>
      <c r="S348" t="str">
        <f>IFERROR(VLOOKUP(A348,Table1424[],8,0),0)</f>
        <v>BARB0RATUCH</v>
      </c>
      <c r="T348" t="str">
        <f>IFERROR(VLOOKUP(A348,Table1424[],9,0),0)</f>
        <v>BANK OF BARODA</v>
      </c>
      <c r="U348" s="40">
        <f>IFERROR(VLOOKUP(A348,Table1424[],10,0),0)</f>
        <v>45206</v>
      </c>
      <c r="V348">
        <f t="shared" si="28"/>
        <v>1</v>
      </c>
      <c r="W348" t="str">
        <f t="shared" si="29"/>
        <v>Available</v>
      </c>
      <c r="X348" s="164" t="str" cm="1">
        <f t="array" aca="1" ref="X348" ca="1">SUBSTITUTE(SUBSTITUTE(MID(CELL("filename"),FIND("[",CELL("filename"))+1,FIND("]",CELL("filename"))-FIND("[",CELL("filename"))-1)," JH Farmer Payment-",""),".xlsx","")</f>
        <v>Indent</v>
      </c>
      <c r="Y348" s="13">
        <f t="shared" si="26"/>
        <v>14.76474586288416</v>
      </c>
      <c r="Z348" s="3">
        <v>0</v>
      </c>
    </row>
    <row r="349" spans="1:26" x14ac:dyDescent="0.25">
      <c r="A349" t="str">
        <f>CONCATENATE(Table2[[#This Row],[Code]],Table2[[#This Row],[Farmers Code]])</f>
        <v>200200010057</v>
      </c>
      <c r="B349" s="1" t="str">
        <f>INDEX('MPG Payment'!$A:$A,MATCH(Table2[[#This Row],[Code]],'MPG Payment'!B:B,0))</f>
        <v>BMC Code :2002</v>
      </c>
      <c r="C349" t="str">
        <f>VLOOKUP(Table2[[#This Row],[Code]],'MPG Payment'!B:C,2,0)</f>
        <v>Paali</v>
      </c>
      <c r="D349" s="17">
        <v>20020001</v>
      </c>
      <c r="E349" s="17" t="s">
        <v>762</v>
      </c>
      <c r="F349" s="1">
        <v>7</v>
      </c>
      <c r="G349" s="13">
        <v>16.7</v>
      </c>
      <c r="H349" s="13">
        <v>699.048</v>
      </c>
      <c r="I349" s="166">
        <v>0</v>
      </c>
      <c r="J349" s="191">
        <v>0</v>
      </c>
      <c r="K349" s="166">
        <v>0</v>
      </c>
      <c r="L349" s="166">
        <v>0</v>
      </c>
      <c r="M349" s="18">
        <v>0</v>
      </c>
      <c r="N349" s="165" t="str">
        <f>VLOOKUP(Table2[[#This Row],[Code]],'MPG Payment'!$B$4:$Z$130,25,0)</f>
        <v>Release1</v>
      </c>
      <c r="O349" s="170">
        <f t="shared" si="27"/>
        <v>699</v>
      </c>
      <c r="P349" t="str">
        <f>IFERROR(VLOOKUP(D349,'Bank Master'!$C$3:$D$7987,2,0),"Indirect")</f>
        <v>Direct</v>
      </c>
      <c r="Q349" t="str">
        <f>IFERROR(VLOOKUP(A349,Table1424[],6,0),0)</f>
        <v>ANITA DEVI</v>
      </c>
      <c r="R349" t="str">
        <f>IFERROR(VLOOKUP(A349,Table1424[],7,0),0)</f>
        <v>494510110014906</v>
      </c>
      <c r="S349" t="str">
        <f>IFERROR(VLOOKUP(A349,Table1424[],8,0),0)</f>
        <v>BKID0004945</v>
      </c>
      <c r="T349" t="str">
        <f>IFERROR(VLOOKUP(A349,Table1424[],9,0),0)</f>
        <v>BANK OF INDIA</v>
      </c>
      <c r="U349" s="40">
        <f>IFERROR(VLOOKUP(A349,Table1424[],10,0),0)</f>
        <v>45206</v>
      </c>
      <c r="V349">
        <f t="shared" si="28"/>
        <v>1</v>
      </c>
      <c r="W349" t="str">
        <f t="shared" si="29"/>
        <v>Available</v>
      </c>
      <c r="X349" s="164" t="str" cm="1">
        <f t="array" aca="1" ref="X349" ca="1">SUBSTITUTE(SUBSTITUTE(MID(CELL("filename"),FIND("[",CELL("filename"))+1,FIND("]",CELL("filename"))-FIND("[",CELL("filename"))-1)," JH Farmer Payment-",""),".xlsx","")</f>
        <v>Indent</v>
      </c>
      <c r="Y349" s="13">
        <f t="shared" si="26"/>
        <v>14.650706586826349</v>
      </c>
      <c r="Z349" s="3">
        <v>0</v>
      </c>
    </row>
    <row r="350" spans="1:26" x14ac:dyDescent="0.25">
      <c r="A350" t="str">
        <f>CONCATENATE(Table2[[#This Row],[Code]],Table2[[#This Row],[Farmers Code]])</f>
        <v>200200010063</v>
      </c>
      <c r="B350" s="1" t="str">
        <f>INDEX('MPG Payment'!$A:$A,MATCH(Table2[[#This Row],[Code]],'MPG Payment'!B:B,0))</f>
        <v>BMC Code :2002</v>
      </c>
      <c r="C350" t="str">
        <f>VLOOKUP(Table2[[#This Row],[Code]],'MPG Payment'!B:C,2,0)</f>
        <v>Paali</v>
      </c>
      <c r="D350" s="17">
        <v>20020001</v>
      </c>
      <c r="E350" s="17" t="s">
        <v>1151</v>
      </c>
      <c r="F350" s="1">
        <v>12</v>
      </c>
      <c r="G350" s="13">
        <v>59.900000000000006</v>
      </c>
      <c r="H350" s="13">
        <v>2399.9930000000004</v>
      </c>
      <c r="I350" s="166">
        <v>0</v>
      </c>
      <c r="J350" s="191">
        <v>0</v>
      </c>
      <c r="K350" s="166">
        <v>0</v>
      </c>
      <c r="L350" s="166">
        <v>0</v>
      </c>
      <c r="M350" s="18">
        <v>0</v>
      </c>
      <c r="N350" s="165" t="str">
        <f>VLOOKUP(Table2[[#This Row],[Code]],'MPG Payment'!$B$4:$Z$130,25,0)</f>
        <v>Release1</v>
      </c>
      <c r="O350" s="170">
        <f t="shared" si="27"/>
        <v>2400</v>
      </c>
      <c r="P350" t="str">
        <f>IFERROR(VLOOKUP(D350,'Bank Master'!$C$3:$D$7987,2,0),"Indirect")</f>
        <v>Direct</v>
      </c>
      <c r="Q350" t="str">
        <f>IFERROR(VLOOKUP(A350,Table1424[],6,0),0)</f>
        <v>SIMA DEVI</v>
      </c>
      <c r="R350" t="str">
        <f>IFERROR(VLOOKUP(A350,Table1424[],7,0),0)</f>
        <v>494518210004332</v>
      </c>
      <c r="S350" t="str">
        <f>IFERROR(VLOOKUP(A350,Table1424[],8,0),0)</f>
        <v>BKID0004945</v>
      </c>
      <c r="T350" t="str">
        <f>IFERROR(VLOOKUP(A350,Table1424[],9,0),0)</f>
        <v>BANK OF INDIA</v>
      </c>
      <c r="U350" s="40">
        <f>IFERROR(VLOOKUP(A350,Table1424[],10,0),0)</f>
        <v>45234</v>
      </c>
      <c r="V350">
        <f t="shared" si="28"/>
        <v>1</v>
      </c>
      <c r="W350" t="str">
        <f t="shared" si="29"/>
        <v>Available</v>
      </c>
      <c r="X350" s="164" t="str" cm="1">
        <f t="array" aca="1" ref="X350" ca="1">SUBSTITUTE(SUBSTITUTE(MID(CELL("filename"),FIND("[",CELL("filename"))+1,FIND("]",CELL("filename"))-FIND("[",CELL("filename"))-1)," JH Farmer Payment-",""),".xlsx","")</f>
        <v>Indent</v>
      </c>
      <c r="Y350" s="13">
        <f t="shared" si="26"/>
        <v>24.039996661101842</v>
      </c>
      <c r="Z350" s="3">
        <v>0</v>
      </c>
    </row>
    <row r="351" spans="1:26" x14ac:dyDescent="0.25">
      <c r="A351" t="str">
        <f>CONCATENATE(Table2[[#This Row],[Code]],Table2[[#This Row],[Farmers Code]])</f>
        <v>200200010066</v>
      </c>
      <c r="B351" s="1" t="str">
        <f>INDEX('MPG Payment'!$A:$A,MATCH(Table2[[#This Row],[Code]],'MPG Payment'!B:B,0))</f>
        <v>BMC Code :2002</v>
      </c>
      <c r="C351" t="str">
        <f>VLOOKUP(Table2[[#This Row],[Code]],'MPG Payment'!B:C,2,0)</f>
        <v>Paali</v>
      </c>
      <c r="D351" s="17">
        <v>20020001</v>
      </c>
      <c r="E351" s="17" t="s">
        <v>1247</v>
      </c>
      <c r="F351" s="1">
        <v>14</v>
      </c>
      <c r="G351" s="13">
        <v>75.600000000000009</v>
      </c>
      <c r="H351" s="13">
        <v>3341.9389999999999</v>
      </c>
      <c r="I351" s="166">
        <v>0</v>
      </c>
      <c r="J351" s="191">
        <v>0</v>
      </c>
      <c r="K351" s="166">
        <v>0</v>
      </c>
      <c r="L351" s="166">
        <v>0</v>
      </c>
      <c r="M351" s="18">
        <v>0</v>
      </c>
      <c r="N351" s="165" t="str">
        <f>VLOOKUP(Table2[[#This Row],[Code]],'MPG Payment'!$B$4:$Z$130,25,0)</f>
        <v>Release1</v>
      </c>
      <c r="O351" s="170">
        <f t="shared" si="27"/>
        <v>3342</v>
      </c>
      <c r="P351" t="str">
        <f>IFERROR(VLOOKUP(D351,'Bank Master'!$C$3:$D$7987,2,0),"Indirect")</f>
        <v>Direct</v>
      </c>
      <c r="Q351" t="str">
        <f>IFERROR(VLOOKUP(A351,Table1424[],6,0),0)</f>
        <v>Birsee Orain</v>
      </c>
      <c r="R351" t="str">
        <f>IFERROR(VLOOKUP(A351,Table1424[],7,0),0)</f>
        <v>494510110009989</v>
      </c>
      <c r="S351" t="str">
        <f>IFERROR(VLOOKUP(A351,Table1424[],8,0),0)</f>
        <v>BKID0004945</v>
      </c>
      <c r="T351" t="str">
        <f>IFERROR(VLOOKUP(A351,Table1424[],9,0),0)</f>
        <v>BANK OF INDIA</v>
      </c>
      <c r="U351" s="40">
        <f>IFERROR(VLOOKUP(A351,Table1424[],10,0),0)</f>
        <v>45244</v>
      </c>
      <c r="V351">
        <f t="shared" si="28"/>
        <v>1</v>
      </c>
      <c r="W351" t="str">
        <f t="shared" si="29"/>
        <v>Available</v>
      </c>
      <c r="X351" s="164" t="str" cm="1">
        <f t="array" aca="1" ref="X351" ca="1">SUBSTITUTE(SUBSTITUTE(MID(CELL("filename"),FIND("[",CELL("filename"))+1,FIND("]",CELL("filename"))-FIND("[",CELL("filename"))-1)," JH Farmer Payment-",""),".xlsx","")</f>
        <v>Indent</v>
      </c>
      <c r="Y351" s="13">
        <f t="shared" si="26"/>
        <v>30.943879629629627</v>
      </c>
      <c r="Z351" s="3">
        <v>0</v>
      </c>
    </row>
    <row r="352" spans="1:26" x14ac:dyDescent="0.25">
      <c r="A352" t="str">
        <f>CONCATENATE(Table2[[#This Row],[Code]],Table2[[#This Row],[Farmers Code]])</f>
        <v>200200010075</v>
      </c>
      <c r="B352" s="1" t="str">
        <f>INDEX('MPG Payment'!$A:$A,MATCH(Table2[[#This Row],[Code]],'MPG Payment'!B:B,0))</f>
        <v>BMC Code :2002</v>
      </c>
      <c r="C352" t="str">
        <f>VLOOKUP(Table2[[#This Row],[Code]],'MPG Payment'!B:C,2,0)</f>
        <v>Paali</v>
      </c>
      <c r="D352" s="17">
        <v>20020001</v>
      </c>
      <c r="E352" s="17" t="s">
        <v>2594</v>
      </c>
      <c r="F352" s="1">
        <v>6</v>
      </c>
      <c r="G352" s="13">
        <v>11.5</v>
      </c>
      <c r="H352" s="13">
        <v>494.18799999999999</v>
      </c>
      <c r="I352" s="166">
        <v>0</v>
      </c>
      <c r="J352" s="191">
        <v>0</v>
      </c>
      <c r="K352" s="166">
        <v>0</v>
      </c>
      <c r="L352" s="166">
        <v>0</v>
      </c>
      <c r="M352" s="18">
        <v>0</v>
      </c>
      <c r="N352" s="165" t="str">
        <f>VLOOKUP(Table2[[#This Row],[Code]],'MPG Payment'!$B$4:$Z$130,25,0)</f>
        <v>Release1</v>
      </c>
      <c r="O352" s="170">
        <f t="shared" si="27"/>
        <v>494</v>
      </c>
      <c r="P352" t="str">
        <f>IFERROR(VLOOKUP(D352,'Bank Master'!$C$3:$D$7987,2,0),"Indirect")</f>
        <v>Direct</v>
      </c>
      <c r="Q352" t="str">
        <f>IFERROR(VLOOKUP(A352,Table1424[],6,0),0)</f>
        <v xml:space="preserve">Sunil Oraon </v>
      </c>
      <c r="R352" t="str">
        <f>IFERROR(VLOOKUP(A352,Table1424[],7,0),0)</f>
        <v>494518210008571</v>
      </c>
      <c r="S352" t="str">
        <f>IFERROR(VLOOKUP(A352,Table1424[],8,0),0)</f>
        <v>BKID0004945</v>
      </c>
      <c r="T352" t="str">
        <f>IFERROR(VLOOKUP(A352,Table1424[],9,0),0)</f>
        <v>BANK OF INDIA</v>
      </c>
      <c r="U352" s="40">
        <f>IFERROR(VLOOKUP(A352,Table1424[],10,0),0)</f>
        <v>45360</v>
      </c>
      <c r="V352">
        <f t="shared" si="28"/>
        <v>1</v>
      </c>
      <c r="W352" t="str">
        <f t="shared" si="29"/>
        <v>Available</v>
      </c>
      <c r="X352" s="164" t="str" cm="1">
        <f t="array" aca="1" ref="X352" ca="1">SUBSTITUTE(SUBSTITUTE(MID(CELL("filename"),FIND("[",CELL("filename"))+1,FIND("]",CELL("filename"))-FIND("[",CELL("filename"))-1)," JH Farmer Payment-",""),".xlsx","")</f>
        <v>Indent</v>
      </c>
      <c r="Y352" s="13">
        <f t="shared" si="26"/>
        <v>12.891860869565217</v>
      </c>
      <c r="Z352" s="3">
        <v>0</v>
      </c>
    </row>
    <row r="353" spans="1:26" x14ac:dyDescent="0.25">
      <c r="A353" t="str">
        <f>CONCATENATE(Table2[[#This Row],[Code]],Table2[[#This Row],[Farmers Code]])</f>
        <v>200200010076</v>
      </c>
      <c r="B353" s="1" t="str">
        <f>INDEX('MPG Payment'!$A:$A,MATCH(Table2[[#This Row],[Code]],'MPG Payment'!B:B,0))</f>
        <v>BMC Code :2002</v>
      </c>
      <c r="C353" t="str">
        <f>VLOOKUP(Table2[[#This Row],[Code]],'MPG Payment'!B:C,2,0)</f>
        <v>Paali</v>
      </c>
      <c r="D353" s="17">
        <v>20020001</v>
      </c>
      <c r="E353" s="17" t="s">
        <v>2801</v>
      </c>
      <c r="F353" s="1">
        <v>13</v>
      </c>
      <c r="G353" s="13">
        <v>74.199999999999989</v>
      </c>
      <c r="H353" s="13">
        <v>2836.2049999999999</v>
      </c>
      <c r="I353" s="166">
        <v>0</v>
      </c>
      <c r="J353" s="191">
        <v>0</v>
      </c>
      <c r="K353" s="166">
        <v>0</v>
      </c>
      <c r="L353" s="166">
        <v>0</v>
      </c>
      <c r="M353" s="18">
        <v>0</v>
      </c>
      <c r="N353" s="165" t="str">
        <f>VLOOKUP(Table2[[#This Row],[Code]],'MPG Payment'!$B$4:$Z$130,25,0)</f>
        <v>Release1</v>
      </c>
      <c r="O353" s="170">
        <f t="shared" si="27"/>
        <v>2836</v>
      </c>
      <c r="P353" t="str">
        <f>IFERROR(VLOOKUP(D353,'Bank Master'!$C$3:$D$7987,2,0),"Indirect")</f>
        <v>Direct</v>
      </c>
      <c r="Q353" t="str">
        <f>IFERROR(VLOOKUP(A353,Table1424[],6,0),0)</f>
        <v xml:space="preserve">Basudev Mahto </v>
      </c>
      <c r="R353" t="str">
        <f>IFERROR(VLOOKUP(A353,Table1424[],7,0),0)</f>
        <v>494510100014997</v>
      </c>
      <c r="S353" t="str">
        <f>IFERROR(VLOOKUP(A353,Table1424[],8,0),0)</f>
        <v>BKID0004945</v>
      </c>
      <c r="T353" t="str">
        <f>IFERROR(VLOOKUP(A353,Table1424[],9,0),0)</f>
        <v>BANK OF INDIA</v>
      </c>
      <c r="U353" s="40">
        <f>IFERROR(VLOOKUP(A353,Table1424[],10,0),0)</f>
        <v>45387</v>
      </c>
      <c r="V353">
        <f t="shared" si="28"/>
        <v>1</v>
      </c>
      <c r="W353" t="str">
        <f t="shared" si="29"/>
        <v>Available</v>
      </c>
      <c r="X353" s="164" t="str" cm="1">
        <f t="array" aca="1" ref="X353" ca="1">SUBSTITUTE(SUBSTITUTE(MID(CELL("filename"),FIND("[",CELL("filename"))+1,FIND("]",CELL("filename"))-FIND("[",CELL("filename"))-1)," JH Farmer Payment-",""),".xlsx","")</f>
        <v>Indent</v>
      </c>
      <c r="Y353" s="13">
        <f t="shared" si="26"/>
        <v>24.845461590296498</v>
      </c>
      <c r="Z353" s="3">
        <v>0</v>
      </c>
    </row>
    <row r="354" spans="1:26" x14ac:dyDescent="0.25">
      <c r="A354" t="str">
        <f>CONCATENATE(Table2[[#This Row],[Code]],Table2[[#This Row],[Farmers Code]])</f>
        <v>200200010077</v>
      </c>
      <c r="B354" s="1" t="str">
        <f>INDEX('MPG Payment'!$A:$A,MATCH(Table2[[#This Row],[Code]],'MPG Payment'!B:B,0))</f>
        <v>BMC Code :2002</v>
      </c>
      <c r="C354" t="str">
        <f>VLOOKUP(Table2[[#This Row],[Code]],'MPG Payment'!B:C,2,0)</f>
        <v>Paali</v>
      </c>
      <c r="D354" s="17">
        <v>20020001</v>
      </c>
      <c r="E354" s="17" t="s">
        <v>2802</v>
      </c>
      <c r="F354" s="1">
        <v>7</v>
      </c>
      <c r="G354" s="13">
        <v>23.299999999999997</v>
      </c>
      <c r="H354" s="13">
        <v>1037.203</v>
      </c>
      <c r="I354" s="166">
        <v>0</v>
      </c>
      <c r="J354" s="191">
        <v>0</v>
      </c>
      <c r="K354" s="166">
        <v>0</v>
      </c>
      <c r="L354" s="166">
        <v>1037</v>
      </c>
      <c r="M354" s="18">
        <v>0</v>
      </c>
      <c r="N354" s="165" t="str">
        <f>VLOOKUP(Table2[[#This Row],[Code]],'MPG Payment'!$B$4:$Z$130,25,0)</f>
        <v>Release1</v>
      </c>
      <c r="O354" s="170">
        <f t="shared" si="27"/>
        <v>0</v>
      </c>
      <c r="P354" t="str">
        <f>IFERROR(VLOOKUP(D354,'Bank Master'!$C$3:$D$7987,2,0),"Indirect")</f>
        <v>Direct</v>
      </c>
      <c r="Q354" t="str">
        <f>IFERROR(VLOOKUP(A354,Table1424[],6,0),0)</f>
        <v xml:space="preserve">Jatru Oraon </v>
      </c>
      <c r="R354" t="str">
        <f>IFERROR(VLOOKUP(A354,Table1424[],7,0),0)</f>
        <v>22009493980</v>
      </c>
      <c r="S354" t="str">
        <f>IFERROR(VLOOKUP(A354,Table1424[],8,0),0)</f>
        <v>SBIN0RRVCGB</v>
      </c>
      <c r="T354" t="str">
        <f>IFERROR(VLOOKUP(A354,Table1424[],9,0),0)</f>
        <v>STATE BANK OF INDIA</v>
      </c>
      <c r="U354" s="40">
        <f>IFERROR(VLOOKUP(A354,Table1424[],10,0),0)</f>
        <v>45387</v>
      </c>
      <c r="V354">
        <f t="shared" si="28"/>
        <v>1</v>
      </c>
      <c r="W354" t="str">
        <f t="shared" si="29"/>
        <v>Available</v>
      </c>
      <c r="X354" s="164" t="str" cm="1">
        <f t="array" aca="1" ref="X354" ca="1">SUBSTITUTE(SUBSTITUTE(MID(CELL("filename"),FIND("[",CELL("filename"))+1,FIND("]",CELL("filename"))-FIND("[",CELL("filename"))-1)," JH Farmer Payment-",""),".xlsx","")</f>
        <v>Indent</v>
      </c>
      <c r="Y354" s="13">
        <f t="shared" si="26"/>
        <v>15.5803025751073</v>
      </c>
      <c r="Z354" s="3">
        <v>0</v>
      </c>
    </row>
    <row r="355" spans="1:26" x14ac:dyDescent="0.25">
      <c r="A355" t="str">
        <f>CONCATENATE(Table2[[#This Row],[Code]],Table2[[#This Row],[Farmers Code]])</f>
        <v>200200010081</v>
      </c>
      <c r="B355" s="1" t="str">
        <f>INDEX('MPG Payment'!$A:$A,MATCH(Table2[[#This Row],[Code]],'MPG Payment'!B:B,0))</f>
        <v>BMC Code :2002</v>
      </c>
      <c r="C355" t="str">
        <f>VLOOKUP(Table2[[#This Row],[Code]],'MPG Payment'!B:C,2,0)</f>
        <v>Paali</v>
      </c>
      <c r="D355" s="17">
        <v>20020001</v>
      </c>
      <c r="E355" s="17" t="s">
        <v>3261</v>
      </c>
      <c r="F355" s="1">
        <v>6</v>
      </c>
      <c r="G355" s="13">
        <v>12.000000000000002</v>
      </c>
      <c r="H355" s="13">
        <v>474.78999999999996</v>
      </c>
      <c r="I355" s="166">
        <v>0</v>
      </c>
      <c r="J355" s="191">
        <v>0</v>
      </c>
      <c r="K355" s="166">
        <v>0</v>
      </c>
      <c r="L355" s="166">
        <v>0</v>
      </c>
      <c r="M355" s="18">
        <v>0</v>
      </c>
      <c r="N355" s="165" t="str">
        <f>VLOOKUP(Table2[[#This Row],[Code]],'MPG Payment'!$B$4:$Z$130,25,0)</f>
        <v>Release1</v>
      </c>
      <c r="O355" s="170">
        <f t="shared" si="27"/>
        <v>475</v>
      </c>
      <c r="P355" t="str">
        <f>IFERROR(VLOOKUP(D355,'Bank Master'!$C$3:$D$7987,2,0),"Indirect")</f>
        <v>Direct</v>
      </c>
      <c r="Q355" t="str">
        <f>IFERROR(VLOOKUP(A355,Table1424[],6,0),0)</f>
        <v xml:space="preserve">Gulsan Khatoon </v>
      </c>
      <c r="R355" t="str">
        <f>IFERROR(VLOOKUP(A355,Table1424[],7,0),0)</f>
        <v>4904101003521</v>
      </c>
      <c r="S355" t="str">
        <f>IFERROR(VLOOKUP(A355,Table1424[],8,0),0)</f>
        <v>CNRB0004904</v>
      </c>
      <c r="T355" t="str">
        <f>IFERROR(VLOOKUP(A355,Table1424[],9,0),0)</f>
        <v>CANARA BANK</v>
      </c>
      <c r="U355" s="40">
        <f>IFERROR(VLOOKUP(A355,Table1424[],10,0),0)</f>
        <v>45423</v>
      </c>
      <c r="V355">
        <f t="shared" si="28"/>
        <v>1</v>
      </c>
      <c r="W355" t="str">
        <f t="shared" si="29"/>
        <v>Available</v>
      </c>
      <c r="X355" s="164" t="str" cm="1">
        <f t="array" aca="1" ref="X355" ca="1">SUBSTITUTE(SUBSTITUTE(MID(CELL("filename"),FIND("[",CELL("filename"))+1,FIND("]",CELL("filename"))-FIND("[",CELL("filename"))-1)," JH Farmer Payment-",""),".xlsx","")</f>
        <v>Indent</v>
      </c>
      <c r="Y355" s="13">
        <f t="shared" si="26"/>
        <v>11.869749999999998</v>
      </c>
      <c r="Z355" s="3">
        <v>0</v>
      </c>
    </row>
    <row r="356" spans="1:26" x14ac:dyDescent="0.25">
      <c r="A356" t="str">
        <f>CONCATENATE(Table2[[#This Row],[Code]],Table2[[#This Row],[Farmers Code]])</f>
        <v>200200010083</v>
      </c>
      <c r="B356" s="1" t="str">
        <f>INDEX('MPG Payment'!$A:$A,MATCH(Table2[[#This Row],[Code]],'MPG Payment'!B:B,0))</f>
        <v>BMC Code :2002</v>
      </c>
      <c r="C356" t="str">
        <f>VLOOKUP(Table2[[#This Row],[Code]],'MPG Payment'!B:C,2,0)</f>
        <v>Paali</v>
      </c>
      <c r="D356" s="17">
        <v>20020001</v>
      </c>
      <c r="E356" s="17" t="s">
        <v>3415</v>
      </c>
      <c r="F356" s="1">
        <v>12</v>
      </c>
      <c r="G356" s="13">
        <v>385.5</v>
      </c>
      <c r="H356" s="13">
        <v>15157.951999999999</v>
      </c>
      <c r="I356" s="166">
        <v>0</v>
      </c>
      <c r="J356" s="191">
        <v>0</v>
      </c>
      <c r="K356" s="166">
        <v>0</v>
      </c>
      <c r="L356" s="166">
        <v>0</v>
      </c>
      <c r="M356" s="18">
        <v>0</v>
      </c>
      <c r="N356" s="165" t="str">
        <f>VLOOKUP(Table2[[#This Row],[Code]],'MPG Payment'!$B$4:$Z$130,25,0)</f>
        <v>Release1</v>
      </c>
      <c r="O356" s="170">
        <f t="shared" si="27"/>
        <v>15158</v>
      </c>
      <c r="P356" t="str">
        <f>IFERROR(VLOOKUP(D356,'Bank Master'!$C$3:$D$7987,2,0),"Indirect")</f>
        <v>Direct</v>
      </c>
      <c r="Q356" t="str">
        <f>IFERROR(VLOOKUP(A356,Table1424[],6,0),0)</f>
        <v xml:space="preserve">Shyam Sahu </v>
      </c>
      <c r="R356" t="str">
        <f>IFERROR(VLOOKUP(A356,Table1424[],7,0),0)</f>
        <v>22009494746</v>
      </c>
      <c r="S356" t="str">
        <f>IFERROR(VLOOKUP(A356,Table1424[],8,0),0)</f>
        <v>SBIN0RRVCGB</v>
      </c>
      <c r="T356" t="str">
        <f>IFERROR(VLOOKUP(A356,Table1424[],9,0),0)</f>
        <v>STATE BANK OF INDIA</v>
      </c>
      <c r="U356" s="40">
        <f>IFERROR(VLOOKUP(A356,Table1424[],10,0),0)</f>
        <v>45432</v>
      </c>
      <c r="V356">
        <f t="shared" si="28"/>
        <v>1</v>
      </c>
      <c r="W356" t="str">
        <f t="shared" si="29"/>
        <v>Available</v>
      </c>
      <c r="X356" s="164" t="str" cm="1">
        <f t="array" aca="1" ref="X356" ca="1">SUBSTITUTE(SUBSTITUTE(MID(CELL("filename"),FIND("[",CELL("filename"))+1,FIND("]",CELL("filename"))-FIND("[",CELL("filename"))-1)," JH Farmer Payment-",""),".xlsx","")</f>
        <v>Indent</v>
      </c>
      <c r="Y356" s="13">
        <f t="shared" si="26"/>
        <v>23.592143190661481</v>
      </c>
      <c r="Z356" s="3">
        <v>0</v>
      </c>
    </row>
    <row r="357" spans="1:26" x14ac:dyDescent="0.25">
      <c r="A357" t="str">
        <f>CONCATENATE(Table2[[#This Row],[Code]],Table2[[#This Row],[Farmers Code]])</f>
        <v>200200010088</v>
      </c>
      <c r="B357" s="1" t="str">
        <f>INDEX('MPG Payment'!$A:$A,MATCH(Table2[[#This Row],[Code]],'MPG Payment'!B:B,0))</f>
        <v>BMC Code :2002</v>
      </c>
      <c r="C357" t="str">
        <f>VLOOKUP(Table2[[#This Row],[Code]],'MPG Payment'!B:C,2,0)</f>
        <v>Paali</v>
      </c>
      <c r="D357" s="17">
        <v>20020001</v>
      </c>
      <c r="E357" s="17" t="s">
        <v>3465</v>
      </c>
      <c r="F357" s="1">
        <v>6</v>
      </c>
      <c r="G357" s="13">
        <v>13.200000000000001</v>
      </c>
      <c r="H357" s="13">
        <v>528.49300000000005</v>
      </c>
      <c r="I357" s="166">
        <v>0</v>
      </c>
      <c r="J357" s="191">
        <v>0</v>
      </c>
      <c r="K357" s="166">
        <v>0</v>
      </c>
      <c r="L357" s="166">
        <v>0</v>
      </c>
      <c r="M357" s="18">
        <v>0</v>
      </c>
      <c r="N357" s="165" t="str">
        <f>VLOOKUP(Table2[[#This Row],[Code]],'MPG Payment'!$B$4:$Z$130,25,0)</f>
        <v>Release1</v>
      </c>
      <c r="O357" s="170">
        <f t="shared" si="27"/>
        <v>528</v>
      </c>
      <c r="P357" t="str">
        <f>IFERROR(VLOOKUP(D357,'Bank Master'!$C$3:$D$7987,2,0),"Indirect")</f>
        <v>Direct</v>
      </c>
      <c r="Q357" t="str">
        <f>IFERROR(VLOOKUP(A357,Table1424[],6,0),0)</f>
        <v>Sangeeta Devi</v>
      </c>
      <c r="R357" t="str">
        <f>IFERROR(VLOOKUP(A357,Table1424[],7,0),0)</f>
        <v>494518210004891</v>
      </c>
      <c r="S357" t="str">
        <f>IFERROR(VLOOKUP(A357,Table1424[],8,0),0)</f>
        <v>BKID0004945</v>
      </c>
      <c r="T357" t="str">
        <f>IFERROR(VLOOKUP(A357,Table1424[],9,0),0)</f>
        <v>BANK OF INDIA</v>
      </c>
      <c r="U357" s="40">
        <f>IFERROR(VLOOKUP(A357,Table1424[],10,0),0)</f>
        <v>45439</v>
      </c>
      <c r="V357">
        <f t="shared" si="28"/>
        <v>1</v>
      </c>
      <c r="W357" t="str">
        <f t="shared" si="29"/>
        <v>Available</v>
      </c>
      <c r="X357" s="164" t="str" cm="1">
        <f t="array" aca="1" ref="X357" ca="1">SUBSTITUTE(SUBSTITUTE(MID(CELL("filename"),FIND("[",CELL("filename"))+1,FIND("]",CELL("filename"))-FIND("[",CELL("filename"))-1)," JH Farmer Payment-",""),".xlsx","")</f>
        <v>Indent</v>
      </c>
      <c r="Y357" s="13">
        <f t="shared" si="26"/>
        <v>12.011204545454548</v>
      </c>
      <c r="Z357" s="3">
        <v>0</v>
      </c>
    </row>
    <row r="358" spans="1:26" x14ac:dyDescent="0.25">
      <c r="A358" t="str">
        <f>CONCATENATE(Table2[[#This Row],[Code]],Table2[[#This Row],[Farmers Code]])</f>
        <v>200200010090</v>
      </c>
      <c r="B358" s="1" t="str">
        <f>INDEX('MPG Payment'!$A:$A,MATCH(Table2[[#This Row],[Code]],'MPG Payment'!B:B,0))</f>
        <v>BMC Code :2002</v>
      </c>
      <c r="C358" t="str">
        <f>VLOOKUP(Table2[[#This Row],[Code]],'MPG Payment'!B:C,2,0)</f>
        <v>Paali</v>
      </c>
      <c r="D358" s="17">
        <v>20020001</v>
      </c>
      <c r="E358" s="17" t="s">
        <v>3578</v>
      </c>
      <c r="F358" s="1">
        <v>13</v>
      </c>
      <c r="G358" s="13">
        <v>62.699999999999996</v>
      </c>
      <c r="H358" s="13">
        <v>2432.0859999999993</v>
      </c>
      <c r="I358" s="166">
        <v>0</v>
      </c>
      <c r="J358" s="191">
        <v>0</v>
      </c>
      <c r="K358" s="166">
        <v>0</v>
      </c>
      <c r="L358" s="166">
        <v>0</v>
      </c>
      <c r="M358" s="18">
        <v>0</v>
      </c>
      <c r="N358" s="165" t="str">
        <f>VLOOKUP(Table2[[#This Row],[Code]],'MPG Payment'!$B$4:$Z$130,25,0)</f>
        <v>Release1</v>
      </c>
      <c r="O358" s="170">
        <f t="shared" si="27"/>
        <v>2432</v>
      </c>
      <c r="P358" t="str">
        <f>IFERROR(VLOOKUP(D358,'Bank Master'!$C$3:$D$7987,2,0),"Indirect")</f>
        <v>Direct</v>
      </c>
      <c r="Q358" t="str">
        <f>IFERROR(VLOOKUP(A358,Table1424[],6,0),0)</f>
        <v xml:space="preserve">Lakhan Gope </v>
      </c>
      <c r="R358" t="str">
        <f>IFERROR(VLOOKUP(A358,Table1424[],7,0),0)</f>
        <v>494510110010984</v>
      </c>
      <c r="S358" t="str">
        <f>IFERROR(VLOOKUP(A358,Table1424[],8,0),0)</f>
        <v>BKID0004945</v>
      </c>
      <c r="T358" t="str">
        <f>IFERROR(VLOOKUP(A358,Table1424[],9,0),0)</f>
        <v>BANK OF INDIA</v>
      </c>
      <c r="U358" s="40">
        <f>IFERROR(VLOOKUP(A358,Table1424[],10,0),0)</f>
        <v>45451</v>
      </c>
      <c r="V358">
        <f t="shared" si="28"/>
        <v>1</v>
      </c>
      <c r="W358" t="str">
        <f t="shared" si="29"/>
        <v>Available</v>
      </c>
      <c r="X358" s="164" t="str" cm="1">
        <f t="array" aca="1" ref="X358" ca="1">SUBSTITUTE(SUBSTITUTE(MID(CELL("filename"),FIND("[",CELL("filename"))+1,FIND("]",CELL("filename"))-FIND("[",CELL("filename"))-1)," JH Farmer Payment-",""),".xlsx","")</f>
        <v>Indent</v>
      </c>
      <c r="Y358" s="13">
        <f t="shared" si="26"/>
        <v>25.213012759170649</v>
      </c>
      <c r="Z358" s="3">
        <v>0</v>
      </c>
    </row>
    <row r="359" spans="1:26" x14ac:dyDescent="0.25">
      <c r="A359" t="str">
        <f>CONCATENATE(Table2[[#This Row],[Code]],Table2[[#This Row],[Farmers Code]])</f>
        <v>200200010091</v>
      </c>
      <c r="B359" s="1" t="str">
        <f>INDEX('MPG Payment'!$A:$A,MATCH(Table2[[#This Row],[Code]],'MPG Payment'!B:B,0))</f>
        <v>BMC Code :2002</v>
      </c>
      <c r="C359" t="str">
        <f>VLOOKUP(Table2[[#This Row],[Code]],'MPG Payment'!B:C,2,0)</f>
        <v>Paali</v>
      </c>
      <c r="D359" s="17">
        <v>20020001</v>
      </c>
      <c r="E359" s="17" t="s">
        <v>3652</v>
      </c>
      <c r="F359" s="1">
        <v>5</v>
      </c>
      <c r="G359" s="13">
        <v>11.6</v>
      </c>
      <c r="H359" s="13">
        <v>492.62100000000004</v>
      </c>
      <c r="I359" s="166">
        <v>0</v>
      </c>
      <c r="J359" s="191">
        <v>0</v>
      </c>
      <c r="K359" s="166">
        <v>0</v>
      </c>
      <c r="L359" s="166">
        <v>0</v>
      </c>
      <c r="M359" s="18">
        <v>0</v>
      </c>
      <c r="N359" s="165" t="str">
        <f>VLOOKUP(Table2[[#This Row],[Code]],'MPG Payment'!$B$4:$Z$130,25,0)</f>
        <v>Release1</v>
      </c>
      <c r="O359" s="170">
        <f t="shared" si="27"/>
        <v>493</v>
      </c>
      <c r="P359" t="str">
        <f>IFERROR(VLOOKUP(D359,'Bank Master'!$C$3:$D$7987,2,0),"Indirect")</f>
        <v>Direct</v>
      </c>
      <c r="Q359" t="str">
        <f>IFERROR(VLOOKUP(A359,Table1424[],6,0),0)</f>
        <v xml:space="preserve">Reshmi Kumari </v>
      </c>
      <c r="R359" t="str">
        <f>IFERROR(VLOOKUP(A359,Table1424[],7,0),0)</f>
        <v>494510510014150</v>
      </c>
      <c r="S359" t="str">
        <f>IFERROR(VLOOKUP(A359,Table1424[],8,0),0)</f>
        <v>BKID0004945</v>
      </c>
      <c r="T359" t="str">
        <f>IFERROR(VLOOKUP(A359,Table1424[],9,0),0)</f>
        <v>BANK OF INDIA</v>
      </c>
      <c r="U359" s="40">
        <f>IFERROR(VLOOKUP(A359,Table1424[],10,0),0)</f>
        <v>45458</v>
      </c>
      <c r="V359">
        <f t="shared" si="28"/>
        <v>1</v>
      </c>
      <c r="W359" t="str">
        <f t="shared" si="29"/>
        <v>Available</v>
      </c>
      <c r="X359" s="164" t="str" cm="1">
        <f t="array" aca="1" ref="X359" ca="1">SUBSTITUTE(SUBSTITUTE(MID(CELL("filename"),FIND("[",CELL("filename"))+1,FIND("]",CELL("filename"))-FIND("[",CELL("filename"))-1)," JH Farmer Payment-",""),".xlsx","")</f>
        <v>Indent</v>
      </c>
      <c r="Y359" s="13">
        <f t="shared" si="26"/>
        <v>10.616831896551725</v>
      </c>
      <c r="Z359" s="3">
        <v>0</v>
      </c>
    </row>
    <row r="360" spans="1:26" x14ac:dyDescent="0.25">
      <c r="A360" t="str">
        <f>CONCATENATE(Table2[[#This Row],[Code]],Table2[[#This Row],[Farmers Code]])</f>
        <v>200200010096</v>
      </c>
      <c r="B360" s="1" t="str">
        <f>INDEX('MPG Payment'!$A:$A,MATCH(Table2[[#This Row],[Code]],'MPG Payment'!B:B,0))</f>
        <v>BMC Code :2002</v>
      </c>
      <c r="C360" t="str">
        <f>VLOOKUP(Table2[[#This Row],[Code]],'MPG Payment'!B:C,2,0)</f>
        <v>Paali</v>
      </c>
      <c r="D360" s="17">
        <v>20020001</v>
      </c>
      <c r="E360" s="17" t="s">
        <v>3871</v>
      </c>
      <c r="F360" s="1">
        <v>4</v>
      </c>
      <c r="G360" s="13">
        <v>9.1</v>
      </c>
      <c r="H360" s="13">
        <v>438.899</v>
      </c>
      <c r="I360" s="166">
        <v>0</v>
      </c>
      <c r="J360" s="191">
        <v>0</v>
      </c>
      <c r="K360" s="166">
        <v>0</v>
      </c>
      <c r="L360" s="166">
        <v>0</v>
      </c>
      <c r="M360" s="18">
        <v>0</v>
      </c>
      <c r="N360" s="165" t="str">
        <f>VLOOKUP(Table2[[#This Row],[Code]],'MPG Payment'!$B$4:$Z$130,25,0)</f>
        <v>Release1</v>
      </c>
      <c r="O360" s="170">
        <f t="shared" si="27"/>
        <v>439</v>
      </c>
      <c r="P360" t="str">
        <f>IFERROR(VLOOKUP(D360,'Bank Master'!$C$3:$D$7987,2,0),"Indirect")</f>
        <v>Direct</v>
      </c>
      <c r="Q360" t="str">
        <f>IFERROR(VLOOKUP(A360,Table1424[],6,0),0)</f>
        <v xml:space="preserve">Pano Devi </v>
      </c>
      <c r="R360" t="str">
        <f>IFERROR(VLOOKUP(A360,Table1424[],7,0),0)</f>
        <v>22009545862</v>
      </c>
      <c r="S360" t="str">
        <f>IFERROR(VLOOKUP(A360,Table1424[],8,0),0)</f>
        <v>SBIN0RRVCGB</v>
      </c>
      <c r="T360" t="str">
        <f>IFERROR(VLOOKUP(A360,Table1424[],9,0),0)</f>
        <v>STATE BANK OF INDIA</v>
      </c>
      <c r="U360" s="40">
        <f>IFERROR(VLOOKUP(A360,Table1424[],10,0),0)</f>
        <v>45481</v>
      </c>
      <c r="V360">
        <f t="shared" si="28"/>
        <v>1</v>
      </c>
      <c r="W360" t="str">
        <f t="shared" si="29"/>
        <v>Available</v>
      </c>
      <c r="X360" s="164" t="str" cm="1">
        <f t="array" aca="1" ref="X360" ca="1">SUBSTITUTE(SUBSTITUTE(MID(CELL("filename"),FIND("[",CELL("filename"))+1,FIND("]",CELL("filename"))-FIND("[",CELL("filename"))-1)," JH Farmer Payment-",""),".xlsx","")</f>
        <v>Indent</v>
      </c>
      <c r="Y360" s="13">
        <f t="shared" si="26"/>
        <v>9.6461318681318691</v>
      </c>
      <c r="Z360" s="3">
        <v>0</v>
      </c>
    </row>
    <row r="361" spans="1:26" x14ac:dyDescent="0.25">
      <c r="A361" t="str">
        <f>CONCATENATE(Table2[[#This Row],[Code]],Table2[[#This Row],[Farmers Code]])</f>
        <v>200200010100</v>
      </c>
      <c r="B361" s="1" t="str">
        <f>INDEX('MPG Payment'!$A:$A,MATCH(Table2[[#This Row],[Code]],'MPG Payment'!B:B,0))</f>
        <v>BMC Code :2002</v>
      </c>
      <c r="C361" t="str">
        <f>VLOOKUP(Table2[[#This Row],[Code]],'MPG Payment'!B:C,2,0)</f>
        <v>Paali</v>
      </c>
      <c r="D361" s="17">
        <v>20020001</v>
      </c>
      <c r="E361" s="17" t="s">
        <v>4414</v>
      </c>
      <c r="F361" s="1">
        <v>2</v>
      </c>
      <c r="G361" s="13">
        <v>1.5</v>
      </c>
      <c r="H361" s="13">
        <v>88.115000000000009</v>
      </c>
      <c r="I361" s="166">
        <v>0</v>
      </c>
      <c r="J361" s="191">
        <v>0</v>
      </c>
      <c r="K361" s="166">
        <v>0</v>
      </c>
      <c r="L361" s="166">
        <v>0</v>
      </c>
      <c r="M361" s="18">
        <v>0</v>
      </c>
      <c r="N361" s="165" t="str">
        <f>VLOOKUP(Table2[[#This Row],[Code]],'MPG Payment'!$B$4:$Z$130,25,0)</f>
        <v>Release1</v>
      </c>
      <c r="O361" s="170">
        <f t="shared" si="27"/>
        <v>88</v>
      </c>
      <c r="P361" t="str">
        <f>IFERROR(VLOOKUP(D361,'Bank Master'!$C$3:$D$7987,2,0),"Indirect")</f>
        <v>Direct</v>
      </c>
      <c r="Q361" t="str">
        <f>IFERROR(VLOOKUP(A361,Table1424[],6,0),0)</f>
        <v xml:space="preserve">Pinky Devi </v>
      </c>
      <c r="R361" t="str">
        <f>IFERROR(VLOOKUP(A361,Table1424[],7,0),0)</f>
        <v>22009551717</v>
      </c>
      <c r="S361" t="str">
        <f>IFERROR(VLOOKUP(A361,Table1424[],8,0),0)</f>
        <v>SBIN0RRVCGB</v>
      </c>
      <c r="T361" t="str">
        <f>IFERROR(VLOOKUP(A361,Table1424[],9,0),0)</f>
        <v>STATE BANK OF INDIA</v>
      </c>
      <c r="U361" s="40">
        <f>IFERROR(VLOOKUP(A361,Table1424[],10,0),0)</f>
        <v>45524</v>
      </c>
      <c r="V361">
        <f t="shared" si="28"/>
        <v>1</v>
      </c>
      <c r="W361" t="str">
        <f t="shared" si="29"/>
        <v>Available</v>
      </c>
      <c r="X361" s="164" t="str" cm="1">
        <f t="array" aca="1" ref="X361" ca="1">SUBSTITUTE(SUBSTITUTE(MID(CELL("filename"),FIND("[",CELL("filename"))+1,FIND("]",CELL("filename"))-FIND("[",CELL("filename"))-1)," JH Farmer Payment-",""),".xlsx","")</f>
        <v>Indent</v>
      </c>
      <c r="Y361" s="13">
        <f t="shared" si="26"/>
        <v>5.8743333333333343</v>
      </c>
      <c r="Z361" s="3">
        <v>0</v>
      </c>
    </row>
    <row r="362" spans="1:26" x14ac:dyDescent="0.25">
      <c r="A362" t="str">
        <f>CONCATENATE(Table2[[#This Row],[Code]],Table2[[#This Row],[Farmers Code]])</f>
        <v>200200010103</v>
      </c>
      <c r="B362" s="1" t="str">
        <f>INDEX('MPG Payment'!$A:$A,MATCH(Table2[[#This Row],[Code]],'MPG Payment'!B:B,0))</f>
        <v>BMC Code :2002</v>
      </c>
      <c r="C362" t="str">
        <f>VLOOKUP(Table2[[#This Row],[Code]],'MPG Payment'!B:C,2,0)</f>
        <v>Paali</v>
      </c>
      <c r="D362" s="17">
        <v>20020001</v>
      </c>
      <c r="E362" s="17" t="s">
        <v>5194</v>
      </c>
      <c r="F362" s="1">
        <v>7</v>
      </c>
      <c r="G362" s="13">
        <v>39.9</v>
      </c>
      <c r="H362" s="13">
        <v>1620.9319999999998</v>
      </c>
      <c r="I362" s="166">
        <v>0</v>
      </c>
      <c r="J362" s="191">
        <v>0</v>
      </c>
      <c r="K362" s="166">
        <v>0</v>
      </c>
      <c r="L362" s="166">
        <v>0</v>
      </c>
      <c r="M362" s="18">
        <v>0</v>
      </c>
      <c r="N362" s="165" t="str">
        <f>VLOOKUP(Table2[[#This Row],[Code]],'MPG Payment'!$B$4:$Z$130,25,0)</f>
        <v>Release1</v>
      </c>
      <c r="O362" s="170">
        <f t="shared" si="27"/>
        <v>1621</v>
      </c>
      <c r="P362" t="str">
        <f>IFERROR(VLOOKUP(D362,'Bank Master'!$C$3:$D$7987,2,0),"Indirect")</f>
        <v>Direct</v>
      </c>
      <c r="Q362" t="str">
        <f>IFERROR(VLOOKUP(A362,Table1424[],6,0),0)</f>
        <v>SAFIULLA ANSARI</v>
      </c>
      <c r="R362" t="str">
        <f>IFERROR(VLOOKUP(A362,Table1424[],7,0),0)</f>
        <v>4904101003213</v>
      </c>
      <c r="S362" t="str">
        <f>IFERROR(VLOOKUP(A362,Table1424[],8,0),0)</f>
        <v>CNRB0004904</v>
      </c>
      <c r="T362" t="str">
        <f>IFERROR(VLOOKUP(A362,Table1424[],9,0),0)</f>
        <v>CANARA BANK</v>
      </c>
      <c r="U362" s="40">
        <f>IFERROR(VLOOKUP(A362,Table1424[],10,0),0)</f>
        <v>45556</v>
      </c>
      <c r="V362">
        <f t="shared" si="28"/>
        <v>1</v>
      </c>
      <c r="W362" t="str">
        <f t="shared" si="29"/>
        <v>Available</v>
      </c>
      <c r="X362" s="164" t="str" cm="1">
        <f t="array" aca="1" ref="X362" ca="1">SUBSTITUTE(SUBSTITUTE(MID(CELL("filename"),FIND("[",CELL("filename"))+1,FIND("]",CELL("filename"))-FIND("[",CELL("filename"))-1)," JH Farmer Payment-",""),".xlsx","")</f>
        <v>Indent</v>
      </c>
      <c r="Y362" s="13">
        <f t="shared" si="26"/>
        <v>14.218701754385966</v>
      </c>
      <c r="Z362" s="3">
        <v>0</v>
      </c>
    </row>
    <row r="363" spans="1:26" x14ac:dyDescent="0.25">
      <c r="A363" t="str">
        <f>CONCATENATE(Table2[[#This Row],[Code]],Table2[[#This Row],[Farmers Code]])</f>
        <v>200200010104</v>
      </c>
      <c r="B363" s="1" t="str">
        <f>INDEX('MPG Payment'!$A:$A,MATCH(Table2[[#This Row],[Code]],'MPG Payment'!B:B,0))</f>
        <v>BMC Code :2002</v>
      </c>
      <c r="C363" t="str">
        <f>VLOOKUP(Table2[[#This Row],[Code]],'MPG Payment'!B:C,2,0)</f>
        <v>Paali</v>
      </c>
      <c r="D363" s="17">
        <v>20020001</v>
      </c>
      <c r="E363" s="17" t="s">
        <v>5387</v>
      </c>
      <c r="F363" s="1">
        <v>6</v>
      </c>
      <c r="G363" s="13">
        <v>22.6</v>
      </c>
      <c r="H363" s="13">
        <v>960.21100000000001</v>
      </c>
      <c r="I363" s="166">
        <v>0</v>
      </c>
      <c r="J363" s="191">
        <v>0</v>
      </c>
      <c r="K363" s="166">
        <v>0</v>
      </c>
      <c r="L363" s="166">
        <v>0</v>
      </c>
      <c r="M363" s="18">
        <v>0</v>
      </c>
      <c r="N363" s="165" t="str">
        <f>VLOOKUP(Table2[[#This Row],[Code]],'MPG Payment'!$B$4:$Z$130,25,0)</f>
        <v>Release1</v>
      </c>
      <c r="O363" s="170">
        <f t="shared" si="27"/>
        <v>960</v>
      </c>
      <c r="P363" t="str">
        <f>IFERROR(VLOOKUP(D363,'Bank Master'!$C$3:$D$7987,2,0),"Indirect")</f>
        <v>Direct</v>
      </c>
      <c r="Q363" t="str">
        <f>IFERROR(VLOOKUP(A363,Table1424[],6,0),0)</f>
        <v>BIMALA DEBI</v>
      </c>
      <c r="R363" t="str">
        <f>IFERROR(VLOOKUP(A363,Table1424[],7,0),0)</f>
        <v>22009565822</v>
      </c>
      <c r="S363" t="str">
        <f>IFERROR(VLOOKUP(A363,Table1424[],8,0),0)</f>
        <v>SBIN0RRVCGB</v>
      </c>
      <c r="T363" t="str">
        <f>IFERROR(VLOOKUP(A363,Table1424[],9,0),0)</f>
        <v>STATE BANK OF INDIA</v>
      </c>
      <c r="U363" s="40">
        <f>IFERROR(VLOOKUP(A363,Table1424[],10,0),0)</f>
        <v>45565</v>
      </c>
      <c r="V363">
        <f t="shared" si="28"/>
        <v>1</v>
      </c>
      <c r="W363" t="str">
        <f t="shared" si="29"/>
        <v>Available</v>
      </c>
      <c r="X363" s="164" t="str" cm="1">
        <f t="array" aca="1" ref="X363" ca="1">SUBSTITUTE(SUBSTITUTE(MID(CELL("filename"),FIND("[",CELL("filename"))+1,FIND("]",CELL("filename"))-FIND("[",CELL("filename"))-1)," JH Farmer Payment-",""),".xlsx","")</f>
        <v>Indent</v>
      </c>
      <c r="Y363" s="13">
        <f t="shared" si="26"/>
        <v>12.746163716814161</v>
      </c>
      <c r="Z363" s="3">
        <v>0</v>
      </c>
    </row>
    <row r="364" spans="1:26" x14ac:dyDescent="0.25">
      <c r="A364" t="str">
        <f>CONCATENATE(Table2[[#This Row],[Code]],Table2[[#This Row],[Farmers Code]])</f>
        <v>200200010106</v>
      </c>
      <c r="B364" s="1" t="str">
        <f>INDEX('MPG Payment'!$A:$A,MATCH(Table2[[#This Row],[Code]],'MPG Payment'!B:B,0))</f>
        <v>BMC Code :2002</v>
      </c>
      <c r="C364" t="str">
        <f>VLOOKUP(Table2[[#This Row],[Code]],'MPG Payment'!B:C,2,0)</f>
        <v>Paali</v>
      </c>
      <c r="D364" s="17">
        <v>20020001</v>
      </c>
      <c r="E364" s="17" t="s">
        <v>5389</v>
      </c>
      <c r="F364" s="1">
        <v>7</v>
      </c>
      <c r="G364" s="13">
        <v>25.400000000000002</v>
      </c>
      <c r="H364" s="13">
        <v>977.20799999999997</v>
      </c>
      <c r="I364" s="166">
        <v>0</v>
      </c>
      <c r="J364" s="191">
        <v>0</v>
      </c>
      <c r="K364" s="166">
        <v>0</v>
      </c>
      <c r="L364" s="166">
        <v>0</v>
      </c>
      <c r="M364" s="18">
        <v>0</v>
      </c>
      <c r="N364" s="165" t="str">
        <f>VLOOKUP(Table2[[#This Row],[Code]],'MPG Payment'!$B$4:$Z$130,25,0)</f>
        <v>Release1</v>
      </c>
      <c r="O364" s="170">
        <f t="shared" si="27"/>
        <v>977</v>
      </c>
      <c r="P364" t="str">
        <f>IFERROR(VLOOKUP(D364,'Bank Master'!$C$3:$D$7987,2,0),"Indirect")</f>
        <v>Direct</v>
      </c>
      <c r="Q364" t="str">
        <f>IFERROR(VLOOKUP(A364,Table1424[],6,0),0)</f>
        <v>PARWATI KUMARI</v>
      </c>
      <c r="R364" t="str">
        <f>IFERROR(VLOOKUP(A364,Table1424[],7,0),0)</f>
        <v>494518210006796</v>
      </c>
      <c r="S364" t="str">
        <f>IFERROR(VLOOKUP(A364,Table1424[],8,0),0)</f>
        <v>BKID0004945</v>
      </c>
      <c r="T364" t="str">
        <f>IFERROR(VLOOKUP(A364,Table1424[],9,0),0)</f>
        <v>BANK OF INDIA</v>
      </c>
      <c r="U364" s="40">
        <f>IFERROR(VLOOKUP(A364,Table1424[],10,0),0)</f>
        <v>45565</v>
      </c>
      <c r="V364">
        <f t="shared" si="28"/>
        <v>1</v>
      </c>
      <c r="W364" t="str">
        <f t="shared" si="29"/>
        <v>Available</v>
      </c>
      <c r="X364" s="164" t="str" cm="1">
        <f t="array" aca="1" ref="X364" ca="1">SUBSTITUTE(SUBSTITUTE(MID(CELL("filename"),FIND("[",CELL("filename"))+1,FIND("]",CELL("filename"))-FIND("[",CELL("filename"))-1)," JH Farmer Payment-",""),".xlsx","")</f>
        <v>Indent</v>
      </c>
      <c r="Y364" s="13">
        <f t="shared" si="26"/>
        <v>13.465464566929132</v>
      </c>
      <c r="Z364" s="3">
        <v>0</v>
      </c>
    </row>
    <row r="365" spans="1:26" x14ac:dyDescent="0.25">
      <c r="A365" t="str">
        <f>CONCATENATE(Table2[[#This Row],[Code]],Table2[[#This Row],[Farmers Code]])</f>
        <v>200200010108</v>
      </c>
      <c r="B365" s="1" t="str">
        <f>INDEX('MPG Payment'!$A:$A,MATCH(Table2[[#This Row],[Code]],'MPG Payment'!B:B,0))</f>
        <v>BMC Code :2002</v>
      </c>
      <c r="C365" t="str">
        <f>VLOOKUP(Table2[[#This Row],[Code]],'MPG Payment'!B:C,2,0)</f>
        <v>Paali</v>
      </c>
      <c r="D365" s="17">
        <v>20020001</v>
      </c>
      <c r="E365" s="17" t="s">
        <v>5391</v>
      </c>
      <c r="F365" s="1">
        <v>14</v>
      </c>
      <c r="G365" s="13">
        <v>44.9</v>
      </c>
      <c r="H365" s="13">
        <v>1830.4779999999998</v>
      </c>
      <c r="I365" s="166">
        <v>0</v>
      </c>
      <c r="J365" s="191">
        <v>0</v>
      </c>
      <c r="K365" s="166">
        <v>0</v>
      </c>
      <c r="L365" s="166">
        <v>0</v>
      </c>
      <c r="M365" s="18">
        <v>0</v>
      </c>
      <c r="N365" s="165" t="str">
        <f>VLOOKUP(Table2[[#This Row],[Code]],'MPG Payment'!$B$4:$Z$130,25,0)</f>
        <v>Release1</v>
      </c>
      <c r="O365" s="170">
        <f t="shared" si="27"/>
        <v>1830</v>
      </c>
      <c r="P365" t="str">
        <f>IFERROR(VLOOKUP(D365,'Bank Master'!$C$3:$D$7987,2,0),"Indirect")</f>
        <v>Direct</v>
      </c>
      <c r="Q365" t="str">
        <f>IFERROR(VLOOKUP(A365,Table1424[],6,0),0)</f>
        <v>MAKBUL ANSARI</v>
      </c>
      <c r="R365" t="str">
        <f>IFERROR(VLOOKUP(A365,Table1424[],7,0),0)</f>
        <v>50100196810622</v>
      </c>
      <c r="S365" t="str">
        <f>IFERROR(VLOOKUP(A365,Table1424[],8,0),0)</f>
        <v>HDFC0001470</v>
      </c>
      <c r="T365" t="str">
        <f>IFERROR(VLOOKUP(A365,Table1424[],9,0),0)</f>
        <v>HDFC BANK</v>
      </c>
      <c r="U365" s="40">
        <f>IFERROR(VLOOKUP(A365,Table1424[],10,0),0)</f>
        <v>45565</v>
      </c>
      <c r="V365">
        <f t="shared" si="28"/>
        <v>1</v>
      </c>
      <c r="W365" t="str">
        <f t="shared" si="29"/>
        <v>Available</v>
      </c>
      <c r="X365" s="164" t="str" cm="1">
        <f t="array" aca="1" ref="X365" ca="1">SUBSTITUTE(SUBSTITUTE(MID(CELL("filename"),FIND("[",CELL("filename"))+1,FIND("]",CELL("filename"))-FIND("[",CELL("filename"))-1)," JH Farmer Payment-",""),".xlsx","")</f>
        <v>Indent</v>
      </c>
      <c r="Y365" s="13">
        <f t="shared" si="26"/>
        <v>28.537518930957685</v>
      </c>
      <c r="Z365" s="3">
        <v>0</v>
      </c>
    </row>
    <row r="366" spans="1:26" x14ac:dyDescent="0.25">
      <c r="A366" t="str">
        <f>CONCATENATE(Table2[[#This Row],[Code]],Table2[[#This Row],[Farmers Code]])</f>
        <v>200200010109</v>
      </c>
      <c r="B366" s="1" t="str">
        <f>INDEX('MPG Payment'!$A:$A,MATCH(Table2[[#This Row],[Code]],'MPG Payment'!B:B,0))</f>
        <v>BMC Code :2002</v>
      </c>
      <c r="C366" t="str">
        <f>VLOOKUP(Table2[[#This Row],[Code]],'MPG Payment'!B:C,2,0)</f>
        <v>Paali</v>
      </c>
      <c r="D366" s="17">
        <v>20020001</v>
      </c>
      <c r="E366" s="17" t="s">
        <v>5700</v>
      </c>
      <c r="F366" s="1">
        <v>10</v>
      </c>
      <c r="G366" s="13">
        <v>35.799999999999997</v>
      </c>
      <c r="H366" s="13">
        <v>2153.7980000000002</v>
      </c>
      <c r="I366" s="166">
        <v>0</v>
      </c>
      <c r="J366" s="191">
        <v>0</v>
      </c>
      <c r="K366" s="166">
        <v>0</v>
      </c>
      <c r="L366" s="166">
        <v>0</v>
      </c>
      <c r="M366" s="18">
        <v>0</v>
      </c>
      <c r="N366" s="165" t="str">
        <f>VLOOKUP(Table2[[#This Row],[Code]],'MPG Payment'!$B$4:$Z$130,25,0)</f>
        <v>Release1</v>
      </c>
      <c r="O366" s="170">
        <f t="shared" si="27"/>
        <v>2154</v>
      </c>
      <c r="P366" t="str">
        <f>IFERROR(VLOOKUP(D366,'Bank Master'!$C$3:$D$7987,2,0),"Indirect")</f>
        <v>Direct</v>
      </c>
      <c r="Q366" t="str">
        <f>IFERROR(VLOOKUP(A366,Table1424[],6,0),0)</f>
        <v>CHANUWA KEVAT</v>
      </c>
      <c r="R366" t="str">
        <f>IFERROR(VLOOKUP(A366,Table1424[],7,0),0)</f>
        <v>22009483869</v>
      </c>
      <c r="S366" t="str">
        <f>IFERROR(VLOOKUP(A366,Table1424[],8,0),0)</f>
        <v>SBIN0RRVCGB</v>
      </c>
      <c r="T366" t="str">
        <f>IFERROR(VLOOKUP(A366,Table1424[],9,0),0)</f>
        <v>STATE BANK OF INDIA</v>
      </c>
      <c r="U366" s="40">
        <f>IFERROR(VLOOKUP(A366,Table1424[],10,0),0)</f>
        <v>45572</v>
      </c>
      <c r="V366">
        <f t="shared" si="28"/>
        <v>1</v>
      </c>
      <c r="W366" t="str">
        <f t="shared" si="29"/>
        <v>Available</v>
      </c>
      <c r="X366" s="164" t="str" cm="1">
        <f t="array" aca="1" ref="X366" ca="1">SUBSTITUTE(SUBSTITUTE(MID(CELL("filename"),FIND("[",CELL("filename"))+1,FIND("]",CELL("filename"))-FIND("[",CELL("filename"))-1)," JH Farmer Payment-",""),".xlsx","")</f>
        <v>Indent</v>
      </c>
      <c r="Y366" s="13">
        <f t="shared" si="26"/>
        <v>30.08097765363129</v>
      </c>
      <c r="Z366" s="3">
        <v>0</v>
      </c>
    </row>
    <row r="367" spans="1:26" x14ac:dyDescent="0.25">
      <c r="A367" t="str">
        <f>CONCATENATE(Table2[[#This Row],[Code]],Table2[[#This Row],[Farmers Code]])</f>
        <v>200200010110</v>
      </c>
      <c r="B367" s="1" t="str">
        <f>INDEX('MPG Payment'!$A:$A,MATCH(Table2[[#This Row],[Code]],'MPG Payment'!B:B,0))</f>
        <v>BMC Code :2002</v>
      </c>
      <c r="C367" t="str">
        <f>VLOOKUP(Table2[[#This Row],[Code]],'MPG Payment'!B:C,2,0)</f>
        <v>Paali</v>
      </c>
      <c r="D367" s="17">
        <v>20020001</v>
      </c>
      <c r="E367" s="17" t="s">
        <v>5701</v>
      </c>
      <c r="F367" s="1">
        <v>5</v>
      </c>
      <c r="G367" s="13">
        <v>774.7</v>
      </c>
      <c r="H367" s="13">
        <v>31946.350999999999</v>
      </c>
      <c r="I367" s="166">
        <v>1292</v>
      </c>
      <c r="J367" s="191">
        <v>0</v>
      </c>
      <c r="K367" s="166">
        <v>0</v>
      </c>
      <c r="L367" s="166">
        <v>3810</v>
      </c>
      <c r="M367" s="18">
        <v>0</v>
      </c>
      <c r="N367" s="165" t="str">
        <f>VLOOKUP(Table2[[#This Row],[Code]],'MPG Payment'!$B$4:$Z$130,25,0)</f>
        <v>Release1</v>
      </c>
      <c r="O367" s="170">
        <f t="shared" si="27"/>
        <v>26844</v>
      </c>
      <c r="P367" t="str">
        <f>IFERROR(VLOOKUP(D367,'Bank Master'!$C$3:$D$7987,2,0),"Indirect")</f>
        <v>Direct</v>
      </c>
      <c r="Q367" t="str">
        <f>IFERROR(VLOOKUP(A367,Table1424[],6,0),0)</f>
        <v>MINA KUMARI</v>
      </c>
      <c r="R367" t="str">
        <f>IFERROR(VLOOKUP(A367,Table1424[],7,0),0)</f>
        <v>110195084253</v>
      </c>
      <c r="S367" t="str">
        <f>IFERROR(VLOOKUP(A367,Table1424[],8,0),0)</f>
        <v>CNRB0004904</v>
      </c>
      <c r="T367" t="str">
        <f>IFERROR(VLOOKUP(A367,Table1424[],9,0),0)</f>
        <v>CANARA BANK</v>
      </c>
      <c r="U367" s="40">
        <f>IFERROR(VLOOKUP(A367,Table1424[],10,0),0)</f>
        <v>45572</v>
      </c>
      <c r="V367">
        <f t="shared" si="28"/>
        <v>1</v>
      </c>
      <c r="W367" t="str">
        <f t="shared" si="29"/>
        <v>Available</v>
      </c>
      <c r="X367" s="164" t="str" cm="1">
        <f t="array" aca="1" ref="X367" ca="1">SUBSTITUTE(SUBSTITUTE(MID(CELL("filename"),FIND("[",CELL("filename"))+1,FIND("]",CELL("filename"))-FIND("[",CELL("filename"))-1)," JH Farmer Payment-",""),".xlsx","")</f>
        <v>Indent</v>
      </c>
      <c r="Y367" s="13">
        <f t="shared" si="26"/>
        <v>10.309265199432037</v>
      </c>
      <c r="Z367" s="3">
        <v>0</v>
      </c>
    </row>
    <row r="368" spans="1:26" x14ac:dyDescent="0.25">
      <c r="A368" t="str">
        <f>CONCATENATE(Table2[[#This Row],[Code]],Table2[[#This Row],[Farmers Code]])</f>
        <v>200200010115</v>
      </c>
      <c r="B368" s="1" t="str">
        <f>INDEX('MPG Payment'!$A:$A,MATCH(Table2[[#This Row],[Code]],'MPG Payment'!B:B,0))</f>
        <v>BMC Code :2002</v>
      </c>
      <c r="C368" t="str">
        <f>VLOOKUP(Table2[[#This Row],[Code]],'MPG Payment'!B:C,2,0)</f>
        <v>Paali</v>
      </c>
      <c r="D368" s="17">
        <v>20020001</v>
      </c>
      <c r="E368" s="17" t="s">
        <v>6873</v>
      </c>
      <c r="F368" s="1">
        <v>14</v>
      </c>
      <c r="G368" s="13">
        <v>45.300000000000011</v>
      </c>
      <c r="H368" s="13">
        <v>1830.2000000000003</v>
      </c>
      <c r="I368" s="166">
        <v>0</v>
      </c>
      <c r="J368" s="191">
        <v>0</v>
      </c>
      <c r="K368" s="166">
        <v>0</v>
      </c>
      <c r="L368" s="166">
        <v>0</v>
      </c>
      <c r="M368" s="18">
        <v>0</v>
      </c>
      <c r="N368" s="165" t="str">
        <f>VLOOKUP(Table2[[#This Row],[Code]],'MPG Payment'!$B$4:$Z$130,25,0)</f>
        <v>Release1</v>
      </c>
      <c r="O368" s="170">
        <f t="shared" si="27"/>
        <v>1830</v>
      </c>
      <c r="P368" t="str">
        <f>IFERROR(VLOOKUP(D368,'Bank Master'!$C$3:$D$7987,2,0),"Indirect")</f>
        <v>Direct</v>
      </c>
      <c r="Q368" t="str">
        <f>IFERROR(VLOOKUP(A368,Table1424[],6,0),0)</f>
        <v>AFINDAR SAHU</v>
      </c>
      <c r="R368" t="str">
        <f>IFERROR(VLOOKUP(A368,Table1424[],7,0),0)</f>
        <v>22009478633</v>
      </c>
      <c r="S368" t="str">
        <f>IFERROR(VLOOKUP(A368,Table1424[],8,0),0)</f>
        <v>SBIN0RRVCGB</v>
      </c>
      <c r="T368" t="str">
        <f>IFERROR(VLOOKUP(A368,Table1424[],9,0),0)</f>
        <v>STATE BANK OF INDIA</v>
      </c>
      <c r="U368" s="40">
        <f>IFERROR(VLOOKUP(A368,Table1424[],10,0),0)</f>
        <v>45642</v>
      </c>
      <c r="V368">
        <f t="shared" si="28"/>
        <v>1</v>
      </c>
      <c r="W368" t="str">
        <f t="shared" si="29"/>
        <v>Available</v>
      </c>
      <c r="X368" s="164" t="str" cm="1">
        <f t="array" aca="1" ref="X368" ca="1">SUBSTITUTE(SUBSTITUTE(MID(CELL("filename"),FIND("[",CELL("filename"))+1,FIND("]",CELL("filename"))-FIND("[",CELL("filename"))-1)," JH Farmer Payment-",""),".xlsx","")</f>
        <v>Indent</v>
      </c>
      <c r="Y368" s="13">
        <f t="shared" si="26"/>
        <v>28.281236203090508</v>
      </c>
      <c r="Z368" s="3">
        <v>0</v>
      </c>
    </row>
    <row r="369" spans="1:26" x14ac:dyDescent="0.25">
      <c r="A369" t="str">
        <f>CONCATENATE(Table2[[#This Row],[Code]],Table2[[#This Row],[Farmers Code]])</f>
        <v>200200010117</v>
      </c>
      <c r="B369" s="1" t="str">
        <f>INDEX('MPG Payment'!$A:$A,MATCH(Table2[[#This Row],[Code]],'MPG Payment'!B:B,0))</f>
        <v>BMC Code :2002</v>
      </c>
      <c r="C369" t="str">
        <f>VLOOKUP(Table2[[#This Row],[Code]],'MPG Payment'!B:C,2,0)</f>
        <v>Paali</v>
      </c>
      <c r="D369" s="17">
        <v>20020001</v>
      </c>
      <c r="E369" s="17" t="s">
        <v>7262</v>
      </c>
      <c r="F369" s="1">
        <v>7</v>
      </c>
      <c r="G369" s="13">
        <v>31.9</v>
      </c>
      <c r="H369" s="13">
        <v>1269.7339999999999</v>
      </c>
      <c r="I369" s="166">
        <v>0</v>
      </c>
      <c r="J369" s="191">
        <v>0</v>
      </c>
      <c r="K369" s="166">
        <v>0</v>
      </c>
      <c r="L369" s="166">
        <v>0</v>
      </c>
      <c r="M369" s="18">
        <v>0</v>
      </c>
      <c r="N369" s="165" t="str">
        <f>VLOOKUP(Table2[[#This Row],[Code]],'MPG Payment'!$B$4:$Z$130,25,0)</f>
        <v>Release1</v>
      </c>
      <c r="O369" s="170">
        <f t="shared" si="27"/>
        <v>1270</v>
      </c>
      <c r="P369" t="str">
        <f>IFERROR(VLOOKUP(D369,'Bank Master'!$C$3:$D$7987,2,0),"Indirect")</f>
        <v>Direct</v>
      </c>
      <c r="Q369" t="str">
        <f>IFERROR(VLOOKUP(A369,Table1424[],6,0),0)</f>
        <v>BUDHAN ORAOIN</v>
      </c>
      <c r="R369" t="str">
        <f>IFERROR(VLOOKUP(A369,Table1424[],7,0),0)</f>
        <v>494510110012552</v>
      </c>
      <c r="S369" t="str">
        <f>IFERROR(VLOOKUP(A369,Table1424[],8,0),0)</f>
        <v>BKID0004945</v>
      </c>
      <c r="T369" t="str">
        <f>IFERROR(VLOOKUP(A369,Table1424[],9,0),0)</f>
        <v>BANK OF INDIA</v>
      </c>
      <c r="U369" s="40">
        <f>IFERROR(VLOOKUP(A369,Table1424[],10,0),0)</f>
        <v>0</v>
      </c>
      <c r="V369">
        <f t="shared" si="28"/>
        <v>1</v>
      </c>
      <c r="W369" t="str">
        <f t="shared" si="29"/>
        <v>Available</v>
      </c>
      <c r="X369" s="164" t="str" cm="1">
        <f t="array" aca="1" ref="X369" ca="1">SUBSTITUTE(SUBSTITUTE(MID(CELL("filename"),FIND("[",CELL("filename"))+1,FIND("]",CELL("filename"))-FIND("[",CELL("filename"))-1)," JH Farmer Payment-",""),".xlsx","")</f>
        <v>Indent</v>
      </c>
      <c r="Y369" s="13">
        <f t="shared" si="26"/>
        <v>13.93125078369906</v>
      </c>
      <c r="Z369" s="3">
        <v>0</v>
      </c>
    </row>
    <row r="370" spans="1:26" x14ac:dyDescent="0.25">
      <c r="A370" t="str">
        <f>CONCATENATE(Table2[[#This Row],[Code]],Table2[[#This Row],[Farmers Code]])</f>
        <v>200200010121</v>
      </c>
      <c r="B370" s="1" t="str">
        <f>INDEX('MPG Payment'!$A:$A,MATCH(Table2[[#This Row],[Code]],'MPG Payment'!B:B,0))</f>
        <v>BMC Code :2002</v>
      </c>
      <c r="C370" t="str">
        <f>VLOOKUP(Table2[[#This Row],[Code]],'MPG Payment'!B:C,2,0)</f>
        <v>Paali</v>
      </c>
      <c r="D370" s="17">
        <v>20020001</v>
      </c>
      <c r="E370" s="17" t="s">
        <v>7375</v>
      </c>
      <c r="F370" s="1">
        <v>4</v>
      </c>
      <c r="G370" s="13">
        <v>47.5</v>
      </c>
      <c r="H370" s="13">
        <v>2998.2799999999997</v>
      </c>
      <c r="I370" s="166">
        <v>0</v>
      </c>
      <c r="J370" s="191">
        <v>0</v>
      </c>
      <c r="K370" s="166">
        <v>0</v>
      </c>
      <c r="L370" s="166">
        <v>2540</v>
      </c>
      <c r="M370" s="18">
        <v>0</v>
      </c>
      <c r="N370" s="165" t="str">
        <f>VLOOKUP(Table2[[#This Row],[Code]],'MPG Payment'!$B$4:$Z$130,25,0)</f>
        <v>Release1</v>
      </c>
      <c r="O370" s="170">
        <f t="shared" si="27"/>
        <v>458</v>
      </c>
      <c r="P370" t="str">
        <f>IFERROR(VLOOKUP(D370,'Bank Master'!$C$3:$D$7987,2,0),"Indirect")</f>
        <v>Direct</v>
      </c>
      <c r="Q370" t="str">
        <f>IFERROR(VLOOKUP(A370,Table1424[],6,0),0)</f>
        <v>RIYA KUMARI</v>
      </c>
      <c r="R370" t="str">
        <f>IFERROR(VLOOKUP(A370,Table1424[],7,0),0)</f>
        <v>50492553188</v>
      </c>
      <c r="S370" t="str">
        <f>IFERROR(VLOOKUP(A370,Table1424[],8,0),0)</f>
        <v>IDIB000P620</v>
      </c>
      <c r="T370">
        <f>IFERROR(VLOOKUP(A370,Table1424[],9,0),0)</f>
        <v>0</v>
      </c>
      <c r="U370" s="40">
        <f>IFERROR(VLOOKUP(A370,Table1424[],10,0),0)</f>
        <v>0</v>
      </c>
      <c r="V370">
        <f t="shared" si="28"/>
        <v>1</v>
      </c>
      <c r="W370" t="str">
        <f t="shared" si="29"/>
        <v>Available</v>
      </c>
      <c r="X370" s="164" t="str" cm="1">
        <f t="array" aca="1" ref="X370" ca="1">SUBSTITUTE(SUBSTITUTE(MID(CELL("filename"),FIND("[",CELL("filename"))+1,FIND("]",CELL("filename"))-FIND("[",CELL("filename"))-1)," JH Farmer Payment-",""),".xlsx","")</f>
        <v>Indent</v>
      </c>
      <c r="Y370" s="13">
        <f t="shared" si="26"/>
        <v>12.624336842105263</v>
      </c>
      <c r="Z370" s="3">
        <v>0</v>
      </c>
    </row>
    <row r="371" spans="1:26" x14ac:dyDescent="0.25">
      <c r="A371" t="str">
        <f>CONCATENATE(Table2[[#This Row],[Code]],Table2[[#This Row],[Farmers Code]])</f>
        <v>200200010123</v>
      </c>
      <c r="B371" s="1" t="str">
        <f>INDEX('MPG Payment'!$A:$A,MATCH(Table2[[#This Row],[Code]],'MPG Payment'!B:B,0))</f>
        <v>BMC Code :2002</v>
      </c>
      <c r="C371" t="str">
        <f>VLOOKUP(Table2[[#This Row],[Code]],'MPG Payment'!B:C,2,0)</f>
        <v>Paali</v>
      </c>
      <c r="D371" s="17">
        <v>20020001</v>
      </c>
      <c r="E371" s="17" t="s">
        <v>7377</v>
      </c>
      <c r="F371" s="1">
        <v>7</v>
      </c>
      <c r="G371" s="13">
        <v>23.8</v>
      </c>
      <c r="H371" s="13">
        <v>853.80700000000002</v>
      </c>
      <c r="I371" s="166">
        <v>0</v>
      </c>
      <c r="J371" s="191">
        <v>0</v>
      </c>
      <c r="K371" s="166">
        <v>0</v>
      </c>
      <c r="L371" s="166">
        <v>854</v>
      </c>
      <c r="M371" s="18">
        <v>0</v>
      </c>
      <c r="N371" s="165" t="str">
        <f>VLOOKUP(Table2[[#This Row],[Code]],'MPG Payment'!$B$4:$Z$130,25,0)</f>
        <v>Release1</v>
      </c>
      <c r="O371" s="170">
        <f t="shared" si="27"/>
        <v>0</v>
      </c>
      <c r="P371" t="str">
        <f>IFERROR(VLOOKUP(D371,'Bank Master'!$C$3:$D$7987,2,0),"Indirect")</f>
        <v>Direct</v>
      </c>
      <c r="Q371" t="str">
        <f>IFERROR(VLOOKUP(A371,Table1424[],6,0),0)</f>
        <v>MIRA DEVI</v>
      </c>
      <c r="R371" t="str">
        <f>IFERROR(VLOOKUP(A371,Table1424[],7,0),0)</f>
        <v>21525006158</v>
      </c>
      <c r="S371" t="str">
        <f>IFERROR(VLOOKUP(A371,Table1424[],8,0),0)</f>
        <v>IDIB000B873</v>
      </c>
      <c r="T371">
        <f>IFERROR(VLOOKUP(A371,Table1424[],9,0),0)</f>
        <v>0</v>
      </c>
      <c r="U371" s="40">
        <f>IFERROR(VLOOKUP(A371,Table1424[],10,0),0)</f>
        <v>0</v>
      </c>
      <c r="V371">
        <f t="shared" si="28"/>
        <v>1</v>
      </c>
      <c r="W371" t="str">
        <f t="shared" si="29"/>
        <v>Available</v>
      </c>
      <c r="X371" s="164" t="str" cm="1">
        <f t="array" aca="1" ref="X371" ca="1">SUBSTITUTE(SUBSTITUTE(MID(CELL("filename"),FIND("[",CELL("filename"))+1,FIND("]",CELL("filename"))-FIND("[",CELL("filename"))-1)," JH Farmer Payment-",""),".xlsx","")</f>
        <v>Indent</v>
      </c>
      <c r="Y371" s="13">
        <f t="shared" si="26"/>
        <v>12.555985294117647</v>
      </c>
      <c r="Z371" s="3">
        <v>0</v>
      </c>
    </row>
    <row r="372" spans="1:26" x14ac:dyDescent="0.25">
      <c r="A372" t="str">
        <f>CONCATENATE(Table2[[#This Row],[Code]],Table2[[#This Row],[Farmers Code]])</f>
        <v>200200010128</v>
      </c>
      <c r="B372" s="1" t="str">
        <f>INDEX('MPG Payment'!$A:$A,MATCH(Table2[[#This Row],[Code]],'MPG Payment'!B:B,0))</f>
        <v>BMC Code :2002</v>
      </c>
      <c r="C372" t="str">
        <f>VLOOKUP(Table2[[#This Row],[Code]],'MPG Payment'!B:C,2,0)</f>
        <v>Paali</v>
      </c>
      <c r="D372" s="17">
        <v>20020001</v>
      </c>
      <c r="E372" s="17" t="s">
        <v>8375</v>
      </c>
      <c r="F372" s="1">
        <v>14</v>
      </c>
      <c r="G372" s="13">
        <v>97.8</v>
      </c>
      <c r="H372" s="13">
        <v>3850.3989999999999</v>
      </c>
      <c r="I372" s="166">
        <v>0</v>
      </c>
      <c r="J372" s="191">
        <v>0</v>
      </c>
      <c r="K372" s="166">
        <v>0</v>
      </c>
      <c r="L372" s="166">
        <v>2540</v>
      </c>
      <c r="M372" s="18">
        <v>0</v>
      </c>
      <c r="N372" s="165" t="str">
        <f>VLOOKUP(Table2[[#This Row],[Code]],'MPG Payment'!$B$4:$Z$130,25,0)</f>
        <v>Release1</v>
      </c>
      <c r="O372" s="170">
        <f t="shared" si="27"/>
        <v>1310</v>
      </c>
      <c r="P372" t="str">
        <f>IFERROR(VLOOKUP(D372,'Bank Master'!$C$3:$D$7987,2,0),"Indirect")</f>
        <v>Direct</v>
      </c>
      <c r="Q372" t="str">
        <f>IFERROR(VLOOKUP(A372,Table1424[],6,0),0)</f>
        <v>ETAVARI URAIN</v>
      </c>
      <c r="R372" t="str">
        <f>IFERROR(VLOOKUP(A372,Table1424[],7,0),0)</f>
        <v>494510110014969</v>
      </c>
      <c r="S372" t="str">
        <f>IFERROR(VLOOKUP(A372,Table1424[],8,0),0)</f>
        <v>BKID0004945</v>
      </c>
      <c r="T372">
        <f>IFERROR(VLOOKUP(A372,Table1424[],9,0),0)</f>
        <v>0</v>
      </c>
      <c r="U372" s="40">
        <f>IFERROR(VLOOKUP(A372,Table1424[],10,0),0)</f>
        <v>0</v>
      </c>
      <c r="V372">
        <f t="shared" si="28"/>
        <v>1</v>
      </c>
      <c r="W372" t="str">
        <f t="shared" si="29"/>
        <v>Available</v>
      </c>
      <c r="X372" s="164" t="str" cm="1">
        <f t="array" aca="1" ref="X372" ca="1">SUBSTITUTE(SUBSTITUTE(MID(CELL("filename"),FIND("[",CELL("filename"))+1,FIND("]",CELL("filename"))-FIND("[",CELL("filename"))-1)," JH Farmer Payment-",""),".xlsx","")</f>
        <v>Indent</v>
      </c>
      <c r="Y372" s="13">
        <f t="shared" si="26"/>
        <v>27.559093047034768</v>
      </c>
      <c r="Z372" s="3">
        <v>0</v>
      </c>
    </row>
    <row r="373" spans="1:26" x14ac:dyDescent="0.25">
      <c r="A373" t="str">
        <f>CONCATENATE(Table2[[#This Row],[Code]],Table2[[#This Row],[Farmers Code]])</f>
        <v>200200010130</v>
      </c>
      <c r="B373" s="1" t="str">
        <f>INDEX('MPG Payment'!$A:$A,MATCH(Table2[[#This Row],[Code]],'MPG Payment'!B:B,0))</f>
        <v>BMC Code :2002</v>
      </c>
      <c r="C373" t="str">
        <f>VLOOKUP(Table2[[#This Row],[Code]],'MPG Payment'!B:C,2,0)</f>
        <v>Paali</v>
      </c>
      <c r="D373" s="17">
        <v>20020001</v>
      </c>
      <c r="E373" s="17" t="s">
        <v>8376</v>
      </c>
      <c r="F373" s="1">
        <v>6</v>
      </c>
      <c r="G373" s="13">
        <v>38.700000000000003</v>
      </c>
      <c r="H373" s="13">
        <v>1509.8809999999999</v>
      </c>
      <c r="I373" s="166">
        <v>0</v>
      </c>
      <c r="J373" s="191">
        <v>0</v>
      </c>
      <c r="K373" s="166">
        <v>0</v>
      </c>
      <c r="L373" s="166">
        <v>0</v>
      </c>
      <c r="M373" s="18">
        <v>0</v>
      </c>
      <c r="N373" s="165" t="str">
        <f>VLOOKUP(Table2[[#This Row],[Code]],'MPG Payment'!$B$4:$Z$130,25,0)</f>
        <v>Release1</v>
      </c>
      <c r="O373" s="170">
        <f t="shared" si="27"/>
        <v>1510</v>
      </c>
      <c r="P373" t="str">
        <f>IFERROR(VLOOKUP(D373,'Bank Master'!$C$3:$D$7987,2,0),"Indirect")</f>
        <v>Direct</v>
      </c>
      <c r="Q373" t="str">
        <f>IFERROR(VLOOKUP(A373,Table1424[],6,0),0)</f>
        <v>KIRAN ORAIN</v>
      </c>
      <c r="R373" t="str">
        <f>IFERROR(VLOOKUP(A373,Table1424[],7,0),0)</f>
        <v>494518210008643</v>
      </c>
      <c r="S373" t="str">
        <f>IFERROR(VLOOKUP(A373,Table1424[],8,0),0)</f>
        <v>BKID0004945</v>
      </c>
      <c r="T373">
        <f>IFERROR(VLOOKUP(A373,Table1424[],9,0),0)</f>
        <v>0</v>
      </c>
      <c r="U373" s="40">
        <f>IFERROR(VLOOKUP(A373,Table1424[],10,0),0)</f>
        <v>0</v>
      </c>
      <c r="V373">
        <f t="shared" si="28"/>
        <v>1</v>
      </c>
      <c r="W373" t="str">
        <f t="shared" si="29"/>
        <v>Available</v>
      </c>
      <c r="X373" s="164" t="str" cm="1">
        <f t="array" aca="1" ref="X373" ca="1">SUBSTITUTE(SUBSTITUTE(MID(CELL("filename"),FIND("[",CELL("filename"))+1,FIND("]",CELL("filename"))-FIND("[",CELL("filename"))-1)," JH Farmer Payment-",""),".xlsx","")</f>
        <v>Indent</v>
      </c>
      <c r="Y373" s="13">
        <f t="shared" si="26"/>
        <v>11.704503875968992</v>
      </c>
      <c r="Z373" s="3">
        <v>0</v>
      </c>
    </row>
    <row r="374" spans="1:26" x14ac:dyDescent="0.25">
      <c r="A374" t="str">
        <f>CONCATENATE(Table2[[#This Row],[Code]],Table2[[#This Row],[Farmers Code]])</f>
        <v>200200010131</v>
      </c>
      <c r="B374" s="1" t="str">
        <f>INDEX('MPG Payment'!$A:$A,MATCH(Table2[[#This Row],[Code]],'MPG Payment'!B:B,0))</f>
        <v>BMC Code :2002</v>
      </c>
      <c r="C374" t="str">
        <f>VLOOKUP(Table2[[#This Row],[Code]],'MPG Payment'!B:C,2,0)</f>
        <v>Paali</v>
      </c>
      <c r="D374" s="17">
        <v>20020001</v>
      </c>
      <c r="E374" s="17" t="s">
        <v>8728</v>
      </c>
      <c r="F374" s="1">
        <v>14</v>
      </c>
      <c r="G374" s="13">
        <v>66.400000000000006</v>
      </c>
      <c r="H374" s="13">
        <v>2650.837</v>
      </c>
      <c r="I374" s="166">
        <v>0</v>
      </c>
      <c r="J374" s="191">
        <v>0</v>
      </c>
      <c r="K374" s="166">
        <v>0</v>
      </c>
      <c r="L374" s="166">
        <v>0</v>
      </c>
      <c r="M374" s="18">
        <v>0</v>
      </c>
      <c r="N374" s="165" t="str">
        <f>VLOOKUP(Table2[[#This Row],[Code]],'MPG Payment'!$B$4:$Z$130,25,0)</f>
        <v>Release1</v>
      </c>
      <c r="O374" s="170">
        <f t="shared" si="27"/>
        <v>2651</v>
      </c>
      <c r="P374" t="str">
        <f>IFERROR(VLOOKUP(D374,'Bank Master'!$C$3:$D$7987,2,0),"Indirect")</f>
        <v>Direct</v>
      </c>
      <c r="Q374" t="str">
        <f>IFERROR(VLOOKUP(A374,Table1424[],6,0),0)</f>
        <v>CHOTAN SAHU</v>
      </c>
      <c r="R374" t="str">
        <f>IFERROR(VLOOKUP(A374,Table1424[],7,0),0)</f>
        <v>110052032060</v>
      </c>
      <c r="S374" t="str">
        <f>IFERROR(VLOOKUP(A374,Table1424[],8,0),0)</f>
        <v>CNRB0004904</v>
      </c>
      <c r="T374" t="str">
        <f>IFERROR(VLOOKUP(A374,Table1424[],9,0),0)</f>
        <v>Canara bank</v>
      </c>
      <c r="U374" s="40">
        <f>IFERROR(VLOOKUP(A374,Table1424[],10,0),0)</f>
        <v>0</v>
      </c>
      <c r="V374">
        <f t="shared" si="28"/>
        <v>1</v>
      </c>
      <c r="W374" t="str">
        <f t="shared" si="29"/>
        <v>Available</v>
      </c>
      <c r="X374" s="164" t="str" cm="1">
        <f t="array" aca="1" ref="X374" ca="1">SUBSTITUTE(SUBSTITUTE(MID(CELL("filename"),FIND("[",CELL("filename"))+1,FIND("]",CELL("filename"))-FIND("[",CELL("filename"))-1)," JH Farmer Payment-",""),".xlsx","")</f>
        <v>Indent</v>
      </c>
      <c r="Y374" s="13">
        <f t="shared" si="26"/>
        <v>27.945570783132531</v>
      </c>
      <c r="Z374" s="3">
        <v>0</v>
      </c>
    </row>
    <row r="375" spans="1:26" x14ac:dyDescent="0.25">
      <c r="A375" t="str">
        <f>CONCATENATE(Table2[[#This Row],[Code]],Table2[[#This Row],[Farmers Code]])</f>
        <v>200200010134</v>
      </c>
      <c r="B375" s="1" t="str">
        <f>INDEX('MPG Payment'!$A:$A,MATCH(Table2[[#This Row],[Code]],'MPG Payment'!B:B,0))</f>
        <v>BMC Code :2002</v>
      </c>
      <c r="C375" t="str">
        <f>VLOOKUP(Table2[[#This Row],[Code]],'MPG Payment'!B:C,2,0)</f>
        <v>Paali</v>
      </c>
      <c r="D375" s="17">
        <v>20020001</v>
      </c>
      <c r="E375" s="17" t="s">
        <v>8995</v>
      </c>
      <c r="F375" s="1">
        <v>7</v>
      </c>
      <c r="G375" s="13">
        <v>42.3</v>
      </c>
      <c r="H375" s="13">
        <v>1874.4939999999999</v>
      </c>
      <c r="I375" s="166">
        <v>0</v>
      </c>
      <c r="J375" s="191">
        <v>0</v>
      </c>
      <c r="K375" s="166">
        <v>0</v>
      </c>
      <c r="L375" s="166">
        <v>0</v>
      </c>
      <c r="M375" s="18">
        <v>0</v>
      </c>
      <c r="N375" s="165" t="str">
        <f>VLOOKUP(Table2[[#This Row],[Code]],'MPG Payment'!$B$4:$Z$130,25,0)</f>
        <v>Release1</v>
      </c>
      <c r="O375" s="170">
        <f t="shared" si="27"/>
        <v>1874</v>
      </c>
      <c r="P375" t="str">
        <f>IFERROR(VLOOKUP(D375,'Bank Master'!$C$3:$D$7987,2,0),"Indirect")</f>
        <v>Direct</v>
      </c>
      <c r="Q375" t="str">
        <f>IFERROR(VLOOKUP(A375,Table1424[],6,0),0)</f>
        <v>KISHOR SAHU</v>
      </c>
      <c r="R375" t="str">
        <f>IFERROR(VLOOKUP(A375,Table1424[],7,0),0)</f>
        <v>50100184689012</v>
      </c>
      <c r="S375" t="str">
        <f>IFERROR(VLOOKUP(A375,Table1424[],8,0),0)</f>
        <v>HDFC0001470</v>
      </c>
      <c r="T375">
        <f>IFERROR(VLOOKUP(A375,Table1424[],9,0),0)</f>
        <v>0</v>
      </c>
      <c r="U375" s="40">
        <f>IFERROR(VLOOKUP(A375,Table1424[],10,0),0)</f>
        <v>0</v>
      </c>
      <c r="V375">
        <f t="shared" si="28"/>
        <v>1</v>
      </c>
      <c r="W375" t="str">
        <f t="shared" si="29"/>
        <v>Available</v>
      </c>
      <c r="X375" s="164" t="str" cm="1">
        <f t="array" aca="1" ref="X375" ca="1">SUBSTITUTE(SUBSTITUTE(MID(CELL("filename"),FIND("[",CELL("filename"))+1,FIND("]",CELL("filename"))-FIND("[",CELL("filename"))-1)," JH Farmer Payment-",""),".xlsx","")</f>
        <v>Indent</v>
      </c>
      <c r="Y375" s="13">
        <f t="shared" si="26"/>
        <v>15.509997635933809</v>
      </c>
      <c r="Z375" s="3">
        <v>0</v>
      </c>
    </row>
    <row r="376" spans="1:26" x14ac:dyDescent="0.25">
      <c r="A376" t="str">
        <f>CONCATENATE(Table2[[#This Row],[Code]],Table2[[#This Row],[Farmers Code]])</f>
        <v>200200010135</v>
      </c>
      <c r="B376" s="1" t="str">
        <f>INDEX('MPG Payment'!$A:$A,MATCH(Table2[[#This Row],[Code]],'MPG Payment'!B:B,0))</f>
        <v>BMC Code :2002</v>
      </c>
      <c r="C376" t="str">
        <f>VLOOKUP(Table2[[#This Row],[Code]],'MPG Payment'!B:C,2,0)</f>
        <v>Paali</v>
      </c>
      <c r="D376" s="17">
        <v>20020001</v>
      </c>
      <c r="E376" s="17" t="s">
        <v>9084</v>
      </c>
      <c r="F376" s="1">
        <v>6</v>
      </c>
      <c r="G376" s="13">
        <v>19.899999999999999</v>
      </c>
      <c r="H376" s="13">
        <v>930.00799999999992</v>
      </c>
      <c r="I376" s="166">
        <v>0</v>
      </c>
      <c r="J376" s="191">
        <v>0</v>
      </c>
      <c r="K376" s="166">
        <v>0</v>
      </c>
      <c r="L376" s="166">
        <v>0</v>
      </c>
      <c r="M376" s="18">
        <v>0</v>
      </c>
      <c r="N376" s="165" t="str">
        <f>VLOOKUP(Table2[[#This Row],[Code]],'MPG Payment'!$B$4:$Z$130,25,0)</f>
        <v>Release1</v>
      </c>
      <c r="O376" s="170">
        <f t="shared" si="27"/>
        <v>930</v>
      </c>
      <c r="P376" t="str">
        <f>IFERROR(VLOOKUP(D376,'Bank Master'!$C$3:$D$7987,2,0),"Indirect")</f>
        <v>Direct</v>
      </c>
      <c r="Q376" t="str">
        <f>IFERROR(VLOOKUP(A376,Table1424[],6,0),0)</f>
        <v>SANDHYA ORAON</v>
      </c>
      <c r="R376" t="str">
        <f>IFERROR(VLOOKUP(A376,Table1424[],7,0),0)</f>
        <v>494518210008451</v>
      </c>
      <c r="S376" t="str">
        <f>IFERROR(VLOOKUP(A376,Table1424[],8,0),0)</f>
        <v>BKID0004945</v>
      </c>
      <c r="T376">
        <f>IFERROR(VLOOKUP(A376,Table1424[],9,0),0)</f>
        <v>0</v>
      </c>
      <c r="U376" s="40">
        <f>IFERROR(VLOOKUP(A376,Table1424[],10,0),0)</f>
        <v>45843</v>
      </c>
      <c r="V376">
        <f t="shared" si="28"/>
        <v>1</v>
      </c>
      <c r="W376" t="str">
        <f t="shared" si="29"/>
        <v>Available</v>
      </c>
      <c r="X376" s="164" t="str" cm="1">
        <f t="array" aca="1" ref="X376" ca="1">SUBSTITUTE(SUBSTITUTE(MID(CELL("filename"),FIND("[",CELL("filename"))+1,FIND("]",CELL("filename"))-FIND("[",CELL("filename"))-1)," JH Farmer Payment-",""),".xlsx","")</f>
        <v>Indent</v>
      </c>
      <c r="Y376" s="13">
        <f t="shared" si="26"/>
        <v>14.020221105527641</v>
      </c>
      <c r="Z376" s="3">
        <v>0</v>
      </c>
    </row>
    <row r="377" spans="1:26" x14ac:dyDescent="0.25">
      <c r="A377" t="str">
        <f>CONCATENATE(Table2[[#This Row],[Code]],Table2[[#This Row],[Farmers Code]])</f>
        <v>200200010143</v>
      </c>
      <c r="B377" s="1" t="str">
        <f>INDEX('MPG Payment'!$A:$A,MATCH(Table2[[#This Row],[Code]],'MPG Payment'!B:B,0))</f>
        <v>BMC Code :2002</v>
      </c>
      <c r="C377" t="str">
        <f>VLOOKUP(Table2[[#This Row],[Code]],'MPG Payment'!B:C,2,0)</f>
        <v>Paali</v>
      </c>
      <c r="D377" s="17">
        <v>20020001</v>
      </c>
      <c r="E377" s="17" t="s">
        <v>10815</v>
      </c>
      <c r="F377" s="1">
        <v>7</v>
      </c>
      <c r="G377" s="13">
        <v>25.400000000000002</v>
      </c>
      <c r="H377" s="13">
        <v>1162.9360000000001</v>
      </c>
      <c r="I377" s="166">
        <v>0</v>
      </c>
      <c r="J377" s="191">
        <v>0</v>
      </c>
      <c r="K377" s="166">
        <v>0</v>
      </c>
      <c r="L377" s="166">
        <v>0</v>
      </c>
      <c r="M377" s="18">
        <v>0</v>
      </c>
      <c r="N377" s="165" t="str">
        <f>VLOOKUP(Table2[[#This Row],[Code]],'MPG Payment'!$B$4:$Z$130,25,0)</f>
        <v>Release1</v>
      </c>
      <c r="O377" s="170">
        <f t="shared" si="27"/>
        <v>1163</v>
      </c>
      <c r="P377" t="str">
        <f>IFERROR(VLOOKUP(D377,'Bank Master'!$C$3:$D$7987,2,0),"Indirect")</f>
        <v>Direct</v>
      </c>
      <c r="Q377" t="str">
        <f>IFERROR(VLOOKUP(A377,Table1424[],6,0),0)</f>
        <v>GITA URAIN</v>
      </c>
      <c r="R377" t="str">
        <f>IFERROR(VLOOKUP(A377,Table1424[],7,0),0)</f>
        <v>494510510013856</v>
      </c>
      <c r="S377" t="str">
        <f>IFERROR(VLOOKUP(A377,Table1424[],8,0),0)</f>
        <v>BKID0004945</v>
      </c>
      <c r="T377">
        <f>IFERROR(VLOOKUP(A377,Table1424[],9,0),0)</f>
        <v>0</v>
      </c>
      <c r="U377" s="40">
        <f>IFERROR(VLOOKUP(A377,Table1424[],10,0),0)</f>
        <v>45873</v>
      </c>
      <c r="V377">
        <f t="shared" si="28"/>
        <v>1</v>
      </c>
      <c r="W377" t="str">
        <f t="shared" si="29"/>
        <v>Available</v>
      </c>
      <c r="X377" s="164" t="str" cm="1">
        <f t="array" aca="1" ref="X377" ca="1">SUBSTITUTE(SUBSTITUTE(MID(CELL("filename"),FIND("[",CELL("filename"))+1,FIND("]",CELL("filename"))-FIND("[",CELL("filename"))-1)," JH Farmer Payment-",""),".xlsx","")</f>
        <v>Indent</v>
      </c>
      <c r="Y377" s="13">
        <f t="shared" si="26"/>
        <v>16.024708661417325</v>
      </c>
      <c r="Z377" s="3">
        <v>0</v>
      </c>
    </row>
    <row r="378" spans="1:26" x14ac:dyDescent="0.25">
      <c r="A378" t="str">
        <f>CONCATENATE(Table2[[#This Row],[Code]],Table2[[#This Row],[Farmers Code]])</f>
        <v>200200010145</v>
      </c>
      <c r="B378" s="1" t="str">
        <f>INDEX('MPG Payment'!$A:$A,MATCH(Table2[[#This Row],[Code]],'MPG Payment'!B:B,0))</f>
        <v>BMC Code :2002</v>
      </c>
      <c r="C378" t="str">
        <f>VLOOKUP(Table2[[#This Row],[Code]],'MPG Payment'!B:C,2,0)</f>
        <v>Paali</v>
      </c>
      <c r="D378" s="17">
        <v>20020001</v>
      </c>
      <c r="E378" s="17" t="s">
        <v>11308</v>
      </c>
      <c r="F378" s="1">
        <v>7</v>
      </c>
      <c r="G378" s="13">
        <v>65.599999999999994</v>
      </c>
      <c r="H378" s="13">
        <v>2515.3130000000001</v>
      </c>
      <c r="I378" s="166">
        <v>0</v>
      </c>
      <c r="J378" s="191">
        <v>0</v>
      </c>
      <c r="K378" s="166">
        <v>0</v>
      </c>
      <c r="L378" s="166">
        <v>0</v>
      </c>
      <c r="M378" s="18">
        <v>0</v>
      </c>
      <c r="N378" s="165" t="str">
        <f>VLOOKUP(Table2[[#This Row],[Code]],'MPG Payment'!$B$4:$Z$130,25,0)</f>
        <v>Release1</v>
      </c>
      <c r="O378" s="170">
        <f t="shared" si="27"/>
        <v>2515</v>
      </c>
      <c r="P378" t="str">
        <f>IFERROR(VLOOKUP(D378,'Bank Master'!$C$3:$D$7987,2,0),"Indirect")</f>
        <v>Direct</v>
      </c>
      <c r="Q378" t="str">
        <f>IFERROR(VLOOKUP(A378,Table1424[],6,0),0)</f>
        <v>SUKHAN KEVAT</v>
      </c>
      <c r="R378" t="str">
        <f>IFERROR(VLOOKUP(A378,Table1424[],7,0),0)</f>
        <v>50100186279917</v>
      </c>
      <c r="S378" t="str">
        <f>IFERROR(VLOOKUP(A378,Table1424[],8,0),0)</f>
        <v>HDFC0001470</v>
      </c>
      <c r="T378">
        <f>IFERROR(VLOOKUP(A378,Table1424[],9,0),0)</f>
        <v>0</v>
      </c>
      <c r="U378" s="40">
        <f>IFERROR(VLOOKUP(A378,Table1424[],10,0),0)</f>
        <v>45902</v>
      </c>
      <c r="V378">
        <f t="shared" si="28"/>
        <v>1</v>
      </c>
      <c r="W378" t="str">
        <f t="shared" si="29"/>
        <v>Available</v>
      </c>
      <c r="X378" s="164" t="str" cm="1">
        <f t="array" aca="1" ref="X378" ca="1">SUBSTITUTE(SUBSTITUTE(MID(CELL("filename"),FIND("[",CELL("filename"))+1,FIND("]",CELL("filename"))-FIND("[",CELL("filename"))-1)," JH Farmer Payment-",""),".xlsx","")</f>
        <v>Indent</v>
      </c>
      <c r="Y378" s="13">
        <f t="shared" si="26"/>
        <v>13.420115091463419</v>
      </c>
      <c r="Z378" s="3">
        <v>0</v>
      </c>
    </row>
    <row r="379" spans="1:26" x14ac:dyDescent="0.25">
      <c r="A379" t="str">
        <f>CONCATENATE(Table2[[#This Row],[Code]],Table2[[#This Row],[Farmers Code]])</f>
        <v>200200010148</v>
      </c>
      <c r="B379" s="1" t="str">
        <f>INDEX('MPG Payment'!$A:$A,MATCH(Table2[[#This Row],[Code]],'MPG Payment'!B:B,0))</f>
        <v>BMC Code :2002</v>
      </c>
      <c r="C379" t="str">
        <f>VLOOKUP(Table2[[#This Row],[Code]],'MPG Payment'!B:C,2,0)</f>
        <v>Paali</v>
      </c>
      <c r="D379" s="17">
        <v>20020001</v>
      </c>
      <c r="E379" s="17" t="s">
        <v>11761</v>
      </c>
      <c r="F379" s="1">
        <v>14</v>
      </c>
      <c r="G379" s="13">
        <v>113</v>
      </c>
      <c r="H379" s="13">
        <v>4314.7299999999996</v>
      </c>
      <c r="I379" s="166">
        <v>0</v>
      </c>
      <c r="J379" s="191">
        <v>0</v>
      </c>
      <c r="K379" s="166">
        <v>0</v>
      </c>
      <c r="L379" s="166">
        <v>0</v>
      </c>
      <c r="M379" s="18">
        <v>0</v>
      </c>
      <c r="N379" s="165" t="str">
        <f>VLOOKUP(Table2[[#This Row],[Code]],'MPG Payment'!$B$4:$Z$130,25,0)</f>
        <v>Release1</v>
      </c>
      <c r="O379" s="170">
        <f t="shared" si="27"/>
        <v>4315</v>
      </c>
      <c r="P379" t="str">
        <f>IFERROR(VLOOKUP(D379,'Bank Master'!$C$3:$D$7987,2,0),"Indirect")</f>
        <v>Direct</v>
      </c>
      <c r="Q379" t="str">
        <f>IFERROR(VLOOKUP(A379,Table1424[],6,0),0)</f>
        <v>TULSI ORAON</v>
      </c>
      <c r="R379" t="str">
        <f>IFERROR(VLOOKUP(A379,Table1424[],7,0),0)</f>
        <v>494510110014643</v>
      </c>
      <c r="S379" t="str">
        <f>IFERROR(VLOOKUP(A379,Table1424[],8,0),0)</f>
        <v>BKID0004945</v>
      </c>
      <c r="T379">
        <f>IFERROR(VLOOKUP(A379,Table1424[],9,0),0)</f>
        <v>0</v>
      </c>
      <c r="U379" s="40">
        <f>IFERROR(VLOOKUP(A379,Table1424[],10,0),0)</f>
        <v>45923</v>
      </c>
      <c r="V379">
        <f t="shared" si="28"/>
        <v>1</v>
      </c>
      <c r="W379" t="str">
        <f t="shared" si="29"/>
        <v>Available</v>
      </c>
      <c r="X379" s="164" t="str" cm="1">
        <f t="array" aca="1" ref="X379" ca="1">SUBSTITUTE(SUBSTITUTE(MID(CELL("filename"),FIND("[",CELL("filename"))+1,FIND("]",CELL("filename"))-FIND("[",CELL("filename"))-1)," JH Farmer Payment-",""),".xlsx","")</f>
        <v>Indent</v>
      </c>
      <c r="Y379" s="13">
        <f t="shared" si="26"/>
        <v>26.728415929203539</v>
      </c>
      <c r="Z379" s="3">
        <v>0</v>
      </c>
    </row>
    <row r="380" spans="1:26" x14ac:dyDescent="0.25">
      <c r="A380" t="str">
        <f>CONCATENATE(Table2[[#This Row],[Code]],Table2[[#This Row],[Farmers Code]])</f>
        <v>200200010150</v>
      </c>
      <c r="B380" s="1" t="str">
        <f>INDEX('MPG Payment'!$A:$A,MATCH(Table2[[#This Row],[Code]],'MPG Payment'!B:B,0))</f>
        <v>BMC Code :2002</v>
      </c>
      <c r="C380" t="str">
        <f>VLOOKUP(Table2[[#This Row],[Code]],'MPG Payment'!B:C,2,0)</f>
        <v>Paali</v>
      </c>
      <c r="D380" s="17">
        <v>20020001</v>
      </c>
      <c r="E380" s="17" t="s">
        <v>11763</v>
      </c>
      <c r="F380" s="1">
        <v>7</v>
      </c>
      <c r="G380" s="13">
        <v>16.8</v>
      </c>
      <c r="H380" s="13">
        <v>1030.9270000000001</v>
      </c>
      <c r="I380" s="166">
        <v>0</v>
      </c>
      <c r="J380" s="191">
        <v>0</v>
      </c>
      <c r="K380" s="166">
        <v>0</v>
      </c>
      <c r="L380" s="166">
        <v>0</v>
      </c>
      <c r="M380" s="18">
        <v>0</v>
      </c>
      <c r="N380" s="165" t="str">
        <f>VLOOKUP(Table2[[#This Row],[Code]],'MPG Payment'!$B$4:$Z$130,25,0)</f>
        <v>Release1</v>
      </c>
      <c r="O380" s="170">
        <f t="shared" si="27"/>
        <v>1031</v>
      </c>
      <c r="P380" t="str">
        <f>IFERROR(VLOOKUP(D380,'Bank Master'!$C$3:$D$7987,2,0),"Indirect")</f>
        <v>Direct</v>
      </c>
      <c r="Q380" t="str">
        <f>IFERROR(VLOOKUP(A380,Table1424[],6,0),0)</f>
        <v>RIYA KUMARI</v>
      </c>
      <c r="R380" t="str">
        <f>IFERROR(VLOOKUP(A380,Table1424[],7,0),0)</f>
        <v>494518210007903</v>
      </c>
      <c r="S380" t="str">
        <f>IFERROR(VLOOKUP(A380,Table1424[],8,0),0)</f>
        <v>BKID0004945</v>
      </c>
      <c r="T380">
        <f>IFERROR(VLOOKUP(A380,Table1424[],9,0),0)</f>
        <v>0</v>
      </c>
      <c r="U380" s="40">
        <f>IFERROR(VLOOKUP(A380,Table1424[],10,0),0)</f>
        <v>45923</v>
      </c>
      <c r="V380">
        <f t="shared" si="28"/>
        <v>1</v>
      </c>
      <c r="W380" t="str">
        <f t="shared" si="29"/>
        <v>Available</v>
      </c>
      <c r="X380" s="164" t="str" cm="1">
        <f t="array" aca="1" ref="X380" ca="1">SUBSTITUTE(SUBSTITUTE(MID(CELL("filename"),FIND("[",CELL("filename"))+1,FIND("]",CELL("filename"))-FIND("[",CELL("filename"))-1)," JH Farmer Payment-",""),".xlsx","")</f>
        <v>Indent</v>
      </c>
      <c r="Y380" s="13">
        <f t="shared" si="26"/>
        <v>21.477645833333337</v>
      </c>
      <c r="Z380" s="3">
        <v>0</v>
      </c>
    </row>
    <row r="381" spans="1:26" x14ac:dyDescent="0.25">
      <c r="A381" t="str">
        <f>CONCATENATE(Table2[[#This Row],[Code]],Table2[[#This Row],[Farmers Code]])</f>
        <v>200200010151</v>
      </c>
      <c r="B381" s="1" t="str">
        <f>INDEX('MPG Payment'!$A:$A,MATCH(Table2[[#This Row],[Code]],'MPG Payment'!B:B,0))</f>
        <v>BMC Code :2002</v>
      </c>
      <c r="C381" t="str">
        <f>VLOOKUP(Table2[[#This Row],[Code]],'MPG Payment'!B:C,2,0)</f>
        <v>Paali</v>
      </c>
      <c r="D381" s="17">
        <v>20020001</v>
      </c>
      <c r="E381" s="17" t="s">
        <v>11932</v>
      </c>
      <c r="F381" s="1">
        <v>3</v>
      </c>
      <c r="G381" s="13">
        <v>4.5999999999999996</v>
      </c>
      <c r="H381" s="13">
        <v>217.6</v>
      </c>
      <c r="I381" s="166">
        <v>0</v>
      </c>
      <c r="J381" s="191">
        <v>0</v>
      </c>
      <c r="K381" s="166">
        <v>0</v>
      </c>
      <c r="L381" s="166">
        <v>0</v>
      </c>
      <c r="M381" s="18">
        <v>0</v>
      </c>
      <c r="N381" s="165" t="str">
        <f>VLOOKUP(Table2[[#This Row],[Code]],'MPG Payment'!$B$4:$Z$130,25,0)</f>
        <v>Release1</v>
      </c>
      <c r="O381" s="170">
        <f t="shared" si="27"/>
        <v>218</v>
      </c>
      <c r="P381" t="str">
        <f>IFERROR(VLOOKUP(D381,'Bank Master'!$C$3:$D$7987,2,0),"Indirect")</f>
        <v>Direct</v>
      </c>
      <c r="Q381" t="str">
        <f>IFERROR(VLOOKUP(A381,Table1424[],6,0),0)</f>
        <v>MUSTREE PARWEEN</v>
      </c>
      <c r="R381" t="str">
        <f>IFERROR(VLOOKUP(A381,Table1424[],7,0),0)</f>
        <v>494518210005172</v>
      </c>
      <c r="S381" t="str">
        <f>IFERROR(VLOOKUP(A381,Table1424[],8,0),0)</f>
        <v>BKID0004945</v>
      </c>
      <c r="T381">
        <f>IFERROR(VLOOKUP(A381,Table1424[],9,0),0)</f>
        <v>0</v>
      </c>
      <c r="U381" s="40">
        <f>IFERROR(VLOOKUP(A381,Table1424[],10,0),0)</f>
        <v>45928</v>
      </c>
      <c r="V381">
        <f t="shared" si="28"/>
        <v>1</v>
      </c>
      <c r="W381" t="str">
        <f t="shared" si="29"/>
        <v>Available</v>
      </c>
      <c r="X381" s="164" t="str" cm="1">
        <f t="array" aca="1" ref="X381" ca="1">SUBSTITUTE(SUBSTITUTE(MID(CELL("filename"),FIND("[",CELL("filename"))+1,FIND("]",CELL("filename"))-FIND("[",CELL("filename"))-1)," JH Farmer Payment-",""),".xlsx","")</f>
        <v>Indent</v>
      </c>
      <c r="Y381" s="13">
        <f t="shared" si="26"/>
        <v>7.0956521739130451</v>
      </c>
      <c r="Z381" s="3">
        <v>0</v>
      </c>
    </row>
    <row r="382" spans="1:26" x14ac:dyDescent="0.25">
      <c r="A382" t="str">
        <f>CONCATENATE(Table2[[#This Row],[Code]],Table2[[#This Row],[Farmers Code]])</f>
        <v>200200010155</v>
      </c>
      <c r="B382" s="1" t="str">
        <f>INDEX('MPG Payment'!$A:$A,MATCH(Table2[[#This Row],[Code]],'MPG Payment'!B:B,0))</f>
        <v>BMC Code :2002</v>
      </c>
      <c r="C382" t="str">
        <f>VLOOKUP(Table2[[#This Row],[Code]],'MPG Payment'!B:C,2,0)</f>
        <v>Paali</v>
      </c>
      <c r="D382" s="17">
        <v>20020001</v>
      </c>
      <c r="E382" s="17" t="s">
        <v>12515</v>
      </c>
      <c r="F382" s="1">
        <v>13</v>
      </c>
      <c r="G382" s="13">
        <v>213.1</v>
      </c>
      <c r="H382" s="13">
        <v>7907.7139999999999</v>
      </c>
      <c r="I382" s="166">
        <v>0</v>
      </c>
      <c r="J382" s="191">
        <v>0</v>
      </c>
      <c r="K382" s="166">
        <v>0</v>
      </c>
      <c r="L382" s="166">
        <v>0</v>
      </c>
      <c r="M382" s="18">
        <v>0</v>
      </c>
      <c r="N382" s="165" t="str">
        <f>VLOOKUP(Table2[[#This Row],[Code]],'MPG Payment'!$B$4:$Z$130,25,0)</f>
        <v>Release1</v>
      </c>
      <c r="O382" s="170">
        <f t="shared" si="27"/>
        <v>7908</v>
      </c>
      <c r="P382" t="str">
        <f>IFERROR(VLOOKUP(D382,'Bank Master'!$C$3:$D$7987,2,0),"Indirect")</f>
        <v>Direct</v>
      </c>
      <c r="Q382" t="str">
        <f>IFERROR(VLOOKUP(A382,Table1424[],6,0),0)</f>
        <v>SANDEEP GOPE</v>
      </c>
      <c r="R382" t="str">
        <f>IFERROR(VLOOKUP(A382,Table1424[],7,0),0)</f>
        <v>110215573838</v>
      </c>
      <c r="S382" t="str">
        <f>IFERROR(VLOOKUP(A382,Table1424[],8,0),0)</f>
        <v>CNRB0004904</v>
      </c>
      <c r="T382">
        <f>IFERROR(VLOOKUP(A382,Table1424[],9,0),0)</f>
        <v>0</v>
      </c>
      <c r="U382" s="40">
        <f>IFERROR(VLOOKUP(A382,Table1424[],10,0),0)</f>
        <v>45965</v>
      </c>
      <c r="V382">
        <f t="shared" si="28"/>
        <v>1</v>
      </c>
      <c r="W382" t="str">
        <f t="shared" si="29"/>
        <v>Available</v>
      </c>
      <c r="X382" s="164" t="str" cm="1">
        <f t="array" aca="1" ref="X382" ca="1">SUBSTITUTE(SUBSTITUTE(MID(CELL("filename"),FIND("[",CELL("filename"))+1,FIND("]",CELL("filename"))-FIND("[",CELL("filename"))-1)," JH Farmer Payment-",""),".xlsx","")</f>
        <v>Indent</v>
      </c>
      <c r="Y382" s="13">
        <f t="shared" si="26"/>
        <v>24.12019755983107</v>
      </c>
      <c r="Z382" s="3">
        <v>0</v>
      </c>
    </row>
    <row r="383" spans="1:26" x14ac:dyDescent="0.25">
      <c r="A383" t="str">
        <f>CONCATENATE(Table2[[#This Row],[Code]],Table2[[#This Row],[Farmers Code]])</f>
        <v>200200010157</v>
      </c>
      <c r="B383" s="1" t="str">
        <f>INDEX('MPG Payment'!$A:$A,MATCH(Table2[[#This Row],[Code]],'MPG Payment'!B:B,0))</f>
        <v>BMC Code :2002</v>
      </c>
      <c r="C383" t="str">
        <f>VLOOKUP(Table2[[#This Row],[Code]],'MPG Payment'!B:C,2,0)</f>
        <v>Paali</v>
      </c>
      <c r="D383" s="17">
        <v>20020001</v>
      </c>
      <c r="E383" s="17" t="s">
        <v>12517</v>
      </c>
      <c r="F383" s="1">
        <v>6</v>
      </c>
      <c r="G383" s="13">
        <v>11</v>
      </c>
      <c r="H383" s="13">
        <v>501.25100000000003</v>
      </c>
      <c r="I383" s="166">
        <v>0</v>
      </c>
      <c r="J383" s="191">
        <v>0</v>
      </c>
      <c r="K383" s="166">
        <v>0</v>
      </c>
      <c r="L383" s="166">
        <v>0</v>
      </c>
      <c r="M383" s="18">
        <v>0</v>
      </c>
      <c r="N383" s="165" t="str">
        <f>VLOOKUP(Table2[[#This Row],[Code]],'MPG Payment'!$B$4:$Z$130,25,0)</f>
        <v>Release1</v>
      </c>
      <c r="O383" s="170">
        <f t="shared" si="27"/>
        <v>501</v>
      </c>
      <c r="P383" t="str">
        <f>IFERROR(VLOOKUP(D383,'Bank Master'!$C$3:$D$7987,2,0),"Indirect")</f>
        <v>Direct</v>
      </c>
      <c r="Q383" t="str">
        <f>IFERROR(VLOOKUP(A383,Table1424[],6,0),0)</f>
        <v>RAIS ANSARI</v>
      </c>
      <c r="R383" t="str">
        <f>IFERROR(VLOOKUP(A383,Table1424[],7,0),0)</f>
        <v>110163938334</v>
      </c>
      <c r="S383" t="str">
        <f>IFERROR(VLOOKUP(A383,Table1424[],8,0),0)</f>
        <v>CNRB0004904</v>
      </c>
      <c r="T383">
        <f>IFERROR(VLOOKUP(A383,Table1424[],9,0),0)</f>
        <v>0</v>
      </c>
      <c r="U383" s="40">
        <f>IFERROR(VLOOKUP(A383,Table1424[],10,0),0)</f>
        <v>45965</v>
      </c>
      <c r="V383">
        <f t="shared" si="28"/>
        <v>1</v>
      </c>
      <c r="W383" t="str">
        <f t="shared" si="29"/>
        <v>Available</v>
      </c>
      <c r="X383" s="164" t="str" cm="1">
        <f t="array" aca="1" ref="X383" ca="1">SUBSTITUTE(SUBSTITUTE(MID(CELL("filename"),FIND("[",CELL("filename"))+1,FIND("]",CELL("filename"))-FIND("[",CELL("filename"))-1)," JH Farmer Payment-",""),".xlsx","")</f>
        <v>Indent</v>
      </c>
      <c r="Y383" s="13">
        <f t="shared" si="26"/>
        <v>13.67048181818182</v>
      </c>
      <c r="Z383" s="3">
        <v>0</v>
      </c>
    </row>
    <row r="384" spans="1:26" x14ac:dyDescent="0.25">
      <c r="A384" t="str">
        <f>CONCATENATE(Table2[[#This Row],[Code]],Table2[[#This Row],[Farmers Code]])</f>
        <v>200200010166</v>
      </c>
      <c r="B384" s="1" t="str">
        <f>INDEX('MPG Payment'!$A:$A,MATCH(Table2[[#This Row],[Code]],'MPG Payment'!B:B,0))</f>
        <v>BMC Code :2002</v>
      </c>
      <c r="C384" t="str">
        <f>VLOOKUP(Table2[[#This Row],[Code]],'MPG Payment'!B:C,2,0)</f>
        <v>Paali</v>
      </c>
      <c r="D384" s="17">
        <v>20020001</v>
      </c>
      <c r="E384" s="17" t="s">
        <v>14024</v>
      </c>
      <c r="F384" s="1">
        <v>7</v>
      </c>
      <c r="G384" s="13">
        <v>18.599999999999998</v>
      </c>
      <c r="H384" s="13">
        <v>738.50199999999995</v>
      </c>
      <c r="I384" s="166">
        <v>0</v>
      </c>
      <c r="J384" s="191">
        <v>0</v>
      </c>
      <c r="K384" s="166">
        <v>0</v>
      </c>
      <c r="L384" s="166">
        <v>0</v>
      </c>
      <c r="M384" s="18">
        <v>0</v>
      </c>
      <c r="N384" s="165" t="str">
        <f>VLOOKUP(Table2[[#This Row],[Code]],'MPG Payment'!$B$4:$Z$130,25,0)</f>
        <v>Release1</v>
      </c>
      <c r="O384" s="170">
        <f t="shared" si="27"/>
        <v>739</v>
      </c>
      <c r="P384" t="str">
        <f>IFERROR(VLOOKUP(D384,'Bank Master'!$C$3:$D$7987,2,0),"Indirect")</f>
        <v>Direct</v>
      </c>
      <c r="Q384" t="str">
        <f>IFERROR(VLOOKUP(A384,Table1424[],6,0),0)</f>
        <v>CHARO ORAON</v>
      </c>
      <c r="R384" t="str">
        <f>IFERROR(VLOOKUP(A384,Table1424[],7,0),0)</f>
        <v>494510100017607</v>
      </c>
      <c r="S384" t="str">
        <f>IFERROR(VLOOKUP(A384,Table1424[],8,0),0)</f>
        <v>BKID0004945</v>
      </c>
      <c r="T384">
        <f>IFERROR(VLOOKUP(A384,Table1424[],9,0),0)</f>
        <v>0</v>
      </c>
      <c r="U384" s="40">
        <f>IFERROR(VLOOKUP(A384,Table1424[],10,0),0)</f>
        <v>0</v>
      </c>
      <c r="V384">
        <f t="shared" si="28"/>
        <v>1</v>
      </c>
      <c r="W384" t="str">
        <f t="shared" si="29"/>
        <v>Available</v>
      </c>
      <c r="X384" s="164" t="str" cm="1">
        <f t="array" aca="1" ref="X384" ca="1">SUBSTITUTE(SUBSTITUTE(MID(CELL("filename"),FIND("[",CELL("filename"))+1,FIND("]",CELL("filename"))-FIND("[",CELL("filename"))-1)," JH Farmer Payment-",""),".xlsx","")</f>
        <v>Indent</v>
      </c>
      <c r="Y384" s="13">
        <f t="shared" si="26"/>
        <v>13.896543010752689</v>
      </c>
      <c r="Z384" s="3">
        <v>0</v>
      </c>
    </row>
    <row r="385" spans="1:26" x14ac:dyDescent="0.25">
      <c r="A385" t="str">
        <f>CONCATENATE(Table2[[#This Row],[Code]],Table2[[#This Row],[Farmers Code]])</f>
        <v>200200010169</v>
      </c>
      <c r="B385" s="1" t="str">
        <f>INDEX('MPG Payment'!$A:$A,MATCH(Table2[[#This Row],[Code]],'MPG Payment'!B:B,0))</f>
        <v>BMC Code :2002</v>
      </c>
      <c r="C385" t="str">
        <f>VLOOKUP(Table2[[#This Row],[Code]],'MPG Payment'!B:C,2,0)</f>
        <v>Paali</v>
      </c>
      <c r="D385" s="17">
        <v>20020001</v>
      </c>
      <c r="E385" s="17" t="s">
        <v>14221</v>
      </c>
      <c r="F385" s="1">
        <v>2</v>
      </c>
      <c r="G385" s="13">
        <v>5.6</v>
      </c>
      <c r="H385" s="13">
        <v>213.416</v>
      </c>
      <c r="I385" s="166">
        <v>0</v>
      </c>
      <c r="J385" s="191">
        <v>0</v>
      </c>
      <c r="K385" s="166">
        <v>0</v>
      </c>
      <c r="L385" s="166">
        <v>0</v>
      </c>
      <c r="M385" s="18">
        <v>0</v>
      </c>
      <c r="N385" s="165" t="str">
        <f>VLOOKUP(Table2[[#This Row],[Code]],'MPG Payment'!$B$4:$Z$130,25,0)</f>
        <v>Release1</v>
      </c>
      <c r="O385" s="170">
        <f t="shared" si="27"/>
        <v>213</v>
      </c>
      <c r="P385" t="str">
        <f>IFERROR(VLOOKUP(D385,'Bank Master'!$C$3:$D$7987,2,0),"Indirect")</f>
        <v>Direct</v>
      </c>
      <c r="Q385" t="str">
        <f>IFERROR(VLOOKUP(A385,Table1424[],6,0),0)</f>
        <v>BASANTI DEVI</v>
      </c>
      <c r="R385" t="str">
        <f>IFERROR(VLOOKUP(A385,Table1424[],7,0),0)</f>
        <v>4904108003841</v>
      </c>
      <c r="S385" t="str">
        <f>IFERROR(VLOOKUP(A385,Table1424[],8,0),0)</f>
        <v>CNRB0004904</v>
      </c>
      <c r="T385">
        <f>IFERROR(VLOOKUP(A385,Table1424[],9,0),0)</f>
        <v>0</v>
      </c>
      <c r="U385" s="40">
        <f>IFERROR(VLOOKUP(A385,Table1424[],10,0),0)</f>
        <v>46104</v>
      </c>
      <c r="V385">
        <f t="shared" si="28"/>
        <v>1</v>
      </c>
      <c r="W385" t="str">
        <f t="shared" si="29"/>
        <v>Available</v>
      </c>
      <c r="X385" s="164" t="str" cm="1">
        <f t="array" aca="1" ref="X385" ca="1">SUBSTITUTE(SUBSTITUTE(MID(CELL("filename"),FIND("[",CELL("filename"))+1,FIND("]",CELL("filename"))-FIND("[",CELL("filename"))-1)," JH Farmer Payment-",""),".xlsx","")</f>
        <v>Indent</v>
      </c>
      <c r="Y385" s="13">
        <f t="shared" si="26"/>
        <v>3.8109999999999999</v>
      </c>
      <c r="Z385" s="3">
        <v>0</v>
      </c>
    </row>
    <row r="386" spans="1:26" x14ac:dyDescent="0.25">
      <c r="A386" t="str">
        <f>CONCATENATE(Table2[[#This Row],[Code]],Table2[[#This Row],[Farmers Code]])</f>
        <v>200200010170</v>
      </c>
      <c r="B386" s="1" t="str">
        <f>INDEX('MPG Payment'!$A:$A,MATCH(Table2[[#This Row],[Code]],'MPG Payment'!B:B,0))</f>
        <v>BMC Code :2002</v>
      </c>
      <c r="C386" t="str">
        <f>VLOOKUP(Table2[[#This Row],[Code]],'MPG Payment'!B:C,2,0)</f>
        <v>Paali</v>
      </c>
      <c r="D386" s="17">
        <v>20020001</v>
      </c>
      <c r="E386" s="17" t="s">
        <v>14293</v>
      </c>
      <c r="F386" s="1">
        <v>7</v>
      </c>
      <c r="G386" s="13">
        <v>25.799999999999997</v>
      </c>
      <c r="H386" s="13">
        <v>1007.1950000000001</v>
      </c>
      <c r="I386" s="166">
        <v>0</v>
      </c>
      <c r="J386" s="191">
        <v>0</v>
      </c>
      <c r="K386" s="166">
        <v>0</v>
      </c>
      <c r="L386" s="166">
        <v>0</v>
      </c>
      <c r="M386" s="18">
        <v>0</v>
      </c>
      <c r="N386" s="165" t="str">
        <f>VLOOKUP(Table2[[#This Row],[Code]],'MPG Payment'!$B$4:$Z$130,25,0)</f>
        <v>Release1</v>
      </c>
      <c r="O386" s="170">
        <f t="shared" si="27"/>
        <v>1007</v>
      </c>
      <c r="P386" t="str">
        <f>IFERROR(VLOOKUP(D386,'Bank Master'!$C$3:$D$7987,2,0),"Indirect")</f>
        <v>Direct</v>
      </c>
      <c r="Q386" t="str">
        <f>IFERROR(VLOOKUP(A386,Table1424[],6,0),0)</f>
        <v>SANJIDA KHTAUN</v>
      </c>
      <c r="R386" t="str">
        <f>IFERROR(VLOOKUP(A386,Table1424[],7,0),0)</f>
        <v>494518210004374</v>
      </c>
      <c r="S386" t="str">
        <f>IFERROR(VLOOKUP(A386,Table1424[],8,0),0)</f>
        <v>BKID0004945</v>
      </c>
      <c r="T386">
        <f>IFERROR(VLOOKUP(A386,Table1424[],9,0),0)</f>
        <v>0</v>
      </c>
      <c r="U386" s="40">
        <f>IFERROR(VLOOKUP(A386,Table1424[],10,0),0)</f>
        <v>46111</v>
      </c>
      <c r="V386">
        <f t="shared" si="28"/>
        <v>1</v>
      </c>
      <c r="W386" t="str">
        <f t="shared" si="29"/>
        <v>Available</v>
      </c>
      <c r="X386" s="164" t="str" cm="1">
        <f t="array" aca="1" ref="X386" ca="1">SUBSTITUTE(SUBSTITUTE(MID(CELL("filename"),FIND("[",CELL("filename"))+1,FIND("]",CELL("filename"))-FIND("[",CELL("filename"))-1)," JH Farmer Payment-",""),".xlsx","")</f>
        <v>Indent</v>
      </c>
      <c r="Y386" s="13">
        <f t="shared" si="26"/>
        <v>13.663498062015508</v>
      </c>
      <c r="Z386" s="3">
        <v>0</v>
      </c>
    </row>
    <row r="387" spans="1:26" x14ac:dyDescent="0.25">
      <c r="A387" t="str">
        <f>CONCATENATE(Table2[[#This Row],[Code]],Table2[[#This Row],[Farmers Code]])</f>
        <v>200200010171</v>
      </c>
      <c r="B387" s="1" t="str">
        <f>INDEX('MPG Payment'!$A:$A,MATCH(Table2[[#This Row],[Code]],'MPG Payment'!B:B,0))</f>
        <v>BMC Code :2002</v>
      </c>
      <c r="C387" t="str">
        <f>VLOOKUP(Table2[[#This Row],[Code]],'MPG Payment'!B:C,2,0)</f>
        <v>Paali</v>
      </c>
      <c r="D387" s="17">
        <v>20020001</v>
      </c>
      <c r="E387" s="17" t="s">
        <v>14602</v>
      </c>
      <c r="F387" s="1">
        <v>14</v>
      </c>
      <c r="G387" s="13">
        <v>38</v>
      </c>
      <c r="H387" s="13">
        <v>1494.7619999999999</v>
      </c>
      <c r="I387" s="166">
        <v>0</v>
      </c>
      <c r="J387" s="191">
        <v>0</v>
      </c>
      <c r="K387" s="166">
        <v>0</v>
      </c>
      <c r="L387" s="166">
        <v>0</v>
      </c>
      <c r="M387" s="18">
        <v>0</v>
      </c>
      <c r="N387" s="165" t="str">
        <f>VLOOKUP(Table2[[#This Row],[Code]],'MPG Payment'!$B$4:$Z$130,25,0)</f>
        <v>Release1</v>
      </c>
      <c r="O387" s="170">
        <f t="shared" si="27"/>
        <v>1495</v>
      </c>
      <c r="P387" t="str">
        <f>IFERROR(VLOOKUP(D387,'Bank Master'!$C$3:$D$7987,2,0),"Indirect")</f>
        <v>Direct</v>
      </c>
      <c r="Q387" t="str">
        <f>IFERROR(VLOOKUP(A387,Table1424[],6,0),0)</f>
        <v>SOMA TIGGA</v>
      </c>
      <c r="R387" t="str">
        <f>IFERROR(VLOOKUP(A387,Table1424[],7,0),0)</f>
        <v>22009478123</v>
      </c>
      <c r="S387" t="str">
        <f>IFERROR(VLOOKUP(A387,Table1424[],8,0),0)</f>
        <v>SBIN0RRVCGB</v>
      </c>
      <c r="T387">
        <f>IFERROR(VLOOKUP(A387,Table1424[],9,0),0)</f>
        <v>0</v>
      </c>
      <c r="U387" s="40">
        <f>IFERROR(VLOOKUP(A387,Table1424[],10,0),0)</f>
        <v>46132</v>
      </c>
      <c r="V387">
        <f t="shared" si="28"/>
        <v>1</v>
      </c>
      <c r="W387" t="str">
        <f t="shared" si="29"/>
        <v>Available</v>
      </c>
      <c r="X387" s="164" t="str" cm="1">
        <f t="array" aca="1" ref="X387" ca="1">SUBSTITUTE(SUBSTITUTE(MID(CELL("filename"),FIND("[",CELL("filename"))+1,FIND("]",CELL("filename"))-FIND("[",CELL("filename"))-1)," JH Farmer Payment-",""),".xlsx","")</f>
        <v>Indent</v>
      </c>
      <c r="Y387" s="13">
        <f t="shared" ref="Y387:Y450" si="30">(F387*0.05)*(H387/G387)</f>
        <v>27.535089473684209</v>
      </c>
      <c r="Z387" s="3">
        <v>0</v>
      </c>
    </row>
    <row r="388" spans="1:26" x14ac:dyDescent="0.25">
      <c r="A388" t="str">
        <f>CONCATENATE(Table2[[#This Row],[Code]],Table2[[#This Row],[Farmers Code]])</f>
        <v>200200010173</v>
      </c>
      <c r="B388" s="1" t="str">
        <f>INDEX('MPG Payment'!$A:$A,MATCH(Table2[[#This Row],[Code]],'MPG Payment'!B:B,0))</f>
        <v>BMC Code :2002</v>
      </c>
      <c r="C388" t="str">
        <f>VLOOKUP(Table2[[#This Row],[Code]],'MPG Payment'!B:C,2,0)</f>
        <v>Paali</v>
      </c>
      <c r="D388" s="17">
        <v>20020001</v>
      </c>
      <c r="E388" s="17" t="s">
        <v>14946</v>
      </c>
      <c r="F388" s="1">
        <v>1</v>
      </c>
      <c r="G388" s="13">
        <v>3.1</v>
      </c>
      <c r="H388" s="13">
        <v>144.708</v>
      </c>
      <c r="I388" s="166">
        <v>0</v>
      </c>
      <c r="J388" s="191">
        <v>0</v>
      </c>
      <c r="K388" s="166">
        <v>0</v>
      </c>
      <c r="L388" s="166">
        <v>0</v>
      </c>
      <c r="M388" s="18">
        <v>0</v>
      </c>
      <c r="N388" s="165" t="str">
        <f>VLOOKUP(Table2[[#This Row],[Code]],'MPG Payment'!$B$4:$Z$130,25,0)</f>
        <v>Release1</v>
      </c>
      <c r="O388" s="170">
        <f t="shared" si="27"/>
        <v>145</v>
      </c>
      <c r="P388" t="str">
        <f>IFERROR(VLOOKUP(D388,'Bank Master'!$C$3:$D$7987,2,0),"Indirect")</f>
        <v>Direct</v>
      </c>
      <c r="Q388" t="str">
        <f>IFERROR(VLOOKUP(A388,Table1424[],6,0),0)</f>
        <v>DIGAMBAR MAHTO</v>
      </c>
      <c r="R388" t="str">
        <f>IFERROR(VLOOKUP(A388,Table1424[],7,0),0)</f>
        <v>22009497963</v>
      </c>
      <c r="S388" t="str">
        <f>IFERROR(VLOOKUP(A388,Table1424[],8,0),0)</f>
        <v>SBIN0RRVCGB</v>
      </c>
      <c r="T388">
        <f>IFERROR(VLOOKUP(A388,Table1424[],9,0),0)</f>
        <v>0</v>
      </c>
      <c r="U388" s="40">
        <f>IFERROR(VLOOKUP(A388,Table1424[],10,0),0)</f>
        <v>46160</v>
      </c>
      <c r="V388">
        <f t="shared" si="28"/>
        <v>1</v>
      </c>
      <c r="W388" t="str">
        <f t="shared" si="29"/>
        <v>Available</v>
      </c>
      <c r="X388" s="164" t="str" cm="1">
        <f t="array" aca="1" ref="X388" ca="1">SUBSTITUTE(SUBSTITUTE(MID(CELL("filename"),FIND("[",CELL("filename"))+1,FIND("]",CELL("filename"))-FIND("[",CELL("filename"))-1)," JH Farmer Payment-",""),".xlsx","")</f>
        <v>Indent</v>
      </c>
      <c r="Y388" s="13">
        <f t="shared" si="30"/>
        <v>2.3340000000000001</v>
      </c>
      <c r="Z388" s="3">
        <v>0</v>
      </c>
    </row>
    <row r="389" spans="1:26" x14ac:dyDescent="0.25">
      <c r="A389" t="str">
        <f>CONCATENATE(Table2[[#This Row],[Code]],Table2[[#This Row],[Farmers Code]])</f>
        <v>200200010175</v>
      </c>
      <c r="B389" s="1" t="str">
        <f>INDEX('MPG Payment'!$A:$A,MATCH(Table2[[#This Row],[Code]],'MPG Payment'!B:B,0))</f>
        <v>BMC Code :2002</v>
      </c>
      <c r="C389" t="str">
        <f>VLOOKUP(Table2[[#This Row],[Code]],'MPG Payment'!B:C,2,0)</f>
        <v>Paali</v>
      </c>
      <c r="D389" s="17">
        <v>20020001</v>
      </c>
      <c r="E389" s="17" t="s">
        <v>15037</v>
      </c>
      <c r="F389" s="1">
        <v>7</v>
      </c>
      <c r="G389" s="13">
        <v>46.5</v>
      </c>
      <c r="H389" s="13">
        <v>2009.8849999999998</v>
      </c>
      <c r="I389" s="166">
        <v>0</v>
      </c>
      <c r="J389" s="191">
        <v>0</v>
      </c>
      <c r="K389" s="166">
        <v>0</v>
      </c>
      <c r="L389" s="166">
        <v>0</v>
      </c>
      <c r="M389" s="18">
        <v>0</v>
      </c>
      <c r="N389" s="165" t="str">
        <f>VLOOKUP(Table2[[#This Row],[Code]],'MPG Payment'!$B$4:$Z$130,25,0)</f>
        <v>Release1</v>
      </c>
      <c r="O389" s="170">
        <f t="shared" si="27"/>
        <v>2010</v>
      </c>
      <c r="P389" t="str">
        <f>IFERROR(VLOOKUP(D389,'Bank Master'!$C$3:$D$7987,2,0),"Indirect")</f>
        <v>Direct</v>
      </c>
      <c r="Q389" t="str">
        <f>IFERROR(VLOOKUP(A389,Table1424[],6,0),0)</f>
        <v>ASMINA KHATOON</v>
      </c>
      <c r="R389" t="str">
        <f>IFERROR(VLOOKUP(A389,Table1424[],7,0),0)</f>
        <v>22009555905</v>
      </c>
      <c r="S389" t="str">
        <f>IFERROR(VLOOKUP(A389,Table1424[],8,0),0)</f>
        <v>SBIN0RRVCGB</v>
      </c>
      <c r="T389">
        <f>IFERROR(VLOOKUP(A389,Table1424[],9,0),0)</f>
        <v>0</v>
      </c>
      <c r="U389" s="40">
        <f>IFERROR(VLOOKUP(A389,Table1424[],10,0),0)</f>
        <v>46168</v>
      </c>
      <c r="V389">
        <f t="shared" si="28"/>
        <v>1</v>
      </c>
      <c r="W389" t="str">
        <f t="shared" si="29"/>
        <v>Available</v>
      </c>
      <c r="X389" s="164" t="str" cm="1">
        <f t="array" aca="1" ref="X389" ca="1">SUBSTITUTE(SUBSTITUTE(MID(CELL("filename"),FIND("[",CELL("filename"))+1,FIND("]",CELL("filename"))-FIND("[",CELL("filename"))-1)," JH Farmer Payment-",""),".xlsx","")</f>
        <v>Indent</v>
      </c>
      <c r="Y389" s="13">
        <f t="shared" si="30"/>
        <v>15.128166666666667</v>
      </c>
      <c r="Z389" s="3">
        <v>0</v>
      </c>
    </row>
    <row r="390" spans="1:26" x14ac:dyDescent="0.25">
      <c r="A390" t="str">
        <f>CONCATENATE(Table2[[#This Row],[Code]],Table2[[#This Row],[Farmers Code]])</f>
        <v>200200010176</v>
      </c>
      <c r="B390" s="1" t="str">
        <f>INDEX('MPG Payment'!$A:$A,MATCH(Table2[[#This Row],[Code]],'MPG Payment'!B:B,0))</f>
        <v>BMC Code :2002</v>
      </c>
      <c r="C390" t="str">
        <f>VLOOKUP(Table2[[#This Row],[Code]],'MPG Payment'!B:C,2,0)</f>
        <v>Paali</v>
      </c>
      <c r="D390" s="17">
        <v>20020001</v>
      </c>
      <c r="E390" s="17" t="s">
        <v>15038</v>
      </c>
      <c r="F390" s="1">
        <v>14</v>
      </c>
      <c r="G390" s="13">
        <v>186.6</v>
      </c>
      <c r="H390" s="13">
        <v>7229.1619999999984</v>
      </c>
      <c r="I390" s="166">
        <v>0</v>
      </c>
      <c r="J390" s="191">
        <v>0</v>
      </c>
      <c r="K390" s="166">
        <v>0</v>
      </c>
      <c r="L390" s="166">
        <v>0</v>
      </c>
      <c r="M390" s="18">
        <v>0</v>
      </c>
      <c r="N390" s="165" t="str">
        <f>VLOOKUP(Table2[[#This Row],[Code]],'MPG Payment'!$B$4:$Z$130,25,0)</f>
        <v>Release1</v>
      </c>
      <c r="O390" s="170">
        <f t="shared" si="27"/>
        <v>7229</v>
      </c>
      <c r="P390" t="str">
        <f>IFERROR(VLOOKUP(D390,'Bank Master'!$C$3:$D$7987,2,0),"Indirect")</f>
        <v>Direct</v>
      </c>
      <c r="Q390" t="str">
        <f>IFERROR(VLOOKUP(A390,Table1424[],6,0),0)</f>
        <v>SANGIDA KHATOON</v>
      </c>
      <c r="R390" t="str">
        <f>IFERROR(VLOOKUP(A390,Table1424[],7,0),0)</f>
        <v>494510110014920</v>
      </c>
      <c r="S390" t="str">
        <f>IFERROR(VLOOKUP(A390,Table1424[],8,0),0)</f>
        <v>BKID0004945</v>
      </c>
      <c r="T390">
        <f>IFERROR(VLOOKUP(A390,Table1424[],9,0),0)</f>
        <v>0</v>
      </c>
      <c r="U390" s="40">
        <f>IFERROR(VLOOKUP(A390,Table1424[],10,0),0)</f>
        <v>46168</v>
      </c>
      <c r="V390">
        <f t="shared" si="28"/>
        <v>1</v>
      </c>
      <c r="W390" t="str">
        <f t="shared" si="29"/>
        <v>Available</v>
      </c>
      <c r="X390" s="164" t="str" cm="1">
        <f t="array" aca="1" ref="X390" ca="1">SUBSTITUTE(SUBSTITUTE(MID(CELL("filename"),FIND("[",CELL("filename"))+1,FIND("]",CELL("filename"))-FIND("[",CELL("filename"))-1)," JH Farmer Payment-",""),".xlsx","")</f>
        <v>Indent</v>
      </c>
      <c r="Y390" s="13">
        <f t="shared" si="30"/>
        <v>27.119042872454447</v>
      </c>
      <c r="Z390" s="3">
        <v>0</v>
      </c>
    </row>
    <row r="391" spans="1:26" x14ac:dyDescent="0.25">
      <c r="A391" t="str">
        <f>CONCATENATE(Table2[[#This Row],[Code]],Table2[[#This Row],[Farmers Code]])</f>
        <v>200200010177</v>
      </c>
      <c r="B391" s="1" t="str">
        <f>INDEX('MPG Payment'!$A:$A,MATCH(Table2[[#This Row],[Code]],'MPG Payment'!B:B,0))</f>
        <v>BMC Code :2002</v>
      </c>
      <c r="C391" t="str">
        <f>VLOOKUP(Table2[[#This Row],[Code]],'MPG Payment'!B:C,2,0)</f>
        <v>Paali</v>
      </c>
      <c r="D391" s="17">
        <v>20020001</v>
      </c>
      <c r="E391" s="17" t="s">
        <v>15039</v>
      </c>
      <c r="F391" s="1">
        <v>7</v>
      </c>
      <c r="G391" s="13">
        <v>13.5</v>
      </c>
      <c r="H391" s="13">
        <v>606.05799999999999</v>
      </c>
      <c r="I391" s="166">
        <v>0</v>
      </c>
      <c r="J391" s="191">
        <v>0</v>
      </c>
      <c r="K391" s="166">
        <v>0</v>
      </c>
      <c r="L391" s="166">
        <v>0</v>
      </c>
      <c r="M391" s="18">
        <v>0</v>
      </c>
      <c r="N391" s="165" t="str">
        <f>VLOOKUP(Table2[[#This Row],[Code]],'MPG Payment'!$B$4:$Z$130,25,0)</f>
        <v>Release1</v>
      </c>
      <c r="O391" s="170">
        <f t="shared" si="27"/>
        <v>606</v>
      </c>
      <c r="P391" t="str">
        <f>IFERROR(VLOOKUP(D391,'Bank Master'!$C$3:$D$7987,2,0),"Indirect")</f>
        <v>Direct</v>
      </c>
      <c r="Q391" t="str">
        <f>IFERROR(VLOOKUP(A391,Table1424[],6,0),0)</f>
        <v>SHAKUR ANSARI</v>
      </c>
      <c r="R391" t="str">
        <f>IFERROR(VLOOKUP(A391,Table1424[],7,0),0)</f>
        <v>494518210004882</v>
      </c>
      <c r="S391" t="str">
        <f>IFERROR(VLOOKUP(A391,Table1424[],8,0),0)</f>
        <v>BKID0004945</v>
      </c>
      <c r="T391">
        <f>IFERROR(VLOOKUP(A391,Table1424[],9,0),0)</f>
        <v>0</v>
      </c>
      <c r="U391" s="40">
        <f>IFERROR(VLOOKUP(A391,Table1424[],10,0),0)</f>
        <v>46168</v>
      </c>
      <c r="V391">
        <f t="shared" si="28"/>
        <v>1</v>
      </c>
      <c r="W391" t="str">
        <f t="shared" si="29"/>
        <v>Available</v>
      </c>
      <c r="X391" s="164" t="str" cm="1">
        <f t="array" aca="1" ref="X391" ca="1">SUBSTITUTE(SUBSTITUTE(MID(CELL("filename"),FIND("[",CELL("filename"))+1,FIND("]",CELL("filename"))-FIND("[",CELL("filename"))-1)," JH Farmer Payment-",""),".xlsx","")</f>
        <v>Indent</v>
      </c>
      <c r="Y391" s="13">
        <f t="shared" si="30"/>
        <v>15.712614814814815</v>
      </c>
      <c r="Z391" s="3">
        <v>0</v>
      </c>
    </row>
    <row r="392" spans="1:26" x14ac:dyDescent="0.25">
      <c r="A392" t="str">
        <f>CONCATENATE(Table2[[#This Row],[Code]],Table2[[#This Row],[Farmers Code]])</f>
        <v>200200010178</v>
      </c>
      <c r="B392" s="1" t="str">
        <f>INDEX('MPG Payment'!$A:$A,MATCH(Table2[[#This Row],[Code]],'MPG Payment'!B:B,0))</f>
        <v>BMC Code :2002</v>
      </c>
      <c r="C392" t="str">
        <f>VLOOKUP(Table2[[#This Row],[Code]],'MPG Payment'!B:C,2,0)</f>
        <v>Paali</v>
      </c>
      <c r="D392" s="17">
        <v>20020001</v>
      </c>
      <c r="E392" s="17" t="s">
        <v>15040</v>
      </c>
      <c r="F392" s="1">
        <v>14</v>
      </c>
      <c r="G392" s="13">
        <v>55.7</v>
      </c>
      <c r="H392" s="13">
        <v>2333.6709999999998</v>
      </c>
      <c r="I392" s="166">
        <v>0</v>
      </c>
      <c r="J392" s="191">
        <v>0</v>
      </c>
      <c r="K392" s="166">
        <v>0</v>
      </c>
      <c r="L392" s="166">
        <v>0</v>
      </c>
      <c r="M392" s="18">
        <v>0</v>
      </c>
      <c r="N392" s="165" t="str">
        <f>VLOOKUP(Table2[[#This Row],[Code]],'MPG Payment'!$B$4:$Z$130,25,0)</f>
        <v>Release1</v>
      </c>
      <c r="O392" s="170">
        <f t="shared" si="27"/>
        <v>2334</v>
      </c>
      <c r="P392" t="str">
        <f>IFERROR(VLOOKUP(D392,'Bank Master'!$C$3:$D$7987,2,0),"Indirect")</f>
        <v>Direct</v>
      </c>
      <c r="Q392" t="str">
        <f>IFERROR(VLOOKUP(A392,Table1424[],6,0),0)</f>
        <v>BUDHANI ORAIN</v>
      </c>
      <c r="R392" t="str">
        <f>IFERROR(VLOOKUP(A392,Table1424[],7,0),0)</f>
        <v>110282039017</v>
      </c>
      <c r="S392" t="str">
        <f>IFERROR(VLOOKUP(A392,Table1424[],8,0),0)</f>
        <v>CNRB0004904</v>
      </c>
      <c r="T392">
        <f>IFERROR(VLOOKUP(A392,Table1424[],9,0),0)</f>
        <v>0</v>
      </c>
      <c r="U392" s="40">
        <f>IFERROR(VLOOKUP(A392,Table1424[],10,0),0)</f>
        <v>46168</v>
      </c>
      <c r="V392">
        <f t="shared" si="28"/>
        <v>1</v>
      </c>
      <c r="W392" t="str">
        <f t="shared" si="29"/>
        <v>Available</v>
      </c>
      <c r="X392" s="164" t="str" cm="1">
        <f t="array" aca="1" ref="X392" ca="1">SUBSTITUTE(SUBSTITUTE(MID(CELL("filename"),FIND("[",CELL("filename"))+1,FIND("]",CELL("filename"))-FIND("[",CELL("filename"))-1)," JH Farmer Payment-",""),".xlsx","")</f>
        <v>Indent</v>
      </c>
      <c r="Y392" s="13">
        <f t="shared" si="30"/>
        <v>29.328001795332135</v>
      </c>
      <c r="Z392" s="3">
        <v>0</v>
      </c>
    </row>
    <row r="393" spans="1:26" x14ac:dyDescent="0.25">
      <c r="A393" t="str">
        <f>CONCATENATE(Table2[[#This Row],[Code]],Table2[[#This Row],[Farmers Code]])</f>
        <v>200200010179</v>
      </c>
      <c r="B393" s="1" t="str">
        <f>INDEX('MPG Payment'!$A:$A,MATCH(Table2[[#This Row],[Code]],'MPG Payment'!B:B,0))</f>
        <v>BMC Code :2002</v>
      </c>
      <c r="C393" t="str">
        <f>VLOOKUP(Table2[[#This Row],[Code]],'MPG Payment'!B:C,2,0)</f>
        <v>Paali</v>
      </c>
      <c r="D393" s="17">
        <v>20020001</v>
      </c>
      <c r="E393" s="17" t="s">
        <v>15041</v>
      </c>
      <c r="F393" s="1">
        <v>7</v>
      </c>
      <c r="G393" s="13">
        <v>19.900000000000002</v>
      </c>
      <c r="H393" s="13">
        <v>774.84899999999993</v>
      </c>
      <c r="I393" s="166">
        <v>0</v>
      </c>
      <c r="J393" s="191">
        <v>0</v>
      </c>
      <c r="K393" s="166">
        <v>0</v>
      </c>
      <c r="L393" s="166">
        <v>0</v>
      </c>
      <c r="M393" s="18">
        <v>0</v>
      </c>
      <c r="N393" s="165" t="str">
        <f>VLOOKUP(Table2[[#This Row],[Code]],'MPG Payment'!$B$4:$Z$130,25,0)</f>
        <v>Release1</v>
      </c>
      <c r="O393" s="170">
        <f t="shared" si="27"/>
        <v>775</v>
      </c>
      <c r="P393" t="str">
        <f>IFERROR(VLOOKUP(D393,'Bank Master'!$C$3:$D$7987,2,0),"Indirect")</f>
        <v>Direct</v>
      </c>
      <c r="Q393" t="str">
        <f>IFERROR(VLOOKUP(A393,Table1424[],6,0),0)</f>
        <v>RUKSHANA KHATUN</v>
      </c>
      <c r="R393" t="str">
        <f>IFERROR(VLOOKUP(A393,Table1424[],7,0),0)</f>
        <v>4904101003145</v>
      </c>
      <c r="S393" t="str">
        <f>IFERROR(VLOOKUP(A393,Table1424[],8,0),0)</f>
        <v>CNRB0004904</v>
      </c>
      <c r="T393">
        <f>IFERROR(VLOOKUP(A393,Table1424[],9,0),0)</f>
        <v>0</v>
      </c>
      <c r="U393" s="40">
        <f>IFERROR(VLOOKUP(A393,Table1424[],10,0),0)</f>
        <v>46168</v>
      </c>
      <c r="V393">
        <f t="shared" si="28"/>
        <v>1</v>
      </c>
      <c r="W393" t="str">
        <f t="shared" si="29"/>
        <v>Available</v>
      </c>
      <c r="X393" s="164" t="str" cm="1">
        <f t="array" aca="1" ref="X393" ca="1">SUBSTITUTE(SUBSTITUTE(MID(CELL("filename"),FIND("[",CELL("filename"))+1,FIND("]",CELL("filename"))-FIND("[",CELL("filename"))-1)," JH Farmer Payment-",""),".xlsx","")</f>
        <v>Indent</v>
      </c>
      <c r="Y393" s="13">
        <f t="shared" si="30"/>
        <v>13.627997487437185</v>
      </c>
      <c r="Z393" s="3">
        <v>0</v>
      </c>
    </row>
    <row r="394" spans="1:26" x14ac:dyDescent="0.25">
      <c r="A394" t="str">
        <f>CONCATENATE(Table2[[#This Row],[Code]],Table2[[#This Row],[Farmers Code]])</f>
        <v>200200010180</v>
      </c>
      <c r="B394" s="1" t="str">
        <f>INDEX('MPG Payment'!$A:$A,MATCH(Table2[[#This Row],[Code]],'MPG Payment'!B:B,0))</f>
        <v>BMC Code :2002</v>
      </c>
      <c r="C394" t="str">
        <f>VLOOKUP(Table2[[#This Row],[Code]],'MPG Payment'!B:C,2,0)</f>
        <v>Paali</v>
      </c>
      <c r="D394" s="17">
        <v>20020001</v>
      </c>
      <c r="E394" s="17" t="s">
        <v>15042</v>
      </c>
      <c r="F394" s="1">
        <v>14</v>
      </c>
      <c r="G394" s="13">
        <v>39.700000000000003</v>
      </c>
      <c r="H394" s="13">
        <v>1586.136</v>
      </c>
      <c r="I394" s="166">
        <v>0</v>
      </c>
      <c r="J394" s="191">
        <v>0</v>
      </c>
      <c r="K394" s="166">
        <v>0</v>
      </c>
      <c r="L394" s="166">
        <v>0</v>
      </c>
      <c r="M394" s="18">
        <v>0</v>
      </c>
      <c r="N394" s="165" t="str">
        <f>VLOOKUP(Table2[[#This Row],[Code]],'MPG Payment'!$B$4:$Z$130,25,0)</f>
        <v>Release1</v>
      </c>
      <c r="O394" s="170">
        <f t="shared" si="27"/>
        <v>1586</v>
      </c>
      <c r="P394" t="str">
        <f>IFERROR(VLOOKUP(D394,'Bank Master'!$C$3:$D$7987,2,0),"Indirect")</f>
        <v>Direct</v>
      </c>
      <c r="Q394" t="str">
        <f>IFERROR(VLOOKUP(A394,Table1424[],6,0),0)</f>
        <v>MURTAJU ANSARI</v>
      </c>
      <c r="R394" t="str">
        <f>IFERROR(VLOOKUP(A394,Table1424[],7,0),0)</f>
        <v>494518210010693</v>
      </c>
      <c r="S394" t="str">
        <f>IFERROR(VLOOKUP(A394,Table1424[],8,0),0)</f>
        <v>BKID0004945</v>
      </c>
      <c r="T394">
        <f>IFERROR(VLOOKUP(A394,Table1424[],9,0),0)</f>
        <v>0</v>
      </c>
      <c r="U394" s="40">
        <f>IFERROR(VLOOKUP(A394,Table1424[],10,0),0)</f>
        <v>46168</v>
      </c>
      <c r="V394">
        <f t="shared" si="28"/>
        <v>1</v>
      </c>
      <c r="W394" t="str">
        <f t="shared" si="29"/>
        <v>Available</v>
      </c>
      <c r="X394" s="164" t="str" cm="1">
        <f t="array" aca="1" ref="X394" ca="1">SUBSTITUTE(SUBSTITUTE(MID(CELL("filename"),FIND("[",CELL("filename"))+1,FIND("]",CELL("filename"))-FIND("[",CELL("filename"))-1)," JH Farmer Payment-",""),".xlsx","")</f>
        <v>Indent</v>
      </c>
      <c r="Y394" s="13">
        <f t="shared" si="30"/>
        <v>27.967133501259447</v>
      </c>
      <c r="Z394" s="3">
        <v>0</v>
      </c>
    </row>
    <row r="395" spans="1:26" x14ac:dyDescent="0.25">
      <c r="A395" t="str">
        <f>CONCATENATE(Table2[[#This Row],[Code]],Table2[[#This Row],[Farmers Code]])</f>
        <v>200200010181</v>
      </c>
      <c r="B395" s="1" t="str">
        <f>INDEX('MPG Payment'!$A:$A,MATCH(Table2[[#This Row],[Code]],'MPG Payment'!B:B,0))</f>
        <v>BMC Code :2002</v>
      </c>
      <c r="C395" t="str">
        <f>VLOOKUP(Table2[[#This Row],[Code]],'MPG Payment'!B:C,2,0)</f>
        <v>Paali</v>
      </c>
      <c r="D395" s="17">
        <v>20020001</v>
      </c>
      <c r="E395" s="17" t="s">
        <v>15043</v>
      </c>
      <c r="F395" s="1">
        <v>14</v>
      </c>
      <c r="G395" s="13">
        <v>62.399999999999991</v>
      </c>
      <c r="H395" s="13">
        <v>2412.6429999999996</v>
      </c>
      <c r="I395" s="166">
        <v>0</v>
      </c>
      <c r="J395" s="191">
        <v>0</v>
      </c>
      <c r="K395" s="166">
        <v>0</v>
      </c>
      <c r="L395" s="166">
        <v>0</v>
      </c>
      <c r="M395" s="18">
        <v>0</v>
      </c>
      <c r="N395" s="165" t="str">
        <f>VLOOKUP(Table2[[#This Row],[Code]],'MPG Payment'!$B$4:$Z$130,25,0)</f>
        <v>Release1</v>
      </c>
      <c r="O395" s="170">
        <f t="shared" si="27"/>
        <v>2413</v>
      </c>
      <c r="P395" t="str">
        <f>IFERROR(VLOOKUP(D395,'Bank Master'!$C$3:$D$7987,2,0),"Indirect")</f>
        <v>Direct</v>
      </c>
      <c r="Q395" t="str">
        <f>IFERROR(VLOOKUP(A395,Table1424[],6,0),0)</f>
        <v>TABARAQ ANSARI</v>
      </c>
      <c r="R395" t="str">
        <f>IFERROR(VLOOKUP(A395,Table1424[],7,0),0)</f>
        <v>22009491892</v>
      </c>
      <c r="S395" t="str">
        <f>IFERROR(VLOOKUP(A395,Table1424[],8,0),0)</f>
        <v>SBIN0RRVCGB</v>
      </c>
      <c r="T395">
        <f>IFERROR(VLOOKUP(A395,Table1424[],9,0),0)</f>
        <v>0</v>
      </c>
      <c r="U395" s="40">
        <f>IFERROR(VLOOKUP(A395,Table1424[],10,0),0)</f>
        <v>46168</v>
      </c>
      <c r="V395">
        <f t="shared" si="28"/>
        <v>1</v>
      </c>
      <c r="W395" t="str">
        <f t="shared" si="29"/>
        <v>Available</v>
      </c>
      <c r="X395" s="164" t="str" cm="1">
        <f t="array" aca="1" ref="X395" ca="1">SUBSTITUTE(SUBSTITUTE(MID(CELL("filename"),FIND("[",CELL("filename"))+1,FIND("]",CELL("filename"))-FIND("[",CELL("filename"))-1)," JH Farmer Payment-",""),".xlsx","")</f>
        <v>Indent</v>
      </c>
      <c r="Y395" s="13">
        <f t="shared" si="30"/>
        <v>27.064905448717951</v>
      </c>
      <c r="Z395" s="3">
        <v>0</v>
      </c>
    </row>
    <row r="396" spans="1:26" x14ac:dyDescent="0.25">
      <c r="A396" t="str">
        <f>CONCATENATE(Table2[[#This Row],[Code]],Table2[[#This Row],[Farmers Code]])</f>
        <v>200200010182</v>
      </c>
      <c r="B396" s="1" t="str">
        <f>INDEX('MPG Payment'!$A:$A,MATCH(Table2[[#This Row],[Code]],'MPG Payment'!B:B,0))</f>
        <v>BMC Code :2002</v>
      </c>
      <c r="C396" t="str">
        <f>VLOOKUP(Table2[[#This Row],[Code]],'MPG Payment'!B:C,2,0)</f>
        <v>Paali</v>
      </c>
      <c r="D396" s="17">
        <v>20020001</v>
      </c>
      <c r="E396" s="17" t="s">
        <v>15153</v>
      </c>
      <c r="F396" s="1">
        <v>12</v>
      </c>
      <c r="G396" s="13">
        <v>50.2</v>
      </c>
      <c r="H396" s="13">
        <v>1921.6480000000001</v>
      </c>
      <c r="I396" s="166">
        <v>0</v>
      </c>
      <c r="J396" s="191">
        <v>0</v>
      </c>
      <c r="K396" s="166">
        <v>0</v>
      </c>
      <c r="L396" s="166">
        <v>0</v>
      </c>
      <c r="M396" s="18">
        <v>0</v>
      </c>
      <c r="N396" s="165" t="str">
        <f>VLOOKUP(Table2[[#This Row],[Code]],'MPG Payment'!$B$4:$Z$130,25,0)</f>
        <v>Release1</v>
      </c>
      <c r="O396" s="170">
        <f t="shared" si="27"/>
        <v>1922</v>
      </c>
      <c r="P396" t="str">
        <f>IFERROR(VLOOKUP(D396,'Bank Master'!$C$3:$D$7987,2,0),"Indirect")</f>
        <v>Direct</v>
      </c>
      <c r="Q396" t="str">
        <f>IFERROR(VLOOKUP(A396,Table1424[],6,0),0)</f>
        <v>SUNITA DEVI</v>
      </c>
      <c r="R396" t="str">
        <f>IFERROR(VLOOKUP(A396,Table1424[],7,0),0)</f>
        <v>494510110012725</v>
      </c>
      <c r="S396" t="str">
        <f>IFERROR(VLOOKUP(A396,Table1424[],8,0),0)</f>
        <v>BKID0004945</v>
      </c>
      <c r="T396">
        <f>IFERROR(VLOOKUP(A396,Table1424[],9,0),0)</f>
        <v>0</v>
      </c>
      <c r="U396" s="40">
        <f>IFERROR(VLOOKUP(A396,Table1424[],10,0),0)</f>
        <v>46175</v>
      </c>
      <c r="V396">
        <f t="shared" si="28"/>
        <v>1</v>
      </c>
      <c r="W396" t="str">
        <f t="shared" si="29"/>
        <v>Available</v>
      </c>
      <c r="X396" s="164" t="str" cm="1">
        <f t="array" aca="1" ref="X396" ca="1">SUBSTITUTE(SUBSTITUTE(MID(CELL("filename"),FIND("[",CELL("filename"))+1,FIND("]",CELL("filename"))-FIND("[",CELL("filename"))-1)," JH Farmer Payment-",""),".xlsx","")</f>
        <v>Indent</v>
      </c>
      <c r="Y396" s="13">
        <f t="shared" si="30"/>
        <v>22.967904382470124</v>
      </c>
      <c r="Z396" s="3">
        <v>0</v>
      </c>
    </row>
    <row r="397" spans="1:26" x14ac:dyDescent="0.25">
      <c r="A397" t="str">
        <f>CONCATENATE(Table2[[#This Row],[Code]],Table2[[#This Row],[Farmers Code]])</f>
        <v>200200010183</v>
      </c>
      <c r="B397" s="1" t="str">
        <f>INDEX('MPG Payment'!$A:$A,MATCH(Table2[[#This Row],[Code]],'MPG Payment'!B:B,0))</f>
        <v>BMC Code :2002</v>
      </c>
      <c r="C397" t="str">
        <f>VLOOKUP(Table2[[#This Row],[Code]],'MPG Payment'!B:C,2,0)</f>
        <v>Paali</v>
      </c>
      <c r="D397" s="17">
        <v>20020001</v>
      </c>
      <c r="E397" s="17" t="s">
        <v>15296</v>
      </c>
      <c r="F397" s="1">
        <v>14</v>
      </c>
      <c r="G397" s="13">
        <v>40.1</v>
      </c>
      <c r="H397" s="13">
        <v>1544.162</v>
      </c>
      <c r="I397" s="166">
        <v>0</v>
      </c>
      <c r="J397" s="191">
        <v>0</v>
      </c>
      <c r="K397" s="166">
        <v>0</v>
      </c>
      <c r="L397" s="166">
        <v>0</v>
      </c>
      <c r="M397" s="18">
        <v>0</v>
      </c>
      <c r="N397" s="165" t="str">
        <f>VLOOKUP(Table2[[#This Row],[Code]],'MPG Payment'!$B$4:$Z$130,25,0)</f>
        <v>Release1</v>
      </c>
      <c r="O397" s="170">
        <f t="shared" si="27"/>
        <v>1544</v>
      </c>
      <c r="P397" t="str">
        <f>IFERROR(VLOOKUP(D397,'Bank Master'!$C$3:$D$7987,2,0),"Indirect")</f>
        <v>Direct</v>
      </c>
      <c r="Q397" t="str">
        <f>IFERROR(VLOOKUP(A397,Table1424[],6,0),0)</f>
        <v>SANJAY ORAON</v>
      </c>
      <c r="R397" t="str">
        <f>IFERROR(VLOOKUP(A397,Table1424[],7,0),0)</f>
        <v>4904101001864</v>
      </c>
      <c r="S397" t="str">
        <f>IFERROR(VLOOKUP(A397,Table1424[],8,0),0)</f>
        <v>CNRB0004904</v>
      </c>
      <c r="T397">
        <f>IFERROR(VLOOKUP(A397,Table1424[],9,0),0)</f>
        <v>0</v>
      </c>
      <c r="U397" s="40">
        <f>IFERROR(VLOOKUP(A397,Table1424[],10,0),0)</f>
        <v>46182</v>
      </c>
      <c r="V397">
        <f t="shared" si="28"/>
        <v>1</v>
      </c>
      <c r="W397" t="str">
        <f t="shared" si="29"/>
        <v>Available</v>
      </c>
      <c r="X397" s="164" t="str" cm="1">
        <f t="array" aca="1" ref="X397" ca="1">SUBSTITUTE(SUBSTITUTE(MID(CELL("filename"),FIND("[",CELL("filename"))+1,FIND("]",CELL("filename"))-FIND("[",CELL("filename"))-1)," JH Farmer Payment-",""),".xlsx","")</f>
        <v>Indent</v>
      </c>
      <c r="Y397" s="13">
        <f t="shared" si="30"/>
        <v>26.955446384039906</v>
      </c>
      <c r="Z397" s="3">
        <v>0</v>
      </c>
    </row>
    <row r="398" spans="1:26" x14ac:dyDescent="0.25">
      <c r="A398" t="str">
        <f>CONCATENATE(Table2[[#This Row],[Code]],Table2[[#This Row],[Farmers Code]])</f>
        <v>200200010184</v>
      </c>
      <c r="B398" s="1" t="str">
        <f>INDEX('MPG Payment'!$A:$A,MATCH(Table2[[#This Row],[Code]],'MPG Payment'!B:B,0))</f>
        <v>BMC Code :2002</v>
      </c>
      <c r="C398" t="str">
        <f>VLOOKUP(Table2[[#This Row],[Code]],'MPG Payment'!B:C,2,0)</f>
        <v>Paali</v>
      </c>
      <c r="D398" s="17">
        <v>20020001</v>
      </c>
      <c r="E398" s="17" t="s">
        <v>15478</v>
      </c>
      <c r="F398" s="1">
        <v>14</v>
      </c>
      <c r="G398" s="13">
        <v>57</v>
      </c>
      <c r="H398" s="13">
        <v>2396.8519999999999</v>
      </c>
      <c r="I398" s="166">
        <v>0</v>
      </c>
      <c r="J398" s="191">
        <v>0</v>
      </c>
      <c r="K398" s="166">
        <v>0</v>
      </c>
      <c r="L398" s="166">
        <v>0</v>
      </c>
      <c r="M398" s="18">
        <v>0</v>
      </c>
      <c r="N398" s="165" t="str">
        <f>VLOOKUP(Table2[[#This Row],[Code]],'MPG Payment'!$B$4:$Z$130,25,0)</f>
        <v>Release1</v>
      </c>
      <c r="O398" s="170">
        <f t="shared" si="27"/>
        <v>2397</v>
      </c>
      <c r="P398" t="str">
        <f>IFERROR(VLOOKUP(D398,'Bank Master'!$C$3:$D$7987,2,0),"Indirect")</f>
        <v>Direct</v>
      </c>
      <c r="Q398" t="str">
        <f>IFERROR(VLOOKUP(A398,Table1424[],6,0),0)</f>
        <v>RATANI URAIN</v>
      </c>
      <c r="R398" t="str">
        <f>IFERROR(VLOOKUP(A398,Table1424[],7,0),0)</f>
        <v>494518210006431</v>
      </c>
      <c r="S398" t="str">
        <f>IFERROR(VLOOKUP(A398,Table1424[],8,0),0)</f>
        <v>BKID0004945</v>
      </c>
      <c r="T398">
        <f>IFERROR(VLOOKUP(A398,Table1424[],9,0),0)</f>
        <v>0</v>
      </c>
      <c r="U398" s="40">
        <f>IFERROR(VLOOKUP(A398,Table1424[],10,0),0)</f>
        <v>46195</v>
      </c>
      <c r="V398">
        <f t="shared" si="28"/>
        <v>1</v>
      </c>
      <c r="W398" t="str">
        <f t="shared" si="29"/>
        <v>Available</v>
      </c>
      <c r="X398" s="164" t="str" cm="1">
        <f t="array" aca="1" ref="X398" ca="1">SUBSTITUTE(SUBSTITUTE(MID(CELL("filename"),FIND("[",CELL("filename"))+1,FIND("]",CELL("filename"))-FIND("[",CELL("filename"))-1)," JH Farmer Payment-",""),".xlsx","")</f>
        <v>Indent</v>
      </c>
      <c r="Y398" s="13">
        <f t="shared" si="30"/>
        <v>29.435024561403509</v>
      </c>
      <c r="Z398" s="3">
        <v>0</v>
      </c>
    </row>
    <row r="399" spans="1:26" x14ac:dyDescent="0.25">
      <c r="A399" t="str">
        <f>CONCATENATE(Table2[[#This Row],[Code]],Table2[[#This Row],[Farmers Code]])</f>
        <v>200200010185</v>
      </c>
      <c r="B399" s="1" t="str">
        <f>INDEX('MPG Payment'!$A:$A,MATCH(Table2[[#This Row],[Code]],'MPG Payment'!B:B,0))</f>
        <v>BMC Code :2002</v>
      </c>
      <c r="C399" t="str">
        <f>VLOOKUP(Table2[[#This Row],[Code]],'MPG Payment'!B:C,2,0)</f>
        <v>Paali</v>
      </c>
      <c r="D399" s="17">
        <v>20020001</v>
      </c>
      <c r="E399" s="17" t="s">
        <v>15480</v>
      </c>
      <c r="F399" s="1">
        <v>14</v>
      </c>
      <c r="G399" s="13">
        <v>41.8</v>
      </c>
      <c r="H399" s="13">
        <v>1661.0710000000001</v>
      </c>
      <c r="I399" s="166">
        <v>0</v>
      </c>
      <c r="J399" s="191">
        <v>0</v>
      </c>
      <c r="K399" s="166">
        <v>0</v>
      </c>
      <c r="L399" s="166">
        <v>0</v>
      </c>
      <c r="M399" s="18">
        <v>0</v>
      </c>
      <c r="N399" s="165" t="str">
        <f>VLOOKUP(Table2[[#This Row],[Code]],'MPG Payment'!$B$4:$Z$130,25,0)</f>
        <v>Release1</v>
      </c>
      <c r="O399" s="170">
        <f t="shared" si="27"/>
        <v>1661</v>
      </c>
      <c r="P399" t="str">
        <f>IFERROR(VLOOKUP(D399,'Bank Master'!$C$3:$D$7987,2,0),"Indirect")</f>
        <v>Direct</v>
      </c>
      <c r="Q399" t="str">
        <f>IFERROR(VLOOKUP(A399,Table1424[],6,0),0)</f>
        <v>RAJIDA KHATOON</v>
      </c>
      <c r="R399" t="str">
        <f>IFERROR(VLOOKUP(A399,Table1424[],7,0),0)</f>
        <v>4904101001707</v>
      </c>
      <c r="S399" t="str">
        <f>IFERROR(VLOOKUP(A399,Table1424[],8,0),0)</f>
        <v>CNRB0004904</v>
      </c>
      <c r="T399">
        <f>IFERROR(VLOOKUP(A399,Table1424[],9,0),0)</f>
        <v>0</v>
      </c>
      <c r="U399" s="40">
        <f>IFERROR(VLOOKUP(A399,Table1424[],10,0),0)</f>
        <v>46195</v>
      </c>
      <c r="V399">
        <f t="shared" si="28"/>
        <v>1</v>
      </c>
      <c r="W399" t="str">
        <f t="shared" si="29"/>
        <v>Available</v>
      </c>
      <c r="X399" s="164" t="str" cm="1">
        <f t="array" aca="1" ref="X399" ca="1">SUBSTITUTE(SUBSTITUTE(MID(CELL("filename"),FIND("[",CELL("filename"))+1,FIND("]",CELL("filename"))-FIND("[",CELL("filename"))-1)," JH Farmer Payment-",""),".xlsx","")</f>
        <v>Indent</v>
      </c>
      <c r="Y399" s="13">
        <f t="shared" si="30"/>
        <v>27.816978468899528</v>
      </c>
      <c r="Z399" s="3">
        <v>0</v>
      </c>
    </row>
    <row r="400" spans="1:26" x14ac:dyDescent="0.25">
      <c r="A400" t="str">
        <f>CONCATENATE(Table2[[#This Row],[Code]],Table2[[#This Row],[Farmers Code]])</f>
        <v>200200010186</v>
      </c>
      <c r="B400" s="1" t="str">
        <f>INDEX('MPG Payment'!$A:$A,MATCH(Table2[[#This Row],[Code]],'MPG Payment'!B:B,0))</f>
        <v>BMC Code :2002</v>
      </c>
      <c r="C400" t="str">
        <f>VLOOKUP(Table2[[#This Row],[Code]],'MPG Payment'!B:C,2,0)</f>
        <v>Paali</v>
      </c>
      <c r="D400" s="17">
        <v>20020001</v>
      </c>
      <c r="E400" s="17" t="s">
        <v>15758</v>
      </c>
      <c r="F400" s="1">
        <v>14</v>
      </c>
      <c r="G400" s="13">
        <v>79.2</v>
      </c>
      <c r="H400" s="13">
        <v>2996.6779999999999</v>
      </c>
      <c r="I400" s="166">
        <v>0</v>
      </c>
      <c r="J400" s="191">
        <v>0</v>
      </c>
      <c r="K400" s="166">
        <v>0</v>
      </c>
      <c r="L400" s="166">
        <v>0</v>
      </c>
      <c r="M400" s="18">
        <v>0</v>
      </c>
      <c r="N400" s="165" t="str">
        <f>VLOOKUP(Table2[[#This Row],[Code]],'MPG Payment'!$B$4:$Z$130,25,0)</f>
        <v>Release1</v>
      </c>
      <c r="O400" s="170">
        <f t="shared" si="27"/>
        <v>2997</v>
      </c>
      <c r="P400" t="str">
        <f>IFERROR(VLOOKUP(D400,'Bank Master'!$C$3:$D$7987,2,0),"Indirect")</f>
        <v>Direct</v>
      </c>
      <c r="Q400" t="str">
        <f>IFERROR(VLOOKUP(A400,Table1424[],6,0),0)</f>
        <v>MAHFOOJ ANSARI</v>
      </c>
      <c r="R400" t="str">
        <f>IFERROR(VLOOKUP(A400,Table1424[],7,0),0)</f>
        <v>494518210008342</v>
      </c>
      <c r="S400" t="str">
        <f>IFERROR(VLOOKUP(A400,Table1424[],8,0),0)</f>
        <v>BKID0004945</v>
      </c>
      <c r="T400">
        <f>IFERROR(VLOOKUP(A400,Table1424[],9,0),0)</f>
        <v>0</v>
      </c>
      <c r="U400" s="40">
        <f>IFERROR(VLOOKUP(A400,Table1424[],10,0),0)</f>
        <v>46209</v>
      </c>
      <c r="V400">
        <f t="shared" si="28"/>
        <v>1</v>
      </c>
      <c r="W400" t="str">
        <f t="shared" si="29"/>
        <v>Available</v>
      </c>
      <c r="X400" s="164" t="str" cm="1">
        <f t="array" aca="1" ref="X400" ca="1">SUBSTITUTE(SUBSTITUTE(MID(CELL("filename"),FIND("[",CELL("filename"))+1,FIND("]",CELL("filename"))-FIND("[",CELL("filename"))-1)," JH Farmer Payment-",""),".xlsx","")</f>
        <v>Indent</v>
      </c>
      <c r="Y400" s="13">
        <f t="shared" si="30"/>
        <v>26.485790404040404</v>
      </c>
      <c r="Z400" s="3">
        <v>0</v>
      </c>
    </row>
    <row r="401" spans="1:26" x14ac:dyDescent="0.25">
      <c r="A401" t="str">
        <f>CONCATENATE(Table2[[#This Row],[Code]],Table2[[#This Row],[Farmers Code]])</f>
        <v>200200010187</v>
      </c>
      <c r="B401" s="1" t="str">
        <f>INDEX('MPG Payment'!$A:$A,MATCH(Table2[[#This Row],[Code]],'MPG Payment'!B:B,0))</f>
        <v>BMC Code :2002</v>
      </c>
      <c r="C401" t="str">
        <f>VLOOKUP(Table2[[#This Row],[Code]],'MPG Payment'!B:C,2,0)</f>
        <v>Paali</v>
      </c>
      <c r="D401" s="17">
        <v>20020001</v>
      </c>
      <c r="E401" s="17" t="s">
        <v>15759</v>
      </c>
      <c r="F401" s="1">
        <v>14</v>
      </c>
      <c r="G401" s="13">
        <v>43.7</v>
      </c>
      <c r="H401" s="13">
        <v>1719.915</v>
      </c>
      <c r="I401" s="166">
        <v>0</v>
      </c>
      <c r="J401" s="191">
        <v>0</v>
      </c>
      <c r="K401" s="166">
        <v>0</v>
      </c>
      <c r="L401" s="166">
        <v>0</v>
      </c>
      <c r="M401" s="18">
        <v>0</v>
      </c>
      <c r="N401" s="165" t="str">
        <f>VLOOKUP(Table2[[#This Row],[Code]],'MPG Payment'!$B$4:$Z$130,25,0)</f>
        <v>Release1</v>
      </c>
      <c r="O401" s="170">
        <f t="shared" si="27"/>
        <v>1720</v>
      </c>
      <c r="P401" t="str">
        <f>IFERROR(VLOOKUP(D401,'Bank Master'!$C$3:$D$7987,2,0),"Indirect")</f>
        <v>Direct</v>
      </c>
      <c r="Q401" t="str">
        <f>IFERROR(VLOOKUP(A401,Table1424[],6,0),0)</f>
        <v>DAYA MAHTO</v>
      </c>
      <c r="R401" t="str">
        <f>IFERROR(VLOOKUP(A401,Table1424[],7,0),0)</f>
        <v>84049387065</v>
      </c>
      <c r="S401" t="str">
        <f>IFERROR(VLOOKUP(A401,Table1424[],8,0),0)</f>
        <v>SBIN0RRVCGB</v>
      </c>
      <c r="T401">
        <f>IFERROR(VLOOKUP(A401,Table1424[],9,0),0)</f>
        <v>0</v>
      </c>
      <c r="U401" s="40">
        <f>IFERROR(VLOOKUP(A401,Table1424[],10,0),0)</f>
        <v>46209</v>
      </c>
      <c r="V401">
        <f t="shared" si="28"/>
        <v>1</v>
      </c>
      <c r="W401" t="str">
        <f t="shared" si="29"/>
        <v>Available</v>
      </c>
      <c r="X401" s="164" t="str" cm="1">
        <f t="array" aca="1" ref="X401" ca="1">SUBSTITUTE(SUBSTITUTE(MID(CELL("filename"),FIND("[",CELL("filename"))+1,FIND("]",CELL("filename"))-FIND("[",CELL("filename"))-1)," JH Farmer Payment-",""),".xlsx","")</f>
        <v>Indent</v>
      </c>
      <c r="Y401" s="13">
        <f t="shared" si="30"/>
        <v>27.550125858123568</v>
      </c>
      <c r="Z401" s="3">
        <v>0</v>
      </c>
    </row>
    <row r="402" spans="1:26" x14ac:dyDescent="0.25">
      <c r="A402" t="str">
        <f>CONCATENATE(Table2[[#This Row],[Code]],Table2[[#This Row],[Farmers Code]])</f>
        <v>200200010188</v>
      </c>
      <c r="B402" s="1" t="str">
        <f>INDEX('MPG Payment'!$A:$A,MATCH(Table2[[#This Row],[Code]],'MPG Payment'!B:B,0))</f>
        <v>BMC Code :2002</v>
      </c>
      <c r="C402" t="str">
        <f>VLOOKUP(Table2[[#This Row],[Code]],'MPG Payment'!B:C,2,0)</f>
        <v>Paali</v>
      </c>
      <c r="D402" s="17">
        <v>20020001</v>
      </c>
      <c r="E402" s="17" t="s">
        <v>15760</v>
      </c>
      <c r="F402" s="1">
        <v>14</v>
      </c>
      <c r="G402" s="13">
        <v>37.1</v>
      </c>
      <c r="H402" s="13">
        <v>1470.2850000000001</v>
      </c>
      <c r="I402" s="166">
        <v>0</v>
      </c>
      <c r="J402" s="191">
        <v>0</v>
      </c>
      <c r="K402" s="166">
        <v>0</v>
      </c>
      <c r="L402" s="166">
        <v>0</v>
      </c>
      <c r="M402" s="18">
        <v>0</v>
      </c>
      <c r="N402" s="165" t="str">
        <f>VLOOKUP(Table2[[#This Row],[Code]],'MPG Payment'!$B$4:$Z$130,25,0)</f>
        <v>Release1</v>
      </c>
      <c r="O402" s="170">
        <f t="shared" si="27"/>
        <v>1470</v>
      </c>
      <c r="P402" t="str">
        <f>IFERROR(VLOOKUP(D402,'Bank Master'!$C$3:$D$7987,2,0),"Indirect")</f>
        <v>Direct</v>
      </c>
      <c r="Q402" t="str">
        <f>IFERROR(VLOOKUP(A402,Table1424[],6,0),0)</f>
        <v>KHURSHID ANSARI</v>
      </c>
      <c r="R402" t="str">
        <f>IFERROR(VLOOKUP(A402,Table1424[],7,0),0)</f>
        <v>4904108001813</v>
      </c>
      <c r="S402" t="str">
        <f>IFERROR(VLOOKUP(A402,Table1424[],8,0),0)</f>
        <v>CNRB0004904</v>
      </c>
      <c r="T402">
        <f>IFERROR(VLOOKUP(A402,Table1424[],9,0),0)</f>
        <v>0</v>
      </c>
      <c r="U402" s="40">
        <f>IFERROR(VLOOKUP(A402,Table1424[],10,0),0)</f>
        <v>46209</v>
      </c>
      <c r="V402">
        <f t="shared" si="28"/>
        <v>1</v>
      </c>
      <c r="W402" t="str">
        <f t="shared" si="29"/>
        <v>Available</v>
      </c>
      <c r="X402" s="164" t="str" cm="1">
        <f t="array" aca="1" ref="X402" ca="1">SUBSTITUTE(SUBSTITUTE(MID(CELL("filename"),FIND("[",CELL("filename"))+1,FIND("]",CELL("filename"))-FIND("[",CELL("filename"))-1)," JH Farmer Payment-",""),".xlsx","")</f>
        <v>Indent</v>
      </c>
      <c r="Y402" s="13">
        <f t="shared" si="30"/>
        <v>27.741226415094346</v>
      </c>
      <c r="Z402" s="3">
        <v>0</v>
      </c>
    </row>
    <row r="403" spans="1:26" x14ac:dyDescent="0.25">
      <c r="A403" t="str">
        <f>CONCATENATE(Table2[[#This Row],[Code]],Table2[[#This Row],[Farmers Code]])</f>
        <v>200200010189</v>
      </c>
      <c r="B403" s="1" t="str">
        <f>INDEX('MPG Payment'!$A:$A,MATCH(Table2[[#This Row],[Code]],'MPG Payment'!B:B,0))</f>
        <v>BMC Code :2002</v>
      </c>
      <c r="C403" t="str">
        <f>VLOOKUP(Table2[[#This Row],[Code]],'MPG Payment'!B:C,2,0)</f>
        <v>Paali</v>
      </c>
      <c r="D403" s="17">
        <v>20020001</v>
      </c>
      <c r="E403" s="17" t="s">
        <v>15964</v>
      </c>
      <c r="F403" s="1">
        <v>5</v>
      </c>
      <c r="G403" s="13">
        <v>11.600000000000001</v>
      </c>
      <c r="H403" s="13">
        <v>514.05200000000002</v>
      </c>
      <c r="I403" s="166">
        <v>0</v>
      </c>
      <c r="J403" s="191">
        <v>0</v>
      </c>
      <c r="K403" s="166">
        <v>0</v>
      </c>
      <c r="L403" s="166">
        <v>0</v>
      </c>
      <c r="M403" s="18">
        <v>0</v>
      </c>
      <c r="N403" s="165" t="str">
        <f>VLOOKUP(Table2[[#This Row],[Code]],'MPG Payment'!$B$4:$Z$130,25,0)</f>
        <v>Release1</v>
      </c>
      <c r="O403" s="170">
        <f t="shared" si="27"/>
        <v>514</v>
      </c>
      <c r="P403" t="str">
        <f>IFERROR(VLOOKUP(D403,'Bank Master'!$C$3:$D$7987,2,0),"Indirect")</f>
        <v>Direct</v>
      </c>
      <c r="Q403" t="str">
        <f>IFERROR(VLOOKUP(A403,Table1424[],6,0),0)</f>
        <v>ASHISH KACHHAP</v>
      </c>
      <c r="R403" t="str">
        <f>IFERROR(VLOOKUP(A403,Table1424[],7,0),0)</f>
        <v>22009549072</v>
      </c>
      <c r="S403" t="str">
        <f>IFERROR(VLOOKUP(A403,Table1424[],8,0),0)</f>
        <v>SBIN0RRVCGB</v>
      </c>
      <c r="T403">
        <f>IFERROR(VLOOKUP(A403,Table1424[],9,0),0)</f>
        <v>0</v>
      </c>
      <c r="U403" s="40">
        <f>IFERROR(VLOOKUP(A403,Table1424[],10,0),0)</f>
        <v>46231</v>
      </c>
      <c r="V403">
        <f t="shared" si="28"/>
        <v>1</v>
      </c>
      <c r="W403" t="str">
        <f t="shared" si="29"/>
        <v>Available</v>
      </c>
      <c r="X403" s="164" t="str" cm="1">
        <f t="array" aca="1" ref="X403" ca="1">SUBSTITUTE(SUBSTITUTE(MID(CELL("filename"),FIND("[",CELL("filename"))+1,FIND("]",CELL("filename"))-FIND("[",CELL("filename"))-1)," JH Farmer Payment-",""),".xlsx","")</f>
        <v>Indent</v>
      </c>
      <c r="Y403" s="13">
        <f t="shared" si="30"/>
        <v>11.078706896551724</v>
      </c>
      <c r="Z403" s="3">
        <v>0</v>
      </c>
    </row>
    <row r="404" spans="1:26" x14ac:dyDescent="0.25">
      <c r="A404" t="str">
        <f>CONCATENATE(Table2[[#This Row],[Code]],Table2[[#This Row],[Farmers Code]])</f>
        <v>200200010190</v>
      </c>
      <c r="B404" s="1" t="str">
        <f>INDEX('MPG Payment'!$A:$A,MATCH(Table2[[#This Row],[Code]],'MPG Payment'!B:B,0))</f>
        <v>BMC Code :2002</v>
      </c>
      <c r="C404" t="str">
        <f>VLOOKUP(Table2[[#This Row],[Code]],'MPG Payment'!B:C,2,0)</f>
        <v>Paali</v>
      </c>
      <c r="D404" s="17">
        <v>20020001</v>
      </c>
      <c r="E404" s="17" t="s">
        <v>16145</v>
      </c>
      <c r="F404" s="1">
        <v>14</v>
      </c>
      <c r="G404" s="13">
        <v>49.7</v>
      </c>
      <c r="H404" s="13">
        <v>1988.9390000000003</v>
      </c>
      <c r="I404" s="166">
        <v>0</v>
      </c>
      <c r="J404" s="191">
        <v>0</v>
      </c>
      <c r="K404" s="166">
        <v>0</v>
      </c>
      <c r="L404" s="166">
        <v>0</v>
      </c>
      <c r="M404" s="18">
        <v>0</v>
      </c>
      <c r="N404" s="165" t="str">
        <f>VLOOKUP(Table2[[#This Row],[Code]],'MPG Payment'!$B$4:$Z$130,25,0)</f>
        <v>Release1</v>
      </c>
      <c r="O404" s="170">
        <f t="shared" si="27"/>
        <v>1989</v>
      </c>
      <c r="P404" t="str">
        <f>IFERROR(VLOOKUP(D404,'Bank Master'!$C$3:$D$7987,2,0),"Indirect")</f>
        <v>Direct</v>
      </c>
      <c r="Q404" t="str">
        <f>IFERROR(VLOOKUP(A404,Table1424[],6,0),0)</f>
        <v>GANESH ORAON</v>
      </c>
      <c r="R404" t="str">
        <f>IFERROR(VLOOKUP(A404,Table1424[],7,0),0)</f>
        <v>4904101006361</v>
      </c>
      <c r="S404" t="str">
        <f>IFERROR(VLOOKUP(A404,Table1424[],8,0),0)</f>
        <v>CNRB0004904</v>
      </c>
      <c r="T404">
        <f>IFERROR(VLOOKUP(A404,Table1424[],9,0),0)</f>
        <v>0</v>
      </c>
      <c r="U404" s="40">
        <f>IFERROR(VLOOKUP(A404,Table1424[],10,0),0)</f>
        <v>46251</v>
      </c>
      <c r="V404">
        <f t="shared" si="28"/>
        <v>1</v>
      </c>
      <c r="W404" t="str">
        <f t="shared" si="29"/>
        <v>Available</v>
      </c>
      <c r="X404" s="164" t="str" cm="1">
        <f t="array" aca="1" ref="X404" ca="1">SUBSTITUTE(SUBSTITUTE(MID(CELL("filename"),FIND("[",CELL("filename"))+1,FIND("]",CELL("filename"))-FIND("[",CELL("filename"))-1)," JH Farmer Payment-",""),".xlsx","")</f>
        <v>Indent</v>
      </c>
      <c r="Y404" s="13">
        <f t="shared" si="30"/>
        <v>28.013225352112681</v>
      </c>
      <c r="Z404" s="3">
        <v>0</v>
      </c>
    </row>
    <row r="405" spans="1:26" x14ac:dyDescent="0.25">
      <c r="A405" t="str">
        <f>CONCATENATE(Table2[[#This Row],[Code]],Table2[[#This Row],[Farmers Code]])</f>
        <v>200200010191</v>
      </c>
      <c r="B405" s="1" t="str">
        <f>INDEX('MPG Payment'!$A:$A,MATCH(Table2[[#This Row],[Code]],'MPG Payment'!B:B,0))</f>
        <v>BMC Code :2002</v>
      </c>
      <c r="C405" t="str">
        <f>VLOOKUP(Table2[[#This Row],[Code]],'MPG Payment'!B:C,2,0)</f>
        <v>Paali</v>
      </c>
      <c r="D405" s="17">
        <v>20020001</v>
      </c>
      <c r="E405" s="17" t="s">
        <v>16210</v>
      </c>
      <c r="F405" s="1">
        <v>2</v>
      </c>
      <c r="G405" s="13">
        <v>6.6</v>
      </c>
      <c r="H405" s="13">
        <v>269.94900000000001</v>
      </c>
      <c r="I405" s="166">
        <v>0</v>
      </c>
      <c r="J405" s="191">
        <v>0</v>
      </c>
      <c r="K405" s="166">
        <v>0</v>
      </c>
      <c r="L405" s="166">
        <v>0</v>
      </c>
      <c r="M405" s="18">
        <v>0</v>
      </c>
      <c r="N405" s="165" t="str">
        <f>VLOOKUP(Table2[[#This Row],[Code]],'MPG Payment'!$B$4:$Z$130,25,0)</f>
        <v>Release1</v>
      </c>
      <c r="O405" s="170">
        <f t="shared" si="27"/>
        <v>270</v>
      </c>
      <c r="P405" t="str">
        <f>IFERROR(VLOOKUP(D405,'Bank Master'!$C$3:$D$7987,2,0),"Indirect")</f>
        <v>Direct</v>
      </c>
      <c r="Q405" t="str">
        <f>IFERROR(VLOOKUP(A405,Table1424[],6,0),0)</f>
        <v>USHA DEVI</v>
      </c>
      <c r="R405" t="str">
        <f>IFERROR(VLOOKUP(A405,Table1424[],7,0),0)</f>
        <v>494510510013134</v>
      </c>
      <c r="S405" t="str">
        <f>IFERROR(VLOOKUP(A405,Table1424[],8,0),0)</f>
        <v>BKID0004945</v>
      </c>
      <c r="T405">
        <f>IFERROR(VLOOKUP(A405,Table1424[],9,0),0)</f>
        <v>0</v>
      </c>
      <c r="U405" s="40">
        <f>IFERROR(VLOOKUP(A405,Table1424[],10,0),0)</f>
        <v>46258</v>
      </c>
      <c r="V405">
        <f t="shared" si="28"/>
        <v>1</v>
      </c>
      <c r="W405" t="str">
        <f t="shared" si="29"/>
        <v>Available</v>
      </c>
      <c r="X405" s="164" t="str" cm="1">
        <f t="array" aca="1" ref="X405" ca="1">SUBSTITUTE(SUBSTITUTE(MID(CELL("filename"),FIND("[",CELL("filename"))+1,FIND("]",CELL("filename"))-FIND("[",CELL("filename"))-1)," JH Farmer Payment-",""),".xlsx","")</f>
        <v>Indent</v>
      </c>
      <c r="Y405" s="13">
        <f t="shared" si="30"/>
        <v>4.0901363636363639</v>
      </c>
      <c r="Z405" s="3">
        <v>0</v>
      </c>
    </row>
    <row r="406" spans="1:26" x14ac:dyDescent="0.25">
      <c r="A406" t="str">
        <f>CONCATENATE(Table2[[#This Row],[Code]],Table2[[#This Row],[Farmers Code]])</f>
        <v>200200020003</v>
      </c>
      <c r="B406" s="1" t="str">
        <f>INDEX('MPG Payment'!$A:$A,MATCH(Table2[[#This Row],[Code]],'MPG Payment'!B:B,0))</f>
        <v>BMC Code :2002</v>
      </c>
      <c r="C406" t="str">
        <f>VLOOKUP(Table2[[#This Row],[Code]],'MPG Payment'!B:C,2,0)</f>
        <v>Jari</v>
      </c>
      <c r="D406" s="17">
        <v>20020002</v>
      </c>
      <c r="E406" s="17" t="s">
        <v>0</v>
      </c>
      <c r="F406" s="1">
        <v>14</v>
      </c>
      <c r="G406" s="13">
        <v>530.35</v>
      </c>
      <c r="H406" s="13">
        <v>22404.542700000005</v>
      </c>
      <c r="I406" s="166">
        <v>0</v>
      </c>
      <c r="J406" s="191">
        <v>0</v>
      </c>
      <c r="K406" s="166">
        <v>0</v>
      </c>
      <c r="L406" s="166">
        <v>0</v>
      </c>
      <c r="M406" s="18">
        <v>0</v>
      </c>
      <c r="N406" s="165">
        <f>VLOOKUP(Table2[[#This Row],[Code]],'MPG Payment'!$B$4:$Z$130,25,0)</f>
        <v>0</v>
      </c>
      <c r="O406" s="170">
        <f t="shared" si="27"/>
        <v>22405</v>
      </c>
      <c r="P406" t="str">
        <f>IFERROR(VLOOKUP(D406,'Bank Master'!$C$3:$D$7987,2,0),"Indirect")</f>
        <v>Direct</v>
      </c>
      <c r="Q406" t="str">
        <f>IFERROR(VLOOKUP(A406,Table1424[],6,0),0)</f>
        <v>AMAR KUMAR SAHU</v>
      </c>
      <c r="R406" t="str">
        <f>IFERROR(VLOOKUP(A406,Table1424[],7,0),0)</f>
        <v>494518210004836</v>
      </c>
      <c r="S406" t="str">
        <f>IFERROR(VLOOKUP(A406,Table1424[],8,0),0)</f>
        <v>BKID0004945</v>
      </c>
      <c r="T406" t="str">
        <f>IFERROR(VLOOKUP(A406,Table1424[],9,0),0)</f>
        <v>BANK OF INDIA</v>
      </c>
      <c r="U406" s="40">
        <f>IFERROR(VLOOKUP(A406,Table1424[],10,0),0)</f>
        <v>45183</v>
      </c>
      <c r="V406">
        <f t="shared" si="28"/>
        <v>1</v>
      </c>
      <c r="W406" t="str">
        <f t="shared" si="29"/>
        <v>Available</v>
      </c>
      <c r="X406" s="164" t="str" cm="1">
        <f t="array" aca="1" ref="X406" ca="1">SUBSTITUTE(SUBSTITUTE(MID(CELL("filename"),FIND("[",CELL("filename"))+1,FIND("]",CELL("filename"))-FIND("[",CELL("filename"))-1)," JH Farmer Payment-",""),".xlsx","")</f>
        <v>Indent</v>
      </c>
      <c r="Y406" s="13">
        <f t="shared" si="30"/>
        <v>29.571377184877917</v>
      </c>
      <c r="Z406" s="3">
        <v>0</v>
      </c>
    </row>
    <row r="407" spans="1:26" x14ac:dyDescent="0.25">
      <c r="A407" t="str">
        <f>CONCATENATE(Table2[[#This Row],[Code]],Table2[[#This Row],[Farmers Code]])</f>
        <v>200200020007</v>
      </c>
      <c r="B407" s="1" t="str">
        <f>INDEX('MPG Payment'!$A:$A,MATCH(Table2[[#This Row],[Code]],'MPG Payment'!B:B,0))</f>
        <v>BMC Code :2002</v>
      </c>
      <c r="C407" t="str">
        <f>VLOOKUP(Table2[[#This Row],[Code]],'MPG Payment'!B:C,2,0)</f>
        <v>Jari</v>
      </c>
      <c r="D407" s="17">
        <v>20020002</v>
      </c>
      <c r="E407" s="17" t="s">
        <v>20</v>
      </c>
      <c r="F407" s="1">
        <v>1</v>
      </c>
      <c r="G407" s="13">
        <v>1.75</v>
      </c>
      <c r="H407" s="13">
        <v>72.852500000000006</v>
      </c>
      <c r="I407" s="166">
        <v>0</v>
      </c>
      <c r="J407" s="191">
        <v>0</v>
      </c>
      <c r="K407" s="166">
        <v>0</v>
      </c>
      <c r="L407" s="166">
        <v>0</v>
      </c>
      <c r="M407" s="18">
        <v>0</v>
      </c>
      <c r="N407" s="165">
        <f>VLOOKUP(Table2[[#This Row],[Code]],'MPG Payment'!$B$4:$Z$130,25,0)</f>
        <v>0</v>
      </c>
      <c r="O407" s="170">
        <f t="shared" si="27"/>
        <v>73</v>
      </c>
      <c r="P407" t="str">
        <f>IFERROR(VLOOKUP(D407,'Bank Master'!$C$3:$D$7987,2,0),"Indirect")</f>
        <v>Direct</v>
      </c>
      <c r="Q407" t="str">
        <f>IFERROR(VLOOKUP(A407,Table1424[],6,0),0)</f>
        <v>RANIKA KUMARI</v>
      </c>
      <c r="R407" t="str">
        <f>IFERROR(VLOOKUP(A407,Table1424[],7,0),0)</f>
        <v>520291022482856</v>
      </c>
      <c r="S407" t="str">
        <f>IFERROR(VLOOKUP(A407,Table1424[],8,0),0)</f>
        <v>UBIN0915874</v>
      </c>
      <c r="T407" t="str">
        <f>IFERROR(VLOOKUP(A407,Table1424[],9,0),0)</f>
        <v>UNION BANK OF INDIA</v>
      </c>
      <c r="U407" s="40">
        <f>IFERROR(VLOOKUP(A407,Table1424[],10,0),0)</f>
        <v>45183</v>
      </c>
      <c r="V407">
        <f t="shared" si="28"/>
        <v>1</v>
      </c>
      <c r="W407" t="str">
        <f t="shared" si="29"/>
        <v>Available</v>
      </c>
      <c r="X407" s="164" t="str" cm="1">
        <f t="array" aca="1" ref="X407" ca="1">SUBSTITUTE(SUBSTITUTE(MID(CELL("filename"),FIND("[",CELL("filename"))+1,FIND("]",CELL("filename"))-FIND("[",CELL("filename"))-1)," JH Farmer Payment-",""),".xlsx","")</f>
        <v>Indent</v>
      </c>
      <c r="Y407" s="13">
        <f t="shared" si="30"/>
        <v>2.0815000000000001</v>
      </c>
      <c r="Z407" s="3">
        <v>0</v>
      </c>
    </row>
    <row r="408" spans="1:26" x14ac:dyDescent="0.25">
      <c r="A408" t="str">
        <f>CONCATENATE(Table2[[#This Row],[Code]],Table2[[#This Row],[Farmers Code]])</f>
        <v>200200020010</v>
      </c>
      <c r="B408" s="1" t="str">
        <f>INDEX('MPG Payment'!$A:$A,MATCH(Table2[[#This Row],[Code]],'MPG Payment'!B:B,0))</f>
        <v>BMC Code :2002</v>
      </c>
      <c r="C408" t="str">
        <f>VLOOKUP(Table2[[#This Row],[Code]],'MPG Payment'!B:C,2,0)</f>
        <v>Jari</v>
      </c>
      <c r="D408" s="17">
        <v>20020002</v>
      </c>
      <c r="E408" s="17" t="s">
        <v>21</v>
      </c>
      <c r="F408" s="1">
        <v>14</v>
      </c>
      <c r="G408" s="13">
        <v>58.96</v>
      </c>
      <c r="H408" s="13">
        <v>2601.3564999999999</v>
      </c>
      <c r="I408" s="166">
        <v>0</v>
      </c>
      <c r="J408" s="191">
        <v>0</v>
      </c>
      <c r="K408" s="166">
        <v>0</v>
      </c>
      <c r="L408" s="166">
        <v>0</v>
      </c>
      <c r="M408" s="18">
        <v>0</v>
      </c>
      <c r="N408" s="165">
        <f>VLOOKUP(Table2[[#This Row],[Code]],'MPG Payment'!$B$4:$Z$130,25,0)</f>
        <v>0</v>
      </c>
      <c r="O408" s="170">
        <f t="shared" ref="O408:O471" si="31">IF(N408="Yes",0,ROUND((H408-I408-J408-K408-L408-M408),0))</f>
        <v>2601</v>
      </c>
      <c r="P408" t="str">
        <f>IFERROR(VLOOKUP(D408,'Bank Master'!$C$3:$D$7987,2,0),"Indirect")</f>
        <v>Direct</v>
      </c>
      <c r="Q408" t="str">
        <f>IFERROR(VLOOKUP(A408,Table1424[],6,0),0)</f>
        <v>MAMTA DEVI</v>
      </c>
      <c r="R408" t="str">
        <f>IFERROR(VLOOKUP(A408,Table1424[],7,0),0)</f>
        <v>520101252465326</v>
      </c>
      <c r="S408" t="str">
        <f>IFERROR(VLOOKUP(A408,Table1424[],8,0),0)</f>
        <v>UBIN0915874</v>
      </c>
      <c r="T408" t="str">
        <f>IFERROR(VLOOKUP(A408,Table1424[],9,0),0)</f>
        <v>UNION BANK OF INDIA</v>
      </c>
      <c r="U408" s="40">
        <f>IFERROR(VLOOKUP(A408,Table1424[],10,0),0)</f>
        <v>45183</v>
      </c>
      <c r="V408">
        <f t="shared" ref="V408:V471" si="32">IF(G408&gt;0,1,0)</f>
        <v>1</v>
      </c>
      <c r="W408" t="str">
        <f t="shared" ref="W408:W471" si="33">IF(Q408=0,"Not Available","Available")</f>
        <v>Available</v>
      </c>
      <c r="X408" s="164" t="str" cm="1">
        <f t="array" aca="1" ref="X408" ca="1">SUBSTITUTE(SUBSTITUTE(MID(CELL("filename"),FIND("[",CELL("filename"))+1,FIND("]",CELL("filename"))-FIND("[",CELL("filename"))-1)," JH Farmer Payment-",""),".xlsx","")</f>
        <v>Indent</v>
      </c>
      <c r="Y408" s="13">
        <f t="shared" si="30"/>
        <v>30.884490332428769</v>
      </c>
      <c r="Z408" s="3">
        <v>0</v>
      </c>
    </row>
    <row r="409" spans="1:26" x14ac:dyDescent="0.25">
      <c r="A409" t="str">
        <f>CONCATENATE(Table2[[#This Row],[Code]],Table2[[#This Row],[Farmers Code]])</f>
        <v>200200020013</v>
      </c>
      <c r="B409" s="1" t="str">
        <f>INDEX('MPG Payment'!$A:$A,MATCH(Table2[[#This Row],[Code]],'MPG Payment'!B:B,0))</f>
        <v>BMC Code :2002</v>
      </c>
      <c r="C409" t="str">
        <f>VLOOKUP(Table2[[#This Row],[Code]],'MPG Payment'!B:C,2,0)</f>
        <v>Jari</v>
      </c>
      <c r="D409" s="17">
        <v>20020002</v>
      </c>
      <c r="E409" s="17" t="s">
        <v>23</v>
      </c>
      <c r="F409" s="1">
        <v>14</v>
      </c>
      <c r="G409" s="13">
        <v>126.08</v>
      </c>
      <c r="H409" s="13">
        <v>5306.5068000000001</v>
      </c>
      <c r="I409" s="166">
        <v>0</v>
      </c>
      <c r="J409" s="191">
        <v>0</v>
      </c>
      <c r="K409" s="166">
        <v>0</v>
      </c>
      <c r="L409" s="166">
        <v>0</v>
      </c>
      <c r="M409" s="18">
        <v>0</v>
      </c>
      <c r="N409" s="165">
        <f>VLOOKUP(Table2[[#This Row],[Code]],'MPG Payment'!$B$4:$Z$130,25,0)</f>
        <v>0</v>
      </c>
      <c r="O409" s="170">
        <f t="shared" si="31"/>
        <v>5307</v>
      </c>
      <c r="P409" t="str">
        <f>IFERROR(VLOOKUP(D409,'Bank Master'!$C$3:$D$7987,2,0),"Indirect")</f>
        <v>Direct</v>
      </c>
      <c r="Q409" t="str">
        <f>IFERROR(VLOOKUP(A409,Table1424[],6,0),0)</f>
        <v>DEVANTI DEVI</v>
      </c>
      <c r="R409" t="str">
        <f>IFERROR(VLOOKUP(A409,Table1424[],7,0),0)</f>
        <v>3642676556</v>
      </c>
      <c r="S409" t="str">
        <f>IFERROR(VLOOKUP(A409,Table1424[],8,0),0)</f>
        <v>CBIN0284871</v>
      </c>
      <c r="T409" t="str">
        <f>IFERROR(VLOOKUP(A409,Table1424[],9,0),0)</f>
        <v>CENTRAL BANK OF INDIA</v>
      </c>
      <c r="U409" s="40">
        <f>IFERROR(VLOOKUP(A409,Table1424[],10,0),0)</f>
        <v>45183</v>
      </c>
      <c r="V409">
        <f t="shared" si="32"/>
        <v>1</v>
      </c>
      <c r="W409" t="str">
        <f t="shared" si="33"/>
        <v>Available</v>
      </c>
      <c r="X409" s="164" t="str" cm="1">
        <f t="array" aca="1" ref="X409" ca="1">SUBSTITUTE(SUBSTITUTE(MID(CELL("filename"),FIND("[",CELL("filename"))+1,FIND("]",CELL("filename"))-FIND("[",CELL("filename"))-1)," JH Farmer Payment-",""),".xlsx","")</f>
        <v>Indent</v>
      </c>
      <c r="Y409" s="13">
        <f t="shared" si="30"/>
        <v>29.461887373096452</v>
      </c>
      <c r="Z409" s="3">
        <v>0</v>
      </c>
    </row>
    <row r="410" spans="1:26" x14ac:dyDescent="0.25">
      <c r="A410" t="str">
        <f>CONCATENATE(Table2[[#This Row],[Code]],Table2[[#This Row],[Farmers Code]])</f>
        <v>200200020014</v>
      </c>
      <c r="B410" s="1" t="str">
        <f>INDEX('MPG Payment'!$A:$A,MATCH(Table2[[#This Row],[Code]],'MPG Payment'!B:B,0))</f>
        <v>BMC Code :2002</v>
      </c>
      <c r="C410" t="str">
        <f>VLOOKUP(Table2[[#This Row],[Code]],'MPG Payment'!B:C,2,0)</f>
        <v>Jari</v>
      </c>
      <c r="D410" s="17">
        <v>20020002</v>
      </c>
      <c r="E410" s="17" t="s">
        <v>24</v>
      </c>
      <c r="F410" s="1">
        <v>14</v>
      </c>
      <c r="G410" s="13">
        <v>71.540000000000006</v>
      </c>
      <c r="H410" s="13">
        <v>3031.7424000000005</v>
      </c>
      <c r="I410" s="166">
        <v>0</v>
      </c>
      <c r="J410" s="191">
        <v>0</v>
      </c>
      <c r="K410" s="166">
        <v>0</v>
      </c>
      <c r="L410" s="166">
        <v>0</v>
      </c>
      <c r="M410" s="18">
        <v>0</v>
      </c>
      <c r="N410" s="165">
        <f>VLOOKUP(Table2[[#This Row],[Code]],'MPG Payment'!$B$4:$Z$130,25,0)</f>
        <v>0</v>
      </c>
      <c r="O410" s="170">
        <f t="shared" si="31"/>
        <v>3032</v>
      </c>
      <c r="P410" t="str">
        <f>IFERROR(VLOOKUP(D410,'Bank Master'!$C$3:$D$7987,2,0),"Indirect")</f>
        <v>Direct</v>
      </c>
      <c r="Q410" t="str">
        <f>IFERROR(VLOOKUP(A410,Table1424[],6,0),0)</f>
        <v>MANI DEVI</v>
      </c>
      <c r="R410" t="str">
        <f>IFERROR(VLOOKUP(A410,Table1424[],7,0),0)</f>
        <v>54248100006544</v>
      </c>
      <c r="S410" t="str">
        <f>IFERROR(VLOOKUP(A410,Table1424[],8,0),0)</f>
        <v>BARB0RATUCH</v>
      </c>
      <c r="T410" t="str">
        <f>IFERROR(VLOOKUP(A410,Table1424[],9,0),0)</f>
        <v>BANK OF BARODA</v>
      </c>
      <c r="U410" s="40">
        <f>IFERROR(VLOOKUP(A410,Table1424[],10,0),0)</f>
        <v>45183</v>
      </c>
      <c r="V410">
        <f t="shared" si="32"/>
        <v>1</v>
      </c>
      <c r="W410" t="str">
        <f t="shared" si="33"/>
        <v>Available</v>
      </c>
      <c r="X410" s="164" t="str" cm="1">
        <f t="array" aca="1" ref="X410" ca="1">SUBSTITUTE(SUBSTITUTE(MID(CELL("filename"),FIND("[",CELL("filename"))+1,FIND("]",CELL("filename"))-FIND("[",CELL("filename"))-1)," JH Farmer Payment-",""),".xlsx","")</f>
        <v>Indent</v>
      </c>
      <c r="Y410" s="13">
        <f t="shared" si="30"/>
        <v>29.664798434442275</v>
      </c>
      <c r="Z410" s="3">
        <v>0</v>
      </c>
    </row>
    <row r="411" spans="1:26" x14ac:dyDescent="0.25">
      <c r="A411" t="str">
        <f>CONCATENATE(Table2[[#This Row],[Code]],Table2[[#This Row],[Farmers Code]])</f>
        <v>200200020016</v>
      </c>
      <c r="B411" s="1" t="str">
        <f>INDEX('MPG Payment'!$A:$A,MATCH(Table2[[#This Row],[Code]],'MPG Payment'!B:B,0))</f>
        <v>BMC Code :2002</v>
      </c>
      <c r="C411" t="str">
        <f>VLOOKUP(Table2[[#This Row],[Code]],'MPG Payment'!B:C,2,0)</f>
        <v>Jari</v>
      </c>
      <c r="D411" s="17">
        <v>20020002</v>
      </c>
      <c r="E411" s="17" t="s">
        <v>26</v>
      </c>
      <c r="F411" s="1">
        <v>14</v>
      </c>
      <c r="G411" s="13">
        <v>60.52</v>
      </c>
      <c r="H411" s="13">
        <v>2780.0255000000002</v>
      </c>
      <c r="I411" s="166">
        <v>0</v>
      </c>
      <c r="J411" s="191">
        <v>0</v>
      </c>
      <c r="K411" s="166">
        <v>0</v>
      </c>
      <c r="L411" s="166">
        <v>0</v>
      </c>
      <c r="M411" s="18">
        <v>0</v>
      </c>
      <c r="N411" s="165">
        <f>VLOOKUP(Table2[[#This Row],[Code]],'MPG Payment'!$B$4:$Z$130,25,0)</f>
        <v>0</v>
      </c>
      <c r="O411" s="170">
        <f t="shared" si="31"/>
        <v>2780</v>
      </c>
      <c r="P411" t="str">
        <f>IFERROR(VLOOKUP(D411,'Bank Master'!$C$3:$D$7987,2,0),"Indirect")</f>
        <v>Direct</v>
      </c>
      <c r="Q411" t="str">
        <f>IFERROR(VLOOKUP(A411,Table1424[],6,0),0)</f>
        <v>BIJAY KUMAR</v>
      </c>
      <c r="R411" t="str">
        <f>IFERROR(VLOOKUP(A411,Table1424[],7,0),0)</f>
        <v>54248100004820</v>
      </c>
      <c r="S411" t="str">
        <f>IFERROR(VLOOKUP(A411,Table1424[],8,0),0)</f>
        <v>BARB0RATUCH</v>
      </c>
      <c r="T411" t="str">
        <f>IFERROR(VLOOKUP(A411,Table1424[],9,0),0)</f>
        <v>BANK OF BARODA</v>
      </c>
      <c r="U411" s="40">
        <f>IFERROR(VLOOKUP(A411,Table1424[],10,0),0)</f>
        <v>45183</v>
      </c>
      <c r="V411">
        <f t="shared" si="32"/>
        <v>1</v>
      </c>
      <c r="W411" t="str">
        <f t="shared" si="33"/>
        <v>Available</v>
      </c>
      <c r="X411" s="164" t="str" cm="1">
        <f t="array" aca="1" ref="X411" ca="1">SUBSTITUTE(SUBSTITUTE(MID(CELL("filename"),FIND("[",CELL("filename"))+1,FIND("]",CELL("filename"))-FIND("[",CELL("filename"))-1)," JH Farmer Payment-",""),".xlsx","")</f>
        <v>Indent</v>
      </c>
      <c r="Y411" s="13">
        <f t="shared" si="30"/>
        <v>32.154954560475879</v>
      </c>
      <c r="Z411" s="3">
        <v>0</v>
      </c>
    </row>
    <row r="412" spans="1:26" x14ac:dyDescent="0.25">
      <c r="A412" t="str">
        <f>CONCATENATE(Table2[[#This Row],[Code]],Table2[[#This Row],[Farmers Code]])</f>
        <v>200200020019</v>
      </c>
      <c r="B412" s="1" t="str">
        <f>INDEX('MPG Payment'!$A:$A,MATCH(Table2[[#This Row],[Code]],'MPG Payment'!B:B,0))</f>
        <v>BMC Code :2002</v>
      </c>
      <c r="C412" t="str">
        <f>VLOOKUP(Table2[[#This Row],[Code]],'MPG Payment'!B:C,2,0)</f>
        <v>Jari</v>
      </c>
      <c r="D412" s="17">
        <v>20020002</v>
      </c>
      <c r="E412" s="17" t="s">
        <v>3</v>
      </c>
      <c r="F412" s="1">
        <v>14</v>
      </c>
      <c r="G412" s="13">
        <v>59.169999999999995</v>
      </c>
      <c r="H412" s="13">
        <v>2542.7536999999998</v>
      </c>
      <c r="I412" s="166">
        <v>0</v>
      </c>
      <c r="J412" s="191">
        <v>0</v>
      </c>
      <c r="K412" s="166">
        <v>0</v>
      </c>
      <c r="L412" s="166">
        <v>0</v>
      </c>
      <c r="M412" s="18">
        <v>0</v>
      </c>
      <c r="N412" s="165">
        <f>VLOOKUP(Table2[[#This Row],[Code]],'MPG Payment'!$B$4:$Z$130,25,0)</f>
        <v>0</v>
      </c>
      <c r="O412" s="170">
        <f t="shared" si="31"/>
        <v>2543</v>
      </c>
      <c r="P412" t="str">
        <f>IFERROR(VLOOKUP(D412,'Bank Master'!$C$3:$D$7987,2,0),"Indirect")</f>
        <v>Direct</v>
      </c>
      <c r="Q412" t="str">
        <f>IFERROR(VLOOKUP(A412,Table1424[],6,0),0)</f>
        <v>BHOLA SAHU</v>
      </c>
      <c r="R412" t="str">
        <f>IFERROR(VLOOKUP(A412,Table1424[],7,0),0)</f>
        <v>494510110012526</v>
      </c>
      <c r="S412" t="str">
        <f>IFERROR(VLOOKUP(A412,Table1424[],8,0),0)</f>
        <v>BKID0004945</v>
      </c>
      <c r="T412" t="str">
        <f>IFERROR(VLOOKUP(A412,Table1424[],9,0),0)</f>
        <v>BANK OF INDIA</v>
      </c>
      <c r="U412" s="40">
        <f>IFERROR(VLOOKUP(A412,Table1424[],10,0),0)</f>
        <v>45183</v>
      </c>
      <c r="V412">
        <f t="shared" si="32"/>
        <v>1</v>
      </c>
      <c r="W412" t="str">
        <f t="shared" si="33"/>
        <v>Available</v>
      </c>
      <c r="X412" s="164" t="str" cm="1">
        <f t="array" aca="1" ref="X412" ca="1">SUBSTITUTE(SUBSTITUTE(MID(CELL("filename"),FIND("[",CELL("filename"))+1,FIND("]",CELL("filename"))-FIND("[",CELL("filename"))-1)," JH Farmer Payment-",""),".xlsx","")</f>
        <v>Indent</v>
      </c>
      <c r="Y412" s="13">
        <f t="shared" si="30"/>
        <v>30.081588473888797</v>
      </c>
      <c r="Z412" s="3">
        <v>0</v>
      </c>
    </row>
    <row r="413" spans="1:26" x14ac:dyDescent="0.25">
      <c r="A413" t="str">
        <f>CONCATENATE(Table2[[#This Row],[Code]],Table2[[#This Row],[Farmers Code]])</f>
        <v>200200020032</v>
      </c>
      <c r="B413" s="1" t="str">
        <f>INDEX('MPG Payment'!$A:$A,MATCH(Table2[[#This Row],[Code]],'MPG Payment'!B:B,0))</f>
        <v>BMC Code :2002</v>
      </c>
      <c r="C413" t="str">
        <f>VLOOKUP(Table2[[#This Row],[Code]],'MPG Payment'!B:C,2,0)</f>
        <v>Jari</v>
      </c>
      <c r="D413" s="17">
        <v>20020002</v>
      </c>
      <c r="E413" s="17" t="s">
        <v>8</v>
      </c>
      <c r="F413" s="1">
        <v>14</v>
      </c>
      <c r="G413" s="13">
        <v>56.26</v>
      </c>
      <c r="H413" s="13">
        <v>2468.8858</v>
      </c>
      <c r="I413" s="166">
        <v>0</v>
      </c>
      <c r="J413" s="191">
        <v>0</v>
      </c>
      <c r="K413" s="166">
        <v>0</v>
      </c>
      <c r="L413" s="166">
        <v>0</v>
      </c>
      <c r="M413" s="18">
        <v>0</v>
      </c>
      <c r="N413" s="165">
        <f>VLOOKUP(Table2[[#This Row],[Code]],'MPG Payment'!$B$4:$Z$130,25,0)</f>
        <v>0</v>
      </c>
      <c r="O413" s="170">
        <f t="shared" si="31"/>
        <v>2469</v>
      </c>
      <c r="P413" t="str">
        <f>IFERROR(VLOOKUP(D413,'Bank Master'!$C$3:$D$7987,2,0),"Indirect")</f>
        <v>Direct</v>
      </c>
      <c r="Q413" t="str">
        <f>IFERROR(VLOOKUP(A413,Table1424[],6,0),0)</f>
        <v xml:space="preserve">Bandhu Sahu </v>
      </c>
      <c r="R413" t="str">
        <f>IFERROR(VLOOKUP(A413,Table1424[],7,0),0)</f>
        <v>22009483440</v>
      </c>
      <c r="S413" t="str">
        <f>IFERROR(VLOOKUP(A413,Table1424[],8,0),0)</f>
        <v>SBIN0RRVCGB</v>
      </c>
      <c r="T413" t="str">
        <f>IFERROR(VLOOKUP(A413,Table1424[],9,0),0)</f>
        <v>STATE BANK OF INDIA</v>
      </c>
      <c r="U413" s="40">
        <f>IFERROR(VLOOKUP(A413,Table1424[],10,0),0)</f>
        <v>45297</v>
      </c>
      <c r="V413">
        <f t="shared" si="32"/>
        <v>1</v>
      </c>
      <c r="W413" t="str">
        <f t="shared" si="33"/>
        <v>Available</v>
      </c>
      <c r="X413" s="164" t="str" cm="1">
        <f t="array" aca="1" ref="X413" ca="1">SUBSTITUTE(SUBSTITUTE(MID(CELL("filename"),FIND("[",CELL("filename"))+1,FIND("]",CELL("filename"))-FIND("[",CELL("filename"))-1)," JH Farmer Payment-",""),".xlsx","")</f>
        <v>Indent</v>
      </c>
      <c r="Y413" s="13">
        <f t="shared" si="30"/>
        <v>30.718451119800928</v>
      </c>
      <c r="Z413" s="3">
        <v>0</v>
      </c>
    </row>
    <row r="414" spans="1:26" x14ac:dyDescent="0.25">
      <c r="A414" t="str">
        <f>CONCATENATE(Table2[[#This Row],[Code]],Table2[[#This Row],[Farmers Code]])</f>
        <v>200200020034</v>
      </c>
      <c r="B414" s="1" t="str">
        <f>INDEX('MPG Payment'!$A:$A,MATCH(Table2[[#This Row],[Code]],'MPG Payment'!B:B,0))</f>
        <v>BMC Code :2002</v>
      </c>
      <c r="C414" t="str">
        <f>VLOOKUP(Table2[[#This Row],[Code]],'MPG Payment'!B:C,2,0)</f>
        <v>Jari</v>
      </c>
      <c r="D414" s="17">
        <v>20020002</v>
      </c>
      <c r="E414" s="17" t="s">
        <v>33</v>
      </c>
      <c r="F414" s="1">
        <v>7</v>
      </c>
      <c r="G414" s="13">
        <v>27.04</v>
      </c>
      <c r="H414" s="13">
        <v>1155.7494999999999</v>
      </c>
      <c r="I414" s="166">
        <v>0</v>
      </c>
      <c r="J414" s="191">
        <v>0</v>
      </c>
      <c r="K414" s="166">
        <v>0</v>
      </c>
      <c r="L414" s="166">
        <v>0</v>
      </c>
      <c r="M414" s="18">
        <v>0</v>
      </c>
      <c r="N414" s="165">
        <f>VLOOKUP(Table2[[#This Row],[Code]],'MPG Payment'!$B$4:$Z$130,25,0)</f>
        <v>0</v>
      </c>
      <c r="O414" s="170">
        <f t="shared" si="31"/>
        <v>1156</v>
      </c>
      <c r="P414" t="str">
        <f>IFERROR(VLOOKUP(D414,'Bank Master'!$C$3:$D$7987,2,0),"Indirect")</f>
        <v>Direct</v>
      </c>
      <c r="Q414" t="str">
        <f>IFERROR(VLOOKUP(A414,Table1424[],6,0),0)</f>
        <v>KATIBAN KHATOON</v>
      </c>
      <c r="R414" t="str">
        <f>IFERROR(VLOOKUP(A414,Table1424[],7,0),0)</f>
        <v>520101037218731</v>
      </c>
      <c r="S414" t="str">
        <f>IFERROR(VLOOKUP(A414,Table1424[],8,0),0)</f>
        <v>UBIN0915874</v>
      </c>
      <c r="T414" t="str">
        <f>IFERROR(VLOOKUP(A414,Table1424[],9,0),0)</f>
        <v>UNION BANK OF INDIA</v>
      </c>
      <c r="U414" s="40">
        <f>IFERROR(VLOOKUP(A414,Table1424[],10,0),0)</f>
        <v>0</v>
      </c>
      <c r="V414">
        <f t="shared" si="32"/>
        <v>1</v>
      </c>
      <c r="W414" t="str">
        <f t="shared" si="33"/>
        <v>Available</v>
      </c>
      <c r="X414" s="164" t="str" cm="1">
        <f t="array" aca="1" ref="X414" ca="1">SUBSTITUTE(SUBSTITUTE(MID(CELL("filename"),FIND("[",CELL("filename"))+1,FIND("]",CELL("filename"))-FIND("[",CELL("filename"))-1)," JH Farmer Payment-",""),".xlsx","")</f>
        <v>Indent</v>
      </c>
      <c r="Y414" s="13">
        <f t="shared" si="30"/>
        <v>14.959775332840238</v>
      </c>
      <c r="Z414" s="3">
        <v>0</v>
      </c>
    </row>
    <row r="415" spans="1:26" x14ac:dyDescent="0.25">
      <c r="A415" t="str">
        <f>CONCATENATE(Table2[[#This Row],[Code]],Table2[[#This Row],[Farmers Code]])</f>
        <v>200200020036</v>
      </c>
      <c r="B415" s="1" t="str">
        <f>INDEX('MPG Payment'!$A:$A,MATCH(Table2[[#This Row],[Code]],'MPG Payment'!B:B,0))</f>
        <v>BMC Code :2002</v>
      </c>
      <c r="C415" t="str">
        <f>VLOOKUP(Table2[[#This Row],[Code]],'MPG Payment'!B:C,2,0)</f>
        <v>Jari</v>
      </c>
      <c r="D415" s="17">
        <v>20020002</v>
      </c>
      <c r="E415" s="17" t="s">
        <v>10</v>
      </c>
      <c r="F415" s="1">
        <v>14</v>
      </c>
      <c r="G415" s="13">
        <v>78.14</v>
      </c>
      <c r="H415" s="13">
        <v>3325.7115999999996</v>
      </c>
      <c r="I415" s="166">
        <v>0</v>
      </c>
      <c r="J415" s="191">
        <v>0</v>
      </c>
      <c r="K415" s="166">
        <v>0</v>
      </c>
      <c r="L415" s="166">
        <v>0</v>
      </c>
      <c r="M415" s="18">
        <v>0</v>
      </c>
      <c r="N415" s="165">
        <f>VLOOKUP(Table2[[#This Row],[Code]],'MPG Payment'!$B$4:$Z$130,25,0)</f>
        <v>0</v>
      </c>
      <c r="O415" s="170">
        <f t="shared" si="31"/>
        <v>3326</v>
      </c>
      <c r="P415" t="str">
        <f>IFERROR(VLOOKUP(D415,'Bank Master'!$C$3:$D$7987,2,0),"Indirect")</f>
        <v>Direct</v>
      </c>
      <c r="Q415" t="str">
        <f>IFERROR(VLOOKUP(A415,Table1424[],6,0),0)</f>
        <v xml:space="preserve">Balak Gope </v>
      </c>
      <c r="R415" t="str">
        <f>IFERROR(VLOOKUP(A415,Table1424[],7,0),0)</f>
        <v>22016694952</v>
      </c>
      <c r="S415" t="str">
        <f>IFERROR(VLOOKUP(A415,Table1424[],8,0),0)</f>
        <v>SBIN0RRVCGB</v>
      </c>
      <c r="T415" t="str">
        <f>IFERROR(VLOOKUP(A415,Table1424[],9,0),0)</f>
        <v>STATE BANK OF INDIA</v>
      </c>
      <c r="U415" s="40">
        <f>IFERROR(VLOOKUP(A415,Table1424[],10,0),0)</f>
        <v>45362</v>
      </c>
      <c r="V415">
        <f t="shared" si="32"/>
        <v>1</v>
      </c>
      <c r="W415" t="str">
        <f t="shared" si="33"/>
        <v>Available</v>
      </c>
      <c r="X415" s="164" t="str" cm="1">
        <f t="array" aca="1" ref="X415" ca="1">SUBSTITUTE(SUBSTITUTE(MID(CELL("filename"),FIND("[",CELL("filename"))+1,FIND("]",CELL("filename"))-FIND("[",CELL("filename"))-1)," JH Farmer Payment-",""),".xlsx","")</f>
        <v>Indent</v>
      </c>
      <c r="Y415" s="13">
        <f t="shared" si="30"/>
        <v>29.792655746096749</v>
      </c>
      <c r="Z415" s="3">
        <v>0</v>
      </c>
    </row>
    <row r="416" spans="1:26" x14ac:dyDescent="0.25">
      <c r="A416" t="str">
        <f>CONCATENATE(Table2[[#This Row],[Code]],Table2[[#This Row],[Farmers Code]])</f>
        <v>200200020038</v>
      </c>
      <c r="B416" s="1" t="str">
        <f>INDEX('MPG Payment'!$A:$A,MATCH(Table2[[#This Row],[Code]],'MPG Payment'!B:B,0))</f>
        <v>BMC Code :2002</v>
      </c>
      <c r="C416" t="str">
        <f>VLOOKUP(Table2[[#This Row],[Code]],'MPG Payment'!B:C,2,0)</f>
        <v>Jari</v>
      </c>
      <c r="D416" s="17">
        <v>20020002</v>
      </c>
      <c r="E416" s="17" t="s">
        <v>11</v>
      </c>
      <c r="F416" s="1">
        <v>7</v>
      </c>
      <c r="G416" s="13">
        <v>18.610000000000003</v>
      </c>
      <c r="H416" s="13">
        <v>814.11570000000006</v>
      </c>
      <c r="I416" s="166">
        <v>0</v>
      </c>
      <c r="J416" s="191">
        <v>0</v>
      </c>
      <c r="K416" s="166">
        <v>0</v>
      </c>
      <c r="L416" s="166">
        <v>0</v>
      </c>
      <c r="M416" s="18">
        <v>0</v>
      </c>
      <c r="N416" s="165">
        <f>VLOOKUP(Table2[[#This Row],[Code]],'MPG Payment'!$B$4:$Z$130,25,0)</f>
        <v>0</v>
      </c>
      <c r="O416" s="170">
        <f t="shared" si="31"/>
        <v>814</v>
      </c>
      <c r="P416" t="str">
        <f>IFERROR(VLOOKUP(D416,'Bank Master'!$C$3:$D$7987,2,0),"Indirect")</f>
        <v>Direct</v>
      </c>
      <c r="Q416" t="str">
        <f>IFERROR(VLOOKUP(A416,Table1424[],6,0),0)</f>
        <v xml:space="preserve">Bhikharm Oraon </v>
      </c>
      <c r="R416" t="str">
        <f>IFERROR(VLOOKUP(A416,Table1424[],7,0),0)</f>
        <v>158722010001270</v>
      </c>
      <c r="S416" t="str">
        <f>IFERROR(VLOOKUP(A416,Table1424[],8,0),0)</f>
        <v>UBIN0915874</v>
      </c>
      <c r="T416" t="str">
        <f>IFERROR(VLOOKUP(A416,Table1424[],9,0),0)</f>
        <v>UNION BANK OF INDIA</v>
      </c>
      <c r="U416" s="40">
        <f>IFERROR(VLOOKUP(A416,Table1424[],10,0),0)</f>
        <v>45362</v>
      </c>
      <c r="V416">
        <f t="shared" si="32"/>
        <v>1</v>
      </c>
      <c r="W416" t="str">
        <f t="shared" si="33"/>
        <v>Available</v>
      </c>
      <c r="X416" s="164" t="str" cm="1">
        <f t="array" aca="1" ref="X416" ca="1">SUBSTITUTE(SUBSTITUTE(MID(CELL("filename"),FIND("[",CELL("filename"))+1,FIND("]",CELL("filename"))-FIND("[",CELL("filename"))-1)," JH Farmer Payment-",""),".xlsx","")</f>
        <v>Indent</v>
      </c>
      <c r="Y416" s="13">
        <f t="shared" si="30"/>
        <v>15.311149650725415</v>
      </c>
      <c r="Z416" s="3">
        <v>0</v>
      </c>
    </row>
    <row r="417" spans="1:26" x14ac:dyDescent="0.25">
      <c r="A417" t="str">
        <f>CONCATENATE(Table2[[#This Row],[Code]],Table2[[#This Row],[Farmers Code]])</f>
        <v>200200020039</v>
      </c>
      <c r="B417" s="1" t="str">
        <f>INDEX('MPG Payment'!$A:$A,MATCH(Table2[[#This Row],[Code]],'MPG Payment'!B:B,0))</f>
        <v>BMC Code :2002</v>
      </c>
      <c r="C417" t="str">
        <f>VLOOKUP(Table2[[#This Row],[Code]],'MPG Payment'!B:C,2,0)</f>
        <v>Jari</v>
      </c>
      <c r="D417" s="17">
        <v>20020002</v>
      </c>
      <c r="E417" s="17" t="s">
        <v>12</v>
      </c>
      <c r="F417" s="1">
        <v>7</v>
      </c>
      <c r="G417" s="13">
        <v>34.19</v>
      </c>
      <c r="H417" s="13">
        <v>1372.6974000000002</v>
      </c>
      <c r="I417" s="166">
        <v>0</v>
      </c>
      <c r="J417" s="191">
        <v>0</v>
      </c>
      <c r="K417" s="166">
        <v>0</v>
      </c>
      <c r="L417" s="166">
        <v>0</v>
      </c>
      <c r="M417" s="18">
        <v>0</v>
      </c>
      <c r="N417" s="165">
        <f>VLOOKUP(Table2[[#This Row],[Code]],'MPG Payment'!$B$4:$Z$130,25,0)</f>
        <v>0</v>
      </c>
      <c r="O417" s="170">
        <f t="shared" si="31"/>
        <v>1373</v>
      </c>
      <c r="P417" t="str">
        <f>IFERROR(VLOOKUP(D417,'Bank Master'!$C$3:$D$7987,2,0),"Indirect")</f>
        <v>Direct</v>
      </c>
      <c r="Q417" t="str">
        <f>IFERROR(VLOOKUP(A417,Table1424[],6,0),0)</f>
        <v>ANIL UROV</v>
      </c>
      <c r="R417" t="str">
        <f>IFERROR(VLOOKUP(A417,Table1424[],7,0),0)</f>
        <v>469510110004977</v>
      </c>
      <c r="S417" t="str">
        <f>IFERROR(VLOOKUP(A417,Table1424[],8,0),0)</f>
        <v>BKID0004695</v>
      </c>
      <c r="T417">
        <f>IFERROR(VLOOKUP(A417,Table1424[],9,0),0)</f>
        <v>0</v>
      </c>
      <c r="U417" s="40">
        <f>IFERROR(VLOOKUP(A417,Table1424[],10,0),0)</f>
        <v>0</v>
      </c>
      <c r="V417">
        <f t="shared" si="32"/>
        <v>1</v>
      </c>
      <c r="W417" t="str">
        <f t="shared" si="33"/>
        <v>Available</v>
      </c>
      <c r="X417" s="164" t="str" cm="1">
        <f t="array" aca="1" ref="X417" ca="1">SUBSTITUTE(SUBSTITUTE(MID(CELL("filename"),FIND("[",CELL("filename"))+1,FIND("]",CELL("filename"))-FIND("[",CELL("filename"))-1)," JH Farmer Payment-",""),".xlsx","")</f>
        <v>Indent</v>
      </c>
      <c r="Y417" s="13">
        <f t="shared" si="30"/>
        <v>14.052181632056163</v>
      </c>
      <c r="Z417" s="3">
        <v>0</v>
      </c>
    </row>
    <row r="418" spans="1:26" x14ac:dyDescent="0.25">
      <c r="A418" t="str">
        <f>CONCATENATE(Table2[[#This Row],[Code]],Table2[[#This Row],[Farmers Code]])</f>
        <v>200200020043</v>
      </c>
      <c r="B418" s="1" t="str">
        <f>INDEX('MPG Payment'!$A:$A,MATCH(Table2[[#This Row],[Code]],'MPG Payment'!B:B,0))</f>
        <v>BMC Code :2002</v>
      </c>
      <c r="C418" t="str">
        <f>VLOOKUP(Table2[[#This Row],[Code]],'MPG Payment'!B:C,2,0)</f>
        <v>Jari</v>
      </c>
      <c r="D418" s="17">
        <v>20020002</v>
      </c>
      <c r="E418" s="17" t="s">
        <v>1650</v>
      </c>
      <c r="F418" s="1">
        <v>7</v>
      </c>
      <c r="G418" s="13">
        <v>24.63</v>
      </c>
      <c r="H418" s="13">
        <v>1131.4005</v>
      </c>
      <c r="I418" s="166">
        <v>0</v>
      </c>
      <c r="J418" s="191">
        <v>0</v>
      </c>
      <c r="K418" s="166">
        <v>0</v>
      </c>
      <c r="L418" s="166">
        <v>0</v>
      </c>
      <c r="M418" s="18">
        <v>0</v>
      </c>
      <c r="N418" s="165">
        <f>VLOOKUP(Table2[[#This Row],[Code]],'MPG Payment'!$B$4:$Z$130,25,0)</f>
        <v>0</v>
      </c>
      <c r="O418" s="170">
        <f t="shared" si="31"/>
        <v>1131</v>
      </c>
      <c r="P418" t="str">
        <f>IFERROR(VLOOKUP(D418,'Bank Master'!$C$3:$D$7987,2,0),"Indirect")</f>
        <v>Direct</v>
      </c>
      <c r="Q418" t="str">
        <f>IFERROR(VLOOKUP(A418,Table1424[],6,0),0)</f>
        <v xml:space="preserve">Tanu Kumari </v>
      </c>
      <c r="R418" t="str">
        <f>IFERROR(VLOOKUP(A418,Table1424[],7,0),0)</f>
        <v>54248100010095</v>
      </c>
      <c r="S418" t="str">
        <f>IFERROR(VLOOKUP(A418,Table1424[],8,0),0)</f>
        <v>BARB0RATUCH</v>
      </c>
      <c r="T418" t="str">
        <f>IFERROR(VLOOKUP(A418,Table1424[],9,0),0)</f>
        <v>BANK OF BARODA</v>
      </c>
      <c r="U418" s="40">
        <f>IFERROR(VLOOKUP(A418,Table1424[],10,0),0)</f>
        <v>45387</v>
      </c>
      <c r="V418">
        <f t="shared" si="32"/>
        <v>1</v>
      </c>
      <c r="W418" t="str">
        <f t="shared" si="33"/>
        <v>Available</v>
      </c>
      <c r="X418" s="164" t="str" cm="1">
        <f t="array" aca="1" ref="X418" ca="1">SUBSTITUTE(SUBSTITUTE(MID(CELL("filename"),FIND("[",CELL("filename"))+1,FIND("]",CELL("filename"))-FIND("[",CELL("filename"))-1)," JH Farmer Payment-",""),".xlsx","")</f>
        <v>Indent</v>
      </c>
      <c r="Y418" s="13">
        <f t="shared" si="30"/>
        <v>16.077554811205847</v>
      </c>
      <c r="Z418" s="3">
        <v>0</v>
      </c>
    </row>
    <row r="419" spans="1:26" x14ac:dyDescent="0.25">
      <c r="A419" t="str">
        <f>CONCATENATE(Table2[[#This Row],[Code]],Table2[[#This Row],[Farmers Code]])</f>
        <v>200200020046</v>
      </c>
      <c r="B419" s="1" t="str">
        <f>INDEX('MPG Payment'!$A:$A,MATCH(Table2[[#This Row],[Code]],'MPG Payment'!B:B,0))</f>
        <v>BMC Code :2002</v>
      </c>
      <c r="C419" t="str">
        <f>VLOOKUP(Table2[[#This Row],[Code]],'MPG Payment'!B:C,2,0)</f>
        <v>Jari</v>
      </c>
      <c r="D419" s="17">
        <v>20020002</v>
      </c>
      <c r="E419" s="17" t="s">
        <v>129</v>
      </c>
      <c r="F419" s="1">
        <v>7</v>
      </c>
      <c r="G419" s="13">
        <v>20.58</v>
      </c>
      <c r="H419" s="13">
        <v>883.87509999999997</v>
      </c>
      <c r="I419" s="166">
        <v>0</v>
      </c>
      <c r="J419" s="191">
        <v>0</v>
      </c>
      <c r="K419" s="166">
        <v>0</v>
      </c>
      <c r="L419" s="166">
        <v>0</v>
      </c>
      <c r="M419" s="18">
        <v>0</v>
      </c>
      <c r="N419" s="165">
        <f>VLOOKUP(Table2[[#This Row],[Code]],'MPG Payment'!$B$4:$Z$130,25,0)</f>
        <v>0</v>
      </c>
      <c r="O419" s="170">
        <f t="shared" si="31"/>
        <v>884</v>
      </c>
      <c r="P419" t="str">
        <f>IFERROR(VLOOKUP(D419,'Bank Master'!$C$3:$D$7987,2,0),"Indirect")</f>
        <v>Direct</v>
      </c>
      <c r="Q419" t="str">
        <f>IFERROR(VLOOKUP(A419,Table1424[],6,0),0)</f>
        <v xml:space="preserve">Mina Devi </v>
      </c>
      <c r="R419" t="str">
        <f>IFERROR(VLOOKUP(A419,Table1424[],7,0),0)</f>
        <v>520191028617742</v>
      </c>
      <c r="S419" t="str">
        <f>IFERROR(VLOOKUP(A419,Table1424[],8,0),0)</f>
        <v>UBIN0915874</v>
      </c>
      <c r="T419" t="str">
        <f>IFERROR(VLOOKUP(A419,Table1424[],9,0),0)</f>
        <v>UNION BANK OF INDIA</v>
      </c>
      <c r="U419" s="40">
        <f>IFERROR(VLOOKUP(A419,Table1424[],10,0),0)</f>
        <v>45451</v>
      </c>
      <c r="V419">
        <f t="shared" si="32"/>
        <v>1</v>
      </c>
      <c r="W419" t="str">
        <f t="shared" si="33"/>
        <v>Available</v>
      </c>
      <c r="X419" s="164" t="str" cm="1">
        <f t="array" aca="1" ref="X419" ca="1">SUBSTITUTE(SUBSTITUTE(MID(CELL("filename"),FIND("[",CELL("filename"))+1,FIND("]",CELL("filename"))-FIND("[",CELL("filename"))-1)," JH Farmer Payment-",""),".xlsx","")</f>
        <v>Indent</v>
      </c>
      <c r="Y419" s="13">
        <f t="shared" si="30"/>
        <v>15.031889455782315</v>
      </c>
      <c r="Z419" s="3">
        <v>0</v>
      </c>
    </row>
    <row r="420" spans="1:26" x14ac:dyDescent="0.25">
      <c r="A420" t="str">
        <f>CONCATENATE(Table2[[#This Row],[Code]],Table2[[#This Row],[Farmers Code]])</f>
        <v>200200020047</v>
      </c>
      <c r="B420" s="1" t="str">
        <f>INDEX('MPG Payment'!$A:$A,MATCH(Table2[[#This Row],[Code]],'MPG Payment'!B:B,0))</f>
        <v>BMC Code :2002</v>
      </c>
      <c r="C420" t="str">
        <f>VLOOKUP(Table2[[#This Row],[Code]],'MPG Payment'!B:C,2,0)</f>
        <v>Jari</v>
      </c>
      <c r="D420" s="17">
        <v>20020002</v>
      </c>
      <c r="E420" s="17" t="s">
        <v>423</v>
      </c>
      <c r="F420" s="1">
        <v>14</v>
      </c>
      <c r="G420" s="13">
        <v>325.98999999999995</v>
      </c>
      <c r="H420" s="13">
        <v>13084.507999999998</v>
      </c>
      <c r="I420" s="166">
        <v>0</v>
      </c>
      <c r="J420" s="191">
        <v>0</v>
      </c>
      <c r="K420" s="166">
        <v>0</v>
      </c>
      <c r="L420" s="166">
        <v>0</v>
      </c>
      <c r="M420" s="18">
        <v>0</v>
      </c>
      <c r="N420" s="165">
        <f>VLOOKUP(Table2[[#This Row],[Code]],'MPG Payment'!$B$4:$Z$130,25,0)</f>
        <v>0</v>
      </c>
      <c r="O420" s="170">
        <f t="shared" si="31"/>
        <v>13085</v>
      </c>
      <c r="P420" t="str">
        <f>IFERROR(VLOOKUP(D420,'Bank Master'!$C$3:$D$7987,2,0),"Indirect")</f>
        <v>Direct</v>
      </c>
      <c r="Q420" t="str">
        <f>IFERROR(VLOOKUP(A420,Table1424[],6,0),0)</f>
        <v xml:space="preserve">Sidik Ansari </v>
      </c>
      <c r="R420" t="str">
        <f>IFERROR(VLOOKUP(A420,Table1424[],7,0),0)</f>
        <v>520101037139971</v>
      </c>
      <c r="S420" t="str">
        <f>IFERROR(VLOOKUP(A420,Table1424[],8,0),0)</f>
        <v>UBIN0915874</v>
      </c>
      <c r="T420" t="str">
        <f>IFERROR(VLOOKUP(A420,Table1424[],9,0),0)</f>
        <v>UNION BANK OF INDIA</v>
      </c>
      <c r="U420" s="40">
        <f>IFERROR(VLOOKUP(A420,Table1424[],10,0),0)</f>
        <v>45458</v>
      </c>
      <c r="V420">
        <f t="shared" si="32"/>
        <v>1</v>
      </c>
      <c r="W420" t="str">
        <f t="shared" si="33"/>
        <v>Available</v>
      </c>
      <c r="X420" s="164" t="str" cm="1">
        <f t="array" aca="1" ref="X420" ca="1">SUBSTITUTE(SUBSTITUTE(MID(CELL("filename"),FIND("[",CELL("filename"))+1,FIND("]",CELL("filename"))-FIND("[",CELL("filename"))-1)," JH Farmer Payment-",""),".xlsx","")</f>
        <v>Indent</v>
      </c>
      <c r="Y420" s="13">
        <f t="shared" si="30"/>
        <v>28.096431178870521</v>
      </c>
      <c r="Z420" s="3">
        <v>0</v>
      </c>
    </row>
    <row r="421" spans="1:26" x14ac:dyDescent="0.25">
      <c r="A421" t="str">
        <f>CONCATENATE(Table2[[#This Row],[Code]],Table2[[#This Row],[Farmers Code]])</f>
        <v>200200020050</v>
      </c>
      <c r="B421" s="1" t="str">
        <f>INDEX('MPG Payment'!$A:$A,MATCH(Table2[[#This Row],[Code]],'MPG Payment'!B:B,0))</f>
        <v>BMC Code :2002</v>
      </c>
      <c r="C421" t="str">
        <f>VLOOKUP(Table2[[#This Row],[Code]],'MPG Payment'!B:C,2,0)</f>
        <v>Jari</v>
      </c>
      <c r="D421" s="17">
        <v>20020002</v>
      </c>
      <c r="E421" s="17" t="s">
        <v>2068</v>
      </c>
      <c r="F421" s="1">
        <v>7</v>
      </c>
      <c r="G421" s="13">
        <v>36.799999999999997</v>
      </c>
      <c r="H421" s="13">
        <v>1778.4453999999998</v>
      </c>
      <c r="I421" s="166">
        <v>0</v>
      </c>
      <c r="J421" s="191">
        <v>0</v>
      </c>
      <c r="K421" s="166">
        <v>0</v>
      </c>
      <c r="L421" s="166">
        <v>0</v>
      </c>
      <c r="M421" s="18">
        <v>0</v>
      </c>
      <c r="N421" s="165">
        <f>VLOOKUP(Table2[[#This Row],[Code]],'MPG Payment'!$B$4:$Z$130,25,0)</f>
        <v>0</v>
      </c>
      <c r="O421" s="170">
        <f t="shared" si="31"/>
        <v>1778</v>
      </c>
      <c r="P421" t="str">
        <f>IFERROR(VLOOKUP(D421,'Bank Master'!$C$3:$D$7987,2,0),"Indirect")</f>
        <v>Direct</v>
      </c>
      <c r="Q421" t="str">
        <f>IFERROR(VLOOKUP(A421,Table1424[],6,0),0)</f>
        <v xml:space="preserve">Madhya Oraon </v>
      </c>
      <c r="R421" t="str">
        <f>IFERROR(VLOOKUP(A421,Table1424[],7,0),0)</f>
        <v>494510110014472</v>
      </c>
      <c r="S421" t="str">
        <f>IFERROR(VLOOKUP(A421,Table1424[],8,0),0)</f>
        <v>BKID0004945</v>
      </c>
      <c r="T421" t="str">
        <f>IFERROR(VLOOKUP(A421,Table1424[],9,0),0)</f>
        <v>BANK OF INDIA</v>
      </c>
      <c r="U421" s="40">
        <f>IFERROR(VLOOKUP(A421,Table1424[],10,0),0)</f>
        <v>45535</v>
      </c>
      <c r="V421">
        <f t="shared" si="32"/>
        <v>1</v>
      </c>
      <c r="W421" t="str">
        <f t="shared" si="33"/>
        <v>Available</v>
      </c>
      <c r="X421" s="164" t="str" cm="1">
        <f t="array" aca="1" ref="X421" ca="1">SUBSTITUTE(SUBSTITUTE(MID(CELL("filename"),FIND("[",CELL("filename"))+1,FIND("]",CELL("filename"))-FIND("[",CELL("filename"))-1)," JH Farmer Payment-",""),".xlsx","")</f>
        <v>Indent</v>
      </c>
      <c r="Y421" s="13">
        <f t="shared" si="30"/>
        <v>16.91456222826087</v>
      </c>
      <c r="Z421" s="3">
        <v>0</v>
      </c>
    </row>
    <row r="422" spans="1:26" x14ac:dyDescent="0.25">
      <c r="A422" t="str">
        <f>CONCATENATE(Table2[[#This Row],[Code]],Table2[[#This Row],[Farmers Code]])</f>
        <v>200200020051</v>
      </c>
      <c r="B422" s="1" t="str">
        <f>INDEX('MPG Payment'!$A:$A,MATCH(Table2[[#This Row],[Code]],'MPG Payment'!B:B,0))</f>
        <v>BMC Code :2002</v>
      </c>
      <c r="C422" t="str">
        <f>VLOOKUP(Table2[[#This Row],[Code]],'MPG Payment'!B:C,2,0)</f>
        <v>Jari</v>
      </c>
      <c r="D422" s="17">
        <v>20020002</v>
      </c>
      <c r="E422" s="17" t="s">
        <v>130</v>
      </c>
      <c r="F422" s="1">
        <v>14</v>
      </c>
      <c r="G422" s="13">
        <v>54.91</v>
      </c>
      <c r="H422" s="13">
        <v>2353.5909999999999</v>
      </c>
      <c r="I422" s="166">
        <v>0</v>
      </c>
      <c r="J422" s="191">
        <v>0</v>
      </c>
      <c r="K422" s="166">
        <v>0</v>
      </c>
      <c r="L422" s="166">
        <v>0</v>
      </c>
      <c r="M422" s="18">
        <v>0</v>
      </c>
      <c r="N422" s="165">
        <f>VLOOKUP(Table2[[#This Row],[Code]],'MPG Payment'!$B$4:$Z$130,25,0)</f>
        <v>0</v>
      </c>
      <c r="O422" s="170">
        <f t="shared" si="31"/>
        <v>2354</v>
      </c>
      <c r="P422" t="str">
        <f>IFERROR(VLOOKUP(D422,'Bank Master'!$C$3:$D$7987,2,0),"Indirect")</f>
        <v>Direct</v>
      </c>
      <c r="Q422" t="str">
        <f>IFERROR(VLOOKUP(A422,Table1424[],6,0),0)</f>
        <v xml:space="preserve">Laxmi Devi </v>
      </c>
      <c r="R422" t="str">
        <f>IFERROR(VLOOKUP(A422,Table1424[],7,0),0)</f>
        <v>494518210007110</v>
      </c>
      <c r="S422" t="str">
        <f>IFERROR(VLOOKUP(A422,Table1424[],8,0),0)</f>
        <v>BKID0004945</v>
      </c>
      <c r="T422" t="str">
        <f>IFERROR(VLOOKUP(A422,Table1424[],9,0),0)</f>
        <v>STATE BANK OF INDIA</v>
      </c>
      <c r="U422" s="40">
        <f>IFERROR(VLOOKUP(A422,Table1424[],10,0),0)</f>
        <v>45542</v>
      </c>
      <c r="V422">
        <f t="shared" si="32"/>
        <v>1</v>
      </c>
      <c r="W422" t="str">
        <f t="shared" si="33"/>
        <v>Available</v>
      </c>
      <c r="X422" s="164" t="str" cm="1">
        <f t="array" aca="1" ref="X422" ca="1">SUBSTITUTE(SUBSTITUTE(MID(CELL("filename"),FIND("[",CELL("filename"))+1,FIND("]",CELL("filename"))-FIND("[",CELL("filename"))-1)," JH Farmer Payment-",""),".xlsx","")</f>
        <v>Indent</v>
      </c>
      <c r="Y422" s="13">
        <f t="shared" si="30"/>
        <v>30.003891822983068</v>
      </c>
      <c r="Z422" s="3">
        <v>0</v>
      </c>
    </row>
    <row r="423" spans="1:26" x14ac:dyDescent="0.25">
      <c r="A423" t="str">
        <f>CONCATENATE(Table2[[#This Row],[Code]],Table2[[#This Row],[Farmers Code]])</f>
        <v>200200020053</v>
      </c>
      <c r="B423" s="1" t="str">
        <f>INDEX('MPG Payment'!$A:$A,MATCH(Table2[[#This Row],[Code]],'MPG Payment'!B:B,0))</f>
        <v>BMC Code :2002</v>
      </c>
      <c r="C423" t="str">
        <f>VLOOKUP(Table2[[#This Row],[Code]],'MPG Payment'!B:C,2,0)</f>
        <v>Jari</v>
      </c>
      <c r="D423" s="17">
        <v>20020002</v>
      </c>
      <c r="E423" s="17" t="s">
        <v>131</v>
      </c>
      <c r="F423" s="1">
        <v>13</v>
      </c>
      <c r="G423" s="13">
        <v>29.709999999999997</v>
      </c>
      <c r="H423" s="13">
        <v>1257.9343000000001</v>
      </c>
      <c r="I423" s="166">
        <v>0</v>
      </c>
      <c r="J423" s="191">
        <v>0</v>
      </c>
      <c r="K423" s="166">
        <v>0</v>
      </c>
      <c r="L423" s="166">
        <v>0</v>
      </c>
      <c r="M423" s="18">
        <v>0</v>
      </c>
      <c r="N423" s="165">
        <f>VLOOKUP(Table2[[#This Row],[Code]],'MPG Payment'!$B$4:$Z$130,25,0)</f>
        <v>0</v>
      </c>
      <c r="O423" s="170">
        <f t="shared" si="31"/>
        <v>1258</v>
      </c>
      <c r="P423" t="str">
        <f>IFERROR(VLOOKUP(D423,'Bank Master'!$C$3:$D$7987,2,0),"Indirect")</f>
        <v>Direct</v>
      </c>
      <c r="Q423" t="str">
        <f>IFERROR(VLOOKUP(A423,Table1424[],6,0),0)</f>
        <v>MANOHAR SAHU</v>
      </c>
      <c r="R423" t="str">
        <f>IFERROR(VLOOKUP(A423,Table1424[],7,0),0)</f>
        <v>494510110014407</v>
      </c>
      <c r="S423" t="str">
        <f>IFERROR(VLOOKUP(A423,Table1424[],8,0),0)</f>
        <v>BKID0004945</v>
      </c>
      <c r="T423" t="str">
        <f>IFERROR(VLOOKUP(A423,Table1424[],9,0),0)</f>
        <v>BANK OF INDIA</v>
      </c>
      <c r="U423" s="40">
        <f>IFERROR(VLOOKUP(A423,Table1424[],10,0),0)</f>
        <v>45565</v>
      </c>
      <c r="V423">
        <f t="shared" si="32"/>
        <v>1</v>
      </c>
      <c r="W423" t="str">
        <f t="shared" si="33"/>
        <v>Available</v>
      </c>
      <c r="X423" s="164" t="str" cm="1">
        <f t="array" aca="1" ref="X423" ca="1">SUBSTITUTE(SUBSTITUTE(MID(CELL("filename"),FIND("[",CELL("filename"))+1,FIND("]",CELL("filename"))-FIND("[",CELL("filename"))-1)," JH Farmer Payment-",""),".xlsx","")</f>
        <v>Indent</v>
      </c>
      <c r="Y423" s="13">
        <f t="shared" si="30"/>
        <v>27.521282228205997</v>
      </c>
      <c r="Z423" s="3">
        <v>0</v>
      </c>
    </row>
    <row r="424" spans="1:26" x14ac:dyDescent="0.25">
      <c r="A424" t="str">
        <f>CONCATENATE(Table2[[#This Row],[Code]],Table2[[#This Row],[Farmers Code]])</f>
        <v>200200020055</v>
      </c>
      <c r="B424" s="1" t="str">
        <f>INDEX('MPG Payment'!$A:$A,MATCH(Table2[[#This Row],[Code]],'MPG Payment'!B:B,0))</f>
        <v>BMC Code :2002</v>
      </c>
      <c r="C424" t="str">
        <f>VLOOKUP(Table2[[#This Row],[Code]],'MPG Payment'!B:C,2,0)</f>
        <v>Jari</v>
      </c>
      <c r="D424" s="17">
        <v>20020002</v>
      </c>
      <c r="E424" s="17" t="s">
        <v>427</v>
      </c>
      <c r="F424" s="1">
        <v>14</v>
      </c>
      <c r="G424" s="13">
        <v>78.940000000000012</v>
      </c>
      <c r="H424" s="13">
        <v>3335.2663999999995</v>
      </c>
      <c r="I424" s="166">
        <v>0</v>
      </c>
      <c r="J424" s="191">
        <v>0</v>
      </c>
      <c r="K424" s="166">
        <v>0</v>
      </c>
      <c r="L424" s="166">
        <v>0</v>
      </c>
      <c r="M424" s="18">
        <v>0</v>
      </c>
      <c r="N424" s="165">
        <f>VLOOKUP(Table2[[#This Row],[Code]],'MPG Payment'!$B$4:$Z$130,25,0)</f>
        <v>0</v>
      </c>
      <c r="O424" s="170">
        <f t="shared" si="31"/>
        <v>3335</v>
      </c>
      <c r="P424" t="str">
        <f>IFERROR(VLOOKUP(D424,'Bank Master'!$C$3:$D$7987,2,0),"Indirect")</f>
        <v>Direct</v>
      </c>
      <c r="Q424" t="str">
        <f>IFERROR(VLOOKUP(A424,Table1424[],6,0),0)</f>
        <v>SOHNA ANJUM</v>
      </c>
      <c r="R424" t="str">
        <f>IFERROR(VLOOKUP(A424,Table1424[],7,0),0)</f>
        <v>638202010018618</v>
      </c>
      <c r="S424" t="str">
        <f>IFERROR(VLOOKUP(A424,Table1424[],8,0),0)</f>
        <v>UBIN0563820</v>
      </c>
      <c r="T424" t="str">
        <f>IFERROR(VLOOKUP(A424,Table1424[],9,0),0)</f>
        <v>UNION BANK OF INDIA</v>
      </c>
      <c r="U424" s="40">
        <f>IFERROR(VLOOKUP(A424,Table1424[],10,0),0)</f>
        <v>45600</v>
      </c>
      <c r="V424">
        <f t="shared" si="32"/>
        <v>1</v>
      </c>
      <c r="W424" t="str">
        <f t="shared" si="33"/>
        <v>Available</v>
      </c>
      <c r="X424" s="164" t="str" cm="1">
        <f t="array" aca="1" ref="X424" ca="1">SUBSTITUTE(SUBSTITUTE(MID(CELL("filename"),FIND("[",CELL("filename"))+1,FIND("]",CELL("filename"))-FIND("[",CELL("filename"))-1)," JH Farmer Payment-",""),".xlsx","")</f>
        <v>Indent</v>
      </c>
      <c r="Y424" s="13">
        <f t="shared" si="30"/>
        <v>29.575455789206988</v>
      </c>
      <c r="Z424" s="3">
        <v>0</v>
      </c>
    </row>
    <row r="425" spans="1:26" x14ac:dyDescent="0.25">
      <c r="A425" t="str">
        <f>CONCATENATE(Table2[[#This Row],[Code]],Table2[[#This Row],[Farmers Code]])</f>
        <v>200200020057</v>
      </c>
      <c r="B425" s="1" t="str">
        <f>INDEX('MPG Payment'!$A:$A,MATCH(Table2[[#This Row],[Code]],'MPG Payment'!B:B,0))</f>
        <v>BMC Code :2002</v>
      </c>
      <c r="C425" t="str">
        <f>VLOOKUP(Table2[[#This Row],[Code]],'MPG Payment'!B:C,2,0)</f>
        <v>Jari</v>
      </c>
      <c r="D425" s="17">
        <v>20020002</v>
      </c>
      <c r="E425" s="17" t="s">
        <v>762</v>
      </c>
      <c r="F425" s="1">
        <v>14</v>
      </c>
      <c r="G425" s="13">
        <v>35.44</v>
      </c>
      <c r="H425" s="13">
        <v>1610.4903999999999</v>
      </c>
      <c r="I425" s="166">
        <v>0</v>
      </c>
      <c r="J425" s="191">
        <v>0</v>
      </c>
      <c r="K425" s="166">
        <v>0</v>
      </c>
      <c r="L425" s="166">
        <v>0</v>
      </c>
      <c r="M425" s="18">
        <v>0</v>
      </c>
      <c r="N425" s="165">
        <f>VLOOKUP(Table2[[#This Row],[Code]],'MPG Payment'!$B$4:$Z$130,25,0)</f>
        <v>0</v>
      </c>
      <c r="O425" s="170">
        <f t="shared" si="31"/>
        <v>1610</v>
      </c>
      <c r="P425" t="str">
        <f>IFERROR(VLOOKUP(D425,'Bank Master'!$C$3:$D$7987,2,0),"Indirect")</f>
        <v>Direct</v>
      </c>
      <c r="Q425" t="str">
        <f>IFERROR(VLOOKUP(A425,Table1424[],6,0),0)</f>
        <v>GULNAJ KHATUN</v>
      </c>
      <c r="R425" t="str">
        <f>IFERROR(VLOOKUP(A425,Table1424[],7,0),0)</f>
        <v>494518210005612</v>
      </c>
      <c r="S425" t="str">
        <f>IFERROR(VLOOKUP(A425,Table1424[],8,0),0)</f>
        <v>BKID0004945</v>
      </c>
      <c r="T425" t="str">
        <f>IFERROR(VLOOKUP(A425,Table1424[],9,0),0)</f>
        <v>BANK OF INDIA</v>
      </c>
      <c r="U425" s="40">
        <f>IFERROR(VLOOKUP(A425,Table1424[],10,0),0)</f>
        <v>45614</v>
      </c>
      <c r="V425">
        <f t="shared" si="32"/>
        <v>1</v>
      </c>
      <c r="W425" t="str">
        <f t="shared" si="33"/>
        <v>Available</v>
      </c>
      <c r="X425" s="164" t="str" cm="1">
        <f t="array" aca="1" ref="X425" ca="1">SUBSTITUTE(SUBSTITUTE(MID(CELL("filename"),FIND("[",CELL("filename"))+1,FIND("]",CELL("filename"))-FIND("[",CELL("filename"))-1)," JH Farmer Payment-",""),".xlsx","")</f>
        <v>Indent</v>
      </c>
      <c r="Y425" s="13">
        <f t="shared" si="30"/>
        <v>31.80991196388262</v>
      </c>
      <c r="Z425" s="3">
        <v>0</v>
      </c>
    </row>
    <row r="426" spans="1:26" x14ac:dyDescent="0.25">
      <c r="A426" t="str">
        <f>CONCATENATE(Table2[[#This Row],[Code]],Table2[[#This Row],[Farmers Code]])</f>
        <v>200200020059</v>
      </c>
      <c r="B426" s="1" t="str">
        <f>INDEX('MPG Payment'!$A:$A,MATCH(Table2[[#This Row],[Code]],'MPG Payment'!B:B,0))</f>
        <v>BMC Code :2002</v>
      </c>
      <c r="C426" t="str">
        <f>VLOOKUP(Table2[[#This Row],[Code]],'MPG Payment'!B:C,2,0)</f>
        <v>Jari</v>
      </c>
      <c r="D426" s="17">
        <v>20020002</v>
      </c>
      <c r="E426" s="17" t="s">
        <v>952</v>
      </c>
      <c r="F426" s="1">
        <v>14</v>
      </c>
      <c r="G426" s="13">
        <v>70.320000000000007</v>
      </c>
      <c r="H426" s="13">
        <v>2942.2548000000002</v>
      </c>
      <c r="I426" s="166">
        <v>0</v>
      </c>
      <c r="J426" s="191">
        <v>0</v>
      </c>
      <c r="K426" s="166">
        <v>0</v>
      </c>
      <c r="L426" s="166">
        <v>0</v>
      </c>
      <c r="M426" s="18">
        <v>0</v>
      </c>
      <c r="N426" s="165">
        <f>VLOOKUP(Table2[[#This Row],[Code]],'MPG Payment'!$B$4:$Z$130,25,0)</f>
        <v>0</v>
      </c>
      <c r="O426" s="170">
        <f t="shared" si="31"/>
        <v>2942</v>
      </c>
      <c r="P426" t="str">
        <f>IFERROR(VLOOKUP(D426,'Bank Master'!$C$3:$D$7987,2,0),"Indirect")</f>
        <v>Direct</v>
      </c>
      <c r="Q426" t="str">
        <f>IFERROR(VLOOKUP(A426,Table1424[],6,0),0)</f>
        <v>SUNITA DEVI</v>
      </c>
      <c r="R426" t="str">
        <f>IFERROR(VLOOKUP(A426,Table1424[],7,0),0)</f>
        <v>494518210007010</v>
      </c>
      <c r="S426" t="str">
        <f>IFERROR(VLOOKUP(A426,Table1424[],8,0),0)</f>
        <v>BKID0004945</v>
      </c>
      <c r="T426" t="str">
        <f>IFERROR(VLOOKUP(A426,Table1424[],9,0),0)</f>
        <v>BANK OF INDIA</v>
      </c>
      <c r="U426" s="40">
        <f>IFERROR(VLOOKUP(A426,Table1424[],10,0),0)</f>
        <v>45649</v>
      </c>
      <c r="V426">
        <f t="shared" si="32"/>
        <v>1</v>
      </c>
      <c r="W426" t="str">
        <f t="shared" si="33"/>
        <v>Available</v>
      </c>
      <c r="X426" s="164" t="str" cm="1">
        <f t="array" aca="1" ref="X426" ca="1">SUBSTITUTE(SUBSTITUTE(MID(CELL("filename"),FIND("[",CELL("filename"))+1,FIND("]",CELL("filename"))-FIND("[",CELL("filename"))-1)," JH Farmer Payment-",""),".xlsx","")</f>
        <v>Indent</v>
      </c>
      <c r="Y426" s="13">
        <f t="shared" si="30"/>
        <v>29.288656996587033</v>
      </c>
      <c r="Z426" s="3">
        <v>0</v>
      </c>
    </row>
    <row r="427" spans="1:26" x14ac:dyDescent="0.25">
      <c r="A427" t="str">
        <f>CONCATENATE(Table2[[#This Row],[Code]],Table2[[#This Row],[Farmers Code]])</f>
        <v>200200020060</v>
      </c>
      <c r="B427" s="1" t="str">
        <f>INDEX('MPG Payment'!$A:$A,MATCH(Table2[[#This Row],[Code]],'MPG Payment'!B:B,0))</f>
        <v>BMC Code :2002</v>
      </c>
      <c r="C427" t="str">
        <f>VLOOKUP(Table2[[#This Row],[Code]],'MPG Payment'!B:C,2,0)</f>
        <v>Jari</v>
      </c>
      <c r="D427" s="17">
        <v>20020002</v>
      </c>
      <c r="E427" s="17" t="s">
        <v>957</v>
      </c>
      <c r="F427" s="1">
        <v>12</v>
      </c>
      <c r="G427" s="13">
        <v>41.879999999999995</v>
      </c>
      <c r="H427" s="13">
        <v>1801.8261</v>
      </c>
      <c r="I427" s="166">
        <v>0</v>
      </c>
      <c r="J427" s="191">
        <v>0</v>
      </c>
      <c r="K427" s="166">
        <v>0</v>
      </c>
      <c r="L427" s="166">
        <v>0</v>
      </c>
      <c r="M427" s="18">
        <v>0</v>
      </c>
      <c r="N427" s="165">
        <f>VLOOKUP(Table2[[#This Row],[Code]],'MPG Payment'!$B$4:$Z$130,25,0)</f>
        <v>0</v>
      </c>
      <c r="O427" s="170">
        <f t="shared" si="31"/>
        <v>1802</v>
      </c>
      <c r="P427" t="str">
        <f>IFERROR(VLOOKUP(D427,'Bank Master'!$C$3:$D$7987,2,0),"Indirect")</f>
        <v>Direct</v>
      </c>
      <c r="Q427" t="str">
        <f>IFERROR(VLOOKUP(A427,Table1424[],6,0),0)</f>
        <v>KHATIJA KHATUN</v>
      </c>
      <c r="R427" t="str">
        <f>IFERROR(VLOOKUP(A427,Table1424[],7,0),0)</f>
        <v>494518210008322</v>
      </c>
      <c r="S427" t="str">
        <f>IFERROR(VLOOKUP(A427,Table1424[],8,0),0)</f>
        <v>BKID0004945</v>
      </c>
      <c r="T427" t="str">
        <f>IFERROR(VLOOKUP(A427,Table1424[],9,0),0)</f>
        <v>BANK OF INDIA</v>
      </c>
      <c r="U427" s="40">
        <f>IFERROR(VLOOKUP(A427,Table1424[],10,0),0)</f>
        <v>45649</v>
      </c>
      <c r="V427">
        <f t="shared" si="32"/>
        <v>1</v>
      </c>
      <c r="W427" t="str">
        <f t="shared" si="33"/>
        <v>Available</v>
      </c>
      <c r="X427" s="164" t="str" cm="1">
        <f t="array" aca="1" ref="X427" ca="1">SUBSTITUTE(SUBSTITUTE(MID(CELL("filename"),FIND("[",CELL("filename"))+1,FIND("]",CELL("filename"))-FIND("[",CELL("filename"))-1)," JH Farmer Payment-",""),".xlsx","")</f>
        <v>Indent</v>
      </c>
      <c r="Y427" s="13">
        <f t="shared" si="30"/>
        <v>25.814127507163331</v>
      </c>
      <c r="Z427" s="3">
        <v>0</v>
      </c>
    </row>
    <row r="428" spans="1:26" x14ac:dyDescent="0.25">
      <c r="A428" t="str">
        <f>CONCATENATE(Table2[[#This Row],[Code]],Table2[[#This Row],[Farmers Code]])</f>
        <v>200200020063</v>
      </c>
      <c r="B428" s="1" t="str">
        <f>INDEX('MPG Payment'!$A:$A,MATCH(Table2[[#This Row],[Code]],'MPG Payment'!B:B,0))</f>
        <v>BMC Code :2002</v>
      </c>
      <c r="C428" t="str">
        <f>VLOOKUP(Table2[[#This Row],[Code]],'MPG Payment'!B:C,2,0)</f>
        <v>Jari</v>
      </c>
      <c r="D428" s="17">
        <v>20020002</v>
      </c>
      <c r="E428" s="17" t="s">
        <v>1151</v>
      </c>
      <c r="F428" s="1">
        <v>14</v>
      </c>
      <c r="G428" s="13">
        <v>33.309999999999995</v>
      </c>
      <c r="H428" s="13">
        <v>1338.0368000000003</v>
      </c>
      <c r="I428" s="166">
        <v>0</v>
      </c>
      <c r="J428" s="191">
        <v>0</v>
      </c>
      <c r="K428" s="166">
        <v>0</v>
      </c>
      <c r="L428" s="166">
        <v>0</v>
      </c>
      <c r="M428" s="18">
        <v>0</v>
      </c>
      <c r="N428" s="165">
        <f>VLOOKUP(Table2[[#This Row],[Code]],'MPG Payment'!$B$4:$Z$130,25,0)</f>
        <v>0</v>
      </c>
      <c r="O428" s="170">
        <f t="shared" si="31"/>
        <v>1338</v>
      </c>
      <c r="P428" t="str">
        <f>IFERROR(VLOOKUP(D428,'Bank Master'!$C$3:$D$7987,2,0),"Indirect")</f>
        <v>Direct</v>
      </c>
      <c r="Q428" t="str">
        <f>IFERROR(VLOOKUP(A428,Table1424[],6,0),0)</f>
        <v>RANJAY MAHLI</v>
      </c>
      <c r="R428" t="str">
        <f>IFERROR(VLOOKUP(A428,Table1424[],7,0),0)</f>
        <v>520191062451462</v>
      </c>
      <c r="S428" t="str">
        <f>IFERROR(VLOOKUP(A428,Table1424[],8,0),0)</f>
        <v>UBIN0915874</v>
      </c>
      <c r="T428">
        <f>IFERROR(VLOOKUP(A428,Table1424[],9,0),0)</f>
        <v>0</v>
      </c>
      <c r="U428" s="40">
        <f>IFERROR(VLOOKUP(A428,Table1424[],10,0),0)</f>
        <v>0</v>
      </c>
      <c r="V428">
        <f t="shared" si="32"/>
        <v>1</v>
      </c>
      <c r="W428" t="str">
        <f t="shared" si="33"/>
        <v>Available</v>
      </c>
      <c r="X428" s="164" t="str" cm="1">
        <f t="array" aca="1" ref="X428" ca="1">SUBSTITUTE(SUBSTITUTE(MID(CELL("filename"),FIND("[",CELL("filename"))+1,FIND("]",CELL("filename"))-FIND("[",CELL("filename"))-1)," JH Farmer Payment-",""),".xlsx","")</f>
        <v>Indent</v>
      </c>
      <c r="Y428" s="13">
        <f t="shared" si="30"/>
        <v>28.118455719003315</v>
      </c>
      <c r="Z428" s="3">
        <v>0</v>
      </c>
    </row>
    <row r="429" spans="1:26" x14ac:dyDescent="0.25">
      <c r="A429" t="str">
        <f>CONCATENATE(Table2[[#This Row],[Code]],Table2[[#This Row],[Farmers Code]])</f>
        <v>200200020065</v>
      </c>
      <c r="B429" s="1" t="str">
        <f>INDEX('MPG Payment'!$A:$A,MATCH(Table2[[#This Row],[Code]],'MPG Payment'!B:B,0))</f>
        <v>BMC Code :2002</v>
      </c>
      <c r="C429" t="str">
        <f>VLOOKUP(Table2[[#This Row],[Code]],'MPG Payment'!B:C,2,0)</f>
        <v>Jari</v>
      </c>
      <c r="D429" s="17">
        <v>20020002</v>
      </c>
      <c r="E429" s="17" t="s">
        <v>1242</v>
      </c>
      <c r="F429" s="1">
        <v>7</v>
      </c>
      <c r="G429" s="13">
        <v>13.4</v>
      </c>
      <c r="H429" s="13">
        <v>829.00980000000004</v>
      </c>
      <c r="I429" s="166">
        <v>0</v>
      </c>
      <c r="J429" s="191">
        <v>0</v>
      </c>
      <c r="K429" s="166">
        <v>0</v>
      </c>
      <c r="L429" s="166">
        <v>0</v>
      </c>
      <c r="M429" s="18">
        <v>0</v>
      </c>
      <c r="N429" s="165">
        <f>VLOOKUP(Table2[[#This Row],[Code]],'MPG Payment'!$B$4:$Z$130,25,0)</f>
        <v>0</v>
      </c>
      <c r="O429" s="170">
        <f t="shared" si="31"/>
        <v>829</v>
      </c>
      <c r="P429" t="str">
        <f>IFERROR(VLOOKUP(D429,'Bank Master'!$C$3:$D$7987,2,0),"Indirect")</f>
        <v>Direct</v>
      </c>
      <c r="Q429" t="str">
        <f>IFERROR(VLOOKUP(A429,Table1424[],6,0),0)</f>
        <v>SIBAN DEVI</v>
      </c>
      <c r="R429" t="str">
        <f>IFERROR(VLOOKUP(A429,Table1424[],7,0),0)</f>
        <v>54248100004507</v>
      </c>
      <c r="S429" t="str">
        <f>IFERROR(VLOOKUP(A429,Table1424[],8,0),0)</f>
        <v>BARB0RATUCH</v>
      </c>
      <c r="T429">
        <f>IFERROR(VLOOKUP(A429,Table1424[],9,0),0)</f>
        <v>0</v>
      </c>
      <c r="U429" s="40">
        <f>IFERROR(VLOOKUP(A429,Table1424[],10,0),0)</f>
        <v>45843</v>
      </c>
      <c r="V429">
        <f t="shared" si="32"/>
        <v>1</v>
      </c>
      <c r="W429" t="str">
        <f t="shared" si="33"/>
        <v>Available</v>
      </c>
      <c r="X429" s="164" t="str" cm="1">
        <f t="array" aca="1" ref="X429" ca="1">SUBSTITUTE(SUBSTITUTE(MID(CELL("filename"),FIND("[",CELL("filename"))+1,FIND("]",CELL("filename"))-FIND("[",CELL("filename"))-1)," JH Farmer Payment-",""),".xlsx","")</f>
        <v>Indent</v>
      </c>
      <c r="Y429" s="13">
        <f t="shared" si="30"/>
        <v>21.653241044776124</v>
      </c>
      <c r="Z429" s="3">
        <v>0</v>
      </c>
    </row>
    <row r="430" spans="1:26" x14ac:dyDescent="0.25">
      <c r="A430" t="str">
        <f>CONCATENATE(Table2[[#This Row],[Code]],Table2[[#This Row],[Farmers Code]])</f>
        <v>200200020066</v>
      </c>
      <c r="B430" s="1" t="str">
        <f>INDEX('MPG Payment'!$A:$A,MATCH(Table2[[#This Row],[Code]],'MPG Payment'!B:B,0))</f>
        <v>BMC Code :2002</v>
      </c>
      <c r="C430" t="str">
        <f>VLOOKUP(Table2[[#This Row],[Code]],'MPG Payment'!B:C,2,0)</f>
        <v>Jari</v>
      </c>
      <c r="D430" s="17">
        <v>20020002</v>
      </c>
      <c r="E430" s="17" t="s">
        <v>1247</v>
      </c>
      <c r="F430" s="1">
        <v>7</v>
      </c>
      <c r="G430" s="13">
        <v>25.68</v>
      </c>
      <c r="H430" s="13">
        <v>1074.5549000000001</v>
      </c>
      <c r="I430" s="166">
        <v>0</v>
      </c>
      <c r="J430" s="191">
        <v>0</v>
      </c>
      <c r="K430" s="166">
        <v>0</v>
      </c>
      <c r="L430" s="166">
        <v>0</v>
      </c>
      <c r="M430" s="18">
        <v>0</v>
      </c>
      <c r="N430" s="165">
        <f>VLOOKUP(Table2[[#This Row],[Code]],'MPG Payment'!$B$4:$Z$130,25,0)</f>
        <v>0</v>
      </c>
      <c r="O430" s="170">
        <f t="shared" si="31"/>
        <v>1075</v>
      </c>
      <c r="P430" t="str">
        <f>IFERROR(VLOOKUP(D430,'Bank Master'!$C$3:$D$7987,2,0),"Indirect")</f>
        <v>Direct</v>
      </c>
      <c r="Q430" t="str">
        <f>IFERROR(VLOOKUP(A430,Table1424[],6,0),0)</f>
        <v>RITA DEVI</v>
      </c>
      <c r="R430" t="str">
        <f>IFERROR(VLOOKUP(A430,Table1424[],7,0),0)</f>
        <v>520101037215503</v>
      </c>
      <c r="S430" t="str">
        <f>IFERROR(VLOOKUP(A430,Table1424[],8,0),0)</f>
        <v>UBIN0915874</v>
      </c>
      <c r="T430">
        <f>IFERROR(VLOOKUP(A430,Table1424[],9,0),0)</f>
        <v>0</v>
      </c>
      <c r="U430" s="40">
        <f>IFERROR(VLOOKUP(A430,Table1424[],10,0),0)</f>
        <v>45843</v>
      </c>
      <c r="V430">
        <f t="shared" si="32"/>
        <v>1</v>
      </c>
      <c r="W430" t="str">
        <f t="shared" si="33"/>
        <v>Available</v>
      </c>
      <c r="X430" s="164" t="str" cm="1">
        <f t="array" aca="1" ref="X430" ca="1">SUBSTITUTE(SUBSTITUTE(MID(CELL("filename"),FIND("[",CELL("filename"))+1,FIND("]",CELL("filename"))-FIND("[",CELL("filename"))-1)," JH Farmer Payment-",""),".xlsx","")</f>
        <v>Indent</v>
      </c>
      <c r="Y430" s="13">
        <f t="shared" si="30"/>
        <v>14.645413356697821</v>
      </c>
      <c r="Z430" s="3">
        <v>0</v>
      </c>
    </row>
    <row r="431" spans="1:26" x14ac:dyDescent="0.25">
      <c r="A431" t="str">
        <f>CONCATENATE(Table2[[#This Row],[Code]],Table2[[#This Row],[Farmers Code]])</f>
        <v>200200020072</v>
      </c>
      <c r="B431" s="1" t="str">
        <f>INDEX('MPG Payment'!$A:$A,MATCH(Table2[[#This Row],[Code]],'MPG Payment'!B:B,0))</f>
        <v>BMC Code :2002</v>
      </c>
      <c r="C431" t="str">
        <f>VLOOKUP(Table2[[#This Row],[Code]],'MPG Payment'!B:C,2,0)</f>
        <v>Jari</v>
      </c>
      <c r="D431" s="17">
        <v>20020002</v>
      </c>
      <c r="E431" s="17" t="s">
        <v>2067</v>
      </c>
      <c r="F431" s="1">
        <v>1</v>
      </c>
      <c r="G431" s="13">
        <v>3</v>
      </c>
      <c r="H431" s="13">
        <v>126.69</v>
      </c>
      <c r="I431" s="166">
        <v>0</v>
      </c>
      <c r="J431" s="191">
        <v>0</v>
      </c>
      <c r="K431" s="166">
        <v>0</v>
      </c>
      <c r="L431" s="166">
        <v>0</v>
      </c>
      <c r="M431" s="18">
        <v>0</v>
      </c>
      <c r="N431" s="165">
        <f>VLOOKUP(Table2[[#This Row],[Code]],'MPG Payment'!$B$4:$Z$130,25,0)</f>
        <v>0</v>
      </c>
      <c r="O431" s="170">
        <f t="shared" si="31"/>
        <v>127</v>
      </c>
      <c r="P431" t="str">
        <f>IFERROR(VLOOKUP(D431,'Bank Master'!$C$3:$D$7987,2,0),"Indirect")</f>
        <v>Direct</v>
      </c>
      <c r="Q431" t="str">
        <f>IFERROR(VLOOKUP(A431,Table1424[],6,0),0)</f>
        <v>MANISH TIRKEY</v>
      </c>
      <c r="R431" t="str">
        <f>IFERROR(VLOOKUP(A431,Table1424[],7,0),0)</f>
        <v>495418210000359</v>
      </c>
      <c r="S431" t="str">
        <f>IFERROR(VLOOKUP(A431,Table1424[],8,0),0)</f>
        <v>BKID0004945</v>
      </c>
      <c r="T431">
        <f>IFERROR(VLOOKUP(A431,Table1424[],9,0),0)</f>
        <v>0</v>
      </c>
      <c r="U431" s="40">
        <f>IFERROR(VLOOKUP(A431,Table1424[],10,0),0)</f>
        <v>45999</v>
      </c>
      <c r="V431">
        <f t="shared" si="32"/>
        <v>1</v>
      </c>
      <c r="W431" t="str">
        <f t="shared" si="33"/>
        <v>Available</v>
      </c>
      <c r="X431" s="164" t="str" cm="1">
        <f t="array" aca="1" ref="X431" ca="1">SUBSTITUTE(SUBSTITUTE(MID(CELL("filename"),FIND("[",CELL("filename"))+1,FIND("]",CELL("filename"))-FIND("[",CELL("filename"))-1)," JH Farmer Payment-",""),".xlsx","")</f>
        <v>Indent</v>
      </c>
      <c r="Y431" s="13">
        <f t="shared" si="30"/>
        <v>2.1114999999999999</v>
      </c>
      <c r="Z431" s="3">
        <v>0</v>
      </c>
    </row>
    <row r="432" spans="1:26" x14ac:dyDescent="0.25">
      <c r="A432" t="str">
        <f>CONCATENATE(Table2[[#This Row],[Code]],Table2[[#This Row],[Farmers Code]])</f>
        <v>200200020074</v>
      </c>
      <c r="B432" s="1" t="str">
        <f>INDEX('MPG Payment'!$A:$A,MATCH(Table2[[#This Row],[Code]],'MPG Payment'!B:B,0))</f>
        <v>BMC Code :2002</v>
      </c>
      <c r="C432" t="str">
        <f>VLOOKUP(Table2[[#This Row],[Code]],'MPG Payment'!B:C,2,0)</f>
        <v>Jari</v>
      </c>
      <c r="D432" s="17">
        <v>20020002</v>
      </c>
      <c r="E432" s="17" t="s">
        <v>2490</v>
      </c>
      <c r="F432" s="1">
        <v>13</v>
      </c>
      <c r="G432" s="13">
        <v>34.270000000000003</v>
      </c>
      <c r="H432" s="13">
        <v>1413.0948000000003</v>
      </c>
      <c r="I432" s="166">
        <v>0</v>
      </c>
      <c r="J432" s="191">
        <v>0</v>
      </c>
      <c r="K432" s="166">
        <v>0</v>
      </c>
      <c r="L432" s="166">
        <v>0</v>
      </c>
      <c r="M432" s="18">
        <v>0</v>
      </c>
      <c r="N432" s="165">
        <f>VLOOKUP(Table2[[#This Row],[Code]],'MPG Payment'!$B$4:$Z$130,25,0)</f>
        <v>0</v>
      </c>
      <c r="O432" s="170">
        <f t="shared" si="31"/>
        <v>1413</v>
      </c>
      <c r="P432" t="str">
        <f>IFERROR(VLOOKUP(D432,'Bank Master'!$C$3:$D$7987,2,0),"Indirect")</f>
        <v>Direct</v>
      </c>
      <c r="Q432" t="str">
        <f>IFERROR(VLOOKUP(A432,Table1424[],6,0),0)</f>
        <v>SUSMITA KUMARI</v>
      </c>
      <c r="R432" t="str">
        <f>IFERROR(VLOOKUP(A432,Table1424[],7,0),0)</f>
        <v>520191028630102</v>
      </c>
      <c r="S432" t="str">
        <f>IFERROR(VLOOKUP(A432,Table1424[],8,0),0)</f>
        <v>UBIN0915874</v>
      </c>
      <c r="T432">
        <f>IFERROR(VLOOKUP(A432,Table1424[],9,0),0)</f>
        <v>0</v>
      </c>
      <c r="U432" s="40">
        <f>IFERROR(VLOOKUP(A432,Table1424[],10,0),0)</f>
        <v>46111</v>
      </c>
      <c r="V432">
        <f t="shared" si="32"/>
        <v>1</v>
      </c>
      <c r="W432" t="str">
        <f t="shared" si="33"/>
        <v>Available</v>
      </c>
      <c r="X432" s="164" t="str" cm="1">
        <f t="array" aca="1" ref="X432" ca="1">SUBSTITUTE(SUBSTITUTE(MID(CELL("filename"),FIND("[",CELL("filename"))+1,FIND("]",CELL("filename"))-FIND("[",CELL("filename"))-1)," JH Farmer Payment-",""),".xlsx","")</f>
        <v>Indent</v>
      </c>
      <c r="Y432" s="13">
        <f t="shared" si="30"/>
        <v>26.802206594689238</v>
      </c>
      <c r="Z432" s="3">
        <v>0</v>
      </c>
    </row>
    <row r="433" spans="1:26" x14ac:dyDescent="0.25">
      <c r="A433" t="str">
        <f>CONCATENATE(Table2[[#This Row],[Code]],Table2[[#This Row],[Farmers Code]])</f>
        <v>200200020075</v>
      </c>
      <c r="B433" s="1" t="str">
        <f>INDEX('MPG Payment'!$A:$A,MATCH(Table2[[#This Row],[Code]],'MPG Payment'!B:B,0))</f>
        <v>BMC Code :2002</v>
      </c>
      <c r="C433" t="str">
        <f>VLOOKUP(Table2[[#This Row],[Code]],'MPG Payment'!B:C,2,0)</f>
        <v>Jari</v>
      </c>
      <c r="D433" s="17">
        <v>20020002</v>
      </c>
      <c r="E433" s="17" t="s">
        <v>2594</v>
      </c>
      <c r="F433" s="1">
        <v>12</v>
      </c>
      <c r="G433" s="13">
        <v>28.7</v>
      </c>
      <c r="H433" s="13">
        <v>1157.7825999999998</v>
      </c>
      <c r="I433" s="166">
        <v>0</v>
      </c>
      <c r="J433" s="191">
        <v>0</v>
      </c>
      <c r="K433" s="166">
        <v>0</v>
      </c>
      <c r="L433" s="166">
        <v>0</v>
      </c>
      <c r="M433" s="18">
        <v>0</v>
      </c>
      <c r="N433" s="165">
        <f>VLOOKUP(Table2[[#This Row],[Code]],'MPG Payment'!$B$4:$Z$130,25,0)</f>
        <v>0</v>
      </c>
      <c r="O433" s="170">
        <f t="shared" si="31"/>
        <v>1158</v>
      </c>
      <c r="P433" t="str">
        <f>IFERROR(VLOOKUP(D433,'Bank Master'!$C$3:$D$7987,2,0),"Indirect")</f>
        <v>Direct</v>
      </c>
      <c r="Q433" t="str">
        <f>IFERROR(VLOOKUP(A433,Table1424[],6,0),0)</f>
        <v>SINGRAEN KHALKHO</v>
      </c>
      <c r="R433" t="str">
        <f>IFERROR(VLOOKUP(A433,Table1424[],7,0),0)</f>
        <v>32500657006</v>
      </c>
      <c r="S433" t="str">
        <f>IFERROR(VLOOKUP(A433,Table1424[],8,0),0)</f>
        <v>SBIN0014341</v>
      </c>
      <c r="T433">
        <f>IFERROR(VLOOKUP(A433,Table1424[],9,0),0)</f>
        <v>0</v>
      </c>
      <c r="U433" s="40">
        <f>IFERROR(VLOOKUP(A433,Table1424[],10,0),0)</f>
        <v>46195</v>
      </c>
      <c r="V433">
        <f t="shared" si="32"/>
        <v>1</v>
      </c>
      <c r="W433" t="str">
        <f t="shared" si="33"/>
        <v>Available</v>
      </c>
      <c r="X433" s="164" t="str" cm="1">
        <f t="array" aca="1" ref="X433" ca="1">SUBSTITUTE(SUBSTITUTE(MID(CELL("filename"),FIND("[",CELL("filename"))+1,FIND("]",CELL("filename"))-FIND("[",CELL("filename"))-1)," JH Farmer Payment-",""),".xlsx","")</f>
        <v>Indent</v>
      </c>
      <c r="Y433" s="13">
        <f t="shared" si="30"/>
        <v>24.204514285714286</v>
      </c>
      <c r="Z433" s="3">
        <v>0</v>
      </c>
    </row>
    <row r="434" spans="1:26" x14ac:dyDescent="0.25">
      <c r="A434" t="str">
        <f>CONCATENATE(Table2[[#This Row],[Code]],Table2[[#This Row],[Farmers Code]])</f>
        <v>200200020076</v>
      </c>
      <c r="B434" s="1" t="str">
        <f>INDEX('MPG Payment'!$A:$A,MATCH(Table2[[#This Row],[Code]],'MPG Payment'!B:B,0))</f>
        <v>BMC Code :2002</v>
      </c>
      <c r="C434" t="str">
        <f>VLOOKUP(Table2[[#This Row],[Code]],'MPG Payment'!B:C,2,0)</f>
        <v>Jari</v>
      </c>
      <c r="D434" s="17">
        <v>20020002</v>
      </c>
      <c r="E434" s="17" t="s">
        <v>2801</v>
      </c>
      <c r="F434" s="1">
        <v>7</v>
      </c>
      <c r="G434" s="13">
        <v>21.24</v>
      </c>
      <c r="H434" s="13">
        <v>832.60800000000006</v>
      </c>
      <c r="I434" s="166">
        <v>0</v>
      </c>
      <c r="J434" s="191">
        <v>0</v>
      </c>
      <c r="K434" s="166">
        <v>0</v>
      </c>
      <c r="L434" s="166">
        <v>0</v>
      </c>
      <c r="M434" s="18">
        <v>0</v>
      </c>
      <c r="N434" s="165">
        <f>VLOOKUP(Table2[[#This Row],[Code]],'MPG Payment'!$B$4:$Z$130,25,0)</f>
        <v>0</v>
      </c>
      <c r="O434" s="170">
        <f t="shared" si="31"/>
        <v>833</v>
      </c>
      <c r="P434" t="str">
        <f>IFERROR(VLOOKUP(D434,'Bank Master'!$C$3:$D$7987,2,0),"Indirect")</f>
        <v>Direct</v>
      </c>
      <c r="Q434" t="str">
        <f>IFERROR(VLOOKUP(A434,Table1424[],6,0),0)</f>
        <v>PRINCE KUMAR</v>
      </c>
      <c r="R434" t="str">
        <f>IFERROR(VLOOKUP(A434,Table1424[],7,0),0)</f>
        <v>3771389836</v>
      </c>
      <c r="S434" t="str">
        <f>IFERROR(VLOOKUP(A434,Table1424[],8,0),0)</f>
        <v>CBIN0284871</v>
      </c>
      <c r="T434">
        <f>IFERROR(VLOOKUP(A434,Table1424[],9,0),0)</f>
        <v>0</v>
      </c>
      <c r="U434" s="40">
        <f>IFERROR(VLOOKUP(A434,Table1424[],10,0),0)</f>
        <v>46195</v>
      </c>
      <c r="V434">
        <f t="shared" si="32"/>
        <v>1</v>
      </c>
      <c r="W434" t="str">
        <f t="shared" si="33"/>
        <v>Available</v>
      </c>
      <c r="X434" s="164" t="str" cm="1">
        <f t="array" aca="1" ref="X434" ca="1">SUBSTITUTE(SUBSTITUTE(MID(CELL("filename"),FIND("[",CELL("filename"))+1,FIND("]",CELL("filename"))-FIND("[",CELL("filename"))-1)," JH Farmer Payment-",""),".xlsx","")</f>
        <v>Indent</v>
      </c>
      <c r="Y434" s="13">
        <f t="shared" si="30"/>
        <v>13.720000000000002</v>
      </c>
      <c r="Z434" s="3">
        <v>0</v>
      </c>
    </row>
    <row r="435" spans="1:26" x14ac:dyDescent="0.25">
      <c r="A435" t="str">
        <f>CONCATENATE(Table2[[#This Row],[Code]],Table2[[#This Row],[Farmers Code]])</f>
        <v>200200020077</v>
      </c>
      <c r="B435" s="1" t="str">
        <f>INDEX('MPG Payment'!$A:$A,MATCH(Table2[[#This Row],[Code]],'MPG Payment'!B:B,0))</f>
        <v>BMC Code :2002</v>
      </c>
      <c r="C435" t="str">
        <f>VLOOKUP(Table2[[#This Row],[Code]],'MPG Payment'!B:C,2,0)</f>
        <v>Jari</v>
      </c>
      <c r="D435" s="17">
        <v>20020002</v>
      </c>
      <c r="E435" s="17" t="s">
        <v>2802</v>
      </c>
      <c r="F435" s="1">
        <v>7</v>
      </c>
      <c r="G435" s="13">
        <v>14.620000000000001</v>
      </c>
      <c r="H435" s="13">
        <v>606.99199999999996</v>
      </c>
      <c r="I435" s="166">
        <v>0</v>
      </c>
      <c r="J435" s="191">
        <v>0</v>
      </c>
      <c r="K435" s="166">
        <v>0</v>
      </c>
      <c r="L435" s="166">
        <v>0</v>
      </c>
      <c r="M435" s="18">
        <v>0</v>
      </c>
      <c r="N435" s="165">
        <f>VLOOKUP(Table2[[#This Row],[Code]],'MPG Payment'!$B$4:$Z$130,25,0)</f>
        <v>0</v>
      </c>
      <c r="O435" s="170">
        <f t="shared" si="31"/>
        <v>607</v>
      </c>
      <c r="P435" t="str">
        <f>IFERROR(VLOOKUP(D435,'Bank Master'!$C$3:$D$7987,2,0),"Indirect")</f>
        <v>Direct</v>
      </c>
      <c r="Q435" t="str">
        <f>IFERROR(VLOOKUP(A435,Table1424[],6,0),0)</f>
        <v>JANAK ORAON</v>
      </c>
      <c r="R435" t="str">
        <f>IFERROR(VLOOKUP(A435,Table1424[],7,0),0)</f>
        <v>54240100007473</v>
      </c>
      <c r="S435" t="str">
        <f>IFERROR(VLOOKUP(A435,Table1424[],8,0),0)</f>
        <v>BARB0RATUCH</v>
      </c>
      <c r="T435">
        <f>IFERROR(VLOOKUP(A435,Table1424[],9,0),0)</f>
        <v>0</v>
      </c>
      <c r="U435" s="40">
        <f>IFERROR(VLOOKUP(A435,Table1424[],10,0),0)</f>
        <v>46272</v>
      </c>
      <c r="V435">
        <f t="shared" si="32"/>
        <v>1</v>
      </c>
      <c r="W435" t="str">
        <f t="shared" si="33"/>
        <v>Available</v>
      </c>
      <c r="X435" s="164" t="str" cm="1">
        <f t="array" aca="1" ref="X435" ca="1">SUBSTITUTE(SUBSTITUTE(MID(CELL("filename"),FIND("[",CELL("filename"))+1,FIND("]",CELL("filename"))-FIND("[",CELL("filename"))-1)," JH Farmer Payment-",""),".xlsx","")</f>
        <v>Indent</v>
      </c>
      <c r="Y435" s="13">
        <f t="shared" si="30"/>
        <v>14.531272229822161</v>
      </c>
      <c r="Z435" s="3">
        <v>0</v>
      </c>
    </row>
    <row r="436" spans="1:26" x14ac:dyDescent="0.25">
      <c r="A436" t="str">
        <f>CONCATENATE(Table2[[#This Row],[Code]],Table2[[#This Row],[Farmers Code]])</f>
        <v>200200030002</v>
      </c>
      <c r="B436" s="1" t="str">
        <f>INDEX('MPG Payment'!$A:$A,MATCH(Table2[[#This Row],[Code]],'MPG Payment'!B:B,0))</f>
        <v>BMC Code :2002</v>
      </c>
      <c r="C436" t="str">
        <f>VLOOKUP(Table2[[#This Row],[Code]],'MPG Payment'!B:C,2,0)</f>
        <v>Bijuliya</v>
      </c>
      <c r="D436" s="17">
        <v>20020003</v>
      </c>
      <c r="E436" s="17" t="s">
        <v>17</v>
      </c>
      <c r="F436" s="1">
        <v>14</v>
      </c>
      <c r="G436" s="13">
        <v>491.23</v>
      </c>
      <c r="H436" s="13">
        <v>20778.644099999998</v>
      </c>
      <c r="I436" s="166">
        <v>0</v>
      </c>
      <c r="J436" s="191">
        <v>0</v>
      </c>
      <c r="K436" s="166">
        <v>505.33000000000175</v>
      </c>
      <c r="L436" s="166">
        <v>12700</v>
      </c>
      <c r="M436" s="18">
        <v>0</v>
      </c>
      <c r="N436" s="165">
        <f>VLOOKUP(Table2[[#This Row],[Code]],'MPG Payment'!$B$4:$Z$130,25,0)</f>
        <v>0</v>
      </c>
      <c r="O436" s="170">
        <f t="shared" si="31"/>
        <v>7573</v>
      </c>
      <c r="P436" t="str">
        <f>IFERROR(VLOOKUP(D436,'Bank Master'!$C$3:$D$7987,2,0),"Indirect")</f>
        <v>Direct</v>
      </c>
      <c r="Q436" t="str">
        <f>IFERROR(VLOOKUP(A436,Table1424[],6,0),0)</f>
        <v>Ajit Kumar Sahu</v>
      </c>
      <c r="R436" t="str">
        <f>IFERROR(VLOOKUP(A436,Table1424[],7,0),0)</f>
        <v>469510110009656</v>
      </c>
      <c r="S436" t="str">
        <f>IFERROR(VLOOKUP(A436,Table1424[],8,0),0)</f>
        <v>BKID0004695</v>
      </c>
      <c r="T436" t="str">
        <f>IFERROR(VLOOKUP(A436,Table1424[],9,0),0)</f>
        <v>BANK OF INDIA</v>
      </c>
      <c r="U436" s="40">
        <f>IFERROR(VLOOKUP(A436,Table1424[],10,0),0)</f>
        <v>45206</v>
      </c>
      <c r="V436">
        <f t="shared" si="32"/>
        <v>1</v>
      </c>
      <c r="W436" t="str">
        <f t="shared" si="33"/>
        <v>Available</v>
      </c>
      <c r="X436" s="164" t="str" cm="1">
        <f t="array" aca="1" ref="X436" ca="1">SUBSTITUTE(SUBSTITUTE(MID(CELL("filename"),FIND("[",CELL("filename"))+1,FIND("]",CELL("filename"))-FIND("[",CELL("filename"))-1)," JH Farmer Payment-",""),".xlsx","")</f>
        <v>Indent</v>
      </c>
      <c r="Y436" s="13">
        <f t="shared" si="30"/>
        <v>29.609451519654744</v>
      </c>
      <c r="Z436" s="3">
        <v>0</v>
      </c>
    </row>
    <row r="437" spans="1:26" x14ac:dyDescent="0.25">
      <c r="A437" t="str">
        <f>CONCATENATE(Table2[[#This Row],[Code]],Table2[[#This Row],[Farmers Code]])</f>
        <v>200200030004</v>
      </c>
      <c r="B437" s="1" t="str">
        <f>INDEX('MPG Payment'!$A:$A,MATCH(Table2[[#This Row],[Code]],'MPG Payment'!B:B,0))</f>
        <v>BMC Code :2002</v>
      </c>
      <c r="C437" t="str">
        <f>VLOOKUP(Table2[[#This Row],[Code]],'MPG Payment'!B:C,2,0)</f>
        <v>Bijuliya</v>
      </c>
      <c r="D437" s="17">
        <v>20020003</v>
      </c>
      <c r="E437" s="17" t="s">
        <v>1</v>
      </c>
      <c r="F437" s="1">
        <v>7</v>
      </c>
      <c r="G437" s="13">
        <v>10.85</v>
      </c>
      <c r="H437" s="13">
        <v>426.31800000000004</v>
      </c>
      <c r="I437" s="166">
        <v>0</v>
      </c>
      <c r="J437" s="191">
        <v>0</v>
      </c>
      <c r="K437" s="166">
        <v>0</v>
      </c>
      <c r="L437" s="166">
        <v>0</v>
      </c>
      <c r="M437" s="18">
        <v>0</v>
      </c>
      <c r="N437" s="165">
        <f>VLOOKUP(Table2[[#This Row],[Code]],'MPG Payment'!$B$4:$Z$130,25,0)</f>
        <v>0</v>
      </c>
      <c r="O437" s="170">
        <f t="shared" si="31"/>
        <v>426</v>
      </c>
      <c r="P437" t="str">
        <f>IFERROR(VLOOKUP(D437,'Bank Master'!$C$3:$D$7987,2,0),"Indirect")</f>
        <v>Direct</v>
      </c>
      <c r="Q437" t="str">
        <f>IFERROR(VLOOKUP(A437,Table1424[],6,0),0)</f>
        <v>SARITA DEVI</v>
      </c>
      <c r="R437" t="str">
        <f>IFERROR(VLOOKUP(A437,Table1424[],7,0),0)</f>
        <v>3327384133</v>
      </c>
      <c r="S437" t="str">
        <f>IFERROR(VLOOKUP(A437,Table1424[],8,0),0)</f>
        <v>CBIN0284871</v>
      </c>
      <c r="T437" t="str">
        <f>IFERROR(VLOOKUP(A437,Table1424[],9,0),0)</f>
        <v>CENTRAL BANK OF INDIA</v>
      </c>
      <c r="U437" s="40">
        <f>IFERROR(VLOOKUP(A437,Table1424[],10,0),0)</f>
        <v>45206</v>
      </c>
      <c r="V437">
        <f t="shared" si="32"/>
        <v>1</v>
      </c>
      <c r="W437" t="str">
        <f t="shared" si="33"/>
        <v>Available</v>
      </c>
      <c r="X437" s="164" t="str" cm="1">
        <f t="array" aca="1" ref="X437" ca="1">SUBSTITUTE(SUBSTITUTE(MID(CELL("filename"),FIND("[",CELL("filename"))+1,FIND("]",CELL("filename"))-FIND("[",CELL("filename"))-1)," JH Farmer Payment-",""),".xlsx","")</f>
        <v>Indent</v>
      </c>
      <c r="Y437" s="13">
        <f t="shared" si="30"/>
        <v>13.752193548387101</v>
      </c>
      <c r="Z437" s="3">
        <v>0</v>
      </c>
    </row>
    <row r="438" spans="1:26" x14ac:dyDescent="0.25">
      <c r="A438" t="str">
        <f>CONCATENATE(Table2[[#This Row],[Code]],Table2[[#This Row],[Farmers Code]])</f>
        <v>200200030006</v>
      </c>
      <c r="B438" s="1" t="str">
        <f>INDEX('MPG Payment'!$A:$A,MATCH(Table2[[#This Row],[Code]],'MPG Payment'!B:B,0))</f>
        <v>BMC Code :2002</v>
      </c>
      <c r="C438" t="str">
        <f>VLOOKUP(Table2[[#This Row],[Code]],'MPG Payment'!B:C,2,0)</f>
        <v>Bijuliya</v>
      </c>
      <c r="D438" s="17">
        <v>20020003</v>
      </c>
      <c r="E438" s="17" t="s">
        <v>19</v>
      </c>
      <c r="F438" s="1">
        <v>14</v>
      </c>
      <c r="G438" s="13">
        <v>113.58</v>
      </c>
      <c r="H438" s="13">
        <v>4505.3492999999999</v>
      </c>
      <c r="I438" s="166">
        <v>0</v>
      </c>
      <c r="J438" s="191">
        <v>0</v>
      </c>
      <c r="K438" s="166">
        <v>0</v>
      </c>
      <c r="L438" s="166">
        <v>0</v>
      </c>
      <c r="M438" s="18">
        <v>0</v>
      </c>
      <c r="N438" s="165">
        <f>VLOOKUP(Table2[[#This Row],[Code]],'MPG Payment'!$B$4:$Z$130,25,0)</f>
        <v>0</v>
      </c>
      <c r="O438" s="170">
        <f t="shared" si="31"/>
        <v>4505</v>
      </c>
      <c r="P438" t="str">
        <f>IFERROR(VLOOKUP(D438,'Bank Master'!$C$3:$D$7987,2,0),"Indirect")</f>
        <v>Direct</v>
      </c>
      <c r="Q438" t="str">
        <f>IFERROR(VLOOKUP(A438,Table1424[],6,0),0)</f>
        <v>SANTOSH ORAON</v>
      </c>
      <c r="R438" t="str">
        <f>IFERROR(VLOOKUP(A438,Table1424[],7,0),0)</f>
        <v>494510110001436</v>
      </c>
      <c r="S438" t="str">
        <f>IFERROR(VLOOKUP(A438,Table1424[],8,0),0)</f>
        <v>BKID0004945</v>
      </c>
      <c r="T438" t="str">
        <f>IFERROR(VLOOKUP(A438,Table1424[],9,0),0)</f>
        <v>BANK OF INDIA</v>
      </c>
      <c r="U438" s="40">
        <f>IFERROR(VLOOKUP(A438,Table1424[],10,0),0)</f>
        <v>45234</v>
      </c>
      <c r="V438">
        <f t="shared" si="32"/>
        <v>1</v>
      </c>
      <c r="W438" t="str">
        <f t="shared" si="33"/>
        <v>Available</v>
      </c>
      <c r="X438" s="164" t="str" cm="1">
        <f t="array" aca="1" ref="X438" ca="1">SUBSTITUTE(SUBSTITUTE(MID(CELL("filename"),FIND("[",CELL("filename"))+1,FIND("]",CELL("filename"))-FIND("[",CELL("filename"))-1)," JH Farmer Payment-",""),".xlsx","")</f>
        <v>Indent</v>
      </c>
      <c r="Y438" s="13">
        <f t="shared" si="30"/>
        <v>27.766723983095616</v>
      </c>
      <c r="Z438" s="3">
        <v>0</v>
      </c>
    </row>
    <row r="439" spans="1:26" x14ac:dyDescent="0.25">
      <c r="A439" t="str">
        <f>CONCATENATE(Table2[[#This Row],[Code]],Table2[[#This Row],[Farmers Code]])</f>
        <v>200200030008</v>
      </c>
      <c r="B439" s="1" t="str">
        <f>INDEX('MPG Payment'!$A:$A,MATCH(Table2[[#This Row],[Code]],'MPG Payment'!B:B,0))</f>
        <v>BMC Code :2002</v>
      </c>
      <c r="C439" t="str">
        <f>VLOOKUP(Table2[[#This Row],[Code]],'MPG Payment'!B:C,2,0)</f>
        <v>Bijuliya</v>
      </c>
      <c r="D439" s="17">
        <v>20020003</v>
      </c>
      <c r="E439" s="17" t="s">
        <v>41</v>
      </c>
      <c r="F439" s="1">
        <v>13</v>
      </c>
      <c r="G439" s="13">
        <v>59.54</v>
      </c>
      <c r="H439" s="13">
        <v>2319.7691</v>
      </c>
      <c r="I439" s="166">
        <v>0</v>
      </c>
      <c r="J439" s="191">
        <v>0</v>
      </c>
      <c r="K439" s="166">
        <v>0</v>
      </c>
      <c r="L439" s="166">
        <v>0</v>
      </c>
      <c r="M439" s="18">
        <v>0</v>
      </c>
      <c r="N439" s="165">
        <f>VLOOKUP(Table2[[#This Row],[Code]],'MPG Payment'!$B$4:$Z$130,25,0)</f>
        <v>0</v>
      </c>
      <c r="O439" s="170">
        <f t="shared" si="31"/>
        <v>2320</v>
      </c>
      <c r="P439" t="str">
        <f>IFERROR(VLOOKUP(D439,'Bank Master'!$C$3:$D$7987,2,0),"Indirect")</f>
        <v>Direct</v>
      </c>
      <c r="Q439" t="str">
        <f>IFERROR(VLOOKUP(A439,Table1424[],6,0),0)</f>
        <v>DEVANTI DEVI</v>
      </c>
      <c r="R439" t="str">
        <f>IFERROR(VLOOKUP(A439,Table1424[],7,0),0)</f>
        <v>494510100014023</v>
      </c>
      <c r="S439" t="str">
        <f>IFERROR(VLOOKUP(A439,Table1424[],8,0),0)</f>
        <v>BKID0004945</v>
      </c>
      <c r="T439" t="str">
        <f>IFERROR(VLOOKUP(A439,Table1424[],9,0),0)</f>
        <v>BANK OF INDIA</v>
      </c>
      <c r="U439" s="40">
        <f>IFERROR(VLOOKUP(A439,Table1424[],10,0),0)</f>
        <v>45234</v>
      </c>
      <c r="V439">
        <f t="shared" si="32"/>
        <v>1</v>
      </c>
      <c r="W439" t="str">
        <f t="shared" si="33"/>
        <v>Available</v>
      </c>
      <c r="X439" s="164" t="str" cm="1">
        <f t="array" aca="1" ref="X439" ca="1">SUBSTITUTE(SUBSTITUTE(MID(CELL("filename"),FIND("[",CELL("filename"))+1,FIND("]",CELL("filename"))-FIND("[",CELL("filename"))-1)," JH Farmer Payment-",""),".xlsx","")</f>
        <v>Indent</v>
      </c>
      <c r="Y439" s="13">
        <f t="shared" si="30"/>
        <v>25.324990174672493</v>
      </c>
      <c r="Z439" s="3">
        <v>0</v>
      </c>
    </row>
    <row r="440" spans="1:26" x14ac:dyDescent="0.25">
      <c r="A440" t="str">
        <f>CONCATENATE(Table2[[#This Row],[Code]],Table2[[#This Row],[Farmers Code]])</f>
        <v>200200030009</v>
      </c>
      <c r="B440" s="1" t="str">
        <f>INDEX('MPG Payment'!$A:$A,MATCH(Table2[[#This Row],[Code]],'MPG Payment'!B:B,0))</f>
        <v>BMC Code :2002</v>
      </c>
      <c r="C440" t="str">
        <f>VLOOKUP(Table2[[#This Row],[Code]],'MPG Payment'!B:C,2,0)</f>
        <v>Bijuliya</v>
      </c>
      <c r="D440" s="17">
        <v>20020003</v>
      </c>
      <c r="E440" s="17" t="s">
        <v>36</v>
      </c>
      <c r="F440" s="1">
        <v>7</v>
      </c>
      <c r="G440" s="13">
        <v>16.010000000000002</v>
      </c>
      <c r="H440" s="13">
        <v>647.26980000000003</v>
      </c>
      <c r="I440" s="166">
        <v>0</v>
      </c>
      <c r="J440" s="191">
        <v>0</v>
      </c>
      <c r="K440" s="166">
        <v>0</v>
      </c>
      <c r="L440" s="166">
        <v>0</v>
      </c>
      <c r="M440" s="18">
        <v>0</v>
      </c>
      <c r="N440" s="165">
        <f>VLOOKUP(Table2[[#This Row],[Code]],'MPG Payment'!$B$4:$Z$130,25,0)</f>
        <v>0</v>
      </c>
      <c r="O440" s="170">
        <f t="shared" si="31"/>
        <v>647</v>
      </c>
      <c r="P440" t="str">
        <f>IFERROR(VLOOKUP(D440,'Bank Master'!$C$3:$D$7987,2,0),"Indirect")</f>
        <v>Direct</v>
      </c>
      <c r="Q440" t="str">
        <f>IFERROR(VLOOKUP(A440,Table1424[],6,0),0)</f>
        <v xml:space="preserve">Suresh Gope </v>
      </c>
      <c r="R440" t="str">
        <f>IFERROR(VLOOKUP(A440,Table1424[],7,0),0)</f>
        <v>33344039793</v>
      </c>
      <c r="S440" t="str">
        <f>IFERROR(VLOOKUP(A440,Table1424[],8,0),0)</f>
        <v>SBIN0014341</v>
      </c>
      <c r="T440" t="str">
        <f>IFERROR(VLOOKUP(A440,Table1424[],9,0),0)</f>
        <v>STATE BANK OF INDIA</v>
      </c>
      <c r="U440" s="40">
        <f>IFERROR(VLOOKUP(A440,Table1424[],10,0),0)</f>
        <v>45276</v>
      </c>
      <c r="V440">
        <f t="shared" si="32"/>
        <v>1</v>
      </c>
      <c r="W440" t="str">
        <f t="shared" si="33"/>
        <v>Available</v>
      </c>
      <c r="X440" s="164" t="str" cm="1">
        <f t="array" aca="1" ref="X440" ca="1">SUBSTITUTE(SUBSTITUTE(MID(CELL("filename"),FIND("[",CELL("filename"))+1,FIND("]",CELL("filename"))-FIND("[",CELL("filename"))-1)," JH Farmer Payment-",""),".xlsx","")</f>
        <v>Indent</v>
      </c>
      <c r="Y440" s="13">
        <f t="shared" si="30"/>
        <v>14.150183010618363</v>
      </c>
      <c r="Z440" s="3">
        <v>0</v>
      </c>
    </row>
    <row r="441" spans="1:26" x14ac:dyDescent="0.25">
      <c r="A441" t="str">
        <f>CONCATENATE(Table2[[#This Row],[Code]],Table2[[#This Row],[Farmers Code]])</f>
        <v>200200030012</v>
      </c>
      <c r="B441" s="1" t="str">
        <f>INDEX('MPG Payment'!$A:$A,MATCH(Table2[[#This Row],[Code]],'MPG Payment'!B:B,0))</f>
        <v>BMC Code :2002</v>
      </c>
      <c r="C441" t="str">
        <f>VLOOKUP(Table2[[#This Row],[Code]],'MPG Payment'!B:C,2,0)</f>
        <v>Bijuliya</v>
      </c>
      <c r="D441" s="17">
        <v>20020003</v>
      </c>
      <c r="E441" s="17" t="s">
        <v>40</v>
      </c>
      <c r="F441" s="1">
        <v>7</v>
      </c>
      <c r="G441" s="13">
        <v>16.350000000000001</v>
      </c>
      <c r="H441" s="13">
        <v>791.7777000000001</v>
      </c>
      <c r="I441" s="166">
        <v>0</v>
      </c>
      <c r="J441" s="191">
        <v>0</v>
      </c>
      <c r="K441" s="166">
        <v>0</v>
      </c>
      <c r="L441" s="166">
        <v>0</v>
      </c>
      <c r="M441" s="18">
        <v>0</v>
      </c>
      <c r="N441" s="165">
        <f>VLOOKUP(Table2[[#This Row],[Code]],'MPG Payment'!$B$4:$Z$130,25,0)</f>
        <v>0</v>
      </c>
      <c r="O441" s="170">
        <f t="shared" si="31"/>
        <v>792</v>
      </c>
      <c r="P441" t="str">
        <f>IFERROR(VLOOKUP(D441,'Bank Master'!$C$3:$D$7987,2,0),"Indirect")</f>
        <v>Direct</v>
      </c>
      <c r="Q441" t="str">
        <f>IFERROR(VLOOKUP(A441,Table1424[],6,0),0)</f>
        <v>DEVANTI DEVI</v>
      </c>
      <c r="R441" t="str">
        <f>IFERROR(VLOOKUP(A441,Table1424[],7,0),0)</f>
        <v>469510110001229</v>
      </c>
      <c r="S441" t="str">
        <f>IFERROR(VLOOKUP(A441,Table1424[],8,0),0)</f>
        <v>BKID0004695</v>
      </c>
      <c r="T441" t="str">
        <f>IFERROR(VLOOKUP(A441,Table1424[],9,0),0)</f>
        <v>BANK OF INDIA</v>
      </c>
      <c r="U441" s="40">
        <f>IFERROR(VLOOKUP(A441,Table1424[],10,0),0)</f>
        <v>45297</v>
      </c>
      <c r="V441">
        <f t="shared" si="32"/>
        <v>1</v>
      </c>
      <c r="W441" t="str">
        <f t="shared" si="33"/>
        <v>Available</v>
      </c>
      <c r="X441" s="164" t="str" cm="1">
        <f t="array" aca="1" ref="X441" ca="1">SUBSTITUTE(SUBSTITUTE(MID(CELL("filename"),FIND("[",CELL("filename"))+1,FIND("]",CELL("filename"))-FIND("[",CELL("filename"))-1)," JH Farmer Payment-",""),".xlsx","")</f>
        <v>Indent</v>
      </c>
      <c r="Y441" s="13">
        <f t="shared" si="30"/>
        <v>16.949369724770644</v>
      </c>
      <c r="Z441" s="3">
        <v>0</v>
      </c>
    </row>
    <row r="442" spans="1:26" x14ac:dyDescent="0.25">
      <c r="A442" t="str">
        <f>CONCATENATE(Table2[[#This Row],[Code]],Table2[[#This Row],[Farmers Code]])</f>
        <v>200200030013</v>
      </c>
      <c r="B442" s="1" t="str">
        <f>INDEX('MPG Payment'!$A:$A,MATCH(Table2[[#This Row],[Code]],'MPG Payment'!B:B,0))</f>
        <v>BMC Code :2002</v>
      </c>
      <c r="C442" t="str">
        <f>VLOOKUP(Table2[[#This Row],[Code]],'MPG Payment'!B:C,2,0)</f>
        <v>Bijuliya</v>
      </c>
      <c r="D442" s="17">
        <v>20020003</v>
      </c>
      <c r="E442" s="17" t="s">
        <v>23</v>
      </c>
      <c r="F442" s="1">
        <v>14</v>
      </c>
      <c r="G442" s="13">
        <v>74.94</v>
      </c>
      <c r="H442" s="13">
        <v>3076.4085</v>
      </c>
      <c r="I442" s="166">
        <v>0</v>
      </c>
      <c r="J442" s="191">
        <v>0</v>
      </c>
      <c r="K442" s="166">
        <v>0</v>
      </c>
      <c r="L442" s="166">
        <v>0</v>
      </c>
      <c r="M442" s="18">
        <v>0</v>
      </c>
      <c r="N442" s="165">
        <f>VLOOKUP(Table2[[#This Row],[Code]],'MPG Payment'!$B$4:$Z$130,25,0)</f>
        <v>0</v>
      </c>
      <c r="O442" s="170">
        <f t="shared" si="31"/>
        <v>3076</v>
      </c>
      <c r="P442" t="str">
        <f>IFERROR(VLOOKUP(D442,'Bank Master'!$C$3:$D$7987,2,0),"Indirect")</f>
        <v>Direct</v>
      </c>
      <c r="Q442" t="str">
        <f>IFERROR(VLOOKUP(A442,Table1424[],6,0),0)</f>
        <v xml:space="preserve">Amardip Sahu </v>
      </c>
      <c r="R442" t="str">
        <f>IFERROR(VLOOKUP(A442,Table1424[],7,0),0)</f>
        <v>490710510003015</v>
      </c>
      <c r="S442" t="str">
        <f>IFERROR(VLOOKUP(A442,Table1424[],8,0),0)</f>
        <v>BKID0004907</v>
      </c>
      <c r="T442" t="str">
        <f>IFERROR(VLOOKUP(A442,Table1424[],9,0),0)</f>
        <v>UNION BANK OF INDIA</v>
      </c>
      <c r="U442" s="40" t="str">
        <f>IFERROR(VLOOKUP(A442,Table1424[],10,0),0)</f>
        <v>19/03/2024</v>
      </c>
      <c r="V442">
        <f t="shared" si="32"/>
        <v>1</v>
      </c>
      <c r="W442" t="str">
        <f t="shared" si="33"/>
        <v>Available</v>
      </c>
      <c r="X442" s="164" t="str" cm="1">
        <f t="array" aca="1" ref="X442" ca="1">SUBSTITUTE(SUBSTITUTE(MID(CELL("filename"),FIND("[",CELL("filename"))+1,FIND("]",CELL("filename"))-FIND("[",CELL("filename"))-1)," JH Farmer Payment-",""),".xlsx","")</f>
        <v>Indent</v>
      </c>
      <c r="Y442" s="13">
        <f t="shared" si="30"/>
        <v>28.736134907926346</v>
      </c>
      <c r="Z442" s="3">
        <v>0</v>
      </c>
    </row>
    <row r="443" spans="1:26" x14ac:dyDescent="0.25">
      <c r="A443" t="str">
        <f>CONCATENATE(Table2[[#This Row],[Code]],Table2[[#This Row],[Farmers Code]])</f>
        <v>200200030017</v>
      </c>
      <c r="B443" s="1" t="str">
        <f>INDEX('MPG Payment'!$A:$A,MATCH(Table2[[#This Row],[Code]],'MPG Payment'!B:B,0))</f>
        <v>BMC Code :2002</v>
      </c>
      <c r="C443" t="str">
        <f>VLOOKUP(Table2[[#This Row],[Code]],'MPG Payment'!B:C,2,0)</f>
        <v>Bijuliya</v>
      </c>
      <c r="D443" s="17">
        <v>20020003</v>
      </c>
      <c r="E443" s="17" t="s">
        <v>27</v>
      </c>
      <c r="F443" s="1">
        <v>7</v>
      </c>
      <c r="G443" s="13">
        <v>18.95</v>
      </c>
      <c r="H443" s="13">
        <v>1028.0230000000001</v>
      </c>
      <c r="I443" s="166">
        <v>0</v>
      </c>
      <c r="J443" s="191">
        <v>0</v>
      </c>
      <c r="K443" s="166">
        <v>0</v>
      </c>
      <c r="L443" s="166">
        <v>0</v>
      </c>
      <c r="M443" s="18">
        <v>0</v>
      </c>
      <c r="N443" s="165">
        <f>VLOOKUP(Table2[[#This Row],[Code]],'MPG Payment'!$B$4:$Z$130,25,0)</f>
        <v>0</v>
      </c>
      <c r="O443" s="170">
        <f t="shared" si="31"/>
        <v>1028</v>
      </c>
      <c r="P443" t="str">
        <f>IFERROR(VLOOKUP(D443,'Bank Master'!$C$3:$D$7987,2,0),"Indirect")</f>
        <v>Direct</v>
      </c>
      <c r="Q443" t="str">
        <f>IFERROR(VLOOKUP(A443,Table1424[],6,0),0)</f>
        <v>SUMAN TIRKEY</v>
      </c>
      <c r="R443" t="str">
        <f>IFERROR(VLOOKUP(A443,Table1424[],7,0),0)</f>
        <v>469518210003869</v>
      </c>
      <c r="S443" t="str">
        <f>IFERROR(VLOOKUP(A443,Table1424[],8,0),0)</f>
        <v>BKID0004695</v>
      </c>
      <c r="T443">
        <f>IFERROR(VLOOKUP(A443,Table1424[],9,0),0)</f>
        <v>0</v>
      </c>
      <c r="U443" s="40">
        <f>IFERROR(VLOOKUP(A443,Table1424[],10,0),0)</f>
        <v>45846</v>
      </c>
      <c r="V443">
        <f t="shared" si="32"/>
        <v>1</v>
      </c>
      <c r="W443" t="str">
        <f t="shared" si="33"/>
        <v>Available</v>
      </c>
      <c r="X443" s="164" t="str" cm="1">
        <f t="array" aca="1" ref="X443" ca="1">SUBSTITUTE(SUBSTITUTE(MID(CELL("filename"),FIND("[",CELL("filename"))+1,FIND("]",CELL("filename"))-FIND("[",CELL("filename"))-1)," JH Farmer Payment-",""),".xlsx","")</f>
        <v>Indent</v>
      </c>
      <c r="Y443" s="13">
        <f t="shared" si="30"/>
        <v>18.987232189973618</v>
      </c>
      <c r="Z443" s="3">
        <v>0</v>
      </c>
    </row>
    <row r="444" spans="1:26" x14ac:dyDescent="0.25">
      <c r="A444" t="str">
        <f>CONCATENATE(Table2[[#This Row],[Code]],Table2[[#This Row],[Farmers Code]])</f>
        <v>200200030018</v>
      </c>
      <c r="B444" s="1" t="str">
        <f>INDEX('MPG Payment'!$A:$A,MATCH(Table2[[#This Row],[Code]],'MPG Payment'!B:B,0))</f>
        <v>BMC Code :2002</v>
      </c>
      <c r="C444" t="str">
        <f>VLOOKUP(Table2[[#This Row],[Code]],'MPG Payment'!B:C,2,0)</f>
        <v>Bijuliya</v>
      </c>
      <c r="D444" s="17">
        <v>20020003</v>
      </c>
      <c r="E444" s="17" t="s">
        <v>2</v>
      </c>
      <c r="F444" s="1">
        <v>7</v>
      </c>
      <c r="G444" s="13">
        <v>26.860000000000003</v>
      </c>
      <c r="H444" s="13">
        <v>1270.2183</v>
      </c>
      <c r="I444" s="166">
        <v>0</v>
      </c>
      <c r="J444" s="191">
        <v>0</v>
      </c>
      <c r="K444" s="166">
        <v>0</v>
      </c>
      <c r="L444" s="166">
        <v>0</v>
      </c>
      <c r="M444" s="18">
        <v>0</v>
      </c>
      <c r="N444" s="165">
        <f>VLOOKUP(Table2[[#This Row],[Code]],'MPG Payment'!$B$4:$Z$130,25,0)</f>
        <v>0</v>
      </c>
      <c r="O444" s="170">
        <f t="shared" si="31"/>
        <v>1270</v>
      </c>
      <c r="P444" t="str">
        <f>IFERROR(VLOOKUP(D444,'Bank Master'!$C$3:$D$7987,2,0),"Indirect")</f>
        <v>Direct</v>
      </c>
      <c r="Q444" t="str">
        <f>IFERROR(VLOOKUP(A444,Table1424[],6,0),0)</f>
        <v>PUPEN KHALKHO</v>
      </c>
      <c r="R444" t="str">
        <f>IFERROR(VLOOKUP(A444,Table1424[],7,0),0)</f>
        <v>494510410000073</v>
      </c>
      <c r="S444" t="str">
        <f>IFERROR(VLOOKUP(A444,Table1424[],8,0),0)</f>
        <v>BKID0004945</v>
      </c>
      <c r="T444">
        <f>IFERROR(VLOOKUP(A444,Table1424[],9,0),0)</f>
        <v>0</v>
      </c>
      <c r="U444" s="40">
        <f>IFERROR(VLOOKUP(A444,Table1424[],10,0),0)</f>
        <v>45846</v>
      </c>
      <c r="V444">
        <f t="shared" si="32"/>
        <v>1</v>
      </c>
      <c r="W444" t="str">
        <f t="shared" si="33"/>
        <v>Available</v>
      </c>
      <c r="X444" s="164" t="str" cm="1">
        <f t="array" aca="1" ref="X444" ca="1">SUBSTITUTE(SUBSTITUTE(MID(CELL("filename"),FIND("[",CELL("filename"))+1,FIND("]",CELL("filename"))-FIND("[",CELL("filename"))-1)," JH Farmer Payment-",""),".xlsx","")</f>
        <v>Indent</v>
      </c>
      <c r="Y444" s="13">
        <f t="shared" si="30"/>
        <v>16.551615971705136</v>
      </c>
      <c r="Z444" s="3">
        <v>0</v>
      </c>
    </row>
    <row r="445" spans="1:26" x14ac:dyDescent="0.25">
      <c r="A445" t="str">
        <f>CONCATENATE(Table2[[#This Row],[Code]],Table2[[#This Row],[Farmers Code]])</f>
        <v>200200040002</v>
      </c>
      <c r="B445" s="1" t="str">
        <f>INDEX('MPG Payment'!$A:$A,MATCH(Table2[[#This Row],[Code]],'MPG Payment'!B:B,0))</f>
        <v>BMC Code :2002</v>
      </c>
      <c r="C445" t="str">
        <f>VLOOKUP(Table2[[#This Row],[Code]],'MPG Payment'!B:C,2,0)</f>
        <v>Pandra</v>
      </c>
      <c r="D445" s="17">
        <v>20020004</v>
      </c>
      <c r="E445" s="17" t="s">
        <v>17</v>
      </c>
      <c r="F445" s="1">
        <v>7</v>
      </c>
      <c r="G445" s="13">
        <v>25.56</v>
      </c>
      <c r="H445" s="13">
        <v>945.12810000000013</v>
      </c>
      <c r="I445" s="166">
        <v>0</v>
      </c>
      <c r="J445" s="191">
        <v>0</v>
      </c>
      <c r="K445" s="166">
        <v>0</v>
      </c>
      <c r="L445" s="166">
        <v>0</v>
      </c>
      <c r="M445" s="18">
        <v>0</v>
      </c>
      <c r="N445" s="165">
        <f>VLOOKUP(Table2[[#This Row],[Code]],'MPG Payment'!$B$4:$Z$130,25,0)</f>
        <v>0</v>
      </c>
      <c r="O445" s="170">
        <f t="shared" si="31"/>
        <v>945</v>
      </c>
      <c r="P445" t="str">
        <f>IFERROR(VLOOKUP(D445,'Bank Master'!$C$3:$D$7987,2,0),"Indirect")</f>
        <v>Direct</v>
      </c>
      <c r="Q445" t="str">
        <f>IFERROR(VLOOKUP(A445,Table1424[],6,0),0)</f>
        <v>Ravi Gop</v>
      </c>
      <c r="R445" t="str">
        <f>IFERROR(VLOOKUP(A445,Table1424[],7,0),0)</f>
        <v>3436828007</v>
      </c>
      <c r="S445" t="str">
        <f>IFERROR(VLOOKUP(A445,Table1424[],8,0),0)</f>
        <v>CBIN0284871</v>
      </c>
      <c r="T445" t="str">
        <f>IFERROR(VLOOKUP(A445,Table1424[],9,0),0)</f>
        <v>CENTRAL BANK OF INDIA</v>
      </c>
      <c r="U445" s="40">
        <f>IFERROR(VLOOKUP(A445,Table1424[],10,0),0)</f>
        <v>45206</v>
      </c>
      <c r="V445">
        <f t="shared" si="32"/>
        <v>1</v>
      </c>
      <c r="W445" t="str">
        <f t="shared" si="33"/>
        <v>Available</v>
      </c>
      <c r="X445" s="164" t="str" cm="1">
        <f t="array" aca="1" ref="X445" ca="1">SUBSTITUTE(SUBSTITUTE(MID(CELL("filename"),FIND("[",CELL("filename"))+1,FIND("]",CELL("filename"))-FIND("[",CELL("filename"))-1)," JH Farmer Payment-",""),".xlsx","")</f>
        <v>Indent</v>
      </c>
      <c r="Y445" s="13">
        <f t="shared" si="30"/>
        <v>12.941894953051646</v>
      </c>
      <c r="Z445" s="3">
        <v>0</v>
      </c>
    </row>
    <row r="446" spans="1:26" x14ac:dyDescent="0.25">
      <c r="A446" t="str">
        <f>CONCATENATE(Table2[[#This Row],[Code]],Table2[[#This Row],[Farmers Code]])</f>
        <v>200200040004</v>
      </c>
      <c r="B446" s="1" t="str">
        <f>INDEX('MPG Payment'!$A:$A,MATCH(Table2[[#This Row],[Code]],'MPG Payment'!B:B,0))</f>
        <v>BMC Code :2002</v>
      </c>
      <c r="C446" t="str">
        <f>VLOOKUP(Table2[[#This Row],[Code]],'MPG Payment'!B:C,2,0)</f>
        <v>Pandra</v>
      </c>
      <c r="D446" s="17">
        <v>20020004</v>
      </c>
      <c r="E446" s="17" t="s">
        <v>1</v>
      </c>
      <c r="F446" s="1">
        <v>11</v>
      </c>
      <c r="G446" s="13">
        <v>25.71</v>
      </c>
      <c r="H446" s="13">
        <v>1170.1777</v>
      </c>
      <c r="I446" s="166">
        <v>0</v>
      </c>
      <c r="J446" s="191">
        <v>0</v>
      </c>
      <c r="K446" s="166">
        <v>0</v>
      </c>
      <c r="L446" s="166">
        <v>0</v>
      </c>
      <c r="M446" s="18">
        <v>0</v>
      </c>
      <c r="N446" s="165">
        <f>VLOOKUP(Table2[[#This Row],[Code]],'MPG Payment'!$B$4:$Z$130,25,0)</f>
        <v>0</v>
      </c>
      <c r="O446" s="170">
        <f t="shared" si="31"/>
        <v>1170</v>
      </c>
      <c r="P446" t="str">
        <f>IFERROR(VLOOKUP(D446,'Bank Master'!$C$3:$D$7987,2,0),"Indirect")</f>
        <v>Direct</v>
      </c>
      <c r="Q446" t="str">
        <f>IFERROR(VLOOKUP(A446,Table1424[],6,0),0)</f>
        <v>KALESHWAR GOPE</v>
      </c>
      <c r="R446" t="str">
        <f>IFERROR(VLOOKUP(A446,Table1424[],7,0),0)</f>
        <v>4904108000888</v>
      </c>
      <c r="S446" t="str">
        <f>IFERROR(VLOOKUP(A446,Table1424[],8,0),0)</f>
        <v>CNRB0004904</v>
      </c>
      <c r="T446" t="str">
        <f>IFERROR(VLOOKUP(A446,Table1424[],9,0),0)</f>
        <v>CANARA BANK</v>
      </c>
      <c r="U446" s="40">
        <f>IFERROR(VLOOKUP(A446,Table1424[],10,0),0)</f>
        <v>45219</v>
      </c>
      <c r="V446">
        <f t="shared" si="32"/>
        <v>1</v>
      </c>
      <c r="W446" t="str">
        <f t="shared" si="33"/>
        <v>Available</v>
      </c>
      <c r="X446" s="164" t="str" cm="1">
        <f t="array" aca="1" ref="X446" ca="1">SUBSTITUTE(SUBSTITUTE(MID(CELL("filename"),FIND("[",CELL("filename"))+1,FIND("]",CELL("filename"))-FIND("[",CELL("filename"))-1)," JH Farmer Payment-",""),".xlsx","")</f>
        <v>Indent</v>
      </c>
      <c r="Y446" s="13">
        <f t="shared" si="30"/>
        <v>25.032972967716844</v>
      </c>
      <c r="Z446" s="3">
        <v>0</v>
      </c>
    </row>
    <row r="447" spans="1:26" x14ac:dyDescent="0.25">
      <c r="A447" t="str">
        <f>CONCATENATE(Table2[[#This Row],[Code]],Table2[[#This Row],[Farmers Code]])</f>
        <v>200200040005</v>
      </c>
      <c r="B447" s="1" t="str">
        <f>INDEX('MPG Payment'!$A:$A,MATCH(Table2[[#This Row],[Code]],'MPG Payment'!B:B,0))</f>
        <v>BMC Code :2002</v>
      </c>
      <c r="C447" t="str">
        <f>VLOOKUP(Table2[[#This Row],[Code]],'MPG Payment'!B:C,2,0)</f>
        <v>Pandra</v>
      </c>
      <c r="D447" s="17">
        <v>20020004</v>
      </c>
      <c r="E447" s="17" t="s">
        <v>18</v>
      </c>
      <c r="F447" s="1">
        <v>7</v>
      </c>
      <c r="G447" s="13">
        <v>15.940000000000001</v>
      </c>
      <c r="H447" s="13">
        <v>657.72730000000001</v>
      </c>
      <c r="I447" s="166">
        <v>0</v>
      </c>
      <c r="J447" s="191">
        <v>0</v>
      </c>
      <c r="K447" s="166">
        <v>0</v>
      </c>
      <c r="L447" s="166">
        <v>0</v>
      </c>
      <c r="M447" s="18">
        <v>0</v>
      </c>
      <c r="N447" s="165">
        <f>VLOOKUP(Table2[[#This Row],[Code]],'MPG Payment'!$B$4:$Z$130,25,0)</f>
        <v>0</v>
      </c>
      <c r="O447" s="170">
        <f t="shared" si="31"/>
        <v>658</v>
      </c>
      <c r="P447" t="str">
        <f>IFERROR(VLOOKUP(D447,'Bank Master'!$C$3:$D$7987,2,0),"Indirect")</f>
        <v>Direct</v>
      </c>
      <c r="Q447" t="str">
        <f>IFERROR(VLOOKUP(A447,Table1424[],6,0),0)</f>
        <v>UPENDRA GOP</v>
      </c>
      <c r="R447" t="str">
        <f>IFERROR(VLOOKUP(A447,Table1424[],7,0),0)</f>
        <v>33953034282</v>
      </c>
      <c r="S447" t="str">
        <f>IFERROR(VLOOKUP(A447,Table1424[],8,0),0)</f>
        <v>SBIN0014341</v>
      </c>
      <c r="T447" t="str">
        <f>IFERROR(VLOOKUP(A447,Table1424[],9,0),0)</f>
        <v>STATE BANK OF INDIA</v>
      </c>
      <c r="U447" s="40">
        <f>IFERROR(VLOOKUP(A447,Table1424[],10,0),0)</f>
        <v>45219</v>
      </c>
      <c r="V447">
        <f t="shared" si="32"/>
        <v>1</v>
      </c>
      <c r="W447" t="str">
        <f t="shared" si="33"/>
        <v>Available</v>
      </c>
      <c r="X447" s="164" t="str" cm="1">
        <f t="array" aca="1" ref="X447" ca="1">SUBSTITUTE(SUBSTITUTE(MID(CELL("filename"),FIND("[",CELL("filename"))+1,FIND("]",CELL("filename"))-FIND("[",CELL("filename"))-1)," JH Farmer Payment-",""),".xlsx","")</f>
        <v>Indent</v>
      </c>
      <c r="Y447" s="13">
        <f t="shared" si="30"/>
        <v>14.441941969887077</v>
      </c>
      <c r="Z447" s="3">
        <v>0</v>
      </c>
    </row>
    <row r="448" spans="1:26" x14ac:dyDescent="0.25">
      <c r="A448" t="str">
        <f>CONCATENATE(Table2[[#This Row],[Code]],Table2[[#This Row],[Farmers Code]])</f>
        <v>200200040006</v>
      </c>
      <c r="B448" s="1" t="str">
        <f>INDEX('MPG Payment'!$A:$A,MATCH(Table2[[#This Row],[Code]],'MPG Payment'!B:B,0))</f>
        <v>BMC Code :2002</v>
      </c>
      <c r="C448" t="str">
        <f>VLOOKUP(Table2[[#This Row],[Code]],'MPG Payment'!B:C,2,0)</f>
        <v>Pandra</v>
      </c>
      <c r="D448" s="17">
        <v>20020004</v>
      </c>
      <c r="E448" s="17" t="s">
        <v>19</v>
      </c>
      <c r="F448" s="1">
        <v>14</v>
      </c>
      <c r="G448" s="13">
        <v>39.65</v>
      </c>
      <c r="H448" s="13">
        <v>1406.0806000000002</v>
      </c>
      <c r="I448" s="166">
        <v>0</v>
      </c>
      <c r="J448" s="191">
        <v>0</v>
      </c>
      <c r="K448" s="166">
        <v>0</v>
      </c>
      <c r="L448" s="166">
        <v>0</v>
      </c>
      <c r="M448" s="18">
        <v>0</v>
      </c>
      <c r="N448" s="165">
        <f>VLOOKUP(Table2[[#This Row],[Code]],'MPG Payment'!$B$4:$Z$130,25,0)</f>
        <v>0</v>
      </c>
      <c r="O448" s="170">
        <f t="shared" si="31"/>
        <v>1406</v>
      </c>
      <c r="P448" t="str">
        <f>IFERROR(VLOOKUP(D448,'Bank Master'!$C$3:$D$7987,2,0),"Indirect")</f>
        <v>Direct</v>
      </c>
      <c r="Q448" t="str">
        <f>IFERROR(VLOOKUP(A448,Table1424[],6,0),0)</f>
        <v>PARWATI DEVI</v>
      </c>
      <c r="R448" t="str">
        <f>IFERROR(VLOOKUP(A448,Table1424[],7,0),0)</f>
        <v>50100192036368</v>
      </c>
      <c r="S448" t="str">
        <f>IFERROR(VLOOKUP(A448,Table1424[],8,0),0)</f>
        <v>HDFC0001470</v>
      </c>
      <c r="T448" t="str">
        <f>IFERROR(VLOOKUP(A448,Table1424[],9,0),0)</f>
        <v>HDFC BANK</v>
      </c>
      <c r="U448" s="40">
        <f>IFERROR(VLOOKUP(A448,Table1424[],10,0),0)</f>
        <v>45219</v>
      </c>
      <c r="V448">
        <f t="shared" si="32"/>
        <v>1</v>
      </c>
      <c r="W448" t="str">
        <f t="shared" si="33"/>
        <v>Available</v>
      </c>
      <c r="X448" s="164" t="str" cm="1">
        <f t="array" aca="1" ref="X448" ca="1">SUBSTITUTE(SUBSTITUTE(MID(CELL("filename"),FIND("[",CELL("filename"))+1,FIND("]",CELL("filename"))-FIND("[",CELL("filename"))-1)," JH Farmer Payment-",""),".xlsx","")</f>
        <v>Indent</v>
      </c>
      <c r="Y448" s="13">
        <f t="shared" si="30"/>
        <v>24.823617150063061</v>
      </c>
      <c r="Z448" s="3">
        <v>0</v>
      </c>
    </row>
    <row r="449" spans="1:26" x14ac:dyDescent="0.25">
      <c r="A449" t="str">
        <f>CONCATENATE(Table2[[#This Row],[Code]],Table2[[#This Row],[Farmers Code]])</f>
        <v>200200040007</v>
      </c>
      <c r="B449" s="1" t="str">
        <f>INDEX('MPG Payment'!$A:$A,MATCH(Table2[[#This Row],[Code]],'MPG Payment'!B:B,0))</f>
        <v>BMC Code :2002</v>
      </c>
      <c r="C449" t="str">
        <f>VLOOKUP(Table2[[#This Row],[Code]],'MPG Payment'!B:C,2,0)</f>
        <v>Pandra</v>
      </c>
      <c r="D449" s="17">
        <v>20020004</v>
      </c>
      <c r="E449" s="17" t="s">
        <v>20</v>
      </c>
      <c r="F449" s="1">
        <v>7</v>
      </c>
      <c r="G449" s="13">
        <v>19.14</v>
      </c>
      <c r="H449" s="13">
        <v>735.5018</v>
      </c>
      <c r="I449" s="166">
        <v>0</v>
      </c>
      <c r="J449" s="191">
        <v>0</v>
      </c>
      <c r="K449" s="166">
        <v>0</v>
      </c>
      <c r="L449" s="166">
        <v>0</v>
      </c>
      <c r="M449" s="18">
        <v>0</v>
      </c>
      <c r="N449" s="165">
        <f>VLOOKUP(Table2[[#This Row],[Code]],'MPG Payment'!$B$4:$Z$130,25,0)</f>
        <v>0</v>
      </c>
      <c r="O449" s="170">
        <f t="shared" si="31"/>
        <v>736</v>
      </c>
      <c r="P449" t="str">
        <f>IFERROR(VLOOKUP(D449,'Bank Master'!$C$3:$D$7987,2,0),"Indirect")</f>
        <v>Direct</v>
      </c>
      <c r="Q449" t="str">
        <f>IFERROR(VLOOKUP(A449,Table1424[],6,0),0)</f>
        <v>AJAY KUMAR GOPE</v>
      </c>
      <c r="R449" t="str">
        <f>IFERROR(VLOOKUP(A449,Table1424[],7,0),0)</f>
        <v>4904108000626</v>
      </c>
      <c r="S449" t="str">
        <f>IFERROR(VLOOKUP(A449,Table1424[],8,0),0)</f>
        <v>CNRB0004904</v>
      </c>
      <c r="T449" t="str">
        <f>IFERROR(VLOOKUP(A449,Table1424[],9,0),0)</f>
        <v>CANARA BANK</v>
      </c>
      <c r="U449" s="40">
        <f>IFERROR(VLOOKUP(A449,Table1424[],10,0),0)</f>
        <v>45219</v>
      </c>
      <c r="V449">
        <f t="shared" si="32"/>
        <v>1</v>
      </c>
      <c r="W449" t="str">
        <f t="shared" si="33"/>
        <v>Available</v>
      </c>
      <c r="X449" s="164" t="str" cm="1">
        <f t="array" aca="1" ref="X449" ca="1">SUBSTITUTE(SUBSTITUTE(MID(CELL("filename"),FIND("[",CELL("filename"))+1,FIND("]",CELL("filename"))-FIND("[",CELL("filename"))-1)," JH Farmer Payment-",""),".xlsx","")</f>
        <v>Indent</v>
      </c>
      <c r="Y449" s="13">
        <f t="shared" si="30"/>
        <v>13.449614942528738</v>
      </c>
      <c r="Z449" s="3">
        <v>0</v>
      </c>
    </row>
    <row r="450" spans="1:26" x14ac:dyDescent="0.25">
      <c r="A450" t="str">
        <f>CONCATENATE(Table2[[#This Row],[Code]],Table2[[#This Row],[Farmers Code]])</f>
        <v>200200040009</v>
      </c>
      <c r="B450" s="1" t="str">
        <f>INDEX('MPG Payment'!$A:$A,MATCH(Table2[[#This Row],[Code]],'MPG Payment'!B:B,0))</f>
        <v>BMC Code :2002</v>
      </c>
      <c r="C450" t="str">
        <f>VLOOKUP(Table2[[#This Row],[Code]],'MPG Payment'!B:C,2,0)</f>
        <v>Pandra</v>
      </c>
      <c r="D450" s="17">
        <v>20020004</v>
      </c>
      <c r="E450" s="17" t="s">
        <v>36</v>
      </c>
      <c r="F450" s="1">
        <v>14</v>
      </c>
      <c r="G450" s="13">
        <v>107.89999999999999</v>
      </c>
      <c r="H450" s="13">
        <v>4708.9453999999996</v>
      </c>
      <c r="I450" s="166">
        <v>0</v>
      </c>
      <c r="J450" s="191">
        <v>0</v>
      </c>
      <c r="K450" s="166">
        <v>0</v>
      </c>
      <c r="L450" s="166">
        <v>0</v>
      </c>
      <c r="M450" s="18">
        <v>0</v>
      </c>
      <c r="N450" s="165">
        <f>VLOOKUP(Table2[[#This Row],[Code]],'MPG Payment'!$B$4:$Z$130,25,0)</f>
        <v>0</v>
      </c>
      <c r="O450" s="170">
        <f t="shared" si="31"/>
        <v>4709</v>
      </c>
      <c r="P450" t="str">
        <f>IFERROR(VLOOKUP(D450,'Bank Master'!$C$3:$D$7987,2,0),"Indirect")</f>
        <v>Direct</v>
      </c>
      <c r="Q450" t="str">
        <f>IFERROR(VLOOKUP(A450,Table1424[],6,0),0)</f>
        <v xml:space="preserve">Pushpa Devi </v>
      </c>
      <c r="R450" t="str">
        <f>IFERROR(VLOOKUP(A450,Table1424[],7,0),0)</f>
        <v>494510110010315</v>
      </c>
      <c r="S450" t="str">
        <f>IFERROR(VLOOKUP(A450,Table1424[],8,0),0)</f>
        <v>BKID0004945</v>
      </c>
      <c r="T450" t="str">
        <f>IFERROR(VLOOKUP(A450,Table1424[],9,0),0)</f>
        <v>BANK OF INDIA</v>
      </c>
      <c r="U450" s="40">
        <f>IFERROR(VLOOKUP(A450,Table1424[],10,0),0)</f>
        <v>45297</v>
      </c>
      <c r="V450">
        <f t="shared" si="32"/>
        <v>1</v>
      </c>
      <c r="W450" t="str">
        <f t="shared" si="33"/>
        <v>Available</v>
      </c>
      <c r="X450" s="164" t="str" cm="1">
        <f t="array" aca="1" ref="X450" ca="1">SUBSTITUTE(SUBSTITUTE(MID(CELL("filename"),FIND("[",CELL("filename"))+1,FIND("]",CELL("filename"))-FIND("[",CELL("filename"))-1)," JH Farmer Payment-",""),".xlsx","")</f>
        <v>Indent</v>
      </c>
      <c r="Y450" s="13">
        <f t="shared" si="30"/>
        <v>30.549228730305842</v>
      </c>
      <c r="Z450" s="3">
        <v>0</v>
      </c>
    </row>
    <row r="451" spans="1:26" x14ac:dyDescent="0.25">
      <c r="A451" t="str">
        <f>CONCATENATE(Table2[[#This Row],[Code]],Table2[[#This Row],[Farmers Code]])</f>
        <v>200200040012</v>
      </c>
      <c r="B451" s="1" t="str">
        <f>INDEX('MPG Payment'!$A:$A,MATCH(Table2[[#This Row],[Code]],'MPG Payment'!B:B,0))</f>
        <v>BMC Code :2002</v>
      </c>
      <c r="C451" t="str">
        <f>VLOOKUP(Table2[[#This Row],[Code]],'MPG Payment'!B:C,2,0)</f>
        <v>Pandra</v>
      </c>
      <c r="D451" s="17">
        <v>20020004</v>
      </c>
      <c r="E451" s="17" t="s">
        <v>40</v>
      </c>
      <c r="F451" s="1">
        <v>8</v>
      </c>
      <c r="G451" s="13">
        <v>23.689999999999998</v>
      </c>
      <c r="H451" s="13">
        <v>1009.0310000000001</v>
      </c>
      <c r="I451" s="166">
        <v>0</v>
      </c>
      <c r="J451" s="191">
        <v>0</v>
      </c>
      <c r="K451" s="166">
        <v>0</v>
      </c>
      <c r="L451" s="166">
        <v>0</v>
      </c>
      <c r="M451" s="18">
        <v>0</v>
      </c>
      <c r="N451" s="165">
        <f>VLOOKUP(Table2[[#This Row],[Code]],'MPG Payment'!$B$4:$Z$130,25,0)</f>
        <v>0</v>
      </c>
      <c r="O451" s="170">
        <f t="shared" si="31"/>
        <v>1009</v>
      </c>
      <c r="P451" t="str">
        <f>IFERROR(VLOOKUP(D451,'Bank Master'!$C$3:$D$7987,2,0),"Indirect")</f>
        <v>Direct</v>
      </c>
      <c r="Q451" t="str">
        <f>IFERROR(VLOOKUP(A451,Table1424[],6,0),0)</f>
        <v>SHIVANTI DEVI</v>
      </c>
      <c r="R451" t="str">
        <f>IFERROR(VLOOKUP(A451,Table1424[],7,0),0)</f>
        <v>469510110005526</v>
      </c>
      <c r="S451" t="str">
        <f>IFERROR(VLOOKUP(A451,Table1424[],8,0),0)</f>
        <v>BKID0004695</v>
      </c>
      <c r="T451" t="str">
        <f>IFERROR(VLOOKUP(A451,Table1424[],9,0),0)</f>
        <v>BANK OF INDIA</v>
      </c>
      <c r="U451" s="40">
        <f>IFERROR(VLOOKUP(A451,Table1424[],10,0),0)</f>
        <v>45227</v>
      </c>
      <c r="V451">
        <f t="shared" si="32"/>
        <v>1</v>
      </c>
      <c r="W451" t="str">
        <f t="shared" si="33"/>
        <v>Available</v>
      </c>
      <c r="X451" s="164" t="str" cm="1">
        <f t="array" aca="1" ref="X451" ca="1">SUBSTITUTE(SUBSTITUTE(MID(CELL("filename"),FIND("[",CELL("filename"))+1,FIND("]",CELL("filename"))-FIND("[",CELL("filename"))-1)," JH Farmer Payment-",""),".xlsx","")</f>
        <v>Indent</v>
      </c>
      <c r="Y451" s="13">
        <f t="shared" ref="Y451:Y514" si="34">(F451*0.05)*(H451/G451)</f>
        <v>17.037247783875056</v>
      </c>
      <c r="Z451" s="3">
        <v>0</v>
      </c>
    </row>
    <row r="452" spans="1:26" x14ac:dyDescent="0.25">
      <c r="A452" t="str">
        <f>CONCATENATE(Table2[[#This Row],[Code]],Table2[[#This Row],[Farmers Code]])</f>
        <v>200200040013</v>
      </c>
      <c r="B452" s="1" t="str">
        <f>INDEX('MPG Payment'!$A:$A,MATCH(Table2[[#This Row],[Code]],'MPG Payment'!B:B,0))</f>
        <v>BMC Code :2002</v>
      </c>
      <c r="C452" t="str">
        <f>VLOOKUP(Table2[[#This Row],[Code]],'MPG Payment'!B:C,2,0)</f>
        <v>Pandra</v>
      </c>
      <c r="D452" s="17">
        <v>20020004</v>
      </c>
      <c r="E452" s="17" t="s">
        <v>23</v>
      </c>
      <c r="F452" s="1">
        <v>10</v>
      </c>
      <c r="G452" s="13">
        <v>24.63</v>
      </c>
      <c r="H452" s="13">
        <v>885.76400000000001</v>
      </c>
      <c r="I452" s="166">
        <v>0</v>
      </c>
      <c r="J452" s="191">
        <v>0</v>
      </c>
      <c r="K452" s="166">
        <v>0</v>
      </c>
      <c r="L452" s="166">
        <v>0</v>
      </c>
      <c r="M452" s="18">
        <v>0</v>
      </c>
      <c r="N452" s="165">
        <f>VLOOKUP(Table2[[#This Row],[Code]],'MPG Payment'!$B$4:$Z$130,25,0)</f>
        <v>0</v>
      </c>
      <c r="O452" s="170">
        <f t="shared" si="31"/>
        <v>886</v>
      </c>
      <c r="P452" t="str">
        <f>IFERROR(VLOOKUP(D452,'Bank Master'!$C$3:$D$7987,2,0),"Indirect")</f>
        <v>Direct</v>
      </c>
      <c r="Q452" t="str">
        <f>IFERROR(VLOOKUP(A452,Table1424[],6,0),0)</f>
        <v>BRAJASH KUMAR TIWARY</v>
      </c>
      <c r="R452" t="str">
        <f>IFERROR(VLOOKUP(A452,Table1424[],7,0),0)</f>
        <v>33362847417</v>
      </c>
      <c r="S452" t="str">
        <f>IFERROR(VLOOKUP(A452,Table1424[],8,0),0)</f>
        <v>SBIN0014341</v>
      </c>
      <c r="T452" t="str">
        <f>IFERROR(VLOOKUP(A452,Table1424[],9,0),0)</f>
        <v>STATE BANK OF INDIA</v>
      </c>
      <c r="U452" s="40">
        <f>IFERROR(VLOOKUP(A452,Table1424[],10,0),0)</f>
        <v>45227</v>
      </c>
      <c r="V452">
        <f t="shared" si="32"/>
        <v>1</v>
      </c>
      <c r="W452" t="str">
        <f t="shared" si="33"/>
        <v>Available</v>
      </c>
      <c r="X452" s="164" t="str" cm="1">
        <f t="array" aca="1" ref="X452" ca="1">SUBSTITUTE(SUBSTITUTE(MID(CELL("filename"),FIND("[",CELL("filename"))+1,FIND("]",CELL("filename"))-FIND("[",CELL("filename"))-1)," JH Farmer Payment-",""),".xlsx","")</f>
        <v>Indent</v>
      </c>
      <c r="Y452" s="13">
        <f t="shared" si="34"/>
        <v>17.981404790905401</v>
      </c>
      <c r="Z452" s="3">
        <v>0</v>
      </c>
    </row>
    <row r="453" spans="1:26" x14ac:dyDescent="0.25">
      <c r="A453" t="str">
        <f>CONCATENATE(Table2[[#This Row],[Code]],Table2[[#This Row],[Farmers Code]])</f>
        <v>200200040016</v>
      </c>
      <c r="B453" s="1" t="str">
        <f>INDEX('MPG Payment'!$A:$A,MATCH(Table2[[#This Row],[Code]],'MPG Payment'!B:B,0))</f>
        <v>BMC Code :2002</v>
      </c>
      <c r="C453" t="str">
        <f>VLOOKUP(Table2[[#This Row],[Code]],'MPG Payment'!B:C,2,0)</f>
        <v>Pandra</v>
      </c>
      <c r="D453" s="17">
        <v>20020004</v>
      </c>
      <c r="E453" s="17" t="s">
        <v>26</v>
      </c>
      <c r="F453" s="1">
        <v>4</v>
      </c>
      <c r="G453" s="13">
        <v>4.96</v>
      </c>
      <c r="H453" s="13">
        <v>207.61159999999998</v>
      </c>
      <c r="I453" s="166">
        <v>0</v>
      </c>
      <c r="J453" s="191">
        <v>0</v>
      </c>
      <c r="K453" s="166">
        <v>0</v>
      </c>
      <c r="L453" s="166">
        <v>0</v>
      </c>
      <c r="M453" s="18">
        <v>0</v>
      </c>
      <c r="N453" s="165">
        <f>VLOOKUP(Table2[[#This Row],[Code]],'MPG Payment'!$B$4:$Z$130,25,0)</f>
        <v>0</v>
      </c>
      <c r="O453" s="170">
        <f t="shared" si="31"/>
        <v>208</v>
      </c>
      <c r="P453" t="str">
        <f>IFERROR(VLOOKUP(D453,'Bank Master'!$C$3:$D$7987,2,0),"Indirect")</f>
        <v>Direct</v>
      </c>
      <c r="Q453" t="str">
        <f>IFERROR(VLOOKUP(A453,Table1424[],6,0),0)</f>
        <v>ABHAY KUMAR GOP</v>
      </c>
      <c r="R453" t="str">
        <f>IFERROR(VLOOKUP(A453,Table1424[],7,0),0)</f>
        <v>50100407796084</v>
      </c>
      <c r="S453" t="str">
        <f>IFERROR(VLOOKUP(A453,Table1424[],8,0),0)</f>
        <v>HDFC0001470</v>
      </c>
      <c r="T453" t="str">
        <f>IFERROR(VLOOKUP(A453,Table1424[],9,0),0)</f>
        <v>HDFC BANK</v>
      </c>
      <c r="U453" s="40">
        <f>IFERROR(VLOOKUP(A453,Table1424[],10,0),0)</f>
        <v>45227</v>
      </c>
      <c r="V453">
        <f t="shared" si="32"/>
        <v>1</v>
      </c>
      <c r="W453" t="str">
        <f t="shared" si="33"/>
        <v>Available</v>
      </c>
      <c r="X453" s="164" t="str" cm="1">
        <f t="array" aca="1" ref="X453" ca="1">SUBSTITUTE(SUBSTITUTE(MID(CELL("filename"),FIND("[",CELL("filename"))+1,FIND("]",CELL("filename"))-FIND("[",CELL("filename"))-1)," JH Farmer Payment-",""),".xlsx","")</f>
        <v>Indent</v>
      </c>
      <c r="Y453" s="13">
        <f t="shared" si="34"/>
        <v>8.3714354838709664</v>
      </c>
      <c r="Z453" s="3">
        <v>0</v>
      </c>
    </row>
    <row r="454" spans="1:26" x14ac:dyDescent="0.25">
      <c r="A454" t="str">
        <f>CONCATENATE(Table2[[#This Row],[Code]],Table2[[#This Row],[Farmers Code]])</f>
        <v>200200040018</v>
      </c>
      <c r="B454" s="1" t="str">
        <f>INDEX('MPG Payment'!$A:$A,MATCH(Table2[[#This Row],[Code]],'MPG Payment'!B:B,0))</f>
        <v>BMC Code :2002</v>
      </c>
      <c r="C454" t="str">
        <f>VLOOKUP(Table2[[#This Row],[Code]],'MPG Payment'!B:C,2,0)</f>
        <v>Pandra</v>
      </c>
      <c r="D454" s="17">
        <v>20020004</v>
      </c>
      <c r="E454" s="17" t="s">
        <v>2</v>
      </c>
      <c r="F454" s="1">
        <v>7</v>
      </c>
      <c r="G454" s="13">
        <v>17.420000000000002</v>
      </c>
      <c r="H454" s="13">
        <v>1048.6953000000001</v>
      </c>
      <c r="I454" s="166">
        <v>0</v>
      </c>
      <c r="J454" s="191">
        <v>0</v>
      </c>
      <c r="K454" s="166">
        <v>0</v>
      </c>
      <c r="L454" s="166">
        <v>0</v>
      </c>
      <c r="M454" s="18">
        <v>0</v>
      </c>
      <c r="N454" s="165">
        <f>VLOOKUP(Table2[[#This Row],[Code]],'MPG Payment'!$B$4:$Z$130,25,0)</f>
        <v>0</v>
      </c>
      <c r="O454" s="170">
        <f t="shared" si="31"/>
        <v>1049</v>
      </c>
      <c r="P454" t="str">
        <f>IFERROR(VLOOKUP(D454,'Bank Master'!$C$3:$D$7987,2,0),"Indirect")</f>
        <v>Direct</v>
      </c>
      <c r="Q454" t="str">
        <f>IFERROR(VLOOKUP(A454,Table1424[],6,0),0)</f>
        <v xml:space="preserve">Ashok Thakur </v>
      </c>
      <c r="R454" t="str">
        <f>IFERROR(VLOOKUP(A454,Table1424[],7,0),0)</f>
        <v>50100186662843</v>
      </c>
      <c r="S454" t="str">
        <f>IFERROR(VLOOKUP(A454,Table1424[],8,0),0)</f>
        <v>HDFC0001470</v>
      </c>
      <c r="T454" t="str">
        <f>IFERROR(VLOOKUP(A454,Table1424[],9,0),0)</f>
        <v>HDFC BANK</v>
      </c>
      <c r="U454" s="40">
        <f>IFERROR(VLOOKUP(A454,Table1424[],10,0),0)</f>
        <v>45297</v>
      </c>
      <c r="V454">
        <f t="shared" si="32"/>
        <v>1</v>
      </c>
      <c r="W454" t="str">
        <f t="shared" si="33"/>
        <v>Available</v>
      </c>
      <c r="X454" s="164" t="str" cm="1">
        <f t="array" aca="1" ref="X454" ca="1">SUBSTITUTE(SUBSTITUTE(MID(CELL("filename"),FIND("[",CELL("filename"))+1,FIND("]",CELL("filename"))-FIND("[",CELL("filename"))-1)," JH Farmer Payment-",""),".xlsx","")</f>
        <v>Indent</v>
      </c>
      <c r="Y454" s="13">
        <f t="shared" si="34"/>
        <v>21.070227037887488</v>
      </c>
      <c r="Z454" s="3">
        <v>0</v>
      </c>
    </row>
    <row r="455" spans="1:26" x14ac:dyDescent="0.25">
      <c r="A455" t="str">
        <f>CONCATENATE(Table2[[#This Row],[Code]],Table2[[#This Row],[Farmers Code]])</f>
        <v>200200040023</v>
      </c>
      <c r="B455" s="1" t="str">
        <f>INDEX('MPG Payment'!$A:$A,MATCH(Table2[[#This Row],[Code]],'MPG Payment'!B:B,0))</f>
        <v>BMC Code :2002</v>
      </c>
      <c r="C455" t="str">
        <f>VLOOKUP(Table2[[#This Row],[Code]],'MPG Payment'!B:C,2,0)</f>
        <v>Pandra</v>
      </c>
      <c r="D455" s="17">
        <v>20020004</v>
      </c>
      <c r="E455" s="17" t="s">
        <v>38</v>
      </c>
      <c r="F455" s="1">
        <v>6</v>
      </c>
      <c r="G455" s="13">
        <v>12.229999999999999</v>
      </c>
      <c r="H455" s="13">
        <v>421.51289999999995</v>
      </c>
      <c r="I455" s="166">
        <v>0</v>
      </c>
      <c r="J455" s="191">
        <v>0</v>
      </c>
      <c r="K455" s="166">
        <v>0</v>
      </c>
      <c r="L455" s="166">
        <v>0</v>
      </c>
      <c r="M455" s="18">
        <v>0</v>
      </c>
      <c r="N455" s="165">
        <f>VLOOKUP(Table2[[#This Row],[Code]],'MPG Payment'!$B$4:$Z$130,25,0)</f>
        <v>0</v>
      </c>
      <c r="O455" s="170">
        <f t="shared" si="31"/>
        <v>422</v>
      </c>
      <c r="P455" t="str">
        <f>IFERROR(VLOOKUP(D455,'Bank Master'!$C$3:$D$7987,2,0),"Indirect")</f>
        <v>Direct</v>
      </c>
      <c r="Q455" t="str">
        <f>IFERROR(VLOOKUP(A455,Table1424[],6,0),0)</f>
        <v xml:space="preserve">Rajesh Gope </v>
      </c>
      <c r="R455" t="str">
        <f>IFERROR(VLOOKUP(A455,Table1424[],7,0),0)</f>
        <v>520191028639592</v>
      </c>
      <c r="S455" t="str">
        <f>IFERROR(VLOOKUP(A455,Table1424[],8,0),0)</f>
        <v>UBIN0915874</v>
      </c>
      <c r="T455" t="str">
        <f>IFERROR(VLOOKUP(A455,Table1424[],9,0),0)</f>
        <v>UNION BANK OF INDIA</v>
      </c>
      <c r="U455" s="40" t="str">
        <f>IFERROR(VLOOKUP(A455,Table1424[],10,0),0)</f>
        <v>20/04/2024</v>
      </c>
      <c r="V455">
        <f t="shared" si="32"/>
        <v>1</v>
      </c>
      <c r="W455" t="str">
        <f t="shared" si="33"/>
        <v>Available</v>
      </c>
      <c r="X455" s="164" t="str" cm="1">
        <f t="array" aca="1" ref="X455" ca="1">SUBSTITUTE(SUBSTITUTE(MID(CELL("filename"),FIND("[",CELL("filename"))+1,FIND("]",CELL("filename"))-FIND("[",CELL("filename"))-1)," JH Farmer Payment-",""),".xlsx","")</f>
        <v>Indent</v>
      </c>
      <c r="Y455" s="13">
        <f t="shared" si="34"/>
        <v>10.339645952575633</v>
      </c>
      <c r="Z455" s="3">
        <v>0</v>
      </c>
    </row>
    <row r="456" spans="1:26" x14ac:dyDescent="0.25">
      <c r="A456" t="str">
        <f>CONCATENATE(Table2[[#This Row],[Code]],Table2[[#This Row],[Farmers Code]])</f>
        <v>200200040028</v>
      </c>
      <c r="B456" s="1" t="str">
        <f>INDEX('MPG Payment'!$A:$A,MATCH(Table2[[#This Row],[Code]],'MPG Payment'!B:B,0))</f>
        <v>BMC Code :2002</v>
      </c>
      <c r="C456" t="str">
        <f>VLOOKUP(Table2[[#This Row],[Code]],'MPG Payment'!B:C,2,0)</f>
        <v>Pandra</v>
      </c>
      <c r="D456" s="17">
        <v>20020004</v>
      </c>
      <c r="E456" s="17" t="s">
        <v>30</v>
      </c>
      <c r="F456" s="1">
        <v>13</v>
      </c>
      <c r="G456" s="13">
        <v>33.81</v>
      </c>
      <c r="H456" s="13">
        <v>1339.0336</v>
      </c>
      <c r="I456" s="166">
        <v>0</v>
      </c>
      <c r="J456" s="191">
        <v>0</v>
      </c>
      <c r="K456" s="166">
        <v>0</v>
      </c>
      <c r="L456" s="166">
        <v>0</v>
      </c>
      <c r="M456" s="18">
        <v>0</v>
      </c>
      <c r="N456" s="165">
        <f>VLOOKUP(Table2[[#This Row],[Code]],'MPG Payment'!$B$4:$Z$130,25,0)</f>
        <v>0</v>
      </c>
      <c r="O456" s="170">
        <f t="shared" si="31"/>
        <v>1339</v>
      </c>
      <c r="P456" t="str">
        <f>IFERROR(VLOOKUP(D456,'Bank Master'!$C$3:$D$7987,2,0),"Indirect")</f>
        <v>Direct</v>
      </c>
      <c r="Q456" t="str">
        <f>IFERROR(VLOOKUP(A456,Table1424[],6,0),0)</f>
        <v xml:space="preserve">Ajay Gop </v>
      </c>
      <c r="R456" t="str">
        <f>IFERROR(VLOOKUP(A456,Table1424[],7,0),0)</f>
        <v>84063379272</v>
      </c>
      <c r="S456" t="str">
        <f>IFERROR(VLOOKUP(A456,Table1424[],8,0),0)</f>
        <v>SBIN0RRVCGB</v>
      </c>
      <c r="T456" t="str">
        <f>IFERROR(VLOOKUP(A456,Table1424[],9,0),0)</f>
        <v>STATE BANK OF INDIA</v>
      </c>
      <c r="U456" s="40" t="str">
        <f>IFERROR(VLOOKUP(A456,Table1424[],10,0),0)</f>
        <v>25/04/2024</v>
      </c>
      <c r="V456">
        <f t="shared" si="32"/>
        <v>1</v>
      </c>
      <c r="W456" t="str">
        <f t="shared" si="33"/>
        <v>Available</v>
      </c>
      <c r="X456" s="164" t="str" cm="1">
        <f t="array" aca="1" ref="X456" ca="1">SUBSTITUTE(SUBSTITUTE(MID(CELL("filename"),FIND("[",CELL("filename"))+1,FIND("]",CELL("filename"))-FIND("[",CELL("filename"))-1)," JH Farmer Payment-",""),".xlsx","")</f>
        <v>Indent</v>
      </c>
      <c r="Y456" s="13">
        <f t="shared" si="34"/>
        <v>25.743029872818688</v>
      </c>
      <c r="Z456" s="3">
        <v>0</v>
      </c>
    </row>
    <row r="457" spans="1:26" x14ac:dyDescent="0.25">
      <c r="A457" t="str">
        <f>CONCATENATE(Table2[[#This Row],[Code]],Table2[[#This Row],[Farmers Code]])</f>
        <v>200200050004</v>
      </c>
      <c r="B457" s="1" t="str">
        <f>INDEX('MPG Payment'!$A:$A,MATCH(Table2[[#This Row],[Code]],'MPG Payment'!B:B,0))</f>
        <v>BMC Code :2002</v>
      </c>
      <c r="C457" t="str">
        <f>VLOOKUP(Table2[[#This Row],[Code]],'MPG Payment'!B:C,2,0)</f>
        <v>BASKI</v>
      </c>
      <c r="D457" s="17">
        <v>20020005</v>
      </c>
      <c r="E457" s="17" t="s">
        <v>1</v>
      </c>
      <c r="F457" s="1">
        <v>6</v>
      </c>
      <c r="G457" s="13">
        <v>13.26</v>
      </c>
      <c r="H457" s="13">
        <v>726.07700000000011</v>
      </c>
      <c r="I457" s="166">
        <v>0</v>
      </c>
      <c r="J457" s="191">
        <v>0</v>
      </c>
      <c r="K457" s="166">
        <v>0</v>
      </c>
      <c r="L457" s="166">
        <v>0</v>
      </c>
      <c r="M457" s="18">
        <v>0</v>
      </c>
      <c r="N457" s="165">
        <f>VLOOKUP(Table2[[#This Row],[Code]],'MPG Payment'!$B$4:$Z$130,25,0)</f>
        <v>0</v>
      </c>
      <c r="O457" s="170">
        <f t="shared" si="31"/>
        <v>726</v>
      </c>
      <c r="P457" t="str">
        <f>IFERROR(VLOOKUP(D457,'Bank Master'!$C$3:$D$7987,2,0),"Indirect")</f>
        <v>Direct</v>
      </c>
      <c r="Q457" t="str">
        <f>IFERROR(VLOOKUP(A457,Table1424[],6,0),0)</f>
        <v xml:space="preserve">Mumtaj Khatun </v>
      </c>
      <c r="R457" t="str">
        <f>IFERROR(VLOOKUP(A457,Table1424[],7,0),0)</f>
        <v>54248100001640</v>
      </c>
      <c r="S457" t="str">
        <f>IFERROR(VLOOKUP(A457,Table1424[],8,0),0)</f>
        <v>BARB0RATUCH</v>
      </c>
      <c r="T457" t="str">
        <f>IFERROR(VLOOKUP(A457,Table1424[],9,0),0)</f>
        <v>BANK OF BARODA</v>
      </c>
      <c r="U457" s="40">
        <f>IFERROR(VLOOKUP(A457,Table1424[],10,0),0)</f>
        <v>45257</v>
      </c>
      <c r="V457">
        <f t="shared" si="32"/>
        <v>1</v>
      </c>
      <c r="W457" t="str">
        <f t="shared" si="33"/>
        <v>Available</v>
      </c>
      <c r="X457" s="164" t="str" cm="1">
        <f t="array" aca="1" ref="X457" ca="1">SUBSTITUTE(SUBSTITUTE(MID(CELL("filename"),FIND("[",CELL("filename"))+1,FIND("]",CELL("filename"))-FIND("[",CELL("filename"))-1)," JH Farmer Payment-",""),".xlsx","")</f>
        <v>Indent</v>
      </c>
      <c r="Y457" s="13">
        <f t="shared" si="34"/>
        <v>16.427081447963808</v>
      </c>
      <c r="Z457" s="3">
        <v>0</v>
      </c>
    </row>
    <row r="458" spans="1:26" x14ac:dyDescent="0.25">
      <c r="A458" t="str">
        <f>CONCATENATE(Table2[[#This Row],[Code]],Table2[[#This Row],[Farmers Code]])</f>
        <v>200200050006</v>
      </c>
      <c r="B458" s="1" t="str">
        <f>INDEX('MPG Payment'!$A:$A,MATCH(Table2[[#This Row],[Code]],'MPG Payment'!B:B,0))</f>
        <v>BMC Code :2002</v>
      </c>
      <c r="C458" t="str">
        <f>VLOOKUP(Table2[[#This Row],[Code]],'MPG Payment'!B:C,2,0)</f>
        <v>BASKI</v>
      </c>
      <c r="D458" s="17">
        <v>20020005</v>
      </c>
      <c r="E458" s="17" t="s">
        <v>19</v>
      </c>
      <c r="F458" s="1">
        <v>1</v>
      </c>
      <c r="G458" s="13">
        <v>5.14</v>
      </c>
      <c r="H458" s="13">
        <v>194.24059999999997</v>
      </c>
      <c r="I458" s="166">
        <v>0</v>
      </c>
      <c r="J458" s="191">
        <v>0</v>
      </c>
      <c r="K458" s="166">
        <v>0</v>
      </c>
      <c r="L458" s="166">
        <v>0</v>
      </c>
      <c r="M458" s="18">
        <v>0</v>
      </c>
      <c r="N458" s="165">
        <f>VLOOKUP(Table2[[#This Row],[Code]],'MPG Payment'!$B$4:$Z$130,25,0)</f>
        <v>0</v>
      </c>
      <c r="O458" s="170">
        <f t="shared" si="31"/>
        <v>194</v>
      </c>
      <c r="P458" t="str">
        <f>IFERROR(VLOOKUP(D458,'Bank Master'!$C$3:$D$7987,2,0),"Indirect")</f>
        <v>Direct</v>
      </c>
      <c r="Q458" t="str">
        <f>IFERROR(VLOOKUP(A458,Table1424[],6,0),0)</f>
        <v xml:space="preserve">Bina Oraon </v>
      </c>
      <c r="R458" t="str">
        <f>IFERROR(VLOOKUP(A458,Table1424[],7,0),0)</f>
        <v>54248100003538</v>
      </c>
      <c r="S458" t="str">
        <f>IFERROR(VLOOKUP(A458,Table1424[],8,0),0)</f>
        <v>BARB0RATUCH</v>
      </c>
      <c r="T458" t="str">
        <f>IFERROR(VLOOKUP(A458,Table1424[],9,0),0)</f>
        <v>BANK OF BARODA</v>
      </c>
      <c r="U458" s="40">
        <f>IFERROR(VLOOKUP(A458,Table1424[],10,0),0)</f>
        <v>45257</v>
      </c>
      <c r="V458">
        <f t="shared" si="32"/>
        <v>1</v>
      </c>
      <c r="W458" t="str">
        <f t="shared" si="33"/>
        <v>Available</v>
      </c>
      <c r="X458" s="164" t="str" cm="1">
        <f t="array" aca="1" ref="X458" ca="1">SUBSTITUTE(SUBSTITUTE(MID(CELL("filename"),FIND("[",CELL("filename"))+1,FIND("]",CELL("filename"))-FIND("[",CELL("filename"))-1)," JH Farmer Payment-",""),".xlsx","")</f>
        <v>Indent</v>
      </c>
      <c r="Y458" s="13">
        <f t="shared" si="34"/>
        <v>1.8895</v>
      </c>
      <c r="Z458" s="3">
        <v>0</v>
      </c>
    </row>
    <row r="459" spans="1:26" x14ac:dyDescent="0.25">
      <c r="A459" t="str">
        <f>CONCATENATE(Table2[[#This Row],[Code]],Table2[[#This Row],[Farmers Code]])</f>
        <v>200200050007</v>
      </c>
      <c r="B459" s="1" t="str">
        <f>INDEX('MPG Payment'!$A:$A,MATCH(Table2[[#This Row],[Code]],'MPG Payment'!B:B,0))</f>
        <v>BMC Code :2002</v>
      </c>
      <c r="C459" t="str">
        <f>VLOOKUP(Table2[[#This Row],[Code]],'MPG Payment'!B:C,2,0)</f>
        <v>BASKI</v>
      </c>
      <c r="D459" s="17">
        <v>20020005</v>
      </c>
      <c r="E459" s="17" t="s">
        <v>20</v>
      </c>
      <c r="F459" s="1">
        <v>13</v>
      </c>
      <c r="G459" s="13">
        <v>37.720000000000006</v>
      </c>
      <c r="H459" s="13">
        <v>1398.0052000000001</v>
      </c>
      <c r="I459" s="166">
        <v>0</v>
      </c>
      <c r="J459" s="191">
        <v>0</v>
      </c>
      <c r="K459" s="166">
        <v>0</v>
      </c>
      <c r="L459" s="166">
        <v>0</v>
      </c>
      <c r="M459" s="18">
        <v>0</v>
      </c>
      <c r="N459" s="165">
        <f>VLOOKUP(Table2[[#This Row],[Code]],'MPG Payment'!$B$4:$Z$130,25,0)</f>
        <v>0</v>
      </c>
      <c r="O459" s="170">
        <f t="shared" si="31"/>
        <v>1398</v>
      </c>
      <c r="P459" t="str">
        <f>IFERROR(VLOOKUP(D459,'Bank Master'!$C$3:$D$7987,2,0),"Indirect")</f>
        <v>Direct</v>
      </c>
      <c r="Q459" t="str">
        <f>IFERROR(VLOOKUP(A459,Table1424[],6,0),0)</f>
        <v xml:space="preserve">Bindu Oraon </v>
      </c>
      <c r="R459" t="str">
        <f>IFERROR(VLOOKUP(A459,Table1424[],7,0),0)</f>
        <v>54248100003501</v>
      </c>
      <c r="S459" t="str">
        <f>IFERROR(VLOOKUP(A459,Table1424[],8,0),0)</f>
        <v>BARB0RATUCH</v>
      </c>
      <c r="T459" t="str">
        <f>IFERROR(VLOOKUP(A459,Table1424[],9,0),0)</f>
        <v>BANK OF BARODA</v>
      </c>
      <c r="U459" s="40">
        <f>IFERROR(VLOOKUP(A459,Table1424[],10,0),0)</f>
        <v>45257</v>
      </c>
      <c r="V459">
        <f t="shared" si="32"/>
        <v>1</v>
      </c>
      <c r="W459" t="str">
        <f t="shared" si="33"/>
        <v>Available</v>
      </c>
      <c r="X459" s="164" t="str" cm="1">
        <f t="array" aca="1" ref="X459" ca="1">SUBSTITUTE(SUBSTITUTE(MID(CELL("filename"),FIND("[",CELL("filename"))+1,FIND("]",CELL("filename"))-FIND("[",CELL("filename"))-1)," JH Farmer Payment-",""),".xlsx","")</f>
        <v>Indent</v>
      </c>
      <c r="Y459" s="13">
        <f t="shared" si="34"/>
        <v>24.090757688229054</v>
      </c>
      <c r="Z459" s="3">
        <v>0</v>
      </c>
    </row>
    <row r="460" spans="1:26" x14ac:dyDescent="0.25">
      <c r="A460" t="str">
        <f>CONCATENATE(Table2[[#This Row],[Code]],Table2[[#This Row],[Farmers Code]])</f>
        <v>200200050009</v>
      </c>
      <c r="B460" s="1" t="str">
        <f>INDEX('MPG Payment'!$A:$A,MATCH(Table2[[#This Row],[Code]],'MPG Payment'!B:B,0))</f>
        <v>BMC Code :2002</v>
      </c>
      <c r="C460" t="str">
        <f>VLOOKUP(Table2[[#This Row],[Code]],'MPG Payment'!B:C,2,0)</f>
        <v>BASKI</v>
      </c>
      <c r="D460" s="17">
        <v>20020005</v>
      </c>
      <c r="E460" s="17" t="s">
        <v>36</v>
      </c>
      <c r="F460" s="1">
        <v>12</v>
      </c>
      <c r="G460" s="13">
        <v>50.2</v>
      </c>
      <c r="H460" s="13">
        <v>1902.9479999999999</v>
      </c>
      <c r="I460" s="166">
        <v>0</v>
      </c>
      <c r="J460" s="191">
        <v>0</v>
      </c>
      <c r="K460" s="166">
        <v>0</v>
      </c>
      <c r="L460" s="166">
        <v>0</v>
      </c>
      <c r="M460" s="18">
        <v>0</v>
      </c>
      <c r="N460" s="165">
        <f>VLOOKUP(Table2[[#This Row],[Code]],'MPG Payment'!$B$4:$Z$130,25,0)</f>
        <v>0</v>
      </c>
      <c r="O460" s="170">
        <f t="shared" si="31"/>
        <v>1903</v>
      </c>
      <c r="P460" t="str">
        <f>IFERROR(VLOOKUP(D460,'Bank Master'!$C$3:$D$7987,2,0),"Indirect")</f>
        <v>Direct</v>
      </c>
      <c r="Q460" t="str">
        <f>IFERROR(VLOOKUP(A460,Table1424[],6,0),0)</f>
        <v xml:space="preserve">Hasina Khatun </v>
      </c>
      <c r="R460" t="str">
        <f>IFERROR(VLOOKUP(A460,Table1424[],7,0),0)</f>
        <v>54248100001891</v>
      </c>
      <c r="S460" t="str">
        <f>IFERROR(VLOOKUP(A460,Table1424[],8,0),0)</f>
        <v>BARB0RATUCH</v>
      </c>
      <c r="T460" t="str">
        <f>IFERROR(VLOOKUP(A460,Table1424[],9,0),0)</f>
        <v>BANK OF BARODA</v>
      </c>
      <c r="U460" s="40">
        <f>IFERROR(VLOOKUP(A460,Table1424[],10,0),0)</f>
        <v>45257</v>
      </c>
      <c r="V460">
        <f t="shared" si="32"/>
        <v>1</v>
      </c>
      <c r="W460" t="str">
        <f t="shared" si="33"/>
        <v>Available</v>
      </c>
      <c r="X460" s="164" t="str" cm="1">
        <f t="array" aca="1" ref="X460" ca="1">SUBSTITUTE(SUBSTITUTE(MID(CELL("filename"),FIND("[",CELL("filename"))+1,FIND("]",CELL("filename"))-FIND("[",CELL("filename"))-1)," JH Farmer Payment-",""),".xlsx","")</f>
        <v>Indent</v>
      </c>
      <c r="Y460" s="13">
        <f t="shared" si="34"/>
        <v>22.744398406374501</v>
      </c>
      <c r="Z460" s="3">
        <v>0</v>
      </c>
    </row>
    <row r="461" spans="1:26" x14ac:dyDescent="0.25">
      <c r="A461" t="str">
        <f>CONCATENATE(Table2[[#This Row],[Code]],Table2[[#This Row],[Farmers Code]])</f>
        <v>200200050014</v>
      </c>
      <c r="B461" s="1" t="str">
        <f>INDEX('MPG Payment'!$A:$A,MATCH(Table2[[#This Row],[Code]],'MPG Payment'!B:B,0))</f>
        <v>BMC Code :2002</v>
      </c>
      <c r="C461" t="str">
        <f>VLOOKUP(Table2[[#This Row],[Code]],'MPG Payment'!B:C,2,0)</f>
        <v>BASKI</v>
      </c>
      <c r="D461" s="17">
        <v>20020005</v>
      </c>
      <c r="E461" s="17" t="s">
        <v>24</v>
      </c>
      <c r="F461" s="1">
        <v>7</v>
      </c>
      <c r="G461" s="13">
        <v>25.18</v>
      </c>
      <c r="H461" s="13">
        <v>968.85900000000004</v>
      </c>
      <c r="I461" s="166">
        <v>0</v>
      </c>
      <c r="J461" s="191">
        <v>0</v>
      </c>
      <c r="K461" s="166">
        <v>0</v>
      </c>
      <c r="L461" s="166">
        <v>0</v>
      </c>
      <c r="M461" s="18">
        <v>0</v>
      </c>
      <c r="N461" s="165">
        <f>VLOOKUP(Table2[[#This Row],[Code]],'MPG Payment'!$B$4:$Z$130,25,0)</f>
        <v>0</v>
      </c>
      <c r="O461" s="170">
        <f t="shared" si="31"/>
        <v>969</v>
      </c>
      <c r="P461" t="str">
        <f>IFERROR(VLOOKUP(D461,'Bank Master'!$C$3:$D$7987,2,0),"Indirect")</f>
        <v>Direct</v>
      </c>
      <c r="Q461" t="str">
        <f>IFERROR(VLOOKUP(A461,Table1424[],6,0),0)</f>
        <v xml:space="preserve">Rubeda Khatun </v>
      </c>
      <c r="R461" t="str">
        <f>IFERROR(VLOOKUP(A461,Table1424[],7,0),0)</f>
        <v>54248100001988</v>
      </c>
      <c r="S461" t="str">
        <f>IFERROR(VLOOKUP(A461,Table1424[],8,0),0)</f>
        <v>BARB0RATUCH</v>
      </c>
      <c r="T461" t="str">
        <f>IFERROR(VLOOKUP(A461,Table1424[],9,0),0)</f>
        <v>BANK OF BARODA</v>
      </c>
      <c r="U461" s="40">
        <f>IFERROR(VLOOKUP(A461,Table1424[],10,0),0)</f>
        <v>45262</v>
      </c>
      <c r="V461">
        <f t="shared" si="32"/>
        <v>1</v>
      </c>
      <c r="W461" t="str">
        <f t="shared" si="33"/>
        <v>Available</v>
      </c>
      <c r="X461" s="164" t="str" cm="1">
        <f t="array" aca="1" ref="X461" ca="1">SUBSTITUTE(SUBSTITUTE(MID(CELL("filename"),FIND("[",CELL("filename"))+1,FIND("]",CELL("filename"))-FIND("[",CELL("filename"))-1)," JH Farmer Payment-",""),".xlsx","")</f>
        <v>Indent</v>
      </c>
      <c r="Y461" s="13">
        <f t="shared" si="34"/>
        <v>13.467063145353459</v>
      </c>
      <c r="Z461" s="3">
        <v>0</v>
      </c>
    </row>
    <row r="462" spans="1:26" x14ac:dyDescent="0.25">
      <c r="A462" t="str">
        <f>CONCATENATE(Table2[[#This Row],[Code]],Table2[[#This Row],[Farmers Code]])</f>
        <v>200200050018</v>
      </c>
      <c r="B462" s="1" t="str">
        <f>INDEX('MPG Payment'!$A:$A,MATCH(Table2[[#This Row],[Code]],'MPG Payment'!B:B,0))</f>
        <v>BMC Code :2002</v>
      </c>
      <c r="C462" t="str">
        <f>VLOOKUP(Table2[[#This Row],[Code]],'MPG Payment'!B:C,2,0)</f>
        <v>BASKI</v>
      </c>
      <c r="D462" s="17">
        <v>20020005</v>
      </c>
      <c r="E462" s="17" t="s">
        <v>2</v>
      </c>
      <c r="F462" s="1">
        <v>9</v>
      </c>
      <c r="G462" s="13">
        <v>24.92</v>
      </c>
      <c r="H462" s="13">
        <v>951.5258</v>
      </c>
      <c r="I462" s="166">
        <v>0</v>
      </c>
      <c r="J462" s="191">
        <v>0</v>
      </c>
      <c r="K462" s="166">
        <v>0</v>
      </c>
      <c r="L462" s="166">
        <v>0</v>
      </c>
      <c r="M462" s="18">
        <v>0</v>
      </c>
      <c r="N462" s="165">
        <f>VLOOKUP(Table2[[#This Row],[Code]],'MPG Payment'!$B$4:$Z$130,25,0)</f>
        <v>0</v>
      </c>
      <c r="O462" s="170">
        <f t="shared" si="31"/>
        <v>952</v>
      </c>
      <c r="P462" t="str">
        <f>IFERROR(VLOOKUP(D462,'Bank Master'!$C$3:$D$7987,2,0),"Indirect")</f>
        <v>Direct</v>
      </c>
      <c r="Q462" t="str">
        <f>IFERROR(VLOOKUP(A462,Table1424[],6,0),0)</f>
        <v xml:space="preserve">Laxmi Oraon </v>
      </c>
      <c r="R462" t="str">
        <f>IFERROR(VLOOKUP(A462,Table1424[],7,0),0)</f>
        <v>54248100006594</v>
      </c>
      <c r="S462" t="str">
        <f>IFERROR(VLOOKUP(A462,Table1424[],8,0),0)</f>
        <v>BARB0RATUCH</v>
      </c>
      <c r="T462" t="str">
        <f>IFERROR(VLOOKUP(A462,Table1424[],9,0),0)</f>
        <v>BANK OF BARODA</v>
      </c>
      <c r="U462" s="40">
        <f>IFERROR(VLOOKUP(A462,Table1424[],10,0),0)</f>
        <v>45276</v>
      </c>
      <c r="V462">
        <f t="shared" si="32"/>
        <v>1</v>
      </c>
      <c r="W462" t="str">
        <f t="shared" si="33"/>
        <v>Available</v>
      </c>
      <c r="X462" s="164" t="str" cm="1">
        <f t="array" aca="1" ref="X462" ca="1">SUBSTITUTE(SUBSTITUTE(MID(CELL("filename"),FIND("[",CELL("filename"))+1,FIND("]",CELL("filename"))-FIND("[",CELL("filename"))-1)," JH Farmer Payment-",""),".xlsx","")</f>
        <v>Indent</v>
      </c>
      <c r="Y462" s="13">
        <f t="shared" si="34"/>
        <v>17.18244823434992</v>
      </c>
      <c r="Z462" s="3">
        <v>0</v>
      </c>
    </row>
    <row r="463" spans="1:26" x14ac:dyDescent="0.25">
      <c r="A463" t="str">
        <f>CONCATENATE(Table2[[#This Row],[Code]],Table2[[#This Row],[Farmers Code]])</f>
        <v>200200050019</v>
      </c>
      <c r="B463" s="1" t="str">
        <f>INDEX('MPG Payment'!$A:$A,MATCH(Table2[[#This Row],[Code]],'MPG Payment'!B:B,0))</f>
        <v>BMC Code :2002</v>
      </c>
      <c r="C463" t="str">
        <f>VLOOKUP(Table2[[#This Row],[Code]],'MPG Payment'!B:C,2,0)</f>
        <v>BASKI</v>
      </c>
      <c r="D463" s="17">
        <v>20020005</v>
      </c>
      <c r="E463" s="17" t="s">
        <v>3</v>
      </c>
      <c r="F463" s="1">
        <v>7</v>
      </c>
      <c r="G463" s="13">
        <v>16.439999999999998</v>
      </c>
      <c r="H463" s="13">
        <v>1055.96</v>
      </c>
      <c r="I463" s="166">
        <v>0</v>
      </c>
      <c r="J463" s="191">
        <v>0</v>
      </c>
      <c r="K463" s="166">
        <v>0</v>
      </c>
      <c r="L463" s="166">
        <v>0</v>
      </c>
      <c r="M463" s="18">
        <v>0</v>
      </c>
      <c r="N463" s="165">
        <f>VLOOKUP(Table2[[#This Row],[Code]],'MPG Payment'!$B$4:$Z$130,25,0)</f>
        <v>0</v>
      </c>
      <c r="O463" s="170">
        <f t="shared" si="31"/>
        <v>1056</v>
      </c>
      <c r="P463" t="str">
        <f>IFERROR(VLOOKUP(D463,'Bank Master'!$C$3:$D$7987,2,0),"Indirect")</f>
        <v>Direct</v>
      </c>
      <c r="Q463" t="str">
        <f>IFERROR(VLOOKUP(A463,Table1424[],6,0),0)</f>
        <v xml:space="preserve">Ritu Ekka </v>
      </c>
      <c r="R463" t="str">
        <f>IFERROR(VLOOKUP(A463,Table1424[],7,0),0)</f>
        <v>54248100002393</v>
      </c>
      <c r="S463" t="str">
        <f>IFERROR(VLOOKUP(A463,Table1424[],8,0),0)</f>
        <v>BARB0RATUCH</v>
      </c>
      <c r="T463" t="str">
        <f>IFERROR(VLOOKUP(A463,Table1424[],9,0),0)</f>
        <v>BANK OF BARODA</v>
      </c>
      <c r="U463" s="40">
        <f>IFERROR(VLOOKUP(A463,Table1424[],10,0),0)</f>
        <v>45276</v>
      </c>
      <c r="V463">
        <f t="shared" si="32"/>
        <v>1</v>
      </c>
      <c r="W463" t="str">
        <f t="shared" si="33"/>
        <v>Available</v>
      </c>
      <c r="X463" s="164" t="str" cm="1">
        <f t="array" aca="1" ref="X463" ca="1">SUBSTITUTE(SUBSTITUTE(MID(CELL("filename"),FIND("[",CELL("filename"))+1,FIND("]",CELL("filename"))-FIND("[",CELL("filename"))-1)," JH Farmer Payment-",""),".xlsx","")</f>
        <v>Indent</v>
      </c>
      <c r="Y463" s="13">
        <f t="shared" si="34"/>
        <v>22.480900243309009</v>
      </c>
      <c r="Z463" s="3">
        <v>0</v>
      </c>
    </row>
    <row r="464" spans="1:26" x14ac:dyDescent="0.25">
      <c r="A464" t="str">
        <f>CONCATENATE(Table2[[#This Row],[Code]],Table2[[#This Row],[Farmers Code]])</f>
        <v>200200050024</v>
      </c>
      <c r="B464" s="1" t="str">
        <f>INDEX('MPG Payment'!$A:$A,MATCH(Table2[[#This Row],[Code]],'MPG Payment'!B:B,0))</f>
        <v>BMC Code :2002</v>
      </c>
      <c r="C464" t="str">
        <f>VLOOKUP(Table2[[#This Row],[Code]],'MPG Payment'!B:C,2,0)</f>
        <v>BASKI</v>
      </c>
      <c r="D464" s="17">
        <v>20020005</v>
      </c>
      <c r="E464" s="17" t="s">
        <v>29</v>
      </c>
      <c r="F464" s="1">
        <v>6</v>
      </c>
      <c r="G464" s="13">
        <v>10.06</v>
      </c>
      <c r="H464" s="13">
        <v>474.45859999999999</v>
      </c>
      <c r="I464" s="166">
        <v>0</v>
      </c>
      <c r="J464" s="191">
        <v>0</v>
      </c>
      <c r="K464" s="166">
        <v>0</v>
      </c>
      <c r="L464" s="166">
        <v>0</v>
      </c>
      <c r="M464" s="18">
        <v>0</v>
      </c>
      <c r="N464" s="165">
        <f>VLOOKUP(Table2[[#This Row],[Code]],'MPG Payment'!$B$4:$Z$130,25,0)</f>
        <v>0</v>
      </c>
      <c r="O464" s="170">
        <f t="shared" si="31"/>
        <v>474</v>
      </c>
      <c r="P464" t="str">
        <f>IFERROR(VLOOKUP(D464,'Bank Master'!$C$3:$D$7987,2,0),"Indirect")</f>
        <v>Direct</v>
      </c>
      <c r="Q464" t="str">
        <f>IFERROR(VLOOKUP(A464,Table1424[],6,0),0)</f>
        <v xml:space="preserve">Chariya Urain </v>
      </c>
      <c r="R464" t="str">
        <f>IFERROR(VLOOKUP(A464,Table1424[],7,0),0)</f>
        <v>54248100004263</v>
      </c>
      <c r="S464" t="str">
        <f>IFERROR(VLOOKUP(A464,Table1424[],8,0),0)</f>
        <v>BARB0RATUCH</v>
      </c>
      <c r="T464" t="str">
        <f>IFERROR(VLOOKUP(A464,Table1424[],9,0),0)</f>
        <v>BANK OF BARODA</v>
      </c>
      <c r="U464" s="40">
        <f>IFERROR(VLOOKUP(A464,Table1424[],10,0),0)</f>
        <v>45271</v>
      </c>
      <c r="V464">
        <f t="shared" si="32"/>
        <v>1</v>
      </c>
      <c r="W464" t="str">
        <f t="shared" si="33"/>
        <v>Available</v>
      </c>
      <c r="X464" s="164" t="str" cm="1">
        <f t="array" aca="1" ref="X464" ca="1">SUBSTITUTE(SUBSTITUTE(MID(CELL("filename"),FIND("[",CELL("filename"))+1,FIND("]",CELL("filename"))-FIND("[",CELL("filename"))-1)," JH Farmer Payment-",""),".xlsx","")</f>
        <v>Indent</v>
      </c>
      <c r="Y464" s="13">
        <f t="shared" si="34"/>
        <v>14.148864811133203</v>
      </c>
      <c r="Z464" s="3">
        <v>0</v>
      </c>
    </row>
    <row r="465" spans="1:26" x14ac:dyDescent="0.25">
      <c r="A465" t="str">
        <f>CONCATENATE(Table2[[#This Row],[Code]],Table2[[#This Row],[Farmers Code]])</f>
        <v>200200050025</v>
      </c>
      <c r="B465" s="1" t="str">
        <f>INDEX('MPG Payment'!$A:$A,MATCH(Table2[[#This Row],[Code]],'MPG Payment'!B:B,0))</f>
        <v>BMC Code :2002</v>
      </c>
      <c r="C465" t="str">
        <f>VLOOKUP(Table2[[#This Row],[Code]],'MPG Payment'!B:C,2,0)</f>
        <v>BASKI</v>
      </c>
      <c r="D465" s="17">
        <v>20020005</v>
      </c>
      <c r="E465" s="17" t="s">
        <v>5</v>
      </c>
      <c r="F465" s="1">
        <v>7</v>
      </c>
      <c r="G465" s="13">
        <v>20.259999999999998</v>
      </c>
      <c r="H465" s="13">
        <v>779.93579999999997</v>
      </c>
      <c r="I465" s="166">
        <v>0</v>
      </c>
      <c r="J465" s="191">
        <v>0</v>
      </c>
      <c r="K465" s="166">
        <v>0</v>
      </c>
      <c r="L465" s="166">
        <v>0</v>
      </c>
      <c r="M465" s="18">
        <v>0</v>
      </c>
      <c r="N465" s="165">
        <f>VLOOKUP(Table2[[#This Row],[Code]],'MPG Payment'!$B$4:$Z$130,25,0)</f>
        <v>0</v>
      </c>
      <c r="O465" s="170">
        <f t="shared" si="31"/>
        <v>780</v>
      </c>
      <c r="P465" t="str">
        <f>IFERROR(VLOOKUP(D465,'Bank Master'!$C$3:$D$7987,2,0),"Indirect")</f>
        <v>Direct</v>
      </c>
      <c r="Q465" t="str">
        <f>IFERROR(VLOOKUP(A465,Table1424[],6,0),0)</f>
        <v>Munesa khautun</v>
      </c>
      <c r="R465" t="str">
        <f>IFERROR(VLOOKUP(A465,Table1424[],7,0),0)</f>
        <v>50401300916</v>
      </c>
      <c r="S465" t="str">
        <f>IFERROR(VLOOKUP(A465,Table1424[],8,0),0)</f>
        <v>IDIB000B873</v>
      </c>
      <c r="T465" t="str">
        <f>IFERROR(VLOOKUP(A465,Table1424[],9,0),0)</f>
        <v>INDIAN BANK</v>
      </c>
      <c r="U465" s="40">
        <f>IFERROR(VLOOKUP(A465,Table1424[],10,0),0)</f>
        <v>45271</v>
      </c>
      <c r="V465">
        <f t="shared" si="32"/>
        <v>1</v>
      </c>
      <c r="W465" t="str">
        <f t="shared" si="33"/>
        <v>Available</v>
      </c>
      <c r="X465" s="164" t="str" cm="1">
        <f t="array" aca="1" ref="X465" ca="1">SUBSTITUTE(SUBSTITUTE(MID(CELL("filename"),FIND("[",CELL("filename"))+1,FIND("]",CELL("filename"))-FIND("[",CELL("filename"))-1)," JH Farmer Payment-",""),".xlsx","")</f>
        <v>Indent</v>
      </c>
      <c r="Y465" s="13">
        <f t="shared" si="34"/>
        <v>13.473718163869696</v>
      </c>
      <c r="Z465" s="3">
        <v>0</v>
      </c>
    </row>
    <row r="466" spans="1:26" x14ac:dyDescent="0.25">
      <c r="A466" t="str">
        <f>CONCATENATE(Table2[[#This Row],[Code]],Table2[[#This Row],[Farmers Code]])</f>
        <v>200200050029</v>
      </c>
      <c r="B466" s="1" t="str">
        <f>INDEX('MPG Payment'!$A:$A,MATCH(Table2[[#This Row],[Code]],'MPG Payment'!B:B,0))</f>
        <v>BMC Code :2002</v>
      </c>
      <c r="C466" t="str">
        <f>VLOOKUP(Table2[[#This Row],[Code]],'MPG Payment'!B:C,2,0)</f>
        <v>BASKI</v>
      </c>
      <c r="D466" s="17">
        <v>20020005</v>
      </c>
      <c r="E466" s="17" t="s">
        <v>31</v>
      </c>
      <c r="F466" s="1">
        <v>14</v>
      </c>
      <c r="G466" s="13">
        <v>37.879999999999988</v>
      </c>
      <c r="H466" s="13">
        <v>1407.6166000000001</v>
      </c>
      <c r="I466" s="166">
        <v>0</v>
      </c>
      <c r="J466" s="191">
        <v>0</v>
      </c>
      <c r="K466" s="166">
        <v>0</v>
      </c>
      <c r="L466" s="166">
        <v>0</v>
      </c>
      <c r="M466" s="18">
        <v>0</v>
      </c>
      <c r="N466" s="165">
        <f>VLOOKUP(Table2[[#This Row],[Code]],'MPG Payment'!$B$4:$Z$130,25,0)</f>
        <v>0</v>
      </c>
      <c r="O466" s="170">
        <f t="shared" si="31"/>
        <v>1408</v>
      </c>
      <c r="P466" t="str">
        <f>IFERROR(VLOOKUP(D466,'Bank Master'!$C$3:$D$7987,2,0),"Indirect")</f>
        <v>Direct</v>
      </c>
      <c r="Q466" t="str">
        <f>IFERROR(VLOOKUP(A466,Table1424[],6,0),0)</f>
        <v xml:space="preserve">Sahidan Khatoon </v>
      </c>
      <c r="R466" t="str">
        <f>IFERROR(VLOOKUP(A466,Table1424[],7,0),0)</f>
        <v>54248100004244</v>
      </c>
      <c r="S466" t="str">
        <f>IFERROR(VLOOKUP(A466,Table1424[],8,0),0)</f>
        <v>BARB0RATUCH</v>
      </c>
      <c r="T466" t="str">
        <f>IFERROR(VLOOKUP(A466,Table1424[],9,0),0)</f>
        <v>BANK OF BARODA</v>
      </c>
      <c r="U466" s="40" t="str">
        <f>IFERROR(VLOOKUP(A466,Table1424[],10,0),0)</f>
        <v>25/04/2024</v>
      </c>
      <c r="V466">
        <f t="shared" si="32"/>
        <v>1</v>
      </c>
      <c r="W466" t="str">
        <f t="shared" si="33"/>
        <v>Available</v>
      </c>
      <c r="X466" s="164" t="str" cm="1">
        <f t="array" aca="1" ref="X466" ca="1">SUBSTITUTE(SUBSTITUTE(MID(CELL("filename"),FIND("[",CELL("filename"))+1,FIND("]",CELL("filename"))-FIND("[",CELL("filename"))-1)," JH Farmer Payment-",""),".xlsx","")</f>
        <v>Indent</v>
      </c>
      <c r="Y466" s="13">
        <f t="shared" si="34"/>
        <v>26.011922386483647</v>
      </c>
      <c r="Z466" s="3">
        <v>0</v>
      </c>
    </row>
    <row r="467" spans="1:26" x14ac:dyDescent="0.25">
      <c r="A467" t="str">
        <f>CONCATENATE(Table2[[#This Row],[Code]],Table2[[#This Row],[Farmers Code]])</f>
        <v>200200050033</v>
      </c>
      <c r="B467" s="1" t="str">
        <f>INDEX('MPG Payment'!$A:$A,MATCH(Table2[[#This Row],[Code]],'MPG Payment'!B:B,0))</f>
        <v>BMC Code :2002</v>
      </c>
      <c r="C467" t="str">
        <f>VLOOKUP(Table2[[#This Row],[Code]],'MPG Payment'!B:C,2,0)</f>
        <v>BASKI</v>
      </c>
      <c r="D467" s="17">
        <v>20020005</v>
      </c>
      <c r="E467" s="17" t="s">
        <v>32</v>
      </c>
      <c r="F467" s="1">
        <v>7</v>
      </c>
      <c r="G467" s="13">
        <v>12.96</v>
      </c>
      <c r="H467" s="13">
        <v>646.39539999999988</v>
      </c>
      <c r="I467" s="166">
        <v>0</v>
      </c>
      <c r="J467" s="191">
        <v>0</v>
      </c>
      <c r="K467" s="166">
        <v>0</v>
      </c>
      <c r="L467" s="166">
        <v>0</v>
      </c>
      <c r="M467" s="18">
        <v>0</v>
      </c>
      <c r="N467" s="165">
        <f>VLOOKUP(Table2[[#This Row],[Code]],'MPG Payment'!$B$4:$Z$130,25,0)</f>
        <v>0</v>
      </c>
      <c r="O467" s="170">
        <f t="shared" si="31"/>
        <v>646</v>
      </c>
      <c r="P467" t="str">
        <f>IFERROR(VLOOKUP(D467,'Bank Master'!$C$3:$D$7987,2,0),"Indirect")</f>
        <v>Direct</v>
      </c>
      <c r="Q467" t="str">
        <f>IFERROR(VLOOKUP(A467,Table1424[],6,0),0)</f>
        <v xml:space="preserve">Prahlad Oraon </v>
      </c>
      <c r="R467" t="str">
        <f>IFERROR(VLOOKUP(A467,Table1424[],7,0),0)</f>
        <v>54248100010389</v>
      </c>
      <c r="S467" t="str">
        <f>IFERROR(VLOOKUP(A467,Table1424[],8,0),0)</f>
        <v>BARB0RATUCH</v>
      </c>
      <c r="T467" t="str">
        <f>IFERROR(VLOOKUP(A467,Table1424[],9,0),0)</f>
        <v>BANK OF BARODA</v>
      </c>
      <c r="U467" s="40" t="str">
        <f>IFERROR(VLOOKUP(A467,Table1424[],10,0),0)</f>
        <v>20/04/2024</v>
      </c>
      <c r="V467">
        <f t="shared" si="32"/>
        <v>1</v>
      </c>
      <c r="W467" t="str">
        <f t="shared" si="33"/>
        <v>Available</v>
      </c>
      <c r="X467" s="164" t="str" cm="1">
        <f t="array" aca="1" ref="X467" ca="1">SUBSTITUTE(SUBSTITUTE(MID(CELL("filename"),FIND("[",CELL("filename"))+1,FIND("]",CELL("filename"))-FIND("[",CELL("filename"))-1)," JH Farmer Payment-",""),".xlsx","")</f>
        <v>Indent</v>
      </c>
      <c r="Y467" s="13">
        <f t="shared" si="34"/>
        <v>17.456665895061725</v>
      </c>
      <c r="Z467" s="3">
        <v>0</v>
      </c>
    </row>
    <row r="468" spans="1:26" x14ac:dyDescent="0.25">
      <c r="A468" t="str">
        <f>CONCATENATE(Table2[[#This Row],[Code]],Table2[[#This Row],[Farmers Code]])</f>
        <v>200200050046</v>
      </c>
      <c r="B468" s="1" t="str">
        <f>INDEX('MPG Payment'!$A:$A,MATCH(Table2[[#This Row],[Code]],'MPG Payment'!B:B,0))</f>
        <v>BMC Code :2002</v>
      </c>
      <c r="C468" t="str">
        <f>VLOOKUP(Table2[[#This Row],[Code]],'MPG Payment'!B:C,2,0)</f>
        <v>BASKI</v>
      </c>
      <c r="D468" s="17">
        <v>20020005</v>
      </c>
      <c r="E468" s="17" t="s">
        <v>129</v>
      </c>
      <c r="F468" s="1">
        <v>7</v>
      </c>
      <c r="G468" s="13">
        <v>20.52</v>
      </c>
      <c r="H468" s="13">
        <v>828.47640000000013</v>
      </c>
      <c r="I468" s="166">
        <v>0</v>
      </c>
      <c r="J468" s="191">
        <v>0</v>
      </c>
      <c r="K468" s="166">
        <v>0</v>
      </c>
      <c r="L468" s="166">
        <v>0</v>
      </c>
      <c r="M468" s="18">
        <v>0</v>
      </c>
      <c r="N468" s="165">
        <f>VLOOKUP(Table2[[#This Row],[Code]],'MPG Payment'!$B$4:$Z$130,25,0)</f>
        <v>0</v>
      </c>
      <c r="O468" s="170">
        <f t="shared" si="31"/>
        <v>828</v>
      </c>
      <c r="P468" t="str">
        <f>IFERROR(VLOOKUP(D468,'Bank Master'!$C$3:$D$7987,2,0),"Indirect")</f>
        <v>Direct</v>
      </c>
      <c r="Q468" t="str">
        <f>IFERROR(VLOOKUP(A468,Table1424[],6,0),0)</f>
        <v xml:space="preserve">Israt Praween </v>
      </c>
      <c r="R468" t="str">
        <f>IFERROR(VLOOKUP(A468,Table1424[],7,0),0)</f>
        <v>54248100002172</v>
      </c>
      <c r="S468" t="str">
        <f>IFERROR(VLOOKUP(A468,Table1424[],8,0),0)</f>
        <v>BARB0RATUCH</v>
      </c>
      <c r="T468" t="str">
        <f>IFERROR(VLOOKUP(A468,Table1424[],9,0),0)</f>
        <v>BANK OF BARODA</v>
      </c>
      <c r="U468" s="40">
        <f>IFERROR(VLOOKUP(A468,Table1424[],10,0),0)</f>
        <v>45542</v>
      </c>
      <c r="V468">
        <f t="shared" si="32"/>
        <v>1</v>
      </c>
      <c r="W468" t="str">
        <f t="shared" si="33"/>
        <v>Available</v>
      </c>
      <c r="X468" s="164" t="str" cm="1">
        <f t="array" aca="1" ref="X468" ca="1">SUBSTITUTE(SUBSTITUTE(MID(CELL("filename"),FIND("[",CELL("filename"))+1,FIND("]",CELL("filename"))-FIND("[",CELL("filename"))-1)," JH Farmer Payment-",""),".xlsx","")</f>
        <v>Indent</v>
      </c>
      <c r="Y468" s="13">
        <f t="shared" si="34"/>
        <v>14.130932748538017</v>
      </c>
      <c r="Z468" s="3">
        <v>0</v>
      </c>
    </row>
    <row r="469" spans="1:26" x14ac:dyDescent="0.25">
      <c r="A469" t="str">
        <f>CONCATENATE(Table2[[#This Row],[Code]],Table2[[#This Row],[Farmers Code]])</f>
        <v>200200050049</v>
      </c>
      <c r="B469" s="1" t="str">
        <f>INDEX('MPG Payment'!$A:$A,MATCH(Table2[[#This Row],[Code]],'MPG Payment'!B:B,0))</f>
        <v>BMC Code :2002</v>
      </c>
      <c r="C469" t="str">
        <f>VLOOKUP(Table2[[#This Row],[Code]],'MPG Payment'!B:C,2,0)</f>
        <v>BASKI</v>
      </c>
      <c r="D469" s="17">
        <v>20020005</v>
      </c>
      <c r="E469" s="17" t="s">
        <v>425</v>
      </c>
      <c r="F469" s="1">
        <v>14</v>
      </c>
      <c r="G469" s="13">
        <v>44.040000000000006</v>
      </c>
      <c r="H469" s="13">
        <v>1605.0264000000002</v>
      </c>
      <c r="I469" s="166">
        <v>0</v>
      </c>
      <c r="J469" s="191">
        <v>0</v>
      </c>
      <c r="K469" s="166">
        <v>0</v>
      </c>
      <c r="L469" s="166">
        <v>0</v>
      </c>
      <c r="M469" s="18">
        <v>0</v>
      </c>
      <c r="N469" s="165">
        <f>VLOOKUP(Table2[[#This Row],[Code]],'MPG Payment'!$B$4:$Z$130,25,0)</f>
        <v>0</v>
      </c>
      <c r="O469" s="170">
        <f t="shared" si="31"/>
        <v>1605</v>
      </c>
      <c r="P469" t="str">
        <f>IFERROR(VLOOKUP(D469,'Bank Master'!$C$3:$D$7987,2,0),"Indirect")</f>
        <v>Direct</v>
      </c>
      <c r="Q469" t="str">
        <f>IFERROR(VLOOKUP(A469,Table1424[],6,0),0)</f>
        <v>SAGIYA ORAIN</v>
      </c>
      <c r="R469" t="str">
        <f>IFERROR(VLOOKUP(A469,Table1424[],7,0),0)</f>
        <v>22009556624</v>
      </c>
      <c r="S469" t="str">
        <f>IFERROR(VLOOKUP(A469,Table1424[],8,0),0)</f>
        <v>SBIN0RRVCGB</v>
      </c>
      <c r="T469" t="str">
        <f>IFERROR(VLOOKUP(A469,Table1424[],9,0),0)</f>
        <v>STATE BANK OF INDIA</v>
      </c>
      <c r="U469" s="40">
        <f>IFERROR(VLOOKUP(A469,Table1424[],10,0),0)</f>
        <v>45614</v>
      </c>
      <c r="V469">
        <f t="shared" si="32"/>
        <v>1</v>
      </c>
      <c r="W469" t="str">
        <f t="shared" si="33"/>
        <v>Available</v>
      </c>
      <c r="X469" s="164" t="str" cm="1">
        <f t="array" aca="1" ref="X469" ca="1">SUBSTITUTE(SUBSTITUTE(MID(CELL("filename"),FIND("[",CELL("filename"))+1,FIND("]",CELL("filename"))-FIND("[",CELL("filename"))-1)," JH Farmer Payment-",""),".xlsx","")</f>
        <v>Indent</v>
      </c>
      <c r="Y469" s="13">
        <f t="shared" si="34"/>
        <v>25.511318801089917</v>
      </c>
      <c r="Z469" s="3">
        <v>0</v>
      </c>
    </row>
    <row r="470" spans="1:26" x14ac:dyDescent="0.25">
      <c r="A470" t="str">
        <f>CONCATENATE(Table2[[#This Row],[Code]],Table2[[#This Row],[Farmers Code]])</f>
        <v>200200050054</v>
      </c>
      <c r="B470" s="1" t="str">
        <f>INDEX('MPG Payment'!$A:$A,MATCH(Table2[[#This Row],[Code]],'MPG Payment'!B:B,0))</f>
        <v>BMC Code :2002</v>
      </c>
      <c r="C470" t="str">
        <f>VLOOKUP(Table2[[#This Row],[Code]],'MPG Payment'!B:C,2,0)</f>
        <v>BASKI</v>
      </c>
      <c r="D470" s="17">
        <v>20020005</v>
      </c>
      <c r="E470" s="17" t="s">
        <v>760</v>
      </c>
      <c r="F470" s="1">
        <v>7</v>
      </c>
      <c r="G470" s="13">
        <v>18.88</v>
      </c>
      <c r="H470" s="13">
        <v>838.97699999999998</v>
      </c>
      <c r="I470" s="166">
        <v>0</v>
      </c>
      <c r="J470" s="191">
        <v>0</v>
      </c>
      <c r="K470" s="166">
        <v>0</v>
      </c>
      <c r="L470" s="166">
        <v>0</v>
      </c>
      <c r="M470" s="18">
        <v>0</v>
      </c>
      <c r="N470" s="165">
        <f>VLOOKUP(Table2[[#This Row],[Code]],'MPG Payment'!$B$4:$Z$130,25,0)</f>
        <v>0</v>
      </c>
      <c r="O470" s="170">
        <f t="shared" si="31"/>
        <v>839</v>
      </c>
      <c r="P470" t="str">
        <f>IFERROR(VLOOKUP(D470,'Bank Master'!$C$3:$D$7987,2,0),"Indirect")</f>
        <v>Direct</v>
      </c>
      <c r="Q470" t="str">
        <f>IFERROR(VLOOKUP(A470,Table1424[],6,0),0)</f>
        <v>NAJIYA AMIN</v>
      </c>
      <c r="R470" t="str">
        <f>IFERROR(VLOOKUP(A470,Table1424[],7,0),0)</f>
        <v>4904101004253</v>
      </c>
      <c r="S470" t="str">
        <f>IFERROR(VLOOKUP(A470,Table1424[],8,0),0)</f>
        <v>CNRB0004904</v>
      </c>
      <c r="T470">
        <f>IFERROR(VLOOKUP(A470,Table1424[],9,0),0)</f>
        <v>0</v>
      </c>
      <c r="U470" s="40">
        <f>IFERROR(VLOOKUP(A470,Table1424[],10,0),0)</f>
        <v>45867</v>
      </c>
      <c r="V470">
        <f t="shared" si="32"/>
        <v>1</v>
      </c>
      <c r="W470" t="str">
        <f t="shared" si="33"/>
        <v>Available</v>
      </c>
      <c r="X470" s="164" t="str" cm="1">
        <f t="array" aca="1" ref="X470" ca="1">SUBSTITUTE(SUBSTITUTE(MID(CELL("filename"),FIND("[",CELL("filename"))+1,FIND("]",CELL("filename"))-FIND("[",CELL("filename"))-1)," JH Farmer Payment-",""),".xlsx","")</f>
        <v>Indent</v>
      </c>
      <c r="Y470" s="13">
        <f t="shared" si="34"/>
        <v>15.553069385593224</v>
      </c>
      <c r="Z470" s="3">
        <v>0</v>
      </c>
    </row>
    <row r="471" spans="1:26" x14ac:dyDescent="0.25">
      <c r="A471" t="str">
        <f>CONCATENATE(Table2[[#This Row],[Code]],Table2[[#This Row],[Farmers Code]])</f>
        <v>200200050058</v>
      </c>
      <c r="B471" s="1" t="str">
        <f>INDEX('MPG Payment'!$A:$A,MATCH(Table2[[#This Row],[Code]],'MPG Payment'!B:B,0))</f>
        <v>BMC Code :2002</v>
      </c>
      <c r="C471" t="str">
        <f>VLOOKUP(Table2[[#This Row],[Code]],'MPG Payment'!B:C,2,0)</f>
        <v>BASKI</v>
      </c>
      <c r="D471" s="17">
        <v>20020005</v>
      </c>
      <c r="E471" s="17" t="s">
        <v>763</v>
      </c>
      <c r="F471" s="1">
        <v>14</v>
      </c>
      <c r="G471" s="13">
        <v>47.4</v>
      </c>
      <c r="H471" s="13">
        <v>1999.3763999999999</v>
      </c>
      <c r="I471" s="166">
        <v>0</v>
      </c>
      <c r="J471" s="191">
        <v>0</v>
      </c>
      <c r="K471" s="166">
        <v>0</v>
      </c>
      <c r="L471" s="166">
        <v>0</v>
      </c>
      <c r="M471" s="18">
        <v>0</v>
      </c>
      <c r="N471" s="165">
        <f>VLOOKUP(Table2[[#This Row],[Code]],'MPG Payment'!$B$4:$Z$130,25,0)</f>
        <v>0</v>
      </c>
      <c r="O471" s="170">
        <f t="shared" si="31"/>
        <v>1999</v>
      </c>
      <c r="P471" t="str">
        <f>IFERROR(VLOOKUP(D471,'Bank Master'!$C$3:$D$7987,2,0),"Indirect")</f>
        <v>Direct</v>
      </c>
      <c r="Q471" t="str">
        <f>IFERROR(VLOOKUP(A471,Table1424[],6,0),0)</f>
        <v>DURGI ORAON</v>
      </c>
      <c r="R471" t="str">
        <f>IFERROR(VLOOKUP(A471,Table1424[],7,0),0)</f>
        <v>638202010019198</v>
      </c>
      <c r="S471" t="str">
        <f>IFERROR(VLOOKUP(A471,Table1424[],8,0),0)</f>
        <v>UBIN0563820</v>
      </c>
      <c r="T471">
        <f>IFERROR(VLOOKUP(A471,Table1424[],9,0),0)</f>
        <v>0</v>
      </c>
      <c r="U471" s="40">
        <f>IFERROR(VLOOKUP(A471,Table1424[],10,0),0)</f>
        <v>46062</v>
      </c>
      <c r="V471">
        <f t="shared" si="32"/>
        <v>1</v>
      </c>
      <c r="W471" t="str">
        <f t="shared" si="33"/>
        <v>Available</v>
      </c>
      <c r="X471" s="164" t="str" cm="1">
        <f t="array" aca="1" ref="X471" ca="1">SUBSTITUTE(SUBSTITUTE(MID(CELL("filename"),FIND("[",CELL("filename"))+1,FIND("]",CELL("filename"))-FIND("[",CELL("filename"))-1)," JH Farmer Payment-",""),".xlsx","")</f>
        <v>Indent</v>
      </c>
      <c r="Y471" s="13">
        <f t="shared" si="34"/>
        <v>29.526655696202532</v>
      </c>
      <c r="Z471" s="3">
        <v>0</v>
      </c>
    </row>
    <row r="472" spans="1:26" x14ac:dyDescent="0.25">
      <c r="A472" t="str">
        <f>CONCATENATE(Table2[[#This Row],[Code]],Table2[[#This Row],[Farmers Code]])</f>
        <v>200200050059</v>
      </c>
      <c r="B472" s="1" t="str">
        <f>INDEX('MPG Payment'!$A:$A,MATCH(Table2[[#This Row],[Code]],'MPG Payment'!B:B,0))</f>
        <v>BMC Code :2002</v>
      </c>
      <c r="C472" t="str">
        <f>VLOOKUP(Table2[[#This Row],[Code]],'MPG Payment'!B:C,2,0)</f>
        <v>BASKI</v>
      </c>
      <c r="D472" s="17">
        <v>20020005</v>
      </c>
      <c r="E472" s="17" t="s">
        <v>952</v>
      </c>
      <c r="F472" s="1">
        <v>7</v>
      </c>
      <c r="G472" s="13">
        <v>17.739999999999998</v>
      </c>
      <c r="H472" s="13">
        <v>776.34780000000001</v>
      </c>
      <c r="I472" s="166">
        <v>0</v>
      </c>
      <c r="J472" s="191">
        <v>0</v>
      </c>
      <c r="K472" s="166">
        <v>0</v>
      </c>
      <c r="L472" s="166">
        <v>0</v>
      </c>
      <c r="M472" s="18">
        <v>0</v>
      </c>
      <c r="N472" s="165">
        <f>VLOOKUP(Table2[[#This Row],[Code]],'MPG Payment'!$B$4:$Z$130,25,0)</f>
        <v>0</v>
      </c>
      <c r="O472" s="170">
        <f t="shared" ref="O472:O535" si="35">IF(N472="Yes",0,ROUND((H472-I472-J472-K472-L472-M472),0))</f>
        <v>776</v>
      </c>
      <c r="P472" t="str">
        <f>IFERROR(VLOOKUP(D472,'Bank Master'!$C$3:$D$7987,2,0),"Indirect")</f>
        <v>Direct</v>
      </c>
      <c r="Q472" t="str">
        <f>IFERROR(VLOOKUP(A472,Table1424[],6,0),0)</f>
        <v>RAJIYA KHATUN</v>
      </c>
      <c r="R472" t="str">
        <f>IFERROR(VLOOKUP(A472,Table1424[],7,0),0)</f>
        <v>638202120020099</v>
      </c>
      <c r="S472" t="str">
        <f>IFERROR(VLOOKUP(A472,Table1424[],8,0),0)</f>
        <v>UBIN0563820</v>
      </c>
      <c r="T472">
        <f>IFERROR(VLOOKUP(A472,Table1424[],9,0),0)</f>
        <v>0</v>
      </c>
      <c r="U472" s="40">
        <f>IFERROR(VLOOKUP(A472,Table1424[],10,0),0)</f>
        <v>46251</v>
      </c>
      <c r="V472">
        <f t="shared" ref="V472:V535" si="36">IF(G472&gt;0,1,0)</f>
        <v>1</v>
      </c>
      <c r="W472" t="str">
        <f t="shared" ref="W472:W535" si="37">IF(Q472=0,"Not Available","Available")</f>
        <v>Available</v>
      </c>
      <c r="X472" s="164" t="str" cm="1">
        <f t="array" aca="1" ref="X472" ca="1">SUBSTITUTE(SUBSTITUTE(MID(CELL("filename"),FIND("[",CELL("filename"))+1,FIND("]",CELL("filename"))-FIND("[",CELL("filename"))-1)," JH Farmer Payment-",""),".xlsx","")</f>
        <v>Indent</v>
      </c>
      <c r="Y472" s="13">
        <f t="shared" si="34"/>
        <v>15.316895715896283</v>
      </c>
      <c r="Z472" s="3">
        <v>0</v>
      </c>
    </row>
    <row r="473" spans="1:26" x14ac:dyDescent="0.25">
      <c r="A473" t="str">
        <f>CONCATENATE(Table2[[#This Row],[Code]],Table2[[#This Row],[Farmers Code]])</f>
        <v>200200060002</v>
      </c>
      <c r="B473" s="1" t="str">
        <f>INDEX('MPG Payment'!$A:$A,MATCH(Table2[[#This Row],[Code]],'MPG Payment'!B:B,0))</f>
        <v>BMC Code :2002</v>
      </c>
      <c r="C473" t="str">
        <f>VLOOKUP(Table2[[#This Row],[Code]],'MPG Payment'!B:C,2,0)</f>
        <v>RANIKHATANGA</v>
      </c>
      <c r="D473" s="17">
        <v>20020006</v>
      </c>
      <c r="E473" s="17" t="s">
        <v>17</v>
      </c>
      <c r="F473" s="1">
        <v>1</v>
      </c>
      <c r="G473" s="13">
        <v>224.41</v>
      </c>
      <c r="H473" s="13">
        <v>8332.3433000000005</v>
      </c>
      <c r="I473" s="166">
        <v>0</v>
      </c>
      <c r="J473" s="191">
        <v>0</v>
      </c>
      <c r="K473" s="166">
        <v>2284.2699999999895</v>
      </c>
      <c r="L473" s="166">
        <v>6048</v>
      </c>
      <c r="M473" s="18">
        <v>0</v>
      </c>
      <c r="N473" s="165" t="str">
        <f>VLOOKUP(Table2[[#This Row],[Code]],'MPG Payment'!$B$4:$Z$130,25,0)</f>
        <v>Release1</v>
      </c>
      <c r="O473" s="170">
        <f t="shared" si="35"/>
        <v>0</v>
      </c>
      <c r="P473" t="str">
        <f>IFERROR(VLOOKUP(D473,'Bank Master'!$C$3:$D$7987,2,0),"Indirect")</f>
        <v>Direct</v>
      </c>
      <c r="Q473" t="str">
        <f>IFERROR(VLOOKUP(A473,Table1424[],6,0),0)</f>
        <v xml:space="preserve">Chand Ansari </v>
      </c>
      <c r="R473" t="str">
        <f>IFERROR(VLOOKUP(A473,Table1424[],7,0),0)</f>
        <v>6741477657</v>
      </c>
      <c r="S473" t="str">
        <f>IFERROR(VLOOKUP(A473,Table1424[],8,0),0)</f>
        <v>IDIB000I021</v>
      </c>
      <c r="T473" t="str">
        <f>IFERROR(VLOOKUP(A473,Table1424[],9,0),0)</f>
        <v>INDIAN BANK</v>
      </c>
      <c r="U473" s="40">
        <f>IFERROR(VLOOKUP(A473,Table1424[],10,0),0)</f>
        <v>45248</v>
      </c>
      <c r="V473">
        <f t="shared" si="36"/>
        <v>1</v>
      </c>
      <c r="W473" t="str">
        <f t="shared" si="37"/>
        <v>Available</v>
      </c>
      <c r="X473" s="164" t="str" cm="1">
        <f t="array" aca="1" ref="X473" ca="1">SUBSTITUTE(SUBSTITUTE(MID(CELL("filename"),FIND("[",CELL("filename"))+1,FIND("]",CELL("filename"))-FIND("[",CELL("filename"))-1)," JH Farmer Payment-",""),".xlsx","")</f>
        <v>Indent</v>
      </c>
      <c r="Y473" s="13">
        <f t="shared" si="34"/>
        <v>1.8565000000000003</v>
      </c>
      <c r="Z473" s="3">
        <v>0</v>
      </c>
    </row>
    <row r="474" spans="1:26" x14ac:dyDescent="0.25">
      <c r="A474" t="str">
        <f>CONCATENATE(Table2[[#This Row],[Code]],Table2[[#This Row],[Farmers Code]])</f>
        <v>200200060007</v>
      </c>
      <c r="B474" s="1" t="str">
        <f>INDEX('MPG Payment'!$A:$A,MATCH(Table2[[#This Row],[Code]],'MPG Payment'!B:B,0))</f>
        <v>BMC Code :2002</v>
      </c>
      <c r="C474" t="str">
        <f>VLOOKUP(Table2[[#This Row],[Code]],'MPG Payment'!B:C,2,0)</f>
        <v>RANIKHATANGA</v>
      </c>
      <c r="D474" s="17">
        <v>20020006</v>
      </c>
      <c r="E474" s="17" t="s">
        <v>20</v>
      </c>
      <c r="F474" s="1">
        <v>13</v>
      </c>
      <c r="G474" s="13">
        <v>2325.9299999999998</v>
      </c>
      <c r="H474" s="13">
        <v>89453.769400000005</v>
      </c>
      <c r="I474" s="166">
        <v>0</v>
      </c>
      <c r="J474" s="191">
        <v>0</v>
      </c>
      <c r="K474" s="166">
        <v>0</v>
      </c>
      <c r="L474" s="166">
        <v>0</v>
      </c>
      <c r="M474" s="18">
        <v>0</v>
      </c>
      <c r="N474" s="165" t="str">
        <f>VLOOKUP(Table2[[#This Row],[Code]],'MPG Payment'!$B$4:$Z$130,25,0)</f>
        <v>Release1</v>
      </c>
      <c r="O474" s="170">
        <f t="shared" si="35"/>
        <v>89454</v>
      </c>
      <c r="P474" t="str">
        <f>IFERROR(VLOOKUP(D474,'Bank Master'!$C$3:$D$7987,2,0),"Indirect")</f>
        <v>Direct</v>
      </c>
      <c r="Q474" t="str">
        <f>IFERROR(VLOOKUP(A474,Table1424[],6,0),0)</f>
        <v>MAFRUJA KHATOON</v>
      </c>
      <c r="R474" t="str">
        <f>IFERROR(VLOOKUP(A474,Table1424[],7,0),0)</f>
        <v>34722223458</v>
      </c>
      <c r="S474" t="str">
        <f>IFERROR(VLOOKUP(A474,Table1424[],8,0),0)</f>
        <v>SBIN0015346</v>
      </c>
      <c r="T474" t="str">
        <f>IFERROR(VLOOKUP(A474,Table1424[],9,0),0)</f>
        <v>STATE BANK OF INDIA</v>
      </c>
      <c r="U474" s="40">
        <f>IFERROR(VLOOKUP(A474,Table1424[],10,0),0)</f>
        <v>45649</v>
      </c>
      <c r="V474">
        <f t="shared" si="36"/>
        <v>1</v>
      </c>
      <c r="W474" t="str">
        <f t="shared" si="37"/>
        <v>Available</v>
      </c>
      <c r="X474" s="164" t="str" cm="1">
        <f t="array" aca="1" ref="X474" ca="1">SUBSTITUTE(SUBSTITUTE(MID(CELL("filename"),FIND("[",CELL("filename"))+1,FIND("]",CELL("filename"))-FIND("[",CELL("filename"))-1)," JH Farmer Payment-",""),".xlsx","")</f>
        <v>Indent</v>
      </c>
      <c r="Y474" s="13">
        <f t="shared" si="34"/>
        <v>24.998581259969136</v>
      </c>
      <c r="Z474" s="3">
        <v>0</v>
      </c>
    </row>
    <row r="475" spans="1:26" x14ac:dyDescent="0.25">
      <c r="A475" t="str">
        <f>CONCATENATE(Table2[[#This Row],[Code]],Table2[[#This Row],[Farmers Code]])</f>
        <v>200200070003</v>
      </c>
      <c r="B475" s="1" t="str">
        <f>INDEX('MPG Payment'!$A:$A,MATCH(Table2[[#This Row],[Code]],'MPG Payment'!B:B,0))</f>
        <v>BMC Code :2002</v>
      </c>
      <c r="C475" t="str">
        <f>VLOOKUP(Table2[[#This Row],[Code]],'MPG Payment'!B:C,2,0)</f>
        <v>SURSA</v>
      </c>
      <c r="D475" s="17">
        <v>20020007</v>
      </c>
      <c r="E475" s="17" t="s">
        <v>0</v>
      </c>
      <c r="F475" s="1">
        <v>7</v>
      </c>
      <c r="G475" s="13">
        <v>8.129999999999999</v>
      </c>
      <c r="H475" s="13">
        <v>486.75380000000001</v>
      </c>
      <c r="I475" s="166">
        <v>0</v>
      </c>
      <c r="J475" s="191">
        <v>0</v>
      </c>
      <c r="K475" s="166">
        <v>0</v>
      </c>
      <c r="L475" s="166">
        <v>0</v>
      </c>
      <c r="M475" s="18">
        <v>0</v>
      </c>
      <c r="N475" s="165">
        <f>VLOOKUP(Table2[[#This Row],[Code]],'MPG Payment'!$B$4:$Z$130,25,0)</f>
        <v>0</v>
      </c>
      <c r="O475" s="170">
        <f t="shared" si="35"/>
        <v>487</v>
      </c>
      <c r="P475" t="str">
        <f>IFERROR(VLOOKUP(D475,'Bank Master'!$C$3:$D$7987,2,0),"Indirect")</f>
        <v>Direct</v>
      </c>
      <c r="Q475" t="str">
        <f>IFERROR(VLOOKUP(A475,Table1424[],6,0),0)</f>
        <v xml:space="preserve">Suraiya Khatun </v>
      </c>
      <c r="R475" t="str">
        <f>IFERROR(VLOOKUP(A475,Table1424[],7,0),0)</f>
        <v>35283930964</v>
      </c>
      <c r="S475" t="str">
        <f>IFERROR(VLOOKUP(A475,Table1424[],8,0),0)</f>
        <v>SBIN0014339</v>
      </c>
      <c r="T475" t="str">
        <f>IFERROR(VLOOKUP(A475,Table1424[],9,0),0)</f>
        <v>STATE BANK OF INDIA</v>
      </c>
      <c r="U475" s="40">
        <f>IFERROR(VLOOKUP(A475,Table1424[],10,0),0)</f>
        <v>45286</v>
      </c>
      <c r="V475">
        <f t="shared" si="36"/>
        <v>1</v>
      </c>
      <c r="W475" t="str">
        <f t="shared" si="37"/>
        <v>Available</v>
      </c>
      <c r="X475" s="164" t="str" cm="1">
        <f t="array" aca="1" ref="X475" ca="1">SUBSTITUTE(SUBSTITUTE(MID(CELL("filename"),FIND("[",CELL("filename"))+1,FIND("]",CELL("filename"))-FIND("[",CELL("filename"))-1)," JH Farmer Payment-",""),".xlsx","")</f>
        <v>Indent</v>
      </c>
      <c r="Y475" s="13">
        <f t="shared" si="34"/>
        <v>20.954960639606401</v>
      </c>
      <c r="Z475" s="3">
        <v>0</v>
      </c>
    </row>
    <row r="476" spans="1:26" x14ac:dyDescent="0.25">
      <c r="A476" t="str">
        <f>CONCATENATE(Table2[[#This Row],[Code]],Table2[[#This Row],[Farmers Code]])</f>
        <v>200200070004</v>
      </c>
      <c r="B476" s="1" t="str">
        <f>INDEX('MPG Payment'!$A:$A,MATCH(Table2[[#This Row],[Code]],'MPG Payment'!B:B,0))</f>
        <v>BMC Code :2002</v>
      </c>
      <c r="C476" t="str">
        <f>VLOOKUP(Table2[[#This Row],[Code]],'MPG Payment'!B:C,2,0)</f>
        <v>SURSA</v>
      </c>
      <c r="D476" s="17">
        <v>20020007</v>
      </c>
      <c r="E476" s="17" t="s">
        <v>1</v>
      </c>
      <c r="F476" s="1">
        <v>7</v>
      </c>
      <c r="G476" s="13">
        <v>26.459999999999997</v>
      </c>
      <c r="H476" s="13">
        <v>1079.5773999999999</v>
      </c>
      <c r="I476" s="166">
        <v>0</v>
      </c>
      <c r="J476" s="191">
        <v>0</v>
      </c>
      <c r="K476" s="166">
        <v>0</v>
      </c>
      <c r="L476" s="166">
        <v>0</v>
      </c>
      <c r="M476" s="18">
        <v>0</v>
      </c>
      <c r="N476" s="165">
        <f>VLOOKUP(Table2[[#This Row],[Code]],'MPG Payment'!$B$4:$Z$130,25,0)</f>
        <v>0</v>
      </c>
      <c r="O476" s="170">
        <f t="shared" si="35"/>
        <v>1080</v>
      </c>
      <c r="P476" t="str">
        <f>IFERROR(VLOOKUP(D476,'Bank Master'!$C$3:$D$7987,2,0),"Indirect")</f>
        <v>Direct</v>
      </c>
      <c r="Q476" t="str">
        <f>IFERROR(VLOOKUP(A476,Table1424[],6,0),0)</f>
        <v xml:space="preserve">Chhuniya Devi </v>
      </c>
      <c r="R476" t="str">
        <f>IFERROR(VLOOKUP(A476,Table1424[],7,0),0)</f>
        <v>39470523209</v>
      </c>
      <c r="S476" t="str">
        <f>IFERROR(VLOOKUP(A476,Table1424[],8,0),0)</f>
        <v>SBIN0014339</v>
      </c>
      <c r="T476" t="str">
        <f>IFERROR(VLOOKUP(A476,Table1424[],9,0),0)</f>
        <v>STATE BANK OF INDIA</v>
      </c>
      <c r="U476" s="40">
        <f>IFERROR(VLOOKUP(A476,Table1424[],10,0),0)</f>
        <v>45286</v>
      </c>
      <c r="V476">
        <f t="shared" si="36"/>
        <v>1</v>
      </c>
      <c r="W476" t="str">
        <f t="shared" si="37"/>
        <v>Available</v>
      </c>
      <c r="X476" s="164" t="str" cm="1">
        <f t="array" aca="1" ref="X476" ca="1">SUBSTITUTE(SUBSTITUTE(MID(CELL("filename"),FIND("[",CELL("filename"))+1,FIND("]",CELL("filename"))-FIND("[",CELL("filename"))-1)," JH Farmer Payment-",""),".xlsx","")</f>
        <v>Indent</v>
      </c>
      <c r="Y476" s="13">
        <f t="shared" si="34"/>
        <v>14.28012433862434</v>
      </c>
      <c r="Z476" s="3">
        <v>0</v>
      </c>
    </row>
    <row r="477" spans="1:26" x14ac:dyDescent="0.25">
      <c r="A477" t="str">
        <f>CONCATENATE(Table2[[#This Row],[Code]],Table2[[#This Row],[Farmers Code]])</f>
        <v>200200070010</v>
      </c>
      <c r="B477" s="1" t="str">
        <f>INDEX('MPG Payment'!$A:$A,MATCH(Table2[[#This Row],[Code]],'MPG Payment'!B:B,0))</f>
        <v>BMC Code :2002</v>
      </c>
      <c r="C477" t="str">
        <f>VLOOKUP(Table2[[#This Row],[Code]],'MPG Payment'!B:C,2,0)</f>
        <v>SURSA</v>
      </c>
      <c r="D477" s="17">
        <v>20020007</v>
      </c>
      <c r="E477" s="17" t="s">
        <v>21</v>
      </c>
      <c r="F477" s="1">
        <v>5</v>
      </c>
      <c r="G477" s="13">
        <v>8.6999999999999993</v>
      </c>
      <c r="H477" s="13">
        <v>517.37400000000002</v>
      </c>
      <c r="I477" s="166">
        <v>0</v>
      </c>
      <c r="J477" s="191">
        <v>0</v>
      </c>
      <c r="K477" s="166">
        <v>0</v>
      </c>
      <c r="L477" s="166">
        <v>0</v>
      </c>
      <c r="M477" s="18">
        <v>0</v>
      </c>
      <c r="N477" s="165">
        <f>VLOOKUP(Table2[[#This Row],[Code]],'MPG Payment'!$B$4:$Z$130,25,0)</f>
        <v>0</v>
      </c>
      <c r="O477" s="170">
        <f t="shared" si="35"/>
        <v>517</v>
      </c>
      <c r="P477" t="str">
        <f>IFERROR(VLOOKUP(D477,'Bank Master'!$C$3:$D$7987,2,0),"Indirect")</f>
        <v>Direct</v>
      </c>
      <c r="Q477" t="str">
        <f>IFERROR(VLOOKUP(A477,Table1424[],6,0),0)</f>
        <v xml:space="preserve">Nandi Oraon </v>
      </c>
      <c r="R477" t="str">
        <f>IFERROR(VLOOKUP(A477,Table1424[],7,0),0)</f>
        <v>35755431949</v>
      </c>
      <c r="S477" t="str">
        <f>IFERROR(VLOOKUP(A477,Table1424[],8,0),0)</f>
        <v>SBIN0014339</v>
      </c>
      <c r="T477" t="str">
        <f>IFERROR(VLOOKUP(A477,Table1424[],9,0),0)</f>
        <v>STATE BANK OF INDIA</v>
      </c>
      <c r="U477" s="40">
        <f>IFERROR(VLOOKUP(A477,Table1424[],10,0),0)</f>
        <v>45286</v>
      </c>
      <c r="V477">
        <f t="shared" si="36"/>
        <v>1</v>
      </c>
      <c r="W477" t="str">
        <f t="shared" si="37"/>
        <v>Available</v>
      </c>
      <c r="X477" s="164" t="str" cm="1">
        <f t="array" aca="1" ref="X477" ca="1">SUBSTITUTE(SUBSTITUTE(MID(CELL("filename"),FIND("[",CELL("filename"))+1,FIND("]",CELL("filename"))-FIND("[",CELL("filename"))-1)," JH Farmer Payment-",""),".xlsx","")</f>
        <v>Indent</v>
      </c>
      <c r="Y477" s="13">
        <f t="shared" si="34"/>
        <v>14.867068965517243</v>
      </c>
      <c r="Z477" s="3">
        <v>0</v>
      </c>
    </row>
    <row r="478" spans="1:26" x14ac:dyDescent="0.25">
      <c r="A478" t="str">
        <f>CONCATENATE(Table2[[#This Row],[Code]],Table2[[#This Row],[Farmers Code]])</f>
        <v>200200070013</v>
      </c>
      <c r="B478" s="1" t="str">
        <f>INDEX('MPG Payment'!$A:$A,MATCH(Table2[[#This Row],[Code]],'MPG Payment'!B:B,0))</f>
        <v>BMC Code :2002</v>
      </c>
      <c r="C478" t="str">
        <f>VLOOKUP(Table2[[#This Row],[Code]],'MPG Payment'!B:C,2,0)</f>
        <v>SURSA</v>
      </c>
      <c r="D478" s="17">
        <v>20020007</v>
      </c>
      <c r="E478" s="17" t="s">
        <v>23</v>
      </c>
      <c r="F478" s="1">
        <v>6</v>
      </c>
      <c r="G478" s="13">
        <v>9.85</v>
      </c>
      <c r="H478" s="13">
        <v>454.36490000000003</v>
      </c>
      <c r="I478" s="166">
        <v>0</v>
      </c>
      <c r="J478" s="191">
        <v>0</v>
      </c>
      <c r="K478" s="166">
        <v>0</v>
      </c>
      <c r="L478" s="166">
        <v>0</v>
      </c>
      <c r="M478" s="18">
        <v>0</v>
      </c>
      <c r="N478" s="165">
        <f>VLOOKUP(Table2[[#This Row],[Code]],'MPG Payment'!$B$4:$Z$130,25,0)</f>
        <v>0</v>
      </c>
      <c r="O478" s="170">
        <f t="shared" si="35"/>
        <v>454</v>
      </c>
      <c r="P478" t="str">
        <f>IFERROR(VLOOKUP(D478,'Bank Master'!$C$3:$D$7987,2,0),"Indirect")</f>
        <v>Direct</v>
      </c>
      <c r="Q478" t="str">
        <f>IFERROR(VLOOKUP(A478,Table1424[],6,0),0)</f>
        <v>Dahri Urain</v>
      </c>
      <c r="R478" t="str">
        <f>IFERROR(VLOOKUP(A478,Table1424[],7,0),0)</f>
        <v>22009515917</v>
      </c>
      <c r="S478" t="str">
        <f>IFERROR(VLOOKUP(A478,Table1424[],8,0),0)</f>
        <v>SBIN0RRVCGB</v>
      </c>
      <c r="T478" t="str">
        <f>IFERROR(VLOOKUP(A478,Table1424[],9,0),0)</f>
        <v>STATE BANK OF INDIA</v>
      </c>
      <c r="U478" s="40">
        <f>IFERROR(VLOOKUP(A478,Table1424[],10,0),0)</f>
        <v>45286</v>
      </c>
      <c r="V478">
        <f t="shared" si="36"/>
        <v>1</v>
      </c>
      <c r="W478" t="str">
        <f t="shared" si="37"/>
        <v>Available</v>
      </c>
      <c r="X478" s="164" t="str" cm="1">
        <f t="array" aca="1" ref="X478" ca="1">SUBSTITUTE(SUBSTITUTE(MID(CELL("filename"),FIND("[",CELL("filename"))+1,FIND("]",CELL("filename"))-FIND("[",CELL("filename"))-1)," JH Farmer Payment-",""),".xlsx","")</f>
        <v>Indent</v>
      </c>
      <c r="Y478" s="13">
        <f t="shared" si="34"/>
        <v>13.83852487309645</v>
      </c>
      <c r="Z478" s="3">
        <v>0</v>
      </c>
    </row>
    <row r="479" spans="1:26" x14ac:dyDescent="0.25">
      <c r="A479" t="str">
        <f>CONCATENATE(Table2[[#This Row],[Code]],Table2[[#This Row],[Farmers Code]])</f>
        <v>200200070015</v>
      </c>
      <c r="B479" s="1" t="str">
        <f>INDEX('MPG Payment'!$A:$A,MATCH(Table2[[#This Row],[Code]],'MPG Payment'!B:B,0))</f>
        <v>BMC Code :2002</v>
      </c>
      <c r="C479" t="str">
        <f>VLOOKUP(Table2[[#This Row],[Code]],'MPG Payment'!B:C,2,0)</f>
        <v>SURSA</v>
      </c>
      <c r="D479" s="17">
        <v>20020007</v>
      </c>
      <c r="E479" s="17" t="s">
        <v>25</v>
      </c>
      <c r="F479" s="1">
        <v>14</v>
      </c>
      <c r="G479" s="13">
        <v>44.57</v>
      </c>
      <c r="H479" s="13">
        <v>1833.799</v>
      </c>
      <c r="I479" s="166">
        <v>0</v>
      </c>
      <c r="J479" s="191">
        <v>0</v>
      </c>
      <c r="K479" s="166">
        <v>0</v>
      </c>
      <c r="L479" s="166">
        <v>0</v>
      </c>
      <c r="M479" s="18">
        <v>0</v>
      </c>
      <c r="N479" s="165">
        <f>VLOOKUP(Table2[[#This Row],[Code]],'MPG Payment'!$B$4:$Z$130,25,0)</f>
        <v>0</v>
      </c>
      <c r="O479" s="170">
        <f t="shared" si="35"/>
        <v>1834</v>
      </c>
      <c r="P479" t="str">
        <f>IFERROR(VLOOKUP(D479,'Bank Master'!$C$3:$D$7987,2,0),"Indirect")</f>
        <v>Direct</v>
      </c>
      <c r="Q479" t="str">
        <f>IFERROR(VLOOKUP(A479,Table1424[],6,0),0)</f>
        <v xml:space="preserve">Kalim Ansari </v>
      </c>
      <c r="R479" t="str">
        <f>IFERROR(VLOOKUP(A479,Table1424[],7,0),0)</f>
        <v>50332859576</v>
      </c>
      <c r="S479" t="str">
        <f>IFERROR(VLOOKUP(A479,Table1424[],8,0),0)</f>
        <v>IDIB000B873</v>
      </c>
      <c r="T479" t="str">
        <f>IFERROR(VLOOKUP(A479,Table1424[],9,0),0)</f>
        <v>Indian bank</v>
      </c>
      <c r="U479" s="40">
        <f>IFERROR(VLOOKUP(A479,Table1424[],10,0),0)</f>
        <v>45297</v>
      </c>
      <c r="V479">
        <f t="shared" si="36"/>
        <v>1</v>
      </c>
      <c r="W479" t="str">
        <f t="shared" si="37"/>
        <v>Available</v>
      </c>
      <c r="X479" s="164" t="str" cm="1">
        <f t="array" aca="1" ref="X479" ca="1">SUBSTITUTE(SUBSTITUTE(MID(CELL("filename"),FIND("[",CELL("filename"))+1,FIND("]",CELL("filename"))-FIND("[",CELL("filename"))-1)," JH Farmer Payment-",""),".xlsx","")</f>
        <v>Indent</v>
      </c>
      <c r="Y479" s="13">
        <f t="shared" si="34"/>
        <v>28.800971505496975</v>
      </c>
      <c r="Z479" s="3">
        <v>0</v>
      </c>
    </row>
    <row r="480" spans="1:26" x14ac:dyDescent="0.25">
      <c r="A480" t="str">
        <f>CONCATENATE(Table2[[#This Row],[Code]],Table2[[#This Row],[Farmers Code]])</f>
        <v>200200070024</v>
      </c>
      <c r="B480" s="1" t="str">
        <f>INDEX('MPG Payment'!$A:$A,MATCH(Table2[[#This Row],[Code]],'MPG Payment'!B:B,0))</f>
        <v>BMC Code :2002</v>
      </c>
      <c r="C480" t="str">
        <f>VLOOKUP(Table2[[#This Row],[Code]],'MPG Payment'!B:C,2,0)</f>
        <v>SURSA</v>
      </c>
      <c r="D480" s="17">
        <v>20020007</v>
      </c>
      <c r="E480" s="17" t="s">
        <v>29</v>
      </c>
      <c r="F480" s="1">
        <v>13</v>
      </c>
      <c r="G480" s="13">
        <v>41.940000000000005</v>
      </c>
      <c r="H480" s="13">
        <v>1796.3440000000003</v>
      </c>
      <c r="I480" s="166">
        <v>0</v>
      </c>
      <c r="J480" s="191">
        <v>0</v>
      </c>
      <c r="K480" s="166">
        <v>0</v>
      </c>
      <c r="L480" s="166">
        <v>0</v>
      </c>
      <c r="M480" s="18">
        <v>0</v>
      </c>
      <c r="N480" s="165">
        <f>VLOOKUP(Table2[[#This Row],[Code]],'MPG Payment'!$B$4:$Z$130,25,0)</f>
        <v>0</v>
      </c>
      <c r="O480" s="170">
        <f t="shared" si="35"/>
        <v>1796</v>
      </c>
      <c r="P480" t="str">
        <f>IFERROR(VLOOKUP(D480,'Bank Master'!$C$3:$D$7987,2,0),"Indirect")</f>
        <v>Direct</v>
      </c>
      <c r="Q480" t="str">
        <f>IFERROR(VLOOKUP(A480,Table1424[],6,0),0)</f>
        <v xml:space="preserve">Pandey Kujur </v>
      </c>
      <c r="R480" t="str">
        <f>IFERROR(VLOOKUP(A480,Table1424[],7,0),0)</f>
        <v>22009542420</v>
      </c>
      <c r="S480" t="str">
        <f>IFERROR(VLOOKUP(A480,Table1424[],8,0),0)</f>
        <v>SBIN0RRVCGB</v>
      </c>
      <c r="T480" t="str">
        <f>IFERROR(VLOOKUP(A480,Table1424[],9,0),0)</f>
        <v>STATE BANK OF INDIA</v>
      </c>
      <c r="U480" s="40">
        <f>IFERROR(VLOOKUP(A480,Table1424[],10,0),0)</f>
        <v>45348</v>
      </c>
      <c r="V480">
        <f t="shared" si="36"/>
        <v>1</v>
      </c>
      <c r="W480" t="str">
        <f t="shared" si="37"/>
        <v>Available</v>
      </c>
      <c r="X480" s="164" t="str" cm="1">
        <f t="array" aca="1" ref="X480" ca="1">SUBSTITUTE(SUBSTITUTE(MID(CELL("filename"),FIND("[",CELL("filename"))+1,FIND("]",CELL("filename"))-FIND("[",CELL("filename"))-1)," JH Farmer Payment-",""),".xlsx","")</f>
        <v>Indent</v>
      </c>
      <c r="Y480" s="13">
        <f t="shared" si="34"/>
        <v>27.840333810205056</v>
      </c>
      <c r="Z480" s="3">
        <v>0</v>
      </c>
    </row>
    <row r="481" spans="1:26" x14ac:dyDescent="0.25">
      <c r="A481" t="str">
        <f>CONCATENATE(Table2[[#This Row],[Code]],Table2[[#This Row],[Farmers Code]])</f>
        <v>200200070026</v>
      </c>
      <c r="B481" s="1" t="str">
        <f>INDEX('MPG Payment'!$A:$A,MATCH(Table2[[#This Row],[Code]],'MPG Payment'!B:B,0))</f>
        <v>BMC Code :2002</v>
      </c>
      <c r="C481" t="str">
        <f>VLOOKUP(Table2[[#This Row],[Code]],'MPG Payment'!B:C,2,0)</f>
        <v>SURSA</v>
      </c>
      <c r="D481" s="17">
        <v>20020007</v>
      </c>
      <c r="E481" s="17" t="s">
        <v>39</v>
      </c>
      <c r="F481" s="1">
        <v>14</v>
      </c>
      <c r="G481" s="13">
        <v>24.819999999999997</v>
      </c>
      <c r="H481" s="13">
        <v>938.79180000000008</v>
      </c>
      <c r="I481" s="166">
        <v>0</v>
      </c>
      <c r="J481" s="191">
        <v>0</v>
      </c>
      <c r="K481" s="166">
        <v>0</v>
      </c>
      <c r="L481" s="166">
        <v>0</v>
      </c>
      <c r="M481" s="18">
        <v>0</v>
      </c>
      <c r="N481" s="165">
        <f>VLOOKUP(Table2[[#This Row],[Code]],'MPG Payment'!$B$4:$Z$130,25,0)</f>
        <v>0</v>
      </c>
      <c r="O481" s="170">
        <f t="shared" si="35"/>
        <v>939</v>
      </c>
      <c r="P481" t="str">
        <f>IFERROR(VLOOKUP(D481,'Bank Master'!$C$3:$D$7987,2,0),"Indirect")</f>
        <v>Direct</v>
      </c>
      <c r="Q481" t="str">
        <f>IFERROR(VLOOKUP(A481,Table1424[],6,0),0)</f>
        <v xml:space="preserve">Shati Oraon </v>
      </c>
      <c r="R481" t="str">
        <f>IFERROR(VLOOKUP(A481,Table1424[],7,0),0)</f>
        <v>22009500863</v>
      </c>
      <c r="S481" t="str">
        <f>IFERROR(VLOOKUP(A481,Table1424[],8,0),0)</f>
        <v>SBIN0RRVCGB</v>
      </c>
      <c r="T481" t="str">
        <f>IFERROR(VLOOKUP(A481,Table1424[],9,0),0)</f>
        <v>STATE BANK OF INDIA</v>
      </c>
      <c r="U481" s="40">
        <f>IFERROR(VLOOKUP(A481,Table1424[],10,0),0)</f>
        <v>45355</v>
      </c>
      <c r="V481">
        <f t="shared" si="36"/>
        <v>1</v>
      </c>
      <c r="W481" t="str">
        <f t="shared" si="37"/>
        <v>Available</v>
      </c>
      <c r="X481" s="164" t="str" cm="1">
        <f t="array" aca="1" ref="X481" ca="1">SUBSTITUTE(SUBSTITUTE(MID(CELL("filename"),FIND("[",CELL("filename"))+1,FIND("]",CELL("filename"))-FIND("[",CELL("filename"))-1)," JH Farmer Payment-",""),".xlsx","")</f>
        <v>Indent</v>
      </c>
      <c r="Y481" s="13">
        <f t="shared" si="34"/>
        <v>26.476803384367454</v>
      </c>
      <c r="Z481" s="3">
        <v>0</v>
      </c>
    </row>
    <row r="482" spans="1:26" x14ac:dyDescent="0.25">
      <c r="A482" t="str">
        <f>CONCATENATE(Table2[[#This Row],[Code]],Table2[[#This Row],[Farmers Code]])</f>
        <v>200200070029</v>
      </c>
      <c r="B482" s="1" t="str">
        <f>INDEX('MPG Payment'!$A:$A,MATCH(Table2[[#This Row],[Code]],'MPG Payment'!B:B,0))</f>
        <v>BMC Code :2002</v>
      </c>
      <c r="C482" t="str">
        <f>VLOOKUP(Table2[[#This Row],[Code]],'MPG Payment'!B:C,2,0)</f>
        <v>SURSA</v>
      </c>
      <c r="D482" s="17">
        <v>20020007</v>
      </c>
      <c r="E482" s="17" t="s">
        <v>31</v>
      </c>
      <c r="F482" s="1">
        <v>14</v>
      </c>
      <c r="G482" s="13">
        <v>32.489999999999995</v>
      </c>
      <c r="H482" s="13">
        <v>1461.1480999999999</v>
      </c>
      <c r="I482" s="166">
        <v>0</v>
      </c>
      <c r="J482" s="191">
        <v>0</v>
      </c>
      <c r="K482" s="166">
        <v>0</v>
      </c>
      <c r="L482" s="166">
        <v>0</v>
      </c>
      <c r="M482" s="18">
        <v>0</v>
      </c>
      <c r="N482" s="165">
        <f>VLOOKUP(Table2[[#This Row],[Code]],'MPG Payment'!$B$4:$Z$130,25,0)</f>
        <v>0</v>
      </c>
      <c r="O482" s="170">
        <f t="shared" si="35"/>
        <v>1461</v>
      </c>
      <c r="P482" t="str">
        <f>IFERROR(VLOOKUP(D482,'Bank Master'!$C$3:$D$7987,2,0),"Indirect")</f>
        <v>Direct</v>
      </c>
      <c r="Q482" t="str">
        <f>IFERROR(VLOOKUP(A482,Table1424[],6,0),0)</f>
        <v xml:space="preserve">Sumitra Oraon </v>
      </c>
      <c r="R482" t="str">
        <f>IFERROR(VLOOKUP(A482,Table1424[],7,0),0)</f>
        <v>22009560062</v>
      </c>
      <c r="S482" t="str">
        <f>IFERROR(VLOOKUP(A482,Table1424[],8,0),0)</f>
        <v>SBIN0RRVCGB</v>
      </c>
      <c r="T482" t="str">
        <f>IFERROR(VLOOKUP(A482,Table1424[],9,0),0)</f>
        <v>STATE BANK OF INDIA</v>
      </c>
      <c r="U482" s="40">
        <f>IFERROR(VLOOKUP(A482,Table1424[],10,0),0)</f>
        <v>45387</v>
      </c>
      <c r="V482">
        <f t="shared" si="36"/>
        <v>1</v>
      </c>
      <c r="W482" t="str">
        <f t="shared" si="37"/>
        <v>Available</v>
      </c>
      <c r="X482" s="164" t="str" cm="1">
        <f t="array" aca="1" ref="X482" ca="1">SUBSTITUTE(SUBSTITUTE(MID(CELL("filename"),FIND("[",CELL("filename"))+1,FIND("]",CELL("filename"))-FIND("[",CELL("filename"))-1)," JH Farmer Payment-",""),".xlsx","")</f>
        <v>Indent</v>
      </c>
      <c r="Y482" s="13">
        <f t="shared" si="34"/>
        <v>31.480568482610035</v>
      </c>
      <c r="Z482" s="3">
        <v>0</v>
      </c>
    </row>
    <row r="483" spans="1:26" x14ac:dyDescent="0.25">
      <c r="A483" t="str">
        <f>CONCATENATE(Table2[[#This Row],[Code]],Table2[[#This Row],[Farmers Code]])</f>
        <v>200200070033</v>
      </c>
      <c r="B483" s="1" t="str">
        <f>INDEX('MPG Payment'!$A:$A,MATCH(Table2[[#This Row],[Code]],'MPG Payment'!B:B,0))</f>
        <v>BMC Code :2002</v>
      </c>
      <c r="C483" t="str">
        <f>VLOOKUP(Table2[[#This Row],[Code]],'MPG Payment'!B:C,2,0)</f>
        <v>SURSA</v>
      </c>
      <c r="D483" s="17">
        <v>20020007</v>
      </c>
      <c r="E483" s="17" t="s">
        <v>32</v>
      </c>
      <c r="F483" s="1">
        <v>6</v>
      </c>
      <c r="G483" s="13">
        <v>16.39</v>
      </c>
      <c r="H483" s="13">
        <v>596.89769999999999</v>
      </c>
      <c r="I483" s="166">
        <v>0</v>
      </c>
      <c r="J483" s="191">
        <v>0</v>
      </c>
      <c r="K483" s="166">
        <v>0</v>
      </c>
      <c r="L483" s="166">
        <v>0</v>
      </c>
      <c r="M483" s="18">
        <v>0</v>
      </c>
      <c r="N483" s="165">
        <f>VLOOKUP(Table2[[#This Row],[Code]],'MPG Payment'!$B$4:$Z$130,25,0)</f>
        <v>0</v>
      </c>
      <c r="O483" s="170">
        <f t="shared" si="35"/>
        <v>597</v>
      </c>
      <c r="P483" t="str">
        <f>IFERROR(VLOOKUP(D483,'Bank Master'!$C$3:$D$7987,2,0),"Indirect")</f>
        <v>Direct</v>
      </c>
      <c r="Q483" t="str">
        <f>IFERROR(VLOOKUP(A483,Table1424[],6,0),0)</f>
        <v xml:space="preserve">Soni Kumari </v>
      </c>
      <c r="R483" t="str">
        <f>IFERROR(VLOOKUP(A483,Table1424[],7,0),0)</f>
        <v>4904108003287</v>
      </c>
      <c r="S483" t="str">
        <f>IFERROR(VLOOKUP(A483,Table1424[],8,0),0)</f>
        <v>CNRB0004904</v>
      </c>
      <c r="T483" t="str">
        <f>IFERROR(VLOOKUP(A483,Table1424[],9,0),0)</f>
        <v>CANARA BANK</v>
      </c>
      <c r="U483" s="40">
        <f>IFERROR(VLOOKUP(A483,Table1424[],10,0),0)</f>
        <v>45423</v>
      </c>
      <c r="V483">
        <f t="shared" si="36"/>
        <v>1</v>
      </c>
      <c r="W483" t="str">
        <f t="shared" si="37"/>
        <v>Available</v>
      </c>
      <c r="X483" s="164" t="str" cm="1">
        <f t="array" aca="1" ref="X483" ca="1">SUBSTITUTE(SUBSTITUTE(MID(CELL("filename"),FIND("[",CELL("filename"))+1,FIND("]",CELL("filename"))-FIND("[",CELL("filename"))-1)," JH Farmer Payment-",""),".xlsx","")</f>
        <v>Indent</v>
      </c>
      <c r="Y483" s="13">
        <f t="shared" si="34"/>
        <v>10.925522269676634</v>
      </c>
      <c r="Z483" s="3">
        <v>0</v>
      </c>
    </row>
    <row r="484" spans="1:26" x14ac:dyDescent="0.25">
      <c r="A484" t="str">
        <f>CONCATENATE(Table2[[#This Row],[Code]],Table2[[#This Row],[Farmers Code]])</f>
        <v>200200070037</v>
      </c>
      <c r="B484" s="1" t="str">
        <f>INDEX('MPG Payment'!$A:$A,MATCH(Table2[[#This Row],[Code]],'MPG Payment'!B:B,0))</f>
        <v>BMC Code :2002</v>
      </c>
      <c r="C484" t="str">
        <f>VLOOKUP(Table2[[#This Row],[Code]],'MPG Payment'!B:C,2,0)</f>
        <v>SURSA</v>
      </c>
      <c r="D484" s="17">
        <v>20020007</v>
      </c>
      <c r="E484" s="17" t="s">
        <v>34</v>
      </c>
      <c r="F484" s="1">
        <v>7</v>
      </c>
      <c r="G484" s="13">
        <v>14.72</v>
      </c>
      <c r="H484" s="13">
        <v>868.66030000000001</v>
      </c>
      <c r="I484" s="166">
        <v>0</v>
      </c>
      <c r="J484" s="191">
        <v>0</v>
      </c>
      <c r="K484" s="166">
        <v>0</v>
      </c>
      <c r="L484" s="166">
        <v>0</v>
      </c>
      <c r="M484" s="18">
        <v>0</v>
      </c>
      <c r="N484" s="165">
        <f>VLOOKUP(Table2[[#This Row],[Code]],'MPG Payment'!$B$4:$Z$130,25,0)</f>
        <v>0</v>
      </c>
      <c r="O484" s="170">
        <f t="shared" si="35"/>
        <v>869</v>
      </c>
      <c r="P484" t="str">
        <f>IFERROR(VLOOKUP(D484,'Bank Master'!$C$3:$D$7987,2,0),"Indirect")</f>
        <v>Direct</v>
      </c>
      <c r="Q484" t="str">
        <f>IFERROR(VLOOKUP(A484,Table1424[],6,0),0)</f>
        <v xml:space="preserve">Shama Parween </v>
      </c>
      <c r="R484" t="str">
        <f>IFERROR(VLOOKUP(A484,Table1424[],7,0),0)</f>
        <v>4904101000334</v>
      </c>
      <c r="S484" t="str">
        <f>IFERROR(VLOOKUP(A484,Table1424[],8,0),0)</f>
        <v>CNRB0004904</v>
      </c>
      <c r="T484" t="str">
        <f>IFERROR(VLOOKUP(A484,Table1424[],9,0),0)</f>
        <v>CANARA BANK</v>
      </c>
      <c r="U484" s="40">
        <f>IFERROR(VLOOKUP(A484,Table1424[],10,0),0)</f>
        <v>45439</v>
      </c>
      <c r="V484">
        <f t="shared" si="36"/>
        <v>1</v>
      </c>
      <c r="W484" t="str">
        <f t="shared" si="37"/>
        <v>Available</v>
      </c>
      <c r="X484" s="164" t="str" cm="1">
        <f t="array" aca="1" ref="X484" ca="1">SUBSTITUTE(SUBSTITUTE(MID(CELL("filename"),FIND("[",CELL("filename"))+1,FIND("]",CELL("filename"))-FIND("[",CELL("filename"))-1)," JH Farmer Payment-",""),".xlsx","")</f>
        <v>Indent</v>
      </c>
      <c r="Y484" s="13">
        <f t="shared" si="34"/>
        <v>20.654287024456522</v>
      </c>
      <c r="Z484" s="3">
        <v>0</v>
      </c>
    </row>
    <row r="485" spans="1:26" x14ac:dyDescent="0.25">
      <c r="A485" t="str">
        <f>CONCATENATE(Table2[[#This Row],[Code]],Table2[[#This Row],[Farmers Code]])</f>
        <v>200200070038</v>
      </c>
      <c r="B485" s="1" t="str">
        <f>INDEX('MPG Payment'!$A:$A,MATCH(Table2[[#This Row],[Code]],'MPG Payment'!B:B,0))</f>
        <v>BMC Code :2002</v>
      </c>
      <c r="C485" t="str">
        <f>VLOOKUP(Table2[[#This Row],[Code]],'MPG Payment'!B:C,2,0)</f>
        <v>SURSA</v>
      </c>
      <c r="D485" s="17">
        <v>20020007</v>
      </c>
      <c r="E485" s="17" t="s">
        <v>11</v>
      </c>
      <c r="F485" s="1">
        <v>4</v>
      </c>
      <c r="G485" s="13">
        <v>13.979999999999999</v>
      </c>
      <c r="H485" s="13">
        <v>569.27930000000003</v>
      </c>
      <c r="I485" s="166">
        <v>0</v>
      </c>
      <c r="J485" s="191">
        <v>0</v>
      </c>
      <c r="K485" s="166">
        <v>0</v>
      </c>
      <c r="L485" s="166">
        <v>0</v>
      </c>
      <c r="M485" s="18">
        <v>0</v>
      </c>
      <c r="N485" s="165">
        <f>VLOOKUP(Table2[[#This Row],[Code]],'MPG Payment'!$B$4:$Z$130,25,0)</f>
        <v>0</v>
      </c>
      <c r="O485" s="170">
        <f t="shared" si="35"/>
        <v>569</v>
      </c>
      <c r="P485" t="str">
        <f>IFERROR(VLOOKUP(D485,'Bank Master'!$C$3:$D$7987,2,0),"Indirect")</f>
        <v>Direct</v>
      </c>
      <c r="Q485" t="str">
        <f>IFERROR(VLOOKUP(A485,Table1424[],6,0),0)</f>
        <v xml:space="preserve">Asalam Ansari </v>
      </c>
      <c r="R485" t="str">
        <f>IFERROR(VLOOKUP(A485,Table1424[],7,0),0)</f>
        <v>21525035066</v>
      </c>
      <c r="S485" t="str">
        <f>IFERROR(VLOOKUP(A485,Table1424[],8,0),0)</f>
        <v>IDIB000B873</v>
      </c>
      <c r="T485" t="str">
        <f>IFERROR(VLOOKUP(A485,Table1424[],9,0),0)</f>
        <v>Indian bank</v>
      </c>
      <c r="U485" s="40">
        <f>IFERROR(VLOOKUP(A485,Table1424[],10,0),0)</f>
        <v>45451</v>
      </c>
      <c r="V485">
        <f t="shared" si="36"/>
        <v>1</v>
      </c>
      <c r="W485" t="str">
        <f t="shared" si="37"/>
        <v>Available</v>
      </c>
      <c r="X485" s="164" t="str" cm="1">
        <f t="array" aca="1" ref="X485" ca="1">SUBSTITUTE(SUBSTITUTE(MID(CELL("filename"),FIND("[",CELL("filename"))+1,FIND("]",CELL("filename"))-FIND("[",CELL("filename"))-1)," JH Farmer Payment-",""),".xlsx","")</f>
        <v>Indent</v>
      </c>
      <c r="Y485" s="13">
        <f t="shared" si="34"/>
        <v>8.1441959942775419</v>
      </c>
      <c r="Z485" s="3">
        <v>0</v>
      </c>
    </row>
    <row r="486" spans="1:26" x14ac:dyDescent="0.25">
      <c r="A486" t="str">
        <f>CONCATENATE(Table2[[#This Row],[Code]],Table2[[#This Row],[Farmers Code]])</f>
        <v>200200070039</v>
      </c>
      <c r="B486" s="1" t="str">
        <f>INDEX('MPG Payment'!$A:$A,MATCH(Table2[[#This Row],[Code]],'MPG Payment'!B:B,0))</f>
        <v>BMC Code :2002</v>
      </c>
      <c r="C486" t="str">
        <f>VLOOKUP(Table2[[#This Row],[Code]],'MPG Payment'!B:C,2,0)</f>
        <v>SURSA</v>
      </c>
      <c r="D486" s="17">
        <v>20020007</v>
      </c>
      <c r="E486" s="17" t="s">
        <v>12</v>
      </c>
      <c r="F486" s="1">
        <v>10</v>
      </c>
      <c r="G486" s="13">
        <v>28.300000000000004</v>
      </c>
      <c r="H486" s="13">
        <v>1268.5808</v>
      </c>
      <c r="I486" s="166">
        <v>0</v>
      </c>
      <c r="J486" s="191">
        <v>0</v>
      </c>
      <c r="K486" s="166">
        <v>0</v>
      </c>
      <c r="L486" s="166">
        <v>0</v>
      </c>
      <c r="M486" s="18">
        <v>0</v>
      </c>
      <c r="N486" s="165">
        <f>VLOOKUP(Table2[[#This Row],[Code]],'MPG Payment'!$B$4:$Z$130,25,0)</f>
        <v>0</v>
      </c>
      <c r="O486" s="170">
        <f t="shared" si="35"/>
        <v>1269</v>
      </c>
      <c r="P486" t="str">
        <f>IFERROR(VLOOKUP(D486,'Bank Master'!$C$3:$D$7987,2,0),"Indirect")</f>
        <v>Direct</v>
      </c>
      <c r="Q486" t="str">
        <f>IFERROR(VLOOKUP(A486,Table1424[],6,0),0)</f>
        <v xml:space="preserve">Abdus Subhan Ansari </v>
      </c>
      <c r="R486" t="str">
        <f>IFERROR(VLOOKUP(A486,Table1424[],7,0),0)</f>
        <v>4904108001583</v>
      </c>
      <c r="S486" t="str">
        <f>IFERROR(VLOOKUP(A486,Table1424[],8,0),0)</f>
        <v>CNRB0004904</v>
      </c>
      <c r="T486" t="str">
        <f>IFERROR(VLOOKUP(A486,Table1424[],9,0),0)</f>
        <v>CANARA BANK</v>
      </c>
      <c r="U486" s="40">
        <f>IFERROR(VLOOKUP(A486,Table1424[],10,0),0)</f>
        <v>45451</v>
      </c>
      <c r="V486">
        <f t="shared" si="36"/>
        <v>1</v>
      </c>
      <c r="W486" t="str">
        <f t="shared" si="37"/>
        <v>Available</v>
      </c>
      <c r="X486" s="164" t="str" cm="1">
        <f t="array" aca="1" ref="X486" ca="1">SUBSTITUTE(SUBSTITUTE(MID(CELL("filename"),FIND("[",CELL("filename"))+1,FIND("]",CELL("filename"))-FIND("[",CELL("filename"))-1)," JH Farmer Payment-",""),".xlsx","")</f>
        <v>Indent</v>
      </c>
      <c r="Y486" s="13">
        <f t="shared" si="34"/>
        <v>22.413088339222611</v>
      </c>
      <c r="Z486" s="3">
        <v>0</v>
      </c>
    </row>
    <row r="487" spans="1:26" x14ac:dyDescent="0.25">
      <c r="A487" t="str">
        <f>CONCATENATE(Table2[[#This Row],[Code]],Table2[[#This Row],[Farmers Code]])</f>
        <v>200200070041</v>
      </c>
      <c r="B487" s="1" t="str">
        <f>INDEX('MPG Payment'!$A:$A,MATCH(Table2[[#This Row],[Code]],'MPG Payment'!B:B,0))</f>
        <v>BMC Code :2002</v>
      </c>
      <c r="C487" t="str">
        <f>VLOOKUP(Table2[[#This Row],[Code]],'MPG Payment'!B:C,2,0)</f>
        <v>SURSA</v>
      </c>
      <c r="D487" s="17">
        <v>20020007</v>
      </c>
      <c r="E487" s="17" t="s">
        <v>35</v>
      </c>
      <c r="F487" s="1">
        <v>5</v>
      </c>
      <c r="G487" s="13">
        <v>11.29</v>
      </c>
      <c r="H487" s="13">
        <v>455.66839999999996</v>
      </c>
      <c r="I487" s="166">
        <v>0</v>
      </c>
      <c r="J487" s="191">
        <v>0</v>
      </c>
      <c r="K487" s="166">
        <v>0</v>
      </c>
      <c r="L487" s="166">
        <v>0</v>
      </c>
      <c r="M487" s="18">
        <v>0</v>
      </c>
      <c r="N487" s="165">
        <f>VLOOKUP(Table2[[#This Row],[Code]],'MPG Payment'!$B$4:$Z$130,25,0)</f>
        <v>0</v>
      </c>
      <c r="O487" s="170">
        <f t="shared" si="35"/>
        <v>456</v>
      </c>
      <c r="P487" t="str">
        <f>IFERROR(VLOOKUP(D487,'Bank Master'!$C$3:$D$7987,2,0),"Indirect")</f>
        <v>Direct</v>
      </c>
      <c r="Q487" t="str">
        <f>IFERROR(VLOOKUP(A487,Table1424[],6,0),0)</f>
        <v xml:space="preserve">Lakhi Orain </v>
      </c>
      <c r="R487" t="str">
        <f>IFERROR(VLOOKUP(A487,Table1424[],7,0),0)</f>
        <v>36843620009</v>
      </c>
      <c r="S487" t="str">
        <f>IFERROR(VLOOKUP(A487,Table1424[],8,0),0)</f>
        <v>SBIN0014339</v>
      </c>
      <c r="T487" t="str">
        <f>IFERROR(VLOOKUP(A487,Table1424[],9,0),0)</f>
        <v>STATE BANK OF INDIA</v>
      </c>
      <c r="U487" s="40">
        <f>IFERROR(VLOOKUP(A487,Table1424[],10,0),0)</f>
        <v>45465</v>
      </c>
      <c r="V487">
        <f t="shared" si="36"/>
        <v>1</v>
      </c>
      <c r="W487" t="str">
        <f t="shared" si="37"/>
        <v>Available</v>
      </c>
      <c r="X487" s="164" t="str" cm="1">
        <f t="array" aca="1" ref="X487" ca="1">SUBSTITUTE(SUBSTITUTE(MID(CELL("filename"),FIND("[",CELL("filename"))+1,FIND("]",CELL("filename"))-FIND("[",CELL("filename"))-1)," JH Farmer Payment-",""),".xlsx","")</f>
        <v>Indent</v>
      </c>
      <c r="Y487" s="13">
        <f t="shared" si="34"/>
        <v>10.090088573959257</v>
      </c>
      <c r="Z487" s="3">
        <v>0</v>
      </c>
    </row>
    <row r="488" spans="1:26" x14ac:dyDescent="0.25">
      <c r="A488" t="str">
        <f>CONCATENATE(Table2[[#This Row],[Code]],Table2[[#This Row],[Farmers Code]])</f>
        <v>200200070042</v>
      </c>
      <c r="B488" s="1" t="str">
        <f>INDEX('MPG Payment'!$A:$A,MATCH(Table2[[#This Row],[Code]],'MPG Payment'!B:B,0))</f>
        <v>BMC Code :2002</v>
      </c>
      <c r="C488" t="str">
        <f>VLOOKUP(Table2[[#This Row],[Code]],'MPG Payment'!B:C,2,0)</f>
        <v>SURSA</v>
      </c>
      <c r="D488" s="17">
        <v>20020007</v>
      </c>
      <c r="E488" s="17" t="s">
        <v>14</v>
      </c>
      <c r="F488" s="1">
        <v>7</v>
      </c>
      <c r="G488" s="13">
        <v>45.260000000000005</v>
      </c>
      <c r="H488" s="13">
        <v>2185.1531</v>
      </c>
      <c r="I488" s="166">
        <v>0</v>
      </c>
      <c r="J488" s="191">
        <v>0</v>
      </c>
      <c r="K488" s="166">
        <v>0</v>
      </c>
      <c r="L488" s="166">
        <v>0</v>
      </c>
      <c r="M488" s="18">
        <v>0</v>
      </c>
      <c r="N488" s="165">
        <f>VLOOKUP(Table2[[#This Row],[Code]],'MPG Payment'!$B$4:$Z$130,25,0)</f>
        <v>0</v>
      </c>
      <c r="O488" s="170">
        <f t="shared" si="35"/>
        <v>2185</v>
      </c>
      <c r="P488" t="str">
        <f>IFERROR(VLOOKUP(D488,'Bank Master'!$C$3:$D$7987,2,0),"Indirect")</f>
        <v>Direct</v>
      </c>
      <c r="Q488" t="str">
        <f>IFERROR(VLOOKUP(A488,Table1424[],6,0),0)</f>
        <v xml:space="preserve">Faga Oraon </v>
      </c>
      <c r="R488" t="str">
        <f>IFERROR(VLOOKUP(A488,Table1424[],7,0),0)</f>
        <v>36751825501</v>
      </c>
      <c r="S488" t="str">
        <f>IFERROR(VLOOKUP(A488,Table1424[],8,0),0)</f>
        <v>SBIN0014339</v>
      </c>
      <c r="T488" t="str">
        <f>IFERROR(VLOOKUP(A488,Table1424[],9,0),0)</f>
        <v>STATE BANK OF INDIA</v>
      </c>
      <c r="U488" s="40">
        <f>IFERROR(VLOOKUP(A488,Table1424[],10,0),0)</f>
        <v>45495</v>
      </c>
      <c r="V488">
        <f t="shared" si="36"/>
        <v>1</v>
      </c>
      <c r="W488" t="str">
        <f t="shared" si="37"/>
        <v>Available</v>
      </c>
      <c r="X488" s="164" t="str" cm="1">
        <f t="array" aca="1" ref="X488" ca="1">SUBSTITUTE(SUBSTITUTE(MID(CELL("filename"),FIND("[",CELL("filename"))+1,FIND("]",CELL("filename"))-FIND("[",CELL("filename"))-1)," JH Farmer Payment-",""),".xlsx","")</f>
        <v>Indent</v>
      </c>
      <c r="Y488" s="13">
        <f t="shared" si="34"/>
        <v>16.898002319929297</v>
      </c>
      <c r="Z488" s="3">
        <v>0</v>
      </c>
    </row>
    <row r="489" spans="1:26" x14ac:dyDescent="0.25">
      <c r="A489" t="str">
        <f>CONCATENATE(Table2[[#This Row],[Code]],Table2[[#This Row],[Farmers Code]])</f>
        <v>200200070043</v>
      </c>
      <c r="B489" s="1" t="str">
        <f>INDEX('MPG Payment'!$A:$A,MATCH(Table2[[#This Row],[Code]],'MPG Payment'!B:B,0))</f>
        <v>BMC Code :2002</v>
      </c>
      <c r="C489" t="str">
        <f>VLOOKUP(Table2[[#This Row],[Code]],'MPG Payment'!B:C,2,0)</f>
        <v>SURSA</v>
      </c>
      <c r="D489" s="17">
        <v>20020007</v>
      </c>
      <c r="E489" s="17" t="s">
        <v>1650</v>
      </c>
      <c r="F489" s="1">
        <v>14</v>
      </c>
      <c r="G489" s="13">
        <v>52.53</v>
      </c>
      <c r="H489" s="13">
        <v>2257.2769000000003</v>
      </c>
      <c r="I489" s="166">
        <v>0</v>
      </c>
      <c r="J489" s="191">
        <v>0</v>
      </c>
      <c r="K489" s="166">
        <v>0</v>
      </c>
      <c r="L489" s="166">
        <v>0</v>
      </c>
      <c r="M489" s="18">
        <v>0</v>
      </c>
      <c r="N489" s="165">
        <f>VLOOKUP(Table2[[#This Row],[Code]],'MPG Payment'!$B$4:$Z$130,25,0)</f>
        <v>0</v>
      </c>
      <c r="O489" s="170">
        <f t="shared" si="35"/>
        <v>2257</v>
      </c>
      <c r="P489" t="str">
        <f>IFERROR(VLOOKUP(D489,'Bank Master'!$C$3:$D$7987,2,0),"Indirect")</f>
        <v>Direct</v>
      </c>
      <c r="Q489" t="str">
        <f>IFERROR(VLOOKUP(A489,Table1424[],6,0),0)</f>
        <v xml:space="preserve">Saleha Khatoon </v>
      </c>
      <c r="R489" t="str">
        <f>IFERROR(VLOOKUP(A489,Table1424[],7,0),0)</f>
        <v>54248100011109</v>
      </c>
      <c r="S489" t="str">
        <f>IFERROR(VLOOKUP(A489,Table1424[],8,0),0)</f>
        <v>BARB0RATUCH</v>
      </c>
      <c r="T489" t="str">
        <f>IFERROR(VLOOKUP(A489,Table1424[],9,0),0)</f>
        <v>BANK OF BARODA</v>
      </c>
      <c r="U489" s="40">
        <f>IFERROR(VLOOKUP(A489,Table1424[],10,0),0)</f>
        <v>45495</v>
      </c>
      <c r="V489">
        <f t="shared" si="36"/>
        <v>1</v>
      </c>
      <c r="W489" t="str">
        <f t="shared" si="37"/>
        <v>Available</v>
      </c>
      <c r="X489" s="164" t="str" cm="1">
        <f t="array" aca="1" ref="X489" ca="1">SUBSTITUTE(SUBSTITUTE(MID(CELL("filename"),FIND("[",CELL("filename"))+1,FIND("]",CELL("filename"))-FIND("[",CELL("filename"))-1)," JH Farmer Payment-",""),".xlsx","")</f>
        <v>Indent</v>
      </c>
      <c r="Y489" s="13">
        <f t="shared" si="34"/>
        <v>30.079836855130406</v>
      </c>
      <c r="Z489" s="3">
        <v>0</v>
      </c>
    </row>
    <row r="490" spans="1:26" x14ac:dyDescent="0.25">
      <c r="A490" t="str">
        <f>CONCATENATE(Table2[[#This Row],[Code]],Table2[[#This Row],[Farmers Code]])</f>
        <v>200200070044</v>
      </c>
      <c r="B490" s="1" t="str">
        <f>INDEX('MPG Payment'!$A:$A,MATCH(Table2[[#This Row],[Code]],'MPG Payment'!B:B,0))</f>
        <v>BMC Code :2002</v>
      </c>
      <c r="C490" t="str">
        <f>VLOOKUP(Table2[[#This Row],[Code]],'MPG Payment'!B:C,2,0)</f>
        <v>SURSA</v>
      </c>
      <c r="D490" s="17">
        <v>20020007</v>
      </c>
      <c r="E490" s="17" t="s">
        <v>15</v>
      </c>
      <c r="F490" s="1">
        <v>5</v>
      </c>
      <c r="G490" s="13">
        <v>6.2299999999999995</v>
      </c>
      <c r="H490" s="13">
        <v>288.55940000000004</v>
      </c>
      <c r="I490" s="166">
        <v>0</v>
      </c>
      <c r="J490" s="191">
        <v>0</v>
      </c>
      <c r="K490" s="166">
        <v>0</v>
      </c>
      <c r="L490" s="166">
        <v>0</v>
      </c>
      <c r="M490" s="18">
        <v>0</v>
      </c>
      <c r="N490" s="165">
        <f>VLOOKUP(Table2[[#This Row],[Code]],'MPG Payment'!$B$4:$Z$130,25,0)</f>
        <v>0</v>
      </c>
      <c r="O490" s="170">
        <f t="shared" si="35"/>
        <v>289</v>
      </c>
      <c r="P490" t="str">
        <f>IFERROR(VLOOKUP(D490,'Bank Master'!$C$3:$D$7987,2,0),"Indirect")</f>
        <v>Direct</v>
      </c>
      <c r="Q490" t="str">
        <f>IFERROR(VLOOKUP(A490,Table1424[],6,0),0)</f>
        <v xml:space="preserve">Mahadev Gope </v>
      </c>
      <c r="R490" t="str">
        <f>IFERROR(VLOOKUP(A490,Table1424[],7,0),0)</f>
        <v>50451152640</v>
      </c>
      <c r="S490" t="str">
        <f>IFERROR(VLOOKUP(A490,Table1424[],8,0),0)</f>
        <v>IDIB000B873</v>
      </c>
      <c r="T490" t="str">
        <f>IFERROR(VLOOKUP(A490,Table1424[],9,0),0)</f>
        <v xml:space="preserve">Indian Bank </v>
      </c>
      <c r="U490" s="40">
        <f>IFERROR(VLOOKUP(A490,Table1424[],10,0),0)</f>
        <v>45495</v>
      </c>
      <c r="V490">
        <f t="shared" si="36"/>
        <v>1</v>
      </c>
      <c r="W490" t="str">
        <f t="shared" si="37"/>
        <v>Available</v>
      </c>
      <c r="X490" s="164" t="str" cm="1">
        <f t="array" aca="1" ref="X490" ca="1">SUBSTITUTE(SUBSTITUTE(MID(CELL("filename"),FIND("[",CELL("filename"))+1,FIND("]",CELL("filename"))-FIND("[",CELL("filename"))-1)," JH Farmer Payment-",""),".xlsx","")</f>
        <v>Indent</v>
      </c>
      <c r="Y490" s="13">
        <f t="shared" si="34"/>
        <v>11.57943017656501</v>
      </c>
      <c r="Z490" s="3">
        <v>0</v>
      </c>
    </row>
    <row r="491" spans="1:26" x14ac:dyDescent="0.25">
      <c r="A491" t="str">
        <f>CONCATENATE(Table2[[#This Row],[Code]],Table2[[#This Row],[Farmers Code]])</f>
        <v>200200070047</v>
      </c>
      <c r="B491" s="1" t="str">
        <f>INDEX('MPG Payment'!$A:$A,MATCH(Table2[[#This Row],[Code]],'MPG Payment'!B:B,0))</f>
        <v>BMC Code :2002</v>
      </c>
      <c r="C491" t="str">
        <f>VLOOKUP(Table2[[#This Row],[Code]],'MPG Payment'!B:C,2,0)</f>
        <v>SURSA</v>
      </c>
      <c r="D491" s="17">
        <v>20020007</v>
      </c>
      <c r="E491" s="17" t="s">
        <v>423</v>
      </c>
      <c r="F491" s="1">
        <v>7</v>
      </c>
      <c r="G491" s="13">
        <v>20.309999999999999</v>
      </c>
      <c r="H491" s="13">
        <v>695.95</v>
      </c>
      <c r="I491" s="166">
        <v>0</v>
      </c>
      <c r="J491" s="191">
        <v>0</v>
      </c>
      <c r="K491" s="166">
        <v>0</v>
      </c>
      <c r="L491" s="166">
        <v>0</v>
      </c>
      <c r="M491" s="18">
        <v>0</v>
      </c>
      <c r="N491" s="165">
        <f>VLOOKUP(Table2[[#This Row],[Code]],'MPG Payment'!$B$4:$Z$130,25,0)</f>
        <v>0</v>
      </c>
      <c r="O491" s="170">
        <f t="shared" si="35"/>
        <v>696</v>
      </c>
      <c r="P491" t="str">
        <f>IFERROR(VLOOKUP(D491,'Bank Master'!$C$3:$D$7987,2,0),"Indirect")</f>
        <v>Direct</v>
      </c>
      <c r="Q491" t="str">
        <f>IFERROR(VLOOKUP(A491,Table1424[],6,0),0)</f>
        <v xml:space="preserve">Izhar Alam </v>
      </c>
      <c r="R491" t="str">
        <f>IFERROR(VLOOKUP(A491,Table1424[],7,0),0)</f>
        <v>54248100004723</v>
      </c>
      <c r="S491" t="str">
        <f>IFERROR(VLOOKUP(A491,Table1424[],8,0),0)</f>
        <v>BARB0RATUCH</v>
      </c>
      <c r="T491" t="str">
        <f>IFERROR(VLOOKUP(A491,Table1424[],9,0),0)</f>
        <v>BANK OF BARODA</v>
      </c>
      <c r="U491" s="40">
        <f>IFERROR(VLOOKUP(A491,Table1424[],10,0),0)</f>
        <v>45509</v>
      </c>
      <c r="V491">
        <f t="shared" si="36"/>
        <v>1</v>
      </c>
      <c r="W491" t="str">
        <f t="shared" si="37"/>
        <v>Available</v>
      </c>
      <c r="X491" s="164" t="str" cm="1">
        <f t="array" aca="1" ref="X491" ca="1">SUBSTITUTE(SUBSTITUTE(MID(CELL("filename"),FIND("[",CELL("filename"))+1,FIND("]",CELL("filename"))-FIND("[",CELL("filename"))-1)," JH Farmer Payment-",""),".xlsx","")</f>
        <v>Indent</v>
      </c>
      <c r="Y491" s="13">
        <f t="shared" si="34"/>
        <v>11.993229935992124</v>
      </c>
      <c r="Z491" s="3">
        <v>0</v>
      </c>
    </row>
    <row r="492" spans="1:26" x14ac:dyDescent="0.25">
      <c r="A492" t="str">
        <f>CONCATENATE(Table2[[#This Row],[Code]],Table2[[#This Row],[Farmers Code]])</f>
        <v>200200070051</v>
      </c>
      <c r="B492" s="1" t="str">
        <f>INDEX('MPG Payment'!$A:$A,MATCH(Table2[[#This Row],[Code]],'MPG Payment'!B:B,0))</f>
        <v>BMC Code :2002</v>
      </c>
      <c r="C492" t="str">
        <f>VLOOKUP(Table2[[#This Row],[Code]],'MPG Payment'!B:C,2,0)</f>
        <v>SURSA</v>
      </c>
      <c r="D492" s="17">
        <v>20020007</v>
      </c>
      <c r="E492" s="17" t="s">
        <v>130</v>
      </c>
      <c r="F492" s="1">
        <v>7</v>
      </c>
      <c r="G492" s="13">
        <v>19</v>
      </c>
      <c r="H492" s="13">
        <v>833.53010000000006</v>
      </c>
      <c r="I492" s="166">
        <v>0</v>
      </c>
      <c r="J492" s="191">
        <v>0</v>
      </c>
      <c r="K492" s="166">
        <v>0</v>
      </c>
      <c r="L492" s="166">
        <v>0</v>
      </c>
      <c r="M492" s="18">
        <v>0</v>
      </c>
      <c r="N492" s="165">
        <f>VLOOKUP(Table2[[#This Row],[Code]],'MPG Payment'!$B$4:$Z$130,25,0)</f>
        <v>0</v>
      </c>
      <c r="O492" s="170">
        <f t="shared" si="35"/>
        <v>834</v>
      </c>
      <c r="P492" t="str">
        <f>IFERROR(VLOOKUP(D492,'Bank Master'!$C$3:$D$7987,2,0),"Indirect")</f>
        <v>Direct</v>
      </c>
      <c r="Q492" t="str">
        <f>IFERROR(VLOOKUP(A492,Table1424[],6,0),0)</f>
        <v>LAKHO URAIN</v>
      </c>
      <c r="R492" t="str">
        <f>IFERROR(VLOOKUP(A492,Table1424[],7,0),0)</f>
        <v>84065479446</v>
      </c>
      <c r="S492" t="str">
        <f>IFERROR(VLOOKUP(A492,Table1424[],8,0),0)</f>
        <v>SBIN0RRVCGB</v>
      </c>
      <c r="T492" t="str">
        <f>IFERROR(VLOOKUP(A492,Table1424[],9,0),0)</f>
        <v>STATE BANK OF INDIA</v>
      </c>
      <c r="U492" s="40">
        <f>IFERROR(VLOOKUP(A492,Table1424[],10,0),0)</f>
        <v>45565</v>
      </c>
      <c r="V492">
        <f t="shared" si="36"/>
        <v>1</v>
      </c>
      <c r="W492" t="str">
        <f t="shared" si="37"/>
        <v>Available</v>
      </c>
      <c r="X492" s="164" t="str" cm="1">
        <f t="array" aca="1" ref="X492" ca="1">SUBSTITUTE(SUBSTITUTE(MID(CELL("filename"),FIND("[",CELL("filename"))+1,FIND("]",CELL("filename"))-FIND("[",CELL("filename"))-1)," JH Farmer Payment-",""),".xlsx","")</f>
        <v>Indent</v>
      </c>
      <c r="Y492" s="13">
        <f t="shared" si="34"/>
        <v>15.354501842105266</v>
      </c>
      <c r="Z492" s="3">
        <v>0</v>
      </c>
    </row>
    <row r="493" spans="1:26" x14ac:dyDescent="0.25">
      <c r="A493" t="str">
        <f>CONCATENATE(Table2[[#This Row],[Code]],Table2[[#This Row],[Farmers Code]])</f>
        <v>200200070054</v>
      </c>
      <c r="B493" s="1" t="str">
        <f>INDEX('MPG Payment'!$A:$A,MATCH(Table2[[#This Row],[Code]],'MPG Payment'!B:B,0))</f>
        <v>BMC Code :2002</v>
      </c>
      <c r="C493" t="str">
        <f>VLOOKUP(Table2[[#This Row],[Code]],'MPG Payment'!B:C,2,0)</f>
        <v>SURSA</v>
      </c>
      <c r="D493" s="17">
        <v>20020007</v>
      </c>
      <c r="E493" s="17" t="s">
        <v>760</v>
      </c>
      <c r="F493" s="1">
        <v>8</v>
      </c>
      <c r="G493" s="13">
        <v>46.37</v>
      </c>
      <c r="H493" s="13">
        <v>1883.7104999999999</v>
      </c>
      <c r="I493" s="166">
        <v>0</v>
      </c>
      <c r="J493" s="191">
        <v>0</v>
      </c>
      <c r="K493" s="166">
        <v>0</v>
      </c>
      <c r="L493" s="166">
        <v>0</v>
      </c>
      <c r="M493" s="18">
        <v>0</v>
      </c>
      <c r="N493" s="165">
        <f>VLOOKUP(Table2[[#This Row],[Code]],'MPG Payment'!$B$4:$Z$130,25,0)</f>
        <v>0</v>
      </c>
      <c r="O493" s="170">
        <f t="shared" si="35"/>
        <v>1884</v>
      </c>
      <c r="P493" t="str">
        <f>IFERROR(VLOOKUP(D493,'Bank Master'!$C$3:$D$7987,2,0),"Indirect")</f>
        <v>Direct</v>
      </c>
      <c r="Q493" t="str">
        <f>IFERROR(VLOOKUP(A493,Table1424[],6,0),0)</f>
        <v>GULSHAN KHATUN</v>
      </c>
      <c r="R493" t="str">
        <f>IFERROR(VLOOKUP(A493,Table1424[],7,0),0)</f>
        <v>50344398042</v>
      </c>
      <c r="S493" t="str">
        <f>IFERROR(VLOOKUP(A493,Table1424[],8,0),0)</f>
        <v>IDIB000B873</v>
      </c>
      <c r="T493" t="str">
        <f>IFERROR(VLOOKUP(A493,Table1424[],9,0),0)</f>
        <v xml:space="preserve">Indian Bank </v>
      </c>
      <c r="U493" s="40">
        <f>IFERROR(VLOOKUP(A493,Table1424[],10,0),0)</f>
        <v>45586</v>
      </c>
      <c r="V493">
        <f t="shared" si="36"/>
        <v>1</v>
      </c>
      <c r="W493" t="str">
        <f t="shared" si="37"/>
        <v>Available</v>
      </c>
      <c r="X493" s="164" t="str" cm="1">
        <f t="array" aca="1" ref="X493" ca="1">SUBSTITUTE(SUBSTITUTE(MID(CELL("filename"),FIND("[",CELL("filename"))+1,FIND("]",CELL("filename"))-FIND("[",CELL("filename"))-1)," JH Farmer Payment-",""),".xlsx","")</f>
        <v>Indent</v>
      </c>
      <c r="Y493" s="13">
        <f t="shared" si="34"/>
        <v>16.249389691610954</v>
      </c>
      <c r="Z493" s="3">
        <v>0</v>
      </c>
    </row>
    <row r="494" spans="1:26" x14ac:dyDescent="0.25">
      <c r="A494" t="str">
        <f>CONCATENATE(Table2[[#This Row],[Code]],Table2[[#This Row],[Farmers Code]])</f>
        <v>200200070056</v>
      </c>
      <c r="B494" s="1" t="str">
        <f>INDEX('MPG Payment'!$A:$A,MATCH(Table2[[#This Row],[Code]],'MPG Payment'!B:B,0))</f>
        <v>BMC Code :2002</v>
      </c>
      <c r="C494" t="str">
        <f>VLOOKUP(Table2[[#This Row],[Code]],'MPG Payment'!B:C,2,0)</f>
        <v>SURSA</v>
      </c>
      <c r="D494" s="17">
        <v>20020007</v>
      </c>
      <c r="E494" s="17" t="s">
        <v>761</v>
      </c>
      <c r="F494" s="1">
        <v>14</v>
      </c>
      <c r="G494" s="13">
        <v>67.23</v>
      </c>
      <c r="H494" s="13">
        <v>2528.0948000000003</v>
      </c>
      <c r="I494" s="166">
        <v>0</v>
      </c>
      <c r="J494" s="191">
        <v>0</v>
      </c>
      <c r="K494" s="166">
        <v>0</v>
      </c>
      <c r="L494" s="166">
        <v>0</v>
      </c>
      <c r="M494" s="18">
        <v>0</v>
      </c>
      <c r="N494" s="165">
        <f>VLOOKUP(Table2[[#This Row],[Code]],'MPG Payment'!$B$4:$Z$130,25,0)</f>
        <v>0</v>
      </c>
      <c r="O494" s="170">
        <f t="shared" si="35"/>
        <v>2528</v>
      </c>
      <c r="P494" t="str">
        <f>IFERROR(VLOOKUP(D494,'Bank Master'!$C$3:$D$7987,2,0),"Indirect")</f>
        <v>Direct</v>
      </c>
      <c r="Q494" t="str">
        <f>IFERROR(VLOOKUP(A494,Table1424[],6,0),0)</f>
        <v>RUKMANI TOPPO</v>
      </c>
      <c r="R494" t="str">
        <f>IFERROR(VLOOKUP(A494,Table1424[],7,0),0)</f>
        <v>4904101004033</v>
      </c>
      <c r="S494" t="str">
        <f>IFERROR(VLOOKUP(A494,Table1424[],8,0),0)</f>
        <v>CNRB0004904</v>
      </c>
      <c r="T494" t="str">
        <f>IFERROR(VLOOKUP(A494,Table1424[],9,0),0)</f>
        <v>CANARA BANK</v>
      </c>
      <c r="U494" s="40">
        <f>IFERROR(VLOOKUP(A494,Table1424[],10,0),0)</f>
        <v>45593</v>
      </c>
      <c r="V494">
        <f t="shared" si="36"/>
        <v>1</v>
      </c>
      <c r="W494" t="str">
        <f t="shared" si="37"/>
        <v>Available</v>
      </c>
      <c r="X494" s="164" t="str" cm="1">
        <f t="array" aca="1" ref="X494" ca="1">SUBSTITUTE(SUBSTITUTE(MID(CELL("filename"),FIND("[",CELL("filename"))+1,FIND("]",CELL("filename"))-FIND("[",CELL("filename"))-1)," JH Farmer Payment-",""),".xlsx","")</f>
        <v>Indent</v>
      </c>
      <c r="Y494" s="13">
        <f t="shared" si="34"/>
        <v>26.322569686152018</v>
      </c>
      <c r="Z494" s="3">
        <v>0</v>
      </c>
    </row>
    <row r="495" spans="1:26" x14ac:dyDescent="0.25">
      <c r="A495" t="str">
        <f>CONCATENATE(Table2[[#This Row],[Code]],Table2[[#This Row],[Farmers Code]])</f>
        <v>200200070059</v>
      </c>
      <c r="B495" s="1" t="str">
        <f>INDEX('MPG Payment'!$A:$A,MATCH(Table2[[#This Row],[Code]],'MPG Payment'!B:B,0))</f>
        <v>BMC Code :2002</v>
      </c>
      <c r="C495" t="str">
        <f>VLOOKUP(Table2[[#This Row],[Code]],'MPG Payment'!B:C,2,0)</f>
        <v>SURSA</v>
      </c>
      <c r="D495" s="17">
        <v>20020007</v>
      </c>
      <c r="E495" s="17" t="s">
        <v>952</v>
      </c>
      <c r="F495" s="1">
        <v>6</v>
      </c>
      <c r="G495" s="13">
        <v>14.07</v>
      </c>
      <c r="H495" s="13">
        <v>685.76170000000002</v>
      </c>
      <c r="I495" s="166">
        <v>0</v>
      </c>
      <c r="J495" s="191">
        <v>0</v>
      </c>
      <c r="K495" s="166">
        <v>0</v>
      </c>
      <c r="L495" s="166">
        <v>0</v>
      </c>
      <c r="M495" s="18">
        <v>0</v>
      </c>
      <c r="N495" s="165">
        <f>VLOOKUP(Table2[[#This Row],[Code]],'MPG Payment'!$B$4:$Z$130,25,0)</f>
        <v>0</v>
      </c>
      <c r="O495" s="170">
        <f t="shared" si="35"/>
        <v>686</v>
      </c>
      <c r="P495" t="str">
        <f>IFERROR(VLOOKUP(D495,'Bank Master'!$C$3:$D$7987,2,0),"Indirect")</f>
        <v>Direct</v>
      </c>
      <c r="Q495" t="str">
        <f>IFERROR(VLOOKUP(A495,Table1424[],6,0),0)</f>
        <v>NARGISH KHATUN</v>
      </c>
      <c r="R495" t="str">
        <f>IFERROR(VLOOKUP(A495,Table1424[],7,0),0)</f>
        <v>54248100012062</v>
      </c>
      <c r="S495" t="str">
        <f>IFERROR(VLOOKUP(A495,Table1424[],8,0),0)</f>
        <v>BARB0RATUCH</v>
      </c>
      <c r="T495" t="str">
        <f>IFERROR(VLOOKUP(A495,Table1424[],9,0),0)</f>
        <v>BANK OF BARODA</v>
      </c>
      <c r="U495" s="40">
        <f>IFERROR(VLOOKUP(A495,Table1424[],10,0),0)</f>
        <v>45614</v>
      </c>
      <c r="V495">
        <f t="shared" si="36"/>
        <v>1</v>
      </c>
      <c r="W495" t="str">
        <f t="shared" si="37"/>
        <v>Available</v>
      </c>
      <c r="X495" s="164" t="str" cm="1">
        <f t="array" aca="1" ref="X495" ca="1">SUBSTITUTE(SUBSTITUTE(MID(CELL("filename"),FIND("[",CELL("filename"))+1,FIND("]",CELL("filename"))-FIND("[",CELL("filename"))-1)," JH Farmer Payment-",""),".xlsx","")</f>
        <v>Indent</v>
      </c>
      <c r="Y495" s="13">
        <f t="shared" si="34"/>
        <v>14.621784648187635</v>
      </c>
      <c r="Z495" s="3">
        <v>0</v>
      </c>
    </row>
    <row r="496" spans="1:26" x14ac:dyDescent="0.25">
      <c r="A496" t="str">
        <f>CONCATENATE(Table2[[#This Row],[Code]],Table2[[#This Row],[Farmers Code]])</f>
        <v>200200070060</v>
      </c>
      <c r="B496" s="1" t="str">
        <f>INDEX('MPG Payment'!$A:$A,MATCH(Table2[[#This Row],[Code]],'MPG Payment'!B:B,0))</f>
        <v>BMC Code :2002</v>
      </c>
      <c r="C496" t="str">
        <f>VLOOKUP(Table2[[#This Row],[Code]],'MPG Payment'!B:C,2,0)</f>
        <v>SURSA</v>
      </c>
      <c r="D496" s="17">
        <v>20020007</v>
      </c>
      <c r="E496" s="17" t="s">
        <v>957</v>
      </c>
      <c r="F496" s="1">
        <v>14</v>
      </c>
      <c r="G496" s="13">
        <v>76.56</v>
      </c>
      <c r="H496" s="13">
        <v>3174.4485000000004</v>
      </c>
      <c r="I496" s="166">
        <v>0</v>
      </c>
      <c r="J496" s="191">
        <v>0</v>
      </c>
      <c r="K496" s="166">
        <v>0</v>
      </c>
      <c r="L496" s="166">
        <v>0</v>
      </c>
      <c r="M496" s="18">
        <v>0</v>
      </c>
      <c r="N496" s="165">
        <f>VLOOKUP(Table2[[#This Row],[Code]],'MPG Payment'!$B$4:$Z$130,25,0)</f>
        <v>0</v>
      </c>
      <c r="O496" s="170">
        <f t="shared" si="35"/>
        <v>3174</v>
      </c>
      <c r="P496" t="str">
        <f>IFERROR(VLOOKUP(D496,'Bank Master'!$C$3:$D$7987,2,0),"Indirect")</f>
        <v>Direct</v>
      </c>
      <c r="Q496" t="str">
        <f>IFERROR(VLOOKUP(A496,Table1424[],6,0),0)</f>
        <v>SOMRA ORAON</v>
      </c>
      <c r="R496" t="str">
        <f>IFERROR(VLOOKUP(A496,Table1424[],7,0),0)</f>
        <v>22009488472</v>
      </c>
      <c r="S496" t="str">
        <f>IFERROR(VLOOKUP(A496,Table1424[],8,0),0)</f>
        <v>SBIN0RRVCGB</v>
      </c>
      <c r="T496" t="str">
        <f>IFERROR(VLOOKUP(A496,Table1424[],9,0),0)</f>
        <v>STATE BANK OF INDIA</v>
      </c>
      <c r="U496" s="40">
        <f>IFERROR(VLOOKUP(A496,Table1424[],10,0),0)</f>
        <v>45619</v>
      </c>
      <c r="V496">
        <f t="shared" si="36"/>
        <v>1</v>
      </c>
      <c r="W496" t="str">
        <f t="shared" si="37"/>
        <v>Available</v>
      </c>
      <c r="X496" s="164" t="str" cm="1">
        <f t="array" aca="1" ref="X496" ca="1">SUBSTITUTE(SUBSTITUTE(MID(CELL("filename"),FIND("[",CELL("filename"))+1,FIND("]",CELL("filename"))-FIND("[",CELL("filename"))-1)," JH Farmer Payment-",""),".xlsx","")</f>
        <v>Indent</v>
      </c>
      <c r="Y496" s="13">
        <f t="shared" si="34"/>
        <v>29.024476880877746</v>
      </c>
      <c r="Z496" s="3">
        <v>0</v>
      </c>
    </row>
    <row r="497" spans="1:27" x14ac:dyDescent="0.25">
      <c r="A497" t="str">
        <f>CONCATENATE(Table2[[#This Row],[Code]],Table2[[#This Row],[Farmers Code]])</f>
        <v>200200070061</v>
      </c>
      <c r="B497" s="1" t="str">
        <f>INDEX('MPG Payment'!$A:$A,MATCH(Table2[[#This Row],[Code]],'MPG Payment'!B:B,0))</f>
        <v>BMC Code :2002</v>
      </c>
      <c r="C497" t="str">
        <f>VLOOKUP(Table2[[#This Row],[Code]],'MPG Payment'!B:C,2,0)</f>
        <v>SURSA</v>
      </c>
      <c r="D497" s="17">
        <v>20020007</v>
      </c>
      <c r="E497" s="17" t="s">
        <v>1061</v>
      </c>
      <c r="F497" s="1">
        <v>14</v>
      </c>
      <c r="G497" s="13">
        <v>24.160000000000004</v>
      </c>
      <c r="H497" s="13">
        <v>898.86540000000002</v>
      </c>
      <c r="I497" s="166">
        <v>0</v>
      </c>
      <c r="J497" s="191">
        <v>0</v>
      </c>
      <c r="K497" s="166">
        <v>0</v>
      </c>
      <c r="L497" s="166">
        <v>0</v>
      </c>
      <c r="M497" s="18">
        <v>0</v>
      </c>
      <c r="N497" s="165">
        <f>VLOOKUP(Table2[[#This Row],[Code]],'MPG Payment'!$B$4:$Z$130,25,0)</f>
        <v>0</v>
      </c>
      <c r="O497" s="170">
        <f t="shared" si="35"/>
        <v>899</v>
      </c>
      <c r="P497" t="str">
        <f>IFERROR(VLOOKUP(D497,'Bank Master'!$C$3:$D$7987,2,0),"Indirect")</f>
        <v>Direct</v>
      </c>
      <c r="Q497" t="str">
        <f>IFERROR(VLOOKUP(A497,Table1424[],6,0),0)</f>
        <v>BHAGMANIYA ORAIN</v>
      </c>
      <c r="R497" t="str">
        <f>IFERROR(VLOOKUP(A497,Table1424[],7,0),0)</f>
        <v>84034551715</v>
      </c>
      <c r="S497" t="str">
        <f>IFERROR(VLOOKUP(A497,Table1424[],8,0),0)</f>
        <v>SBIN0RRVCGB</v>
      </c>
      <c r="T497" t="str">
        <f>IFERROR(VLOOKUP(A497,Table1424[],9,0),0)</f>
        <v>STATE BANK OF INDIA</v>
      </c>
      <c r="U497" s="40">
        <f>IFERROR(VLOOKUP(A497,Table1424[],10,0),0)</f>
        <v>45625</v>
      </c>
      <c r="V497">
        <f t="shared" si="36"/>
        <v>1</v>
      </c>
      <c r="W497" t="str">
        <f t="shared" si="37"/>
        <v>Available</v>
      </c>
      <c r="X497" s="164" t="str" cm="1">
        <f t="array" aca="1" ref="X497" ca="1">SUBSTITUTE(SUBSTITUTE(MID(CELL("filename"),FIND("[",CELL("filename"))+1,FIND("]",CELL("filename"))-FIND("[",CELL("filename"))-1)," JH Farmer Payment-",""),".xlsx","")</f>
        <v>Indent</v>
      </c>
      <c r="Y497" s="13">
        <f t="shared" si="34"/>
        <v>26.04328559602649</v>
      </c>
      <c r="Z497" s="3">
        <v>0</v>
      </c>
    </row>
    <row r="498" spans="1:27" x14ac:dyDescent="0.25">
      <c r="A498" t="str">
        <f>CONCATENATE(Table2[[#This Row],[Code]],Table2[[#This Row],[Farmers Code]])</f>
        <v>200200070062</v>
      </c>
      <c r="B498" s="1" t="str">
        <f>INDEX('MPG Payment'!$A:$A,MATCH(Table2[[#This Row],[Code]],'MPG Payment'!B:B,0))</f>
        <v>BMC Code :2002</v>
      </c>
      <c r="C498" t="str">
        <f>VLOOKUP(Table2[[#This Row],[Code]],'MPG Payment'!B:C,2,0)</f>
        <v>SURSA</v>
      </c>
      <c r="D498" s="17">
        <v>20020007</v>
      </c>
      <c r="E498" s="17" t="s">
        <v>1147</v>
      </c>
      <c r="F498" s="1">
        <v>14</v>
      </c>
      <c r="G498" s="13">
        <v>96.87</v>
      </c>
      <c r="H498" s="13">
        <v>3936.7845000000007</v>
      </c>
      <c r="I498" s="166">
        <v>0</v>
      </c>
      <c r="J498" s="191">
        <v>0</v>
      </c>
      <c r="K498" s="166">
        <v>0</v>
      </c>
      <c r="L498" s="166">
        <v>0</v>
      </c>
      <c r="M498" s="18">
        <v>0</v>
      </c>
      <c r="N498" s="165">
        <f>VLOOKUP(Table2[[#This Row],[Code]],'MPG Payment'!$B$4:$Z$130,25,0)</f>
        <v>0</v>
      </c>
      <c r="O498" s="170">
        <f t="shared" si="35"/>
        <v>3937</v>
      </c>
      <c r="P498" t="str">
        <f>IFERROR(VLOOKUP(D498,'Bank Master'!$C$3:$D$7987,2,0),"Indirect")</f>
        <v>Direct</v>
      </c>
      <c r="Q498" t="str">
        <f>IFERROR(VLOOKUP(A498,Table1424[],6,0),0)</f>
        <v>SAMIR ANSARI</v>
      </c>
      <c r="R498" t="str">
        <f>IFERROR(VLOOKUP(A498,Table1424[],7,0),0)</f>
        <v>110083993220</v>
      </c>
      <c r="S498" t="str">
        <f>IFERROR(VLOOKUP(A498,Table1424[],8,0),0)</f>
        <v>CNRB0004904</v>
      </c>
      <c r="T498" t="str">
        <f>IFERROR(VLOOKUP(A498,Table1424[],9,0),0)</f>
        <v>CANARA BANK</v>
      </c>
      <c r="U498" s="40">
        <f>IFERROR(VLOOKUP(A498,Table1424[],10,0),0)</f>
        <v>0</v>
      </c>
      <c r="V498">
        <f t="shared" si="36"/>
        <v>1</v>
      </c>
      <c r="W498" t="str">
        <f t="shared" si="37"/>
        <v>Available</v>
      </c>
      <c r="X498" s="164" t="str" cm="1">
        <f t="array" aca="1" ref="X498" ca="1">SUBSTITUTE(SUBSTITUTE(MID(CELL("filename"),FIND("[",CELL("filename"))+1,FIND("]",CELL("filename"))-FIND("[",CELL("filename"))-1)," JH Farmer Payment-",""),".xlsx","")</f>
        <v>Indent</v>
      </c>
      <c r="Y498" s="13">
        <f t="shared" si="34"/>
        <v>28.447911117993193</v>
      </c>
      <c r="Z498" s="3">
        <v>0</v>
      </c>
    </row>
    <row r="499" spans="1:27" x14ac:dyDescent="0.25">
      <c r="A499" t="str">
        <f>CONCATENATE(Table2[[#This Row],[Code]],Table2[[#This Row],[Farmers Code]])</f>
        <v>200200070064</v>
      </c>
      <c r="B499" s="1" t="str">
        <f>INDEX('MPG Payment'!$A:$A,MATCH(Table2[[#This Row],[Code]],'MPG Payment'!B:B,0))</f>
        <v>BMC Code :2002</v>
      </c>
      <c r="C499" t="str">
        <f>VLOOKUP(Table2[[#This Row],[Code]],'MPG Payment'!B:C,2,0)</f>
        <v>SURSA</v>
      </c>
      <c r="D499" s="17">
        <v>20020007</v>
      </c>
      <c r="E499" s="17" t="s">
        <v>1237</v>
      </c>
      <c r="F499" s="1">
        <v>6</v>
      </c>
      <c r="G499" s="13">
        <v>21.79</v>
      </c>
      <c r="H499" s="13">
        <v>723.74249999999995</v>
      </c>
      <c r="I499" s="166">
        <v>0</v>
      </c>
      <c r="J499" s="191">
        <v>0</v>
      </c>
      <c r="K499" s="166">
        <v>0</v>
      </c>
      <c r="L499" s="166">
        <v>0</v>
      </c>
      <c r="M499" s="18">
        <v>0</v>
      </c>
      <c r="N499" s="165">
        <f>VLOOKUP(Table2[[#This Row],[Code]],'MPG Payment'!$B$4:$Z$130,25,0)</f>
        <v>0</v>
      </c>
      <c r="O499" s="170">
        <f t="shared" si="35"/>
        <v>724</v>
      </c>
      <c r="P499" t="str">
        <f>IFERROR(VLOOKUP(D499,'Bank Master'!$C$3:$D$7987,2,0),"Indirect")</f>
        <v>Direct</v>
      </c>
      <c r="Q499" t="str">
        <f>IFERROR(VLOOKUP(A499,Table1424[],6,0),0)</f>
        <v>SAJRUN KHATUN</v>
      </c>
      <c r="R499" t="str">
        <f>IFERROR(VLOOKUP(A499,Table1424[],7,0),0)</f>
        <v>35923938290</v>
      </c>
      <c r="S499" t="str">
        <f>IFERROR(VLOOKUP(A499,Table1424[],8,0),0)</f>
        <v>SBIN0014339</v>
      </c>
      <c r="T499" t="str">
        <f>IFERROR(VLOOKUP(A499,Table1424[],9,0),0)</f>
        <v>STATE BANK OF INDIA</v>
      </c>
      <c r="U499" s="40">
        <f>IFERROR(VLOOKUP(A499,Table1424[],10,0),0)</f>
        <v>45625</v>
      </c>
      <c r="V499">
        <f t="shared" si="36"/>
        <v>1</v>
      </c>
      <c r="W499" t="str">
        <f t="shared" si="37"/>
        <v>Available</v>
      </c>
      <c r="X499" s="164" t="str" cm="1">
        <f t="array" aca="1" ref="X499" ca="1">SUBSTITUTE(SUBSTITUTE(MID(CELL("filename"),FIND("[",CELL("filename"))+1,FIND("]",CELL("filename"))-FIND("[",CELL("filename"))-1)," JH Farmer Payment-",""),".xlsx","")</f>
        <v>Indent</v>
      </c>
      <c r="Y499" s="13">
        <f t="shared" si="34"/>
        <v>9.9643299678751731</v>
      </c>
      <c r="Z499" s="3">
        <v>0</v>
      </c>
    </row>
    <row r="500" spans="1:27" x14ac:dyDescent="0.25">
      <c r="A500" t="str">
        <f>CONCATENATE(Table2[[#This Row],[Code]],Table2[[#This Row],[Farmers Code]])</f>
        <v>200200070067</v>
      </c>
      <c r="B500" s="1" t="str">
        <f>INDEX('MPG Payment'!$A:$A,MATCH(Table2[[#This Row],[Code]],'MPG Payment'!B:B,0))</f>
        <v>BMC Code :2002</v>
      </c>
      <c r="C500" t="str">
        <f>VLOOKUP(Table2[[#This Row],[Code]],'MPG Payment'!B:C,2,0)</f>
        <v>SURSA</v>
      </c>
      <c r="D500" s="17">
        <v>20020007</v>
      </c>
      <c r="E500" s="17" t="s">
        <v>1346</v>
      </c>
      <c r="F500" s="1">
        <v>12</v>
      </c>
      <c r="G500" s="13">
        <v>49.790000000000006</v>
      </c>
      <c r="H500" s="13">
        <v>1716.8186999999998</v>
      </c>
      <c r="I500" s="166">
        <v>0</v>
      </c>
      <c r="J500" s="191">
        <v>0</v>
      </c>
      <c r="K500" s="166">
        <v>0</v>
      </c>
      <c r="L500" s="166">
        <v>0</v>
      </c>
      <c r="M500" s="18">
        <v>0</v>
      </c>
      <c r="N500" s="165">
        <f>VLOOKUP(Table2[[#This Row],[Code]],'MPG Payment'!$B$4:$Z$130,25,0)</f>
        <v>0</v>
      </c>
      <c r="O500" s="170">
        <f t="shared" si="35"/>
        <v>1717</v>
      </c>
      <c r="P500" t="str">
        <f>IFERROR(VLOOKUP(D500,'Bank Master'!$C$3:$D$7987,2,0),"Indirect")</f>
        <v>Direct</v>
      </c>
      <c r="Q500" t="str">
        <f>IFERROR(VLOOKUP(A500,Table1424[],6,0),0)</f>
        <v>NAIEN ANSARI</v>
      </c>
      <c r="R500" t="str">
        <f>IFERROR(VLOOKUP(A500,Table1424[],7,0),0)</f>
        <v>22009481997</v>
      </c>
      <c r="S500" t="str">
        <f>IFERROR(VLOOKUP(A500,Table1424[],8,0),0)</f>
        <v>SBIN0RRVCGB</v>
      </c>
      <c r="T500" t="str">
        <f>IFERROR(VLOOKUP(A500,Table1424[],9,0),0)</f>
        <v>STATE BANK OF INDIA</v>
      </c>
      <c r="U500" s="40">
        <f>IFERROR(VLOOKUP(A500,Table1424[],10,0),0)</f>
        <v>45642</v>
      </c>
      <c r="V500">
        <f t="shared" si="36"/>
        <v>1</v>
      </c>
      <c r="W500" t="str">
        <f t="shared" si="37"/>
        <v>Available</v>
      </c>
      <c r="X500" s="164" t="str" cm="1">
        <f t="array" aca="1" ref="X500" ca="1">SUBSTITUTE(SUBSTITUTE(MID(CELL("filename"),FIND("[",CELL("filename"))+1,FIND("]",CELL("filename"))-FIND("[",CELL("filename"))-1)," JH Farmer Payment-",""),".xlsx","")</f>
        <v>Indent</v>
      </c>
      <c r="Y500" s="13">
        <f t="shared" si="34"/>
        <v>20.688717011448077</v>
      </c>
      <c r="Z500" s="3">
        <v>0</v>
      </c>
    </row>
    <row r="501" spans="1:27" x14ac:dyDescent="0.25">
      <c r="A501" t="str">
        <f>CONCATENATE(Table2[[#This Row],[Code]],Table2[[#This Row],[Farmers Code]])</f>
        <v>200200070070</v>
      </c>
      <c r="B501" s="1" t="str">
        <f>INDEX('MPG Payment'!$A:$A,MATCH(Table2[[#This Row],[Code]],'MPG Payment'!B:B,0))</f>
        <v>BMC Code :2002</v>
      </c>
      <c r="C501" t="str">
        <f>VLOOKUP(Table2[[#This Row],[Code]],'MPG Payment'!B:C,2,0)</f>
        <v>SURSA</v>
      </c>
      <c r="D501" s="17">
        <v>20020007</v>
      </c>
      <c r="E501" s="17" t="s">
        <v>1850</v>
      </c>
      <c r="F501" s="1">
        <v>3</v>
      </c>
      <c r="G501" s="13">
        <v>4.34</v>
      </c>
      <c r="H501" s="13">
        <v>194.86239999999998</v>
      </c>
      <c r="I501" s="166">
        <v>0</v>
      </c>
      <c r="J501" s="191">
        <v>0</v>
      </c>
      <c r="K501" s="166">
        <v>0</v>
      </c>
      <c r="L501" s="166">
        <v>0</v>
      </c>
      <c r="M501" s="18">
        <v>0</v>
      </c>
      <c r="N501" s="165">
        <f>VLOOKUP(Table2[[#This Row],[Code]],'MPG Payment'!$B$4:$Z$130,25,0)</f>
        <v>0</v>
      </c>
      <c r="O501" s="170">
        <f t="shared" si="35"/>
        <v>195</v>
      </c>
      <c r="P501" t="str">
        <f>IFERROR(VLOOKUP(D501,'Bank Master'!$C$3:$D$7987,2,0),"Indirect")</f>
        <v>Direct</v>
      </c>
      <c r="Q501" t="str">
        <f>IFERROR(VLOOKUP(A501,Table1424[],6,0),0)</f>
        <v>MOBARAK ANSARI</v>
      </c>
      <c r="R501" t="str">
        <f>IFERROR(VLOOKUP(A501,Table1424[],7,0),0)</f>
        <v>22009504267</v>
      </c>
      <c r="S501" t="str">
        <f>IFERROR(VLOOKUP(A501,Table1424[],8,0),0)</f>
        <v>SBIN0RRVCGB</v>
      </c>
      <c r="T501" t="str">
        <f>IFERROR(VLOOKUP(A501,Table1424[],9,0),0)</f>
        <v>STATE BANK OF INDIA</v>
      </c>
      <c r="U501" s="40">
        <f>IFERROR(VLOOKUP(A501,Table1424[],10,0),0)</f>
        <v>45649</v>
      </c>
      <c r="V501">
        <f t="shared" si="36"/>
        <v>1</v>
      </c>
      <c r="W501" t="str">
        <f t="shared" si="37"/>
        <v>Available</v>
      </c>
      <c r="X501" s="164" t="str" cm="1">
        <f t="array" aca="1" ref="X501" ca="1">SUBSTITUTE(SUBSTITUTE(MID(CELL("filename"),FIND("[",CELL("filename"))+1,FIND("]",CELL("filename"))-FIND("[",CELL("filename"))-1)," JH Farmer Payment-",""),".xlsx","")</f>
        <v>Indent</v>
      </c>
      <c r="Y501" s="13">
        <f t="shared" si="34"/>
        <v>6.7348755760368668</v>
      </c>
      <c r="Z501" s="3">
        <v>0</v>
      </c>
    </row>
    <row r="502" spans="1:27" x14ac:dyDescent="0.25">
      <c r="A502" t="str">
        <f>CONCATENATE(Table2[[#This Row],[Code]],Table2[[#This Row],[Farmers Code]])</f>
        <v>200200070071</v>
      </c>
      <c r="B502" s="1" t="str">
        <f>INDEX('MPG Payment'!$A:$A,MATCH(Table2[[#This Row],[Code]],'MPG Payment'!B:B,0))</f>
        <v>BMC Code :2002</v>
      </c>
      <c r="C502" t="str">
        <f>VLOOKUP(Table2[[#This Row],[Code]],'MPG Payment'!B:C,2,0)</f>
        <v>SURSA</v>
      </c>
      <c r="D502" s="17">
        <v>20020007</v>
      </c>
      <c r="E502" s="17" t="s">
        <v>1750</v>
      </c>
      <c r="F502" s="1">
        <v>14</v>
      </c>
      <c r="G502" s="13">
        <v>71.400000000000006</v>
      </c>
      <c r="H502" s="13">
        <v>2922.7936</v>
      </c>
      <c r="I502" s="166">
        <v>0</v>
      </c>
      <c r="J502" s="191">
        <v>0</v>
      </c>
      <c r="K502" s="166">
        <v>0</v>
      </c>
      <c r="L502" s="166">
        <v>0</v>
      </c>
      <c r="M502" s="18">
        <v>0</v>
      </c>
      <c r="N502" s="165">
        <f>VLOOKUP(Table2[[#This Row],[Code]],'MPG Payment'!$B$4:$Z$130,25,0)</f>
        <v>0</v>
      </c>
      <c r="O502" s="170">
        <f t="shared" si="35"/>
        <v>2923</v>
      </c>
      <c r="P502" t="str">
        <f>IFERROR(VLOOKUP(D502,'Bank Master'!$C$3:$D$7987,2,0),"Indirect")</f>
        <v>Direct</v>
      </c>
      <c r="Q502" t="str">
        <f>IFERROR(VLOOKUP(A502,Table1424[],6,0),0)</f>
        <v>SANJAY ORAON</v>
      </c>
      <c r="R502" t="str">
        <f>IFERROR(VLOOKUP(A502,Table1424[],7,0),0)</f>
        <v>4904101005535</v>
      </c>
      <c r="S502" t="str">
        <f>IFERROR(VLOOKUP(A502,Table1424[],8,0),0)</f>
        <v>CNRB0004904</v>
      </c>
      <c r="T502" t="str">
        <f>IFERROR(VLOOKUP(A502,Table1424[],9,0),0)</f>
        <v>CANARA BANK</v>
      </c>
      <c r="U502" s="40">
        <f>IFERROR(VLOOKUP(A502,Table1424[],10,0),0)</f>
        <v>45663</v>
      </c>
      <c r="V502">
        <f t="shared" si="36"/>
        <v>1</v>
      </c>
      <c r="W502" t="str">
        <f t="shared" si="37"/>
        <v>Available</v>
      </c>
      <c r="X502" s="164" t="str" cm="1">
        <f t="array" aca="1" ref="X502" ca="1">SUBSTITUTE(SUBSTITUTE(MID(CELL("filename"),FIND("[",CELL("filename"))+1,FIND("]",CELL("filename"))-FIND("[",CELL("filename"))-1)," JH Farmer Payment-",""),".xlsx","")</f>
        <v>Indent</v>
      </c>
      <c r="Y502" s="13">
        <f t="shared" si="34"/>
        <v>28.654839215686273</v>
      </c>
      <c r="Z502" s="3">
        <v>0</v>
      </c>
    </row>
    <row r="503" spans="1:27" x14ac:dyDescent="0.25">
      <c r="A503" t="str">
        <f>CONCATENATE(Table2[[#This Row],[Code]],Table2[[#This Row],[Farmers Code]])</f>
        <v>200200070072</v>
      </c>
      <c r="B503" s="1" t="str">
        <f>INDEX('MPG Payment'!$A:$A,MATCH(Table2[[#This Row],[Code]],'MPG Payment'!B:B,0))</f>
        <v>BMC Code :2002</v>
      </c>
      <c r="C503" t="str">
        <f>VLOOKUP(Table2[[#This Row],[Code]],'MPG Payment'!B:C,2,0)</f>
        <v>SURSA</v>
      </c>
      <c r="D503" s="17">
        <v>20020007</v>
      </c>
      <c r="E503" s="17" t="s">
        <v>2067</v>
      </c>
      <c r="F503" s="1">
        <v>14</v>
      </c>
      <c r="G503" s="13">
        <v>76.150000000000006</v>
      </c>
      <c r="H503" s="13">
        <v>3091.6031000000003</v>
      </c>
      <c r="I503" s="166">
        <v>0</v>
      </c>
      <c r="J503" s="191">
        <v>0</v>
      </c>
      <c r="K503" s="166">
        <v>0</v>
      </c>
      <c r="L503" s="166">
        <v>0</v>
      </c>
      <c r="M503" s="18">
        <v>0</v>
      </c>
      <c r="N503" s="165">
        <f>VLOOKUP(Table2[[#This Row],[Code]],'MPG Payment'!$B$4:$Z$130,25,0)</f>
        <v>0</v>
      </c>
      <c r="O503" s="170">
        <f t="shared" si="35"/>
        <v>3092</v>
      </c>
      <c r="P503" t="str">
        <f>IFERROR(VLOOKUP(D503,'Bank Master'!$C$3:$D$7987,2,0),"Indirect")</f>
        <v>Direct</v>
      </c>
      <c r="Q503" t="str">
        <f>IFERROR(VLOOKUP(A503,Table1424[],6,0),0)</f>
        <v>SABITA DEVI</v>
      </c>
      <c r="R503" t="str">
        <f>IFERROR(VLOOKUP(A503,Table1424[],7,0),0)</f>
        <v>84031845787</v>
      </c>
      <c r="S503" t="str">
        <f>IFERROR(VLOOKUP(A503,Table1424[],8,0),0)</f>
        <v>SBIN0RRVCGB</v>
      </c>
      <c r="T503" t="str">
        <f>IFERROR(VLOOKUP(A503,Table1424[],9,0),0)</f>
        <v>STATE BANK OF INDIA</v>
      </c>
      <c r="U503" s="40">
        <f>IFERROR(VLOOKUP(A503,Table1424[],10,0),0)</f>
        <v>0</v>
      </c>
      <c r="V503">
        <f t="shared" si="36"/>
        <v>1</v>
      </c>
      <c r="W503" t="str">
        <f t="shared" si="37"/>
        <v>Available</v>
      </c>
      <c r="X503" s="164" t="str" cm="1">
        <f t="array" aca="1" ref="X503" ca="1">SUBSTITUTE(SUBSTITUTE(MID(CELL("filename"),FIND("[",CELL("filename"))+1,FIND("]",CELL("filename"))-FIND("[",CELL("filename"))-1)," JH Farmer Payment-",""),".xlsx","")</f>
        <v>Indent</v>
      </c>
      <c r="Y503" s="13">
        <f t="shared" si="34"/>
        <v>28.419201181877877</v>
      </c>
      <c r="Z503" s="3">
        <v>0</v>
      </c>
    </row>
    <row r="504" spans="1:27" x14ac:dyDescent="0.25">
      <c r="A504" t="str">
        <f>CONCATENATE(Table2[[#This Row],[Code]],Table2[[#This Row],[Farmers Code]])</f>
        <v>200200070073</v>
      </c>
      <c r="B504" s="1" t="str">
        <f>INDEX('MPG Payment'!$A:$A,MATCH(Table2[[#This Row],[Code]],'MPG Payment'!B:B,0))</f>
        <v>BMC Code :2002</v>
      </c>
      <c r="C504" t="str">
        <f>VLOOKUP(Table2[[#This Row],[Code]],'MPG Payment'!B:C,2,0)</f>
        <v>SURSA</v>
      </c>
      <c r="D504" s="17">
        <v>20020007</v>
      </c>
      <c r="E504" s="17" t="s">
        <v>2491</v>
      </c>
      <c r="F504" s="1">
        <v>14</v>
      </c>
      <c r="G504" s="13">
        <v>35.69</v>
      </c>
      <c r="H504" s="13">
        <v>1406.7763</v>
      </c>
      <c r="I504" s="166">
        <v>0</v>
      </c>
      <c r="J504" s="191">
        <v>0</v>
      </c>
      <c r="K504" s="166">
        <v>0</v>
      </c>
      <c r="L504" s="166">
        <v>0</v>
      </c>
      <c r="M504" s="18">
        <v>0</v>
      </c>
      <c r="N504" s="165">
        <f>VLOOKUP(Table2[[#This Row],[Code]],'MPG Payment'!$B$4:$Z$130,25,0)</f>
        <v>0</v>
      </c>
      <c r="O504" s="170">
        <f t="shared" si="35"/>
        <v>1407</v>
      </c>
      <c r="P504" t="str">
        <f>IFERROR(VLOOKUP(D504,'Bank Master'!$C$3:$D$7987,2,0),"Indirect")</f>
        <v>Direct</v>
      </c>
      <c r="Q504" t="str">
        <f>IFERROR(VLOOKUP(A504,Table1424[],6,0),0)</f>
        <v>RIZWAAN ANSARI</v>
      </c>
      <c r="R504" t="str">
        <f>IFERROR(VLOOKUP(A504,Table1424[],7,0),0)</f>
        <v>21524996021</v>
      </c>
      <c r="S504" t="str">
        <f>IFERROR(VLOOKUP(A504,Table1424[],8,0),0)</f>
        <v>IDIB000B873</v>
      </c>
      <c r="T504">
        <f>IFERROR(VLOOKUP(A504,Table1424[],9,0),0)</f>
        <v>0</v>
      </c>
      <c r="U504" s="40">
        <f>IFERROR(VLOOKUP(A504,Table1424[],10,0),0)</f>
        <v>0</v>
      </c>
      <c r="V504">
        <f t="shared" si="36"/>
        <v>1</v>
      </c>
      <c r="W504" t="str">
        <f t="shared" si="37"/>
        <v>Available</v>
      </c>
      <c r="X504" s="164" t="str" cm="1">
        <f t="array" aca="1" ref="X504" ca="1">SUBSTITUTE(SUBSTITUTE(MID(CELL("filename"),FIND("[",CELL("filename"))+1,FIND("]",CELL("filename"))-FIND("[",CELL("filename"))-1)," JH Farmer Payment-",""),".xlsx","")</f>
        <v>Indent</v>
      </c>
      <c r="Y504" s="13">
        <f t="shared" si="34"/>
        <v>27.591577752871956</v>
      </c>
      <c r="Z504" s="3">
        <v>0</v>
      </c>
    </row>
    <row r="505" spans="1:27" x14ac:dyDescent="0.25">
      <c r="A505" t="str">
        <f>CONCATENATE(Table2[[#This Row],[Code]],Table2[[#This Row],[Farmers Code]])</f>
        <v>200200070077</v>
      </c>
      <c r="B505" s="1" t="str">
        <f>INDEX('MPG Payment'!$A:$A,MATCH(Table2[[#This Row],[Code]],'MPG Payment'!B:B,0))</f>
        <v>BMC Code :2002</v>
      </c>
      <c r="C505" t="str">
        <f>VLOOKUP(Table2[[#This Row],[Code]],'MPG Payment'!B:C,2,0)</f>
        <v>SURSA</v>
      </c>
      <c r="D505" s="17">
        <v>20020007</v>
      </c>
      <c r="E505" s="17" t="s">
        <v>2802</v>
      </c>
      <c r="F505" s="1">
        <v>12</v>
      </c>
      <c r="G505" s="13">
        <v>44.79</v>
      </c>
      <c r="H505" s="13">
        <v>2372.2357999999999</v>
      </c>
      <c r="I505" s="166">
        <v>0</v>
      </c>
      <c r="J505" s="191">
        <v>0</v>
      </c>
      <c r="K505" s="166">
        <v>0</v>
      </c>
      <c r="L505" s="166">
        <v>0</v>
      </c>
      <c r="M505" s="18">
        <v>0</v>
      </c>
      <c r="N505" s="165">
        <f>VLOOKUP(Table2[[#This Row],[Code]],'MPG Payment'!$B$4:$Z$130,25,0)</f>
        <v>0</v>
      </c>
      <c r="O505" s="170">
        <f t="shared" si="35"/>
        <v>2372</v>
      </c>
      <c r="P505" t="str">
        <f>IFERROR(VLOOKUP(D505,'Bank Master'!$C$3:$D$7987,2,0),"Indirect")</f>
        <v>Direct</v>
      </c>
      <c r="Q505" t="str">
        <f>IFERROR(VLOOKUP(A505,Table1424[],6,0),0)</f>
        <v>AMIT XALXO</v>
      </c>
      <c r="R505" t="str">
        <f>IFERROR(VLOOKUP(A505,Table1424[],7,0),0)</f>
        <v>43475690174</v>
      </c>
      <c r="S505" t="str">
        <f>IFERROR(VLOOKUP(A505,Table1424[],8,0),0)</f>
        <v>SBIN0014339</v>
      </c>
      <c r="T505">
        <f>IFERROR(VLOOKUP(A505,Table1424[],9,0),0)</f>
        <v>0</v>
      </c>
      <c r="U505" s="40">
        <f>IFERROR(VLOOKUP(A505,Table1424[],10,0),0)</f>
        <v>45825</v>
      </c>
      <c r="V505">
        <f t="shared" si="36"/>
        <v>1</v>
      </c>
      <c r="W505" t="str">
        <f t="shared" si="37"/>
        <v>Available</v>
      </c>
      <c r="X505" s="164" t="str" cm="1">
        <f t="array" aca="1" ref="X505" ca="1">SUBSTITUTE(SUBSTITUTE(MID(CELL("filename"),FIND("[",CELL("filename"))+1,FIND("]",CELL("filename"))-FIND("[",CELL("filename"))-1)," JH Farmer Payment-",""),".xlsx","")</f>
        <v>Indent</v>
      </c>
      <c r="Y505" s="13">
        <f t="shared" si="34"/>
        <v>31.778108506363033</v>
      </c>
      <c r="Z505" s="3">
        <v>0</v>
      </c>
      <c r="AA505" s="31"/>
    </row>
    <row r="506" spans="1:27" x14ac:dyDescent="0.25">
      <c r="A506" t="str">
        <f>CONCATENATE(Table2[[#This Row],[Code]],Table2[[#This Row],[Farmers Code]])</f>
        <v>200200070080</v>
      </c>
      <c r="B506" s="1" t="str">
        <f>INDEX('MPG Payment'!$A:$A,MATCH(Table2[[#This Row],[Code]],'MPG Payment'!B:B,0))</f>
        <v>BMC Code :2002</v>
      </c>
      <c r="C506" t="str">
        <f>VLOOKUP(Table2[[#This Row],[Code]],'MPG Payment'!B:C,2,0)</f>
        <v>SURSA</v>
      </c>
      <c r="D506" s="17">
        <v>20020007</v>
      </c>
      <c r="E506" s="17" t="s">
        <v>2936</v>
      </c>
      <c r="F506" s="1">
        <v>14</v>
      </c>
      <c r="G506" s="13">
        <v>59.359999999999992</v>
      </c>
      <c r="H506" s="13">
        <v>2248.2092999999995</v>
      </c>
      <c r="I506" s="166">
        <v>0</v>
      </c>
      <c r="J506" s="191">
        <v>0</v>
      </c>
      <c r="K506" s="166">
        <v>0</v>
      </c>
      <c r="L506" s="166">
        <v>0</v>
      </c>
      <c r="M506" s="18">
        <v>0</v>
      </c>
      <c r="N506" s="165">
        <f>VLOOKUP(Table2[[#This Row],[Code]],'MPG Payment'!$B$4:$Z$130,25,0)</f>
        <v>0</v>
      </c>
      <c r="O506" s="170">
        <f t="shared" si="35"/>
        <v>2248</v>
      </c>
      <c r="P506" t="str">
        <f>IFERROR(VLOOKUP(D506,'Bank Master'!$C$3:$D$7987,2,0),"Indirect")</f>
        <v>Direct</v>
      </c>
      <c r="Q506" t="str">
        <f>IFERROR(VLOOKUP(A506,Table1424[],6,0),0)</f>
        <v>SABILA KHATOON</v>
      </c>
      <c r="R506" t="str">
        <f>IFERROR(VLOOKUP(A506,Table1424[],7,0),0)</f>
        <v>54248100012126</v>
      </c>
      <c r="S506" t="str">
        <f>IFERROR(VLOOKUP(A506,Table1424[],8,0),0)</f>
        <v>BARB0RATUCH</v>
      </c>
      <c r="T506">
        <f>IFERROR(VLOOKUP(A506,Table1424[],9,0),0)</f>
        <v>0</v>
      </c>
      <c r="U506" s="40">
        <f>IFERROR(VLOOKUP(A506,Table1424[],10,0),0)</f>
        <v>45867</v>
      </c>
      <c r="V506">
        <f t="shared" si="36"/>
        <v>1</v>
      </c>
      <c r="W506" t="str">
        <f t="shared" si="37"/>
        <v>Available</v>
      </c>
      <c r="X506" s="164" t="str" cm="1">
        <f t="array" aca="1" ref="X506" ca="1">SUBSTITUTE(SUBSTITUTE(MID(CELL("filename"),FIND("[",CELL("filename"))+1,FIND("]",CELL("filename"))-FIND("[",CELL("filename"))-1)," JH Farmer Payment-",""),".xlsx","")</f>
        <v>Indent</v>
      </c>
      <c r="Y506" s="13">
        <f t="shared" si="34"/>
        <v>26.511902122641512</v>
      </c>
      <c r="Z506" s="3">
        <v>0</v>
      </c>
    </row>
    <row r="507" spans="1:27" x14ac:dyDescent="0.25">
      <c r="A507" t="str">
        <f>CONCATENATE(Table2[[#This Row],[Code]],Table2[[#This Row],[Farmers Code]])</f>
        <v>200200070081</v>
      </c>
      <c r="B507" s="1" t="str">
        <f>INDEX('MPG Payment'!$A:$A,MATCH(Table2[[#This Row],[Code]],'MPG Payment'!B:B,0))</f>
        <v>BMC Code :2002</v>
      </c>
      <c r="C507" t="str">
        <f>VLOOKUP(Table2[[#This Row],[Code]],'MPG Payment'!B:C,2,0)</f>
        <v>SURSA</v>
      </c>
      <c r="D507" s="17">
        <v>20020007</v>
      </c>
      <c r="E507" s="17" t="s">
        <v>3261</v>
      </c>
      <c r="F507" s="1">
        <v>7</v>
      </c>
      <c r="G507" s="13">
        <v>9.33</v>
      </c>
      <c r="H507" s="13">
        <v>454.23829999999998</v>
      </c>
      <c r="I507" s="166">
        <v>0</v>
      </c>
      <c r="J507" s="191">
        <v>0</v>
      </c>
      <c r="K507" s="166">
        <v>0</v>
      </c>
      <c r="L507" s="166">
        <v>0</v>
      </c>
      <c r="M507" s="18">
        <v>0</v>
      </c>
      <c r="N507" s="165">
        <f>VLOOKUP(Table2[[#This Row],[Code]],'MPG Payment'!$B$4:$Z$130,25,0)</f>
        <v>0</v>
      </c>
      <c r="O507" s="170">
        <f t="shared" si="35"/>
        <v>454</v>
      </c>
      <c r="P507" t="str">
        <f>IFERROR(VLOOKUP(D507,'Bank Master'!$C$3:$D$7987,2,0),"Indirect")</f>
        <v>Direct</v>
      </c>
      <c r="Q507" t="str">
        <f>IFERROR(VLOOKUP(A507,Table1424[],6,0),0)</f>
        <v>RUKSANA KHATUN</v>
      </c>
      <c r="R507" t="str">
        <f>IFERROR(VLOOKUP(A507,Table1424[],7,0),0)</f>
        <v>84043944852</v>
      </c>
      <c r="S507" t="str">
        <f>IFERROR(VLOOKUP(A507,Table1424[],8,0),0)</f>
        <v>SBIN0RRVCGB</v>
      </c>
      <c r="T507">
        <f>IFERROR(VLOOKUP(A507,Table1424[],9,0),0)</f>
        <v>0</v>
      </c>
      <c r="U507" s="40">
        <f>IFERROR(VLOOKUP(A507,Table1424[],10,0),0)</f>
        <v>45853</v>
      </c>
      <c r="V507">
        <f t="shared" si="36"/>
        <v>1</v>
      </c>
      <c r="W507" t="str">
        <f t="shared" si="37"/>
        <v>Available</v>
      </c>
      <c r="X507" s="164" t="str" cm="1">
        <f t="array" aca="1" ref="X507" ca="1">SUBSTITUTE(SUBSTITUTE(MID(CELL("filename"),FIND("[",CELL("filename"))+1,FIND("]",CELL("filename"))-FIND("[",CELL("filename"))-1)," JH Farmer Payment-",""),".xlsx","")</f>
        <v>Indent</v>
      </c>
      <c r="Y507" s="13">
        <f t="shared" si="34"/>
        <v>17.040021972132905</v>
      </c>
      <c r="Z507" s="3">
        <v>0</v>
      </c>
    </row>
    <row r="508" spans="1:27" x14ac:dyDescent="0.25">
      <c r="A508" t="str">
        <f>CONCATENATE(Table2[[#This Row],[Code]],Table2[[#This Row],[Farmers Code]])</f>
        <v>200200070082</v>
      </c>
      <c r="B508" s="1" t="str">
        <f>INDEX('MPG Payment'!$A:$A,MATCH(Table2[[#This Row],[Code]],'MPG Payment'!B:B,0))</f>
        <v>BMC Code :2002</v>
      </c>
      <c r="C508" t="str">
        <f>VLOOKUP(Table2[[#This Row],[Code]],'MPG Payment'!B:C,2,0)</f>
        <v>SURSA</v>
      </c>
      <c r="D508" s="17">
        <v>20020007</v>
      </c>
      <c r="E508" s="17" t="s">
        <v>3414</v>
      </c>
      <c r="F508" s="1">
        <v>14</v>
      </c>
      <c r="G508" s="13">
        <v>39.6</v>
      </c>
      <c r="H508" s="13">
        <v>1573.0180000000003</v>
      </c>
      <c r="I508" s="166">
        <v>0</v>
      </c>
      <c r="J508" s="191">
        <v>0</v>
      </c>
      <c r="K508" s="166">
        <v>0</v>
      </c>
      <c r="L508" s="166">
        <v>0</v>
      </c>
      <c r="M508" s="18">
        <v>0</v>
      </c>
      <c r="N508" s="165">
        <f>VLOOKUP(Table2[[#This Row],[Code]],'MPG Payment'!$B$4:$Z$130,25,0)</f>
        <v>0</v>
      </c>
      <c r="O508" s="170">
        <f t="shared" si="35"/>
        <v>1573</v>
      </c>
      <c r="P508" t="str">
        <f>IFERROR(VLOOKUP(D508,'Bank Master'!$C$3:$D$7987,2,0),"Indirect")</f>
        <v>Direct</v>
      </c>
      <c r="Q508" t="str">
        <f>IFERROR(VLOOKUP(A508,Table1424[],6,0),0)</f>
        <v>RUKSANA KHATUN</v>
      </c>
      <c r="R508" t="str">
        <f>IFERROR(VLOOKUP(A508,Table1424[],7,0),0)</f>
        <v>38210417810</v>
      </c>
      <c r="S508" t="str">
        <f>IFERROR(VLOOKUP(A508,Table1424[],8,0),0)</f>
        <v>SBIN0014339</v>
      </c>
      <c r="T508">
        <f>IFERROR(VLOOKUP(A508,Table1424[],9,0),0)</f>
        <v>0</v>
      </c>
      <c r="U508" s="40">
        <f>IFERROR(VLOOKUP(A508,Table1424[],10,0),0)</f>
        <v>45916</v>
      </c>
      <c r="V508">
        <f t="shared" si="36"/>
        <v>1</v>
      </c>
      <c r="W508" t="str">
        <f t="shared" si="37"/>
        <v>Available</v>
      </c>
      <c r="X508" s="164" t="str" cm="1">
        <f t="array" aca="1" ref="X508" ca="1">SUBSTITUTE(SUBSTITUTE(MID(CELL("filename"),FIND("[",CELL("filename"))+1,FIND("]",CELL("filename"))-FIND("[",CELL("filename"))-1)," JH Farmer Payment-",""),".xlsx","")</f>
        <v>Indent</v>
      </c>
      <c r="Y508" s="13">
        <f t="shared" si="34"/>
        <v>27.805873737373744</v>
      </c>
      <c r="Z508" s="3">
        <v>0</v>
      </c>
    </row>
    <row r="509" spans="1:27" x14ac:dyDescent="0.25">
      <c r="A509" t="str">
        <f>CONCATENATE(Table2[[#This Row],[Code]],Table2[[#This Row],[Farmers Code]])</f>
        <v>200200070085</v>
      </c>
      <c r="B509" s="1" t="str">
        <f>INDEX('MPG Payment'!$A:$A,MATCH(Table2[[#This Row],[Code]],'MPG Payment'!B:B,0))</f>
        <v>BMC Code :2002</v>
      </c>
      <c r="C509" t="str">
        <f>VLOOKUP(Table2[[#This Row],[Code]],'MPG Payment'!B:C,2,0)</f>
        <v>SURSA</v>
      </c>
      <c r="D509" s="17">
        <v>20020007</v>
      </c>
      <c r="E509" s="17" t="s">
        <v>8327</v>
      </c>
      <c r="F509" s="1">
        <v>3</v>
      </c>
      <c r="G509" s="13">
        <v>5.0299999999999994</v>
      </c>
      <c r="H509" s="13">
        <v>237.97019999999998</v>
      </c>
      <c r="I509" s="166">
        <v>0</v>
      </c>
      <c r="J509" s="191">
        <v>0</v>
      </c>
      <c r="K509" s="166">
        <v>0</v>
      </c>
      <c r="L509" s="166">
        <v>0</v>
      </c>
      <c r="M509" s="18">
        <v>0</v>
      </c>
      <c r="N509" s="165">
        <f>VLOOKUP(Table2[[#This Row],[Code]],'MPG Payment'!$B$4:$Z$130,25,0)</f>
        <v>0</v>
      </c>
      <c r="O509" s="170">
        <f t="shared" si="35"/>
        <v>238</v>
      </c>
      <c r="P509" t="str">
        <f>IFERROR(VLOOKUP(D509,'Bank Master'!$C$3:$D$7987,2,0),"Indirect")</f>
        <v>Direct</v>
      </c>
      <c r="Q509" t="str">
        <f>IFERROR(VLOOKUP(A509,Table1424[],6,0),0)</f>
        <v>REENA LAKRA</v>
      </c>
      <c r="R509" t="str">
        <f>IFERROR(VLOOKUP(A509,Table1424[],7,0),0)</f>
        <v>84041182500</v>
      </c>
      <c r="S509" t="str">
        <f>IFERROR(VLOOKUP(A509,Table1424[],8,0),0)</f>
        <v>SBIN0RRVCGB</v>
      </c>
      <c r="T509">
        <f>IFERROR(VLOOKUP(A509,Table1424[],9,0),0)</f>
        <v>0</v>
      </c>
      <c r="U509" s="40">
        <f>IFERROR(VLOOKUP(A509,Table1424[],10,0),0)</f>
        <v>46034</v>
      </c>
      <c r="V509">
        <f t="shared" si="36"/>
        <v>1</v>
      </c>
      <c r="W509" t="str">
        <f t="shared" si="37"/>
        <v>Available</v>
      </c>
      <c r="X509" s="164" t="str" cm="1">
        <f t="array" aca="1" ref="X509" ca="1">SUBSTITUTE(SUBSTITUTE(MID(CELL("filename"),FIND("[",CELL("filename"))+1,FIND("]",CELL("filename"))-FIND("[",CELL("filename"))-1)," JH Farmer Payment-",""),".xlsx","")</f>
        <v>Indent</v>
      </c>
      <c r="Y509" s="13">
        <f t="shared" si="34"/>
        <v>7.096526838966204</v>
      </c>
      <c r="Z509" s="3">
        <v>0</v>
      </c>
    </row>
    <row r="510" spans="1:27" x14ac:dyDescent="0.25">
      <c r="A510" t="str">
        <f>CONCATENATE(Table2[[#This Row],[Code]],Table2[[#This Row],[Farmers Code]])</f>
        <v>200200070086</v>
      </c>
      <c r="B510" s="1" t="str">
        <f>INDEX('MPG Payment'!$A:$A,MATCH(Table2[[#This Row],[Code]],'MPG Payment'!B:B,0))</f>
        <v>BMC Code :2002</v>
      </c>
      <c r="C510" t="str">
        <f>VLOOKUP(Table2[[#This Row],[Code]],'MPG Payment'!B:C,2,0)</f>
        <v>SURSA</v>
      </c>
      <c r="D510" s="17">
        <v>20020007</v>
      </c>
      <c r="E510" s="17" t="s">
        <v>3463</v>
      </c>
      <c r="F510" s="1">
        <v>6</v>
      </c>
      <c r="G510" s="13">
        <v>11.930000000000001</v>
      </c>
      <c r="H510" s="13">
        <v>582.35379999999998</v>
      </c>
      <c r="I510" s="166">
        <v>0</v>
      </c>
      <c r="J510" s="191">
        <v>0</v>
      </c>
      <c r="K510" s="166">
        <v>0</v>
      </c>
      <c r="L510" s="166">
        <v>0</v>
      </c>
      <c r="M510" s="18">
        <v>0</v>
      </c>
      <c r="N510" s="165">
        <f>VLOOKUP(Table2[[#This Row],[Code]],'MPG Payment'!$B$4:$Z$130,25,0)</f>
        <v>0</v>
      </c>
      <c r="O510" s="170">
        <f t="shared" si="35"/>
        <v>582</v>
      </c>
      <c r="P510" t="str">
        <f>IFERROR(VLOOKUP(D510,'Bank Master'!$C$3:$D$7987,2,0),"Indirect")</f>
        <v>Direct</v>
      </c>
      <c r="Q510" t="str">
        <f>IFERROR(VLOOKUP(A510,Table1424[],6,0),0)</f>
        <v>SANDEEP ORAON</v>
      </c>
      <c r="R510" t="str">
        <f>IFERROR(VLOOKUP(A510,Table1424[],7,0),0)</f>
        <v>0407010126096</v>
      </c>
      <c r="S510" t="str">
        <f>IFERROR(VLOOKUP(A510,Table1424[],8,0),0)</f>
        <v>PUNB0040720</v>
      </c>
      <c r="T510">
        <f>IFERROR(VLOOKUP(A510,Table1424[],9,0),0)</f>
        <v>0</v>
      </c>
      <c r="U510" s="40">
        <f>IFERROR(VLOOKUP(A510,Table1424[],10,0),0)</f>
        <v>46041</v>
      </c>
      <c r="V510">
        <f t="shared" si="36"/>
        <v>1</v>
      </c>
      <c r="W510" t="str">
        <f t="shared" si="37"/>
        <v>Available</v>
      </c>
      <c r="X510" s="164" t="str" cm="1">
        <f t="array" aca="1" ref="X510" ca="1">SUBSTITUTE(SUBSTITUTE(MID(CELL("filename"),FIND("[",CELL("filename"))+1,FIND("]",CELL("filename"))-FIND("[",CELL("filename"))-1)," JH Farmer Payment-",""),".xlsx","")</f>
        <v>Indent</v>
      </c>
      <c r="Y510" s="13">
        <f t="shared" si="34"/>
        <v>14.644269907795474</v>
      </c>
      <c r="Z510" s="3">
        <v>0</v>
      </c>
    </row>
    <row r="511" spans="1:27" x14ac:dyDescent="0.25">
      <c r="A511" t="str">
        <f>CONCATENATE(Table2[[#This Row],[Code]],Table2[[#This Row],[Farmers Code]])</f>
        <v>200200070088</v>
      </c>
      <c r="B511" s="1" t="str">
        <f>INDEX('MPG Payment'!$A:$A,MATCH(Table2[[#This Row],[Code]],'MPG Payment'!B:B,0))</f>
        <v>BMC Code :2002</v>
      </c>
      <c r="C511" t="str">
        <f>VLOOKUP(Table2[[#This Row],[Code]],'MPG Payment'!B:C,2,0)</f>
        <v>SURSA</v>
      </c>
      <c r="D511" s="17">
        <v>20020007</v>
      </c>
      <c r="E511" s="17" t="s">
        <v>3465</v>
      </c>
      <c r="F511" s="1">
        <v>7</v>
      </c>
      <c r="G511" s="13">
        <v>15.97</v>
      </c>
      <c r="H511" s="13">
        <v>669.06780000000003</v>
      </c>
      <c r="I511" s="166">
        <v>0</v>
      </c>
      <c r="J511" s="191">
        <v>0</v>
      </c>
      <c r="K511" s="166">
        <v>0</v>
      </c>
      <c r="L511" s="166">
        <v>0</v>
      </c>
      <c r="M511" s="18">
        <v>0</v>
      </c>
      <c r="N511" s="165">
        <f>VLOOKUP(Table2[[#This Row],[Code]],'MPG Payment'!$B$4:$Z$130,25,0)</f>
        <v>0</v>
      </c>
      <c r="O511" s="170">
        <f t="shared" si="35"/>
        <v>669</v>
      </c>
      <c r="P511" t="str">
        <f>IFERROR(VLOOKUP(D511,'Bank Master'!$C$3:$D$7987,2,0),"Indirect")</f>
        <v>Direct</v>
      </c>
      <c r="Q511" t="str">
        <f>IFERROR(VLOOKUP(A511,Table1424[],6,0),0)</f>
        <v>ARBAJ ANSARI</v>
      </c>
      <c r="R511" t="str">
        <f>IFERROR(VLOOKUP(A511,Table1424[],7,0),0)</f>
        <v>54248100006723</v>
      </c>
      <c r="S511" t="str">
        <f>IFERROR(VLOOKUP(A511,Table1424[],8,0),0)</f>
        <v>BARB0RATUCH</v>
      </c>
      <c r="T511">
        <f>IFERROR(VLOOKUP(A511,Table1424[],9,0),0)</f>
        <v>0</v>
      </c>
      <c r="U511" s="40">
        <f>IFERROR(VLOOKUP(A511,Table1424[],10,0),0)</f>
        <v>46097</v>
      </c>
      <c r="V511">
        <f t="shared" si="36"/>
        <v>1</v>
      </c>
      <c r="W511" t="str">
        <f t="shared" si="37"/>
        <v>Available</v>
      </c>
      <c r="X511" s="164" t="str" cm="1">
        <f t="array" aca="1" ref="X511" ca="1">SUBSTITUTE(SUBSTITUTE(MID(CELL("filename"),FIND("[",CELL("filename"))+1,FIND("]",CELL("filename"))-FIND("[",CELL("filename"))-1)," JH Farmer Payment-",""),".xlsx","")</f>
        <v>Indent</v>
      </c>
      <c r="Y511" s="13">
        <f t="shared" si="34"/>
        <v>14.663351909830936</v>
      </c>
      <c r="Z511" s="3">
        <v>0</v>
      </c>
    </row>
    <row r="512" spans="1:27" x14ac:dyDescent="0.25">
      <c r="A512" t="str">
        <f>CONCATENATE(Table2[[#This Row],[Code]],Table2[[#This Row],[Farmers Code]])</f>
        <v>200200070089</v>
      </c>
      <c r="B512" s="1" t="str">
        <f>INDEX('MPG Payment'!$A:$A,MATCH(Table2[[#This Row],[Code]],'MPG Payment'!B:B,0))</f>
        <v>BMC Code :2002</v>
      </c>
      <c r="C512" t="str">
        <f>VLOOKUP(Table2[[#This Row],[Code]],'MPG Payment'!B:C,2,0)</f>
        <v>SURSA</v>
      </c>
      <c r="D512" s="17">
        <v>20020007</v>
      </c>
      <c r="E512" s="17" t="s">
        <v>3577</v>
      </c>
      <c r="F512" s="1">
        <v>7</v>
      </c>
      <c r="G512" s="13">
        <v>15.989999999999998</v>
      </c>
      <c r="H512" s="13">
        <v>588.91060000000004</v>
      </c>
      <c r="I512" s="166">
        <v>0</v>
      </c>
      <c r="J512" s="191">
        <v>0</v>
      </c>
      <c r="K512" s="166">
        <v>0</v>
      </c>
      <c r="L512" s="166">
        <v>0</v>
      </c>
      <c r="M512" s="18">
        <v>0</v>
      </c>
      <c r="N512" s="165">
        <f>VLOOKUP(Table2[[#This Row],[Code]],'MPG Payment'!$B$4:$Z$130,25,0)</f>
        <v>0</v>
      </c>
      <c r="O512" s="170">
        <f t="shared" si="35"/>
        <v>589</v>
      </c>
      <c r="P512" t="str">
        <f>IFERROR(VLOOKUP(D512,'Bank Master'!$C$3:$D$7987,2,0),"Indirect")</f>
        <v>Direct</v>
      </c>
      <c r="Q512" t="str">
        <f>IFERROR(VLOOKUP(A512,Table1424[],6,0),0)</f>
        <v>SAMIDA KHATOON</v>
      </c>
      <c r="R512" t="str">
        <f>IFERROR(VLOOKUP(A512,Table1424[],7,0),0)</f>
        <v>50223431748</v>
      </c>
      <c r="S512" t="str">
        <f>IFERROR(VLOOKUP(A512,Table1424[],8,0),0)</f>
        <v>IDIB000B873</v>
      </c>
      <c r="T512">
        <f>IFERROR(VLOOKUP(A512,Table1424[],9,0),0)</f>
        <v>0</v>
      </c>
      <c r="U512" s="40">
        <f>IFERROR(VLOOKUP(A512,Table1424[],10,0),0)</f>
        <v>46153</v>
      </c>
      <c r="V512">
        <f t="shared" si="36"/>
        <v>1</v>
      </c>
      <c r="W512" t="str">
        <f t="shared" si="37"/>
        <v>Available</v>
      </c>
      <c r="X512" s="164" t="str" cm="1">
        <f t="array" aca="1" ref="X512" ca="1">SUBSTITUTE(SUBSTITUTE(MID(CELL("filename"),FIND("[",CELL("filename"))+1,FIND("]",CELL("filename"))-FIND("[",CELL("filename"))-1)," JH Farmer Payment-",""),".xlsx","")</f>
        <v>Indent</v>
      </c>
      <c r="Y512" s="13">
        <f t="shared" si="34"/>
        <v>12.890475922451536</v>
      </c>
      <c r="Z512" s="3">
        <v>0</v>
      </c>
    </row>
    <row r="513" spans="1:26" x14ac:dyDescent="0.25">
      <c r="A513" t="str">
        <f>CONCATENATE(Table2[[#This Row],[Code]],Table2[[#This Row],[Farmers Code]])</f>
        <v>200200070092</v>
      </c>
      <c r="B513" s="1" t="str">
        <f>INDEX('MPG Payment'!$A:$A,MATCH(Table2[[#This Row],[Code]],'MPG Payment'!B:B,0))</f>
        <v>BMC Code :2002</v>
      </c>
      <c r="C513" t="str">
        <f>VLOOKUP(Table2[[#This Row],[Code]],'MPG Payment'!B:C,2,0)</f>
        <v>SURSA</v>
      </c>
      <c r="D513" s="17">
        <v>20020007</v>
      </c>
      <c r="E513" s="17" t="s">
        <v>3653</v>
      </c>
      <c r="F513" s="1">
        <v>12</v>
      </c>
      <c r="G513" s="13">
        <v>28.929999999999996</v>
      </c>
      <c r="H513" s="13">
        <v>1394.0719000000001</v>
      </c>
      <c r="I513" s="166">
        <v>0</v>
      </c>
      <c r="J513" s="191">
        <v>0</v>
      </c>
      <c r="K513" s="166">
        <v>0</v>
      </c>
      <c r="L513" s="166">
        <v>0</v>
      </c>
      <c r="M513" s="18">
        <v>0</v>
      </c>
      <c r="N513" s="165">
        <f>VLOOKUP(Table2[[#This Row],[Code]],'MPG Payment'!$B$4:$Z$130,25,0)</f>
        <v>0</v>
      </c>
      <c r="O513" s="170">
        <f t="shared" si="35"/>
        <v>1394</v>
      </c>
      <c r="P513" t="str">
        <f>IFERROR(VLOOKUP(D513,'Bank Master'!$C$3:$D$7987,2,0),"Indirect")</f>
        <v>Direct</v>
      </c>
      <c r="Q513" t="str">
        <f>IFERROR(VLOOKUP(A513,Table1424[],6,0),0)</f>
        <v>ANIL KHALKHO</v>
      </c>
      <c r="R513" t="str">
        <f>IFERROR(VLOOKUP(A513,Table1424[],7,0),0)</f>
        <v>54248100007439</v>
      </c>
      <c r="S513" t="str">
        <f>IFERROR(VLOOKUP(A513,Table1424[],8,0),0)</f>
        <v>BARB0RATUCH</v>
      </c>
      <c r="T513">
        <f>IFERROR(VLOOKUP(A513,Table1424[],9,0),0)</f>
        <v>0</v>
      </c>
      <c r="U513" s="40">
        <f>IFERROR(VLOOKUP(A513,Table1424[],10,0),0)</f>
        <v>46182</v>
      </c>
      <c r="V513">
        <f t="shared" si="36"/>
        <v>1</v>
      </c>
      <c r="W513" t="str">
        <f t="shared" si="37"/>
        <v>Available</v>
      </c>
      <c r="X513" s="164" t="str" cm="1">
        <f t="array" aca="1" ref="X513" ca="1">SUBSTITUTE(SUBSTITUTE(MID(CELL("filename"),FIND("[",CELL("filename"))+1,FIND("]",CELL("filename"))-FIND("[",CELL("filename"))-1)," JH Farmer Payment-",""),".xlsx","")</f>
        <v>Indent</v>
      </c>
      <c r="Y513" s="13">
        <f t="shared" si="34"/>
        <v>28.912656066367106</v>
      </c>
      <c r="Z513" s="3">
        <v>0</v>
      </c>
    </row>
    <row r="514" spans="1:26" x14ac:dyDescent="0.25">
      <c r="A514" t="str">
        <f>CONCATENATE(Table2[[#This Row],[Code]],Table2[[#This Row],[Farmers Code]])</f>
        <v>200200070093</v>
      </c>
      <c r="B514" s="1" t="str">
        <f>INDEX('MPG Payment'!$A:$A,MATCH(Table2[[#This Row],[Code]],'MPG Payment'!B:B,0))</f>
        <v>BMC Code :2002</v>
      </c>
      <c r="C514" t="str">
        <f>VLOOKUP(Table2[[#This Row],[Code]],'MPG Payment'!B:C,2,0)</f>
        <v>SURSA</v>
      </c>
      <c r="D514" s="17">
        <v>20020007</v>
      </c>
      <c r="E514" s="17" t="s">
        <v>3868</v>
      </c>
      <c r="F514" s="1">
        <v>7</v>
      </c>
      <c r="G514" s="13">
        <v>25.979999999999997</v>
      </c>
      <c r="H514" s="13">
        <v>1256.6767</v>
      </c>
      <c r="I514" s="166">
        <v>0</v>
      </c>
      <c r="J514" s="191">
        <v>0</v>
      </c>
      <c r="K514" s="166">
        <v>0</v>
      </c>
      <c r="L514" s="166">
        <v>0</v>
      </c>
      <c r="M514" s="18">
        <v>0</v>
      </c>
      <c r="N514" s="165">
        <f>VLOOKUP(Table2[[#This Row],[Code]],'MPG Payment'!$B$4:$Z$130,25,0)</f>
        <v>0</v>
      </c>
      <c r="O514" s="170">
        <f t="shared" si="35"/>
        <v>1257</v>
      </c>
      <c r="P514" t="str">
        <f>IFERROR(VLOOKUP(D514,'Bank Master'!$C$3:$D$7987,2,0),"Indirect")</f>
        <v>Direct</v>
      </c>
      <c r="Q514" t="str">
        <f>IFERROR(VLOOKUP(A514,Table1424[],6,0),0)</f>
        <v>BAHRU ORAON</v>
      </c>
      <c r="R514" t="str">
        <f>IFERROR(VLOOKUP(A514,Table1424[],7,0),0)</f>
        <v>54240100008285</v>
      </c>
      <c r="S514" t="str">
        <f>IFERROR(VLOOKUP(A514,Table1424[],8,0),0)</f>
        <v>BARB0RATUCH</v>
      </c>
      <c r="T514">
        <f>IFERROR(VLOOKUP(A514,Table1424[],9,0),0)</f>
        <v>0</v>
      </c>
      <c r="U514" s="40">
        <f>IFERROR(VLOOKUP(A514,Table1424[],10,0),0)</f>
        <v>46195</v>
      </c>
      <c r="V514">
        <f t="shared" si="36"/>
        <v>1</v>
      </c>
      <c r="W514" t="str">
        <f t="shared" si="37"/>
        <v>Available</v>
      </c>
      <c r="X514" s="164" t="str" cm="1">
        <f t="array" aca="1" ref="X514" ca="1">SUBSTITUTE(SUBSTITUTE(MID(CELL("filename"),FIND("[",CELL("filename"))+1,FIND("]",CELL("filename"))-FIND("[",CELL("filename"))-1)," JH Farmer Payment-",""),".xlsx","")</f>
        <v>Indent</v>
      </c>
      <c r="Y514" s="13">
        <f t="shared" si="34"/>
        <v>16.929824672825255</v>
      </c>
      <c r="Z514" s="3">
        <v>0</v>
      </c>
    </row>
    <row r="515" spans="1:26" x14ac:dyDescent="0.25">
      <c r="A515" t="str">
        <f>CONCATENATE(Table2[[#This Row],[Code]],Table2[[#This Row],[Farmers Code]])</f>
        <v>200200070095</v>
      </c>
      <c r="B515" s="1" t="str">
        <f>INDEX('MPG Payment'!$A:$A,MATCH(Table2[[#This Row],[Code]],'MPG Payment'!B:B,0))</f>
        <v>BMC Code :2002</v>
      </c>
      <c r="C515" t="str">
        <f>VLOOKUP(Table2[[#This Row],[Code]],'MPG Payment'!B:C,2,0)</f>
        <v>SURSA</v>
      </c>
      <c r="D515" s="17">
        <v>20020007</v>
      </c>
      <c r="E515" s="17" t="s">
        <v>3870</v>
      </c>
      <c r="F515" s="1">
        <v>13</v>
      </c>
      <c r="G515" s="13">
        <v>78.2</v>
      </c>
      <c r="H515" s="13">
        <v>2883.1393999999996</v>
      </c>
      <c r="I515" s="166">
        <v>0</v>
      </c>
      <c r="J515" s="191">
        <v>0</v>
      </c>
      <c r="K515" s="166">
        <v>0</v>
      </c>
      <c r="L515" s="166">
        <v>0</v>
      </c>
      <c r="M515" s="18">
        <v>0</v>
      </c>
      <c r="N515" s="165">
        <f>VLOOKUP(Table2[[#This Row],[Code]],'MPG Payment'!$B$4:$Z$130,25,0)</f>
        <v>0</v>
      </c>
      <c r="O515" s="170">
        <f t="shared" si="35"/>
        <v>2883</v>
      </c>
      <c r="P515" t="str">
        <f>IFERROR(VLOOKUP(D515,'Bank Master'!$C$3:$D$7987,2,0),"Indirect")</f>
        <v>Direct</v>
      </c>
      <c r="Q515" t="str">
        <f>IFERROR(VLOOKUP(A515,Table1424[],6,0),0)</f>
        <v>PUSHPA ORAIN</v>
      </c>
      <c r="R515" t="str">
        <f>IFERROR(VLOOKUP(A515,Table1424[],7,0),0)</f>
        <v>22009556192</v>
      </c>
      <c r="S515" t="str">
        <f>IFERROR(VLOOKUP(A515,Table1424[],8,0),0)</f>
        <v>SBIN0RRVCGB</v>
      </c>
      <c r="T515">
        <f>IFERROR(VLOOKUP(A515,Table1424[],9,0),0)</f>
        <v>0</v>
      </c>
      <c r="U515" s="40">
        <f>IFERROR(VLOOKUP(A515,Table1424[],10,0),0)</f>
        <v>46182</v>
      </c>
      <c r="V515">
        <f t="shared" si="36"/>
        <v>1</v>
      </c>
      <c r="W515" t="str">
        <f t="shared" si="37"/>
        <v>Available</v>
      </c>
      <c r="X515" s="164" t="str" cm="1">
        <f t="array" aca="1" ref="X515" ca="1">SUBSTITUTE(SUBSTITUTE(MID(CELL("filename"),FIND("[",CELL("filename"))+1,FIND("]",CELL("filename"))-FIND("[",CELL("filename"))-1)," JH Farmer Payment-",""),".xlsx","")</f>
        <v>Indent</v>
      </c>
      <c r="Y515" s="13">
        <f t="shared" ref="Y515:Y578" si="38">(F515*0.05)*(H515/G515)</f>
        <v>23.964713682864446</v>
      </c>
      <c r="Z515" s="3">
        <v>0</v>
      </c>
    </row>
    <row r="516" spans="1:26" x14ac:dyDescent="0.25">
      <c r="A516" t="str">
        <f>CONCATENATE(Table2[[#This Row],[Code]],Table2[[#This Row],[Farmers Code]])</f>
        <v>200200070097</v>
      </c>
      <c r="B516" s="1" t="str">
        <f>INDEX('MPG Payment'!$A:$A,MATCH(Table2[[#This Row],[Code]],'MPG Payment'!B:B,0))</f>
        <v>BMC Code :2002</v>
      </c>
      <c r="C516" t="str">
        <f>VLOOKUP(Table2[[#This Row],[Code]],'MPG Payment'!B:C,2,0)</f>
        <v>SURSA</v>
      </c>
      <c r="D516" s="17">
        <v>20020007</v>
      </c>
      <c r="E516" s="17" t="s">
        <v>3872</v>
      </c>
      <c r="F516" s="1">
        <v>14</v>
      </c>
      <c r="G516" s="13">
        <v>43.089999999999996</v>
      </c>
      <c r="H516" s="13">
        <v>1519.3805</v>
      </c>
      <c r="I516" s="166">
        <v>0</v>
      </c>
      <c r="J516" s="191">
        <v>0</v>
      </c>
      <c r="K516" s="166">
        <v>0</v>
      </c>
      <c r="L516" s="166">
        <v>0</v>
      </c>
      <c r="M516" s="18">
        <v>0</v>
      </c>
      <c r="N516" s="165">
        <f>VLOOKUP(Table2[[#This Row],[Code]],'MPG Payment'!$B$4:$Z$130,25,0)</f>
        <v>0</v>
      </c>
      <c r="O516" s="170">
        <f t="shared" si="35"/>
        <v>1519</v>
      </c>
      <c r="P516" t="str">
        <f>IFERROR(VLOOKUP(D516,'Bank Master'!$C$3:$D$7987,2,0),"Indirect")</f>
        <v>Direct</v>
      </c>
      <c r="Q516" t="str">
        <f>IFERROR(VLOOKUP(A516,Table1424[],6,0),0)</f>
        <v>NAVEEN ORAON</v>
      </c>
      <c r="R516" t="str">
        <f>IFERROR(VLOOKUP(A516,Table1424[],7,0),0)</f>
        <v>41292566689</v>
      </c>
      <c r="S516" t="str">
        <f>IFERROR(VLOOKUP(A516,Table1424[],8,0),0)</f>
        <v>SBIN0014339</v>
      </c>
      <c r="T516">
        <f>IFERROR(VLOOKUP(A516,Table1424[],9,0),0)</f>
        <v>0</v>
      </c>
      <c r="U516" s="40">
        <f>IFERROR(VLOOKUP(A516,Table1424[],10,0),0)</f>
        <v>46195</v>
      </c>
      <c r="V516">
        <f t="shared" si="36"/>
        <v>1</v>
      </c>
      <c r="W516" t="str">
        <f t="shared" si="37"/>
        <v>Available</v>
      </c>
      <c r="X516" s="164" t="str" cm="1">
        <f t="array" aca="1" ref="X516" ca="1">SUBSTITUTE(SUBSTITUTE(MID(CELL("filename"),FIND("[",CELL("filename"))+1,FIND("]",CELL("filename"))-FIND("[",CELL("filename"))-1)," JH Farmer Payment-",""),".xlsx","")</f>
        <v>Indent</v>
      </c>
      <c r="Y516" s="13">
        <f t="shared" si="38"/>
        <v>24.682440241355305</v>
      </c>
      <c r="Z516" s="3">
        <v>0</v>
      </c>
    </row>
    <row r="517" spans="1:26" x14ac:dyDescent="0.25">
      <c r="A517" t="str">
        <f>CONCATENATE(Table2[[#This Row],[Code]],Table2[[#This Row],[Farmers Code]])</f>
        <v>200200070098</v>
      </c>
      <c r="B517" s="1" t="str">
        <f>INDEX('MPG Payment'!$A:$A,MATCH(Table2[[#This Row],[Code]],'MPG Payment'!B:B,0))</f>
        <v>BMC Code :2002</v>
      </c>
      <c r="C517" t="str">
        <f>VLOOKUP(Table2[[#This Row],[Code]],'MPG Payment'!B:C,2,0)</f>
        <v>SURSA</v>
      </c>
      <c r="D517" s="17">
        <v>20020007</v>
      </c>
      <c r="E517" s="17" t="s">
        <v>10942</v>
      </c>
      <c r="F517" s="1">
        <v>8</v>
      </c>
      <c r="G517" s="13">
        <v>41.3</v>
      </c>
      <c r="H517" s="13">
        <v>1544.84</v>
      </c>
      <c r="I517" s="166">
        <v>0</v>
      </c>
      <c r="J517" s="191">
        <v>0</v>
      </c>
      <c r="K517" s="166">
        <v>0</v>
      </c>
      <c r="L517" s="166">
        <v>0</v>
      </c>
      <c r="M517" s="18">
        <v>0</v>
      </c>
      <c r="N517" s="165">
        <f>VLOOKUP(Table2[[#This Row],[Code]],'MPG Payment'!$B$4:$Z$130,25,0)</f>
        <v>0</v>
      </c>
      <c r="O517" s="170">
        <f t="shared" si="35"/>
        <v>1545</v>
      </c>
      <c r="P517" t="str">
        <f>IFERROR(VLOOKUP(D517,'Bank Master'!$C$3:$D$7987,2,0),"Indirect")</f>
        <v>Direct</v>
      </c>
      <c r="Q517" t="str">
        <f>IFERROR(VLOOKUP(A517,Table1424[],6,0),0)</f>
        <v>JAUNI ORAIN</v>
      </c>
      <c r="R517" t="str">
        <f>IFERROR(VLOOKUP(A517,Table1424[],7,0),0)</f>
        <v>84062865741</v>
      </c>
      <c r="S517" t="str">
        <f>IFERROR(VLOOKUP(A517,Table1424[],8,0),0)</f>
        <v>SBIN0RRVCGB</v>
      </c>
      <c r="T517">
        <f>IFERROR(VLOOKUP(A517,Table1424[],9,0),0)</f>
        <v>0</v>
      </c>
      <c r="U517" s="40">
        <f>IFERROR(VLOOKUP(A517,Table1424[],10,0),0)</f>
        <v>46195</v>
      </c>
      <c r="V517">
        <f t="shared" si="36"/>
        <v>1</v>
      </c>
      <c r="W517" t="str">
        <f t="shared" si="37"/>
        <v>Available</v>
      </c>
      <c r="X517" s="164" t="str" cm="1">
        <f t="array" aca="1" ref="X517" ca="1">SUBSTITUTE(SUBSTITUTE(MID(CELL("filename"),FIND("[",CELL("filename"))+1,FIND("]",CELL("filename"))-FIND("[",CELL("filename"))-1)," JH Farmer Payment-",""),".xlsx","")</f>
        <v>Indent</v>
      </c>
      <c r="Y517" s="13">
        <f t="shared" si="38"/>
        <v>14.962130750605329</v>
      </c>
      <c r="Z517" s="3">
        <v>0</v>
      </c>
    </row>
    <row r="518" spans="1:26" x14ac:dyDescent="0.25">
      <c r="A518" t="str">
        <f>CONCATENATE(Table2[[#This Row],[Code]],Table2[[#This Row],[Farmers Code]])</f>
        <v>200200070100</v>
      </c>
      <c r="B518" s="1" t="str">
        <f>INDEX('MPG Payment'!$A:$A,MATCH(Table2[[#This Row],[Code]],'MPG Payment'!B:B,0))</f>
        <v>BMC Code :2002</v>
      </c>
      <c r="C518" t="str">
        <f>VLOOKUP(Table2[[#This Row],[Code]],'MPG Payment'!B:C,2,0)</f>
        <v>SURSA</v>
      </c>
      <c r="D518" s="17">
        <v>20020007</v>
      </c>
      <c r="E518" s="17" t="s">
        <v>4414</v>
      </c>
      <c r="F518" s="1">
        <v>7</v>
      </c>
      <c r="G518" s="13">
        <v>27.349999999999998</v>
      </c>
      <c r="H518" s="13">
        <v>1140.2241000000001</v>
      </c>
      <c r="I518" s="166">
        <v>0</v>
      </c>
      <c r="J518" s="191">
        <v>0</v>
      </c>
      <c r="K518" s="166">
        <v>0</v>
      </c>
      <c r="L518" s="166">
        <v>0</v>
      </c>
      <c r="M518" s="18">
        <v>0</v>
      </c>
      <c r="N518" s="165">
        <f>VLOOKUP(Table2[[#This Row],[Code]],'MPG Payment'!$B$4:$Z$130,25,0)</f>
        <v>0</v>
      </c>
      <c r="O518" s="170">
        <f t="shared" si="35"/>
        <v>1140</v>
      </c>
      <c r="P518" t="str">
        <f>IFERROR(VLOOKUP(D518,'Bank Master'!$C$3:$D$7987,2,0),"Indirect")</f>
        <v>Direct</v>
      </c>
      <c r="Q518" t="str">
        <f>IFERROR(VLOOKUP(A518,Table1424[],6,0),0)</f>
        <v>BIGO ORAON</v>
      </c>
      <c r="R518" t="str">
        <f>IFERROR(VLOOKUP(A518,Table1424[],7,0),0)</f>
        <v>84065983807</v>
      </c>
      <c r="S518" t="str">
        <f>IFERROR(VLOOKUP(A518,Table1424[],8,0),0)</f>
        <v>SBIN0RRVCGB</v>
      </c>
      <c r="T518">
        <f>IFERROR(VLOOKUP(A518,Table1424[],9,0),0)</f>
        <v>0</v>
      </c>
      <c r="U518" s="40">
        <f>IFERROR(VLOOKUP(A518,Table1424[],10,0),0)</f>
        <v>46216</v>
      </c>
      <c r="V518">
        <f t="shared" si="36"/>
        <v>1</v>
      </c>
      <c r="W518" t="str">
        <f t="shared" si="37"/>
        <v>Available</v>
      </c>
      <c r="X518" s="164" t="str" cm="1">
        <f t="array" aca="1" ref="X518" ca="1">SUBSTITUTE(SUBSTITUTE(MID(CELL("filename"),FIND("[",CELL("filename"))+1,FIND("]",CELL("filename"))-FIND("[",CELL("filename"))-1)," JH Farmer Payment-",""),".xlsx","")</f>
        <v>Indent</v>
      </c>
      <c r="Y518" s="13">
        <f t="shared" si="38"/>
        <v>14.591533272394885</v>
      </c>
      <c r="Z518" s="3">
        <v>0</v>
      </c>
    </row>
    <row r="519" spans="1:26" x14ac:dyDescent="0.25">
      <c r="A519" t="str">
        <f>CONCATENATE(Table2[[#This Row],[Code]],Table2[[#This Row],[Farmers Code]])</f>
        <v>200200070101</v>
      </c>
      <c r="B519" s="1" t="str">
        <f>INDEX('MPG Payment'!$A:$A,MATCH(Table2[[#This Row],[Code]],'MPG Payment'!B:B,0))</f>
        <v>BMC Code :2002</v>
      </c>
      <c r="C519" t="str">
        <f>VLOOKUP(Table2[[#This Row],[Code]],'MPG Payment'!B:C,2,0)</f>
        <v>SURSA</v>
      </c>
      <c r="D519" s="17">
        <v>20020007</v>
      </c>
      <c r="E519" s="17" t="s">
        <v>4656</v>
      </c>
      <c r="F519" s="1">
        <v>9</v>
      </c>
      <c r="G519" s="13">
        <v>17.38</v>
      </c>
      <c r="H519" s="13">
        <v>626.54269999999997</v>
      </c>
      <c r="I519" s="166">
        <v>0</v>
      </c>
      <c r="J519" s="191">
        <v>0</v>
      </c>
      <c r="K519" s="166">
        <v>0</v>
      </c>
      <c r="L519" s="166">
        <v>0</v>
      </c>
      <c r="M519" s="18">
        <v>0</v>
      </c>
      <c r="N519" s="165">
        <f>VLOOKUP(Table2[[#This Row],[Code]],'MPG Payment'!$B$4:$Z$130,25,0)</f>
        <v>0</v>
      </c>
      <c r="O519" s="170">
        <f t="shared" si="35"/>
        <v>627</v>
      </c>
      <c r="P519" t="str">
        <f>IFERROR(VLOOKUP(D519,'Bank Master'!$C$3:$D$7987,2,0),"Indirect")</f>
        <v>Direct</v>
      </c>
      <c r="Q519" t="str">
        <f>IFERROR(VLOOKUP(A519,Table1424[],6,0),0)</f>
        <v>KAUSHILA DEVI</v>
      </c>
      <c r="R519" t="str">
        <f>IFERROR(VLOOKUP(A519,Table1424[],7,0),0)</f>
        <v>35370786863</v>
      </c>
      <c r="S519" t="str">
        <f>IFERROR(VLOOKUP(A519,Table1424[],8,0),0)</f>
        <v>SBIN0014339</v>
      </c>
      <c r="T519">
        <f>IFERROR(VLOOKUP(A519,Table1424[],9,0),0)</f>
        <v>0</v>
      </c>
      <c r="U519" s="40">
        <f>IFERROR(VLOOKUP(A519,Table1424[],10,0),0)</f>
        <v>46231</v>
      </c>
      <c r="V519">
        <f t="shared" si="36"/>
        <v>1</v>
      </c>
      <c r="W519" t="str">
        <f t="shared" si="37"/>
        <v>Available</v>
      </c>
      <c r="X519" s="164" t="str" cm="1">
        <f t="array" aca="1" ref="X519" ca="1">SUBSTITUTE(SUBSTITUTE(MID(CELL("filename"),FIND("[",CELL("filename"))+1,FIND("]",CELL("filename"))-FIND("[",CELL("filename"))-1)," JH Farmer Payment-",""),".xlsx","")</f>
        <v>Indent</v>
      </c>
      <c r="Y519" s="13">
        <f t="shared" si="38"/>
        <v>16.222336881472959</v>
      </c>
      <c r="Z519" s="3">
        <v>0</v>
      </c>
    </row>
    <row r="520" spans="1:26" x14ac:dyDescent="0.25">
      <c r="A520" t="str">
        <f>CONCATENATE(Table2[[#This Row],[Code]],Table2[[#This Row],[Farmers Code]])</f>
        <v>200200070102</v>
      </c>
      <c r="B520" s="1" t="str">
        <f>INDEX('MPG Payment'!$A:$A,MATCH(Table2[[#This Row],[Code]],'MPG Payment'!B:B,0))</f>
        <v>BMC Code :2002</v>
      </c>
      <c r="C520" t="str">
        <f>VLOOKUP(Table2[[#This Row],[Code]],'MPG Payment'!B:C,2,0)</f>
        <v>SURSA</v>
      </c>
      <c r="D520" s="17">
        <v>20020007</v>
      </c>
      <c r="E520" s="17" t="s">
        <v>5193</v>
      </c>
      <c r="F520" s="1">
        <v>14</v>
      </c>
      <c r="G520" s="13">
        <v>31.97</v>
      </c>
      <c r="H520" s="13">
        <v>1503.3378</v>
      </c>
      <c r="I520" s="166">
        <v>0</v>
      </c>
      <c r="J520" s="191">
        <v>0</v>
      </c>
      <c r="K520" s="166">
        <v>0</v>
      </c>
      <c r="L520" s="166">
        <v>0</v>
      </c>
      <c r="M520" s="18">
        <v>0</v>
      </c>
      <c r="N520" s="165">
        <f>VLOOKUP(Table2[[#This Row],[Code]],'MPG Payment'!$B$4:$Z$130,25,0)</f>
        <v>0</v>
      </c>
      <c r="O520" s="170">
        <f t="shared" si="35"/>
        <v>1503</v>
      </c>
      <c r="P520" t="str">
        <f>IFERROR(VLOOKUP(D520,'Bank Master'!$C$3:$D$7987,2,0),"Indirect")</f>
        <v>Direct</v>
      </c>
      <c r="Q520" t="str">
        <f>IFERROR(VLOOKUP(A520,Table1424[],6,0),0)</f>
        <v>BIJAY SHREE KUJUR</v>
      </c>
      <c r="R520" t="str">
        <f>IFERROR(VLOOKUP(A520,Table1424[],7,0),0)</f>
        <v>494510110005526</v>
      </c>
      <c r="S520" t="str">
        <f>IFERROR(VLOOKUP(A520,Table1424[],8,0),0)</f>
        <v>BKID0004945</v>
      </c>
      <c r="T520">
        <f>IFERROR(VLOOKUP(A520,Table1424[],9,0),0)</f>
        <v>0</v>
      </c>
      <c r="U520" s="40">
        <f>IFERROR(VLOOKUP(A520,Table1424[],10,0),0)</f>
        <v>46251</v>
      </c>
      <c r="V520">
        <f t="shared" si="36"/>
        <v>1</v>
      </c>
      <c r="W520" t="str">
        <f t="shared" si="37"/>
        <v>Available</v>
      </c>
      <c r="X520" s="164" t="str" cm="1">
        <f t="array" aca="1" ref="X520" ca="1">SUBSTITUTE(SUBSTITUTE(MID(CELL("filename"),FIND("[",CELL("filename"))+1,FIND("]",CELL("filename"))-FIND("[",CELL("filename"))-1)," JH Farmer Payment-",""),".xlsx","")</f>
        <v>Indent</v>
      </c>
      <c r="Y520" s="13">
        <f t="shared" si="38"/>
        <v>32.916373475132943</v>
      </c>
      <c r="Z520" s="3">
        <v>0</v>
      </c>
    </row>
    <row r="521" spans="1:26" x14ac:dyDescent="0.25">
      <c r="A521" t="str">
        <f>CONCATENATE(Table2[[#This Row],[Code]],Table2[[#This Row],[Farmers Code]])</f>
        <v>200200070103</v>
      </c>
      <c r="B521" s="1" t="str">
        <f>INDEX('MPG Payment'!$A:$A,MATCH(Table2[[#This Row],[Code]],'MPG Payment'!B:B,0))</f>
        <v>BMC Code :2002</v>
      </c>
      <c r="C521" t="str">
        <f>VLOOKUP(Table2[[#This Row],[Code]],'MPG Payment'!B:C,2,0)</f>
        <v>SURSA</v>
      </c>
      <c r="D521" s="17">
        <v>20020007</v>
      </c>
      <c r="E521" s="17" t="s">
        <v>5194</v>
      </c>
      <c r="F521" s="1">
        <v>8</v>
      </c>
      <c r="G521" s="13">
        <v>23.549999999999997</v>
      </c>
      <c r="H521" s="13">
        <v>983.79530000000011</v>
      </c>
      <c r="I521" s="166">
        <v>0</v>
      </c>
      <c r="J521" s="191">
        <v>0</v>
      </c>
      <c r="K521" s="166">
        <v>0</v>
      </c>
      <c r="L521" s="166">
        <v>0</v>
      </c>
      <c r="M521" s="18">
        <v>0</v>
      </c>
      <c r="N521" s="165">
        <f>VLOOKUP(Table2[[#This Row],[Code]],'MPG Payment'!$B$4:$Z$130,25,0)</f>
        <v>0</v>
      </c>
      <c r="O521" s="170">
        <f t="shared" si="35"/>
        <v>984</v>
      </c>
      <c r="P521" t="str">
        <f>IFERROR(VLOOKUP(D521,'Bank Master'!$C$3:$D$7987,2,0),"Indirect")</f>
        <v>Direct</v>
      </c>
      <c r="Q521" t="str">
        <f>IFERROR(VLOOKUP(A521,Table1424[],6,0),0)</f>
        <v>RADHIKA TOPPO</v>
      </c>
      <c r="R521" t="str">
        <f>IFERROR(VLOOKUP(A521,Table1424[],7,0),0)</f>
        <v>638202120010287</v>
      </c>
      <c r="S521" t="str">
        <f>IFERROR(VLOOKUP(A521,Table1424[],8,0),0)</f>
        <v>UBIN0563820</v>
      </c>
      <c r="T521">
        <f>IFERROR(VLOOKUP(A521,Table1424[],9,0),0)</f>
        <v>0</v>
      </c>
      <c r="U521" s="40">
        <f>IFERROR(VLOOKUP(A521,Table1424[],10,0),0)</f>
        <v>46251</v>
      </c>
      <c r="V521">
        <f t="shared" si="36"/>
        <v>1</v>
      </c>
      <c r="W521" t="str">
        <f t="shared" si="37"/>
        <v>Available</v>
      </c>
      <c r="X521" s="164" t="str" cm="1">
        <f t="array" aca="1" ref="X521" ca="1">SUBSTITUTE(SUBSTITUTE(MID(CELL("filename"),FIND("[",CELL("filename"))+1,FIND("]",CELL("filename"))-FIND("[",CELL("filename"))-1)," JH Farmer Payment-",""),".xlsx","")</f>
        <v>Indent</v>
      </c>
      <c r="Y521" s="13">
        <f t="shared" si="38"/>
        <v>16.709898938428879</v>
      </c>
      <c r="Z521" s="3">
        <v>0</v>
      </c>
    </row>
    <row r="522" spans="1:26" x14ac:dyDescent="0.25">
      <c r="A522" t="str">
        <f>CONCATENATE(Table2[[#This Row],[Code]],Table2[[#This Row],[Farmers Code]])</f>
        <v>200200070104</v>
      </c>
      <c r="B522" s="1" t="str">
        <f>INDEX('MPG Payment'!$A:$A,MATCH(Table2[[#This Row],[Code]],'MPG Payment'!B:B,0))</f>
        <v>BMC Code :2002</v>
      </c>
      <c r="C522" t="str">
        <f>VLOOKUP(Table2[[#This Row],[Code]],'MPG Payment'!B:C,2,0)</f>
        <v>SURSA</v>
      </c>
      <c r="D522" s="17">
        <v>20020007</v>
      </c>
      <c r="E522" s="17" t="s">
        <v>5387</v>
      </c>
      <c r="F522" s="1">
        <v>14</v>
      </c>
      <c r="G522" s="13">
        <v>28.830000000000002</v>
      </c>
      <c r="H522" s="13">
        <v>1173.4407000000001</v>
      </c>
      <c r="I522" s="166">
        <v>0</v>
      </c>
      <c r="J522" s="191">
        <v>0</v>
      </c>
      <c r="K522" s="166">
        <v>0</v>
      </c>
      <c r="L522" s="166">
        <v>0</v>
      </c>
      <c r="M522" s="18">
        <v>0</v>
      </c>
      <c r="N522" s="165">
        <f>VLOOKUP(Table2[[#This Row],[Code]],'MPG Payment'!$B$4:$Z$130,25,0)</f>
        <v>0</v>
      </c>
      <c r="O522" s="170">
        <f t="shared" si="35"/>
        <v>1173</v>
      </c>
      <c r="P522" t="str">
        <f>IFERROR(VLOOKUP(D522,'Bank Master'!$C$3:$D$7987,2,0),"Indirect")</f>
        <v>Direct</v>
      </c>
      <c r="Q522" t="str">
        <f>IFERROR(VLOOKUP(A522,Table1424[],6,0),0)</f>
        <v>REYAJUL ANSARI</v>
      </c>
      <c r="R522" t="str">
        <f>IFERROR(VLOOKUP(A522,Table1424[],7,0),0)</f>
        <v>4904101001859</v>
      </c>
      <c r="S522" t="str">
        <f>IFERROR(VLOOKUP(A522,Table1424[],8,0),0)</f>
        <v>CNRB0004904</v>
      </c>
      <c r="T522">
        <f>IFERROR(VLOOKUP(A522,Table1424[],9,0),0)</f>
        <v>0</v>
      </c>
      <c r="U522" s="40">
        <f>IFERROR(VLOOKUP(A522,Table1424[],10,0),0)</f>
        <v>46258</v>
      </c>
      <c r="V522">
        <f t="shared" si="36"/>
        <v>1</v>
      </c>
      <c r="W522" t="str">
        <f t="shared" si="37"/>
        <v>Available</v>
      </c>
      <c r="X522" s="164" t="str" cm="1">
        <f t="array" aca="1" ref="X522" ca="1">SUBSTITUTE(SUBSTITUTE(MID(CELL("filename"),FIND("[",CELL("filename"))+1,FIND("]",CELL("filename"))-FIND("[",CELL("filename"))-1)," JH Farmer Payment-",""),".xlsx","")</f>
        <v>Indent</v>
      </c>
      <c r="Y522" s="13">
        <f t="shared" si="38"/>
        <v>28.491449531737778</v>
      </c>
      <c r="Z522" s="3">
        <v>0</v>
      </c>
    </row>
    <row r="523" spans="1:26" x14ac:dyDescent="0.25">
      <c r="A523" t="str">
        <f>CONCATENATE(Table2[[#This Row],[Code]],Table2[[#This Row],[Farmers Code]])</f>
        <v>200200110003</v>
      </c>
      <c r="B523" s="1" t="str">
        <f>INDEX('MPG Payment'!$A:$A,MATCH(Table2[[#This Row],[Code]],'MPG Payment'!B:B,0))</f>
        <v>BMC Code :2002</v>
      </c>
      <c r="C523" t="str">
        <f>VLOOKUP(Table2[[#This Row],[Code]],'MPG Payment'!B:C,2,0)</f>
        <v>DHONTHA TOLI</v>
      </c>
      <c r="D523" s="17">
        <v>20020011</v>
      </c>
      <c r="E523" s="17" t="s">
        <v>0</v>
      </c>
      <c r="F523" s="1">
        <v>7</v>
      </c>
      <c r="G523" s="13">
        <v>18.720000000000002</v>
      </c>
      <c r="H523" s="13">
        <v>947.48609999999996</v>
      </c>
      <c r="I523" s="166">
        <v>0</v>
      </c>
      <c r="J523" s="191">
        <v>0</v>
      </c>
      <c r="K523" s="166">
        <v>0</v>
      </c>
      <c r="L523" s="166">
        <v>0</v>
      </c>
      <c r="M523" s="18">
        <v>0</v>
      </c>
      <c r="N523" s="165" t="str">
        <f>VLOOKUP(Table2[[#This Row],[Code]],'MPG Payment'!$B$4:$Z$130,25,0)</f>
        <v>Release1</v>
      </c>
      <c r="O523" s="170">
        <f t="shared" si="35"/>
        <v>947</v>
      </c>
      <c r="P523" t="str">
        <f>IFERROR(VLOOKUP(D523,'Bank Master'!$C$3:$D$7987,2,0),"Indirect")</f>
        <v>Direct</v>
      </c>
      <c r="Q523" t="str">
        <f>IFERROR(VLOOKUP(A523,Table1424[],6,0),0)</f>
        <v xml:space="preserve">Sandhya Oraon </v>
      </c>
      <c r="R523" t="str">
        <f>IFERROR(VLOOKUP(A523,Table1424[],7,0),0)</f>
        <v>4904108003967</v>
      </c>
      <c r="S523" t="str">
        <f>IFERROR(VLOOKUP(A523,Table1424[],8,0),0)</f>
        <v>CNRB0004904</v>
      </c>
      <c r="T523" t="str">
        <f>IFERROR(VLOOKUP(A523,Table1424[],9,0),0)</f>
        <v>CANARA BANK</v>
      </c>
      <c r="U523" s="40">
        <f>IFERROR(VLOOKUP(A523,Table1424[],10,0),0)</f>
        <v>45465</v>
      </c>
      <c r="V523">
        <f t="shared" si="36"/>
        <v>1</v>
      </c>
      <c r="W523" t="str">
        <f t="shared" si="37"/>
        <v>Available</v>
      </c>
      <c r="X523" s="164" t="str" cm="1">
        <f t="array" aca="1" ref="X523" ca="1">SUBSTITUTE(SUBSTITUTE(MID(CELL("filename"),FIND("[",CELL("filename"))+1,FIND("]",CELL("filename"))-FIND("[",CELL("filename"))-1)," JH Farmer Payment-",""),".xlsx","")</f>
        <v>Indent</v>
      </c>
      <c r="Y523" s="13">
        <f t="shared" si="38"/>
        <v>17.714750801282051</v>
      </c>
      <c r="Z523" s="3">
        <v>0</v>
      </c>
    </row>
    <row r="524" spans="1:26" x14ac:dyDescent="0.25">
      <c r="A524" t="str">
        <f>CONCATENATE(Table2[[#This Row],[Code]],Table2[[#This Row],[Farmers Code]])</f>
        <v>200200110004</v>
      </c>
      <c r="B524" s="1" t="str">
        <f>INDEX('MPG Payment'!$A:$A,MATCH(Table2[[#This Row],[Code]],'MPG Payment'!B:B,0))</f>
        <v>BMC Code :2002</v>
      </c>
      <c r="C524" t="str">
        <f>VLOOKUP(Table2[[#This Row],[Code]],'MPG Payment'!B:C,2,0)</f>
        <v>DHONTHA TOLI</v>
      </c>
      <c r="D524" s="17">
        <v>20020011</v>
      </c>
      <c r="E524" s="17" t="s">
        <v>1</v>
      </c>
      <c r="F524" s="1">
        <v>7</v>
      </c>
      <c r="G524" s="13">
        <v>13.299999999999999</v>
      </c>
      <c r="H524" s="13">
        <v>571.23910000000001</v>
      </c>
      <c r="I524" s="166">
        <v>0</v>
      </c>
      <c r="J524" s="191">
        <v>0</v>
      </c>
      <c r="K524" s="166">
        <v>0</v>
      </c>
      <c r="L524" s="166">
        <v>0</v>
      </c>
      <c r="M524" s="18">
        <v>0</v>
      </c>
      <c r="N524" s="165" t="str">
        <f>VLOOKUP(Table2[[#This Row],[Code]],'MPG Payment'!$B$4:$Z$130,25,0)</f>
        <v>Release1</v>
      </c>
      <c r="O524" s="170">
        <f t="shared" si="35"/>
        <v>571</v>
      </c>
      <c r="P524" t="str">
        <f>IFERROR(VLOOKUP(D524,'Bank Master'!$C$3:$D$7987,2,0),"Indirect")</f>
        <v>Direct</v>
      </c>
      <c r="Q524" t="str">
        <f>IFERROR(VLOOKUP(A524,Table1424[],6,0),0)</f>
        <v xml:space="preserve">Rubi Khatun </v>
      </c>
      <c r="R524" t="str">
        <f>IFERROR(VLOOKUP(A524,Table1424[],7,0),0)</f>
        <v>22009566280</v>
      </c>
      <c r="S524" t="str">
        <f>IFERROR(VLOOKUP(A524,Table1424[],8,0),0)</f>
        <v>SBIN0RRVCGB</v>
      </c>
      <c r="T524" t="str">
        <f>IFERROR(VLOOKUP(A524,Table1424[],9,0),0)</f>
        <v>STATE BANK OF INDIA</v>
      </c>
      <c r="U524" s="40">
        <f>IFERROR(VLOOKUP(A524,Table1424[],10,0),0)</f>
        <v>45465</v>
      </c>
      <c r="V524">
        <f t="shared" si="36"/>
        <v>1</v>
      </c>
      <c r="W524" t="str">
        <f t="shared" si="37"/>
        <v>Available</v>
      </c>
      <c r="X524" s="164" t="str" cm="1">
        <f t="array" aca="1" ref="X524" ca="1">SUBSTITUTE(SUBSTITUTE(MID(CELL("filename"),FIND("[",CELL("filename"))+1,FIND("]",CELL("filename"))-FIND("[",CELL("filename"))-1)," JH Farmer Payment-",""),".xlsx","")</f>
        <v>Indent</v>
      </c>
      <c r="Y524" s="13">
        <f t="shared" si="38"/>
        <v>15.032607894736843</v>
      </c>
      <c r="Z524" s="3">
        <v>0</v>
      </c>
    </row>
    <row r="525" spans="1:26" x14ac:dyDescent="0.25">
      <c r="A525" t="str">
        <f>CONCATENATE(Table2[[#This Row],[Code]],Table2[[#This Row],[Farmers Code]])</f>
        <v>200200110006</v>
      </c>
      <c r="B525" s="1" t="str">
        <f>INDEX('MPG Payment'!$A:$A,MATCH(Table2[[#This Row],[Code]],'MPG Payment'!B:B,0))</f>
        <v>BMC Code :2002</v>
      </c>
      <c r="C525" t="str">
        <f>VLOOKUP(Table2[[#This Row],[Code]],'MPG Payment'!B:C,2,0)</f>
        <v>DHONTHA TOLI</v>
      </c>
      <c r="D525" s="17">
        <v>20020011</v>
      </c>
      <c r="E525" s="17" t="s">
        <v>19</v>
      </c>
      <c r="F525" s="1">
        <v>13</v>
      </c>
      <c r="G525" s="13">
        <v>96.24</v>
      </c>
      <c r="H525" s="13">
        <v>4033.9073000000003</v>
      </c>
      <c r="I525" s="166">
        <v>0</v>
      </c>
      <c r="J525" s="191">
        <v>0</v>
      </c>
      <c r="K525" s="166">
        <v>0</v>
      </c>
      <c r="L525" s="166">
        <v>0</v>
      </c>
      <c r="M525" s="18">
        <v>0</v>
      </c>
      <c r="N525" s="165" t="str">
        <f>VLOOKUP(Table2[[#This Row],[Code]],'MPG Payment'!$B$4:$Z$130,25,0)</f>
        <v>Release1</v>
      </c>
      <c r="O525" s="170">
        <f t="shared" si="35"/>
        <v>4034</v>
      </c>
      <c r="P525" t="str">
        <f>IFERROR(VLOOKUP(D525,'Bank Master'!$C$3:$D$7987,2,0),"Indirect")</f>
        <v>Direct</v>
      </c>
      <c r="Q525" t="str">
        <f>IFERROR(VLOOKUP(A525,Table1424[],6,0),0)</f>
        <v xml:space="preserve">Sanjeev Kumar </v>
      </c>
      <c r="R525" t="str">
        <f>IFERROR(VLOOKUP(A525,Table1424[],7,0),0)</f>
        <v>50386815886</v>
      </c>
      <c r="S525" t="str">
        <f>IFERROR(VLOOKUP(A525,Table1424[],8,0),0)</f>
        <v>IDIB000B873</v>
      </c>
      <c r="T525" t="str">
        <f>IFERROR(VLOOKUP(A525,Table1424[],9,0),0)</f>
        <v xml:space="preserve">Indian Bank </v>
      </c>
      <c r="U525" s="40">
        <f>IFERROR(VLOOKUP(A525,Table1424[],10,0),0)</f>
        <v>45524</v>
      </c>
      <c r="V525">
        <f t="shared" si="36"/>
        <v>1</v>
      </c>
      <c r="W525" t="str">
        <f t="shared" si="37"/>
        <v>Available</v>
      </c>
      <c r="X525" s="164" t="str" cm="1">
        <f t="array" aca="1" ref="X525" ca="1">SUBSTITUTE(SUBSTITUTE(MID(CELL("filename"),FIND("[",CELL("filename"))+1,FIND("]",CELL("filename"))-FIND("[",CELL("filename"))-1)," JH Farmer Payment-",""),".xlsx","")</f>
        <v>Indent</v>
      </c>
      <c r="Y525" s="13">
        <f t="shared" si="38"/>
        <v>27.244802005403162</v>
      </c>
      <c r="Z525" s="3">
        <v>0</v>
      </c>
    </row>
    <row r="526" spans="1:26" x14ac:dyDescent="0.25">
      <c r="A526" t="str">
        <f>CONCATENATE(Table2[[#This Row],[Code]],Table2[[#This Row],[Farmers Code]])</f>
        <v>200200110016</v>
      </c>
      <c r="B526" s="1" t="str">
        <f>INDEX('MPG Payment'!$A:$A,MATCH(Table2[[#This Row],[Code]],'MPG Payment'!B:B,0))</f>
        <v>BMC Code :2002</v>
      </c>
      <c r="C526" t="str">
        <f>VLOOKUP(Table2[[#This Row],[Code]],'MPG Payment'!B:C,2,0)</f>
        <v>DHONTHA TOLI</v>
      </c>
      <c r="D526" s="17">
        <v>20020011</v>
      </c>
      <c r="E526" s="17" t="s">
        <v>26</v>
      </c>
      <c r="F526" s="1">
        <v>7</v>
      </c>
      <c r="G526" s="13">
        <v>7.29</v>
      </c>
      <c r="H526" s="13">
        <v>313.10500000000002</v>
      </c>
      <c r="I526" s="166">
        <v>0</v>
      </c>
      <c r="J526" s="191">
        <v>0</v>
      </c>
      <c r="K526" s="166">
        <v>0</v>
      </c>
      <c r="L526" s="166">
        <v>0</v>
      </c>
      <c r="M526" s="18">
        <v>0</v>
      </c>
      <c r="N526" s="165" t="str">
        <f>VLOOKUP(Table2[[#This Row],[Code]],'MPG Payment'!$B$4:$Z$130,25,0)</f>
        <v>Release1</v>
      </c>
      <c r="O526" s="170">
        <f t="shared" si="35"/>
        <v>313</v>
      </c>
      <c r="P526" t="str">
        <f>IFERROR(VLOOKUP(D526,'Bank Master'!$C$3:$D$7987,2,0),"Indirect")</f>
        <v>Direct</v>
      </c>
      <c r="Q526" t="str">
        <f>IFERROR(VLOOKUP(A526,Table1424[],6,0),0)</f>
        <v xml:space="preserve">Sukra Mahli </v>
      </c>
      <c r="R526" t="str">
        <f>IFERROR(VLOOKUP(A526,Table1424[],7,0),0)</f>
        <v>50280447024</v>
      </c>
      <c r="S526" t="str">
        <f>IFERROR(VLOOKUP(A526,Table1424[],8,0),0)</f>
        <v>IDIB000B873</v>
      </c>
      <c r="T526" t="str">
        <f>IFERROR(VLOOKUP(A526,Table1424[],9,0),0)</f>
        <v xml:space="preserve">Indian Bank </v>
      </c>
      <c r="U526" s="40">
        <f>IFERROR(VLOOKUP(A526,Table1424[],10,0),0)</f>
        <v>45502</v>
      </c>
      <c r="V526">
        <f t="shared" si="36"/>
        <v>1</v>
      </c>
      <c r="W526" t="str">
        <f t="shared" si="37"/>
        <v>Available</v>
      </c>
      <c r="X526" s="164" t="str" cm="1">
        <f t="array" aca="1" ref="X526" ca="1">SUBSTITUTE(SUBSTITUTE(MID(CELL("filename"),FIND("[",CELL("filename"))+1,FIND("]",CELL("filename"))-FIND("[",CELL("filename"))-1)," JH Farmer Payment-",""),".xlsx","")</f>
        <v>Indent</v>
      </c>
      <c r="Y526" s="13">
        <f t="shared" si="38"/>
        <v>15.032475994513034</v>
      </c>
      <c r="Z526" s="3">
        <v>0</v>
      </c>
    </row>
    <row r="527" spans="1:26" x14ac:dyDescent="0.25">
      <c r="A527" t="str">
        <f>CONCATENATE(Table2[[#This Row],[Code]],Table2[[#This Row],[Farmers Code]])</f>
        <v>200200110017</v>
      </c>
      <c r="B527" s="1" t="str">
        <f>INDEX('MPG Payment'!$A:$A,MATCH(Table2[[#This Row],[Code]],'MPG Payment'!B:B,0))</f>
        <v>BMC Code :2002</v>
      </c>
      <c r="C527" t="str">
        <f>VLOOKUP(Table2[[#This Row],[Code]],'MPG Payment'!B:C,2,0)</f>
        <v>DHONTHA TOLI</v>
      </c>
      <c r="D527" s="17">
        <v>20020011</v>
      </c>
      <c r="E527" s="17" t="s">
        <v>27</v>
      </c>
      <c r="F527" s="1">
        <v>1</v>
      </c>
      <c r="G527" s="13">
        <v>1.68</v>
      </c>
      <c r="H527" s="13">
        <v>73.718400000000003</v>
      </c>
      <c r="I527" s="166">
        <v>0</v>
      </c>
      <c r="J527" s="191">
        <v>0</v>
      </c>
      <c r="K527" s="166">
        <v>0</v>
      </c>
      <c r="L527" s="166">
        <v>0</v>
      </c>
      <c r="M527" s="18">
        <v>0</v>
      </c>
      <c r="N527" s="165" t="str">
        <f>VLOOKUP(Table2[[#This Row],[Code]],'MPG Payment'!$B$4:$Z$130,25,0)</f>
        <v>Release1</v>
      </c>
      <c r="O527" s="170">
        <f t="shared" si="35"/>
        <v>74</v>
      </c>
      <c r="P527" t="str">
        <f>IFERROR(VLOOKUP(D527,'Bank Master'!$C$3:$D$7987,2,0),"Indirect")</f>
        <v>Direct</v>
      </c>
      <c r="Q527" t="str">
        <f>IFERROR(VLOOKUP(A527,Table1424[],6,0),0)</f>
        <v>Sonil Kispotta</v>
      </c>
      <c r="R527" t="str">
        <f>IFERROR(VLOOKUP(A527,Table1424[],7,0),0)</f>
        <v>50448137138</v>
      </c>
      <c r="S527" t="str">
        <f>IFERROR(VLOOKUP(A527,Table1424[],8,0),0)</f>
        <v>IDIB000B873</v>
      </c>
      <c r="T527" t="str">
        <f>IFERROR(VLOOKUP(A527,Table1424[],9,0),0)</f>
        <v xml:space="preserve">Indian Bank </v>
      </c>
      <c r="U527" s="40">
        <f>IFERROR(VLOOKUP(A527,Table1424[],10,0),0)</f>
        <v>45502</v>
      </c>
      <c r="V527">
        <f t="shared" si="36"/>
        <v>1</v>
      </c>
      <c r="W527" t="str">
        <f t="shared" si="37"/>
        <v>Available</v>
      </c>
      <c r="X527" s="164" t="str" cm="1">
        <f t="array" aca="1" ref="X527" ca="1">SUBSTITUTE(SUBSTITUTE(MID(CELL("filename"),FIND("[",CELL("filename"))+1,FIND("]",CELL("filename"))-FIND("[",CELL("filename"))-1)," JH Farmer Payment-",""),".xlsx","")</f>
        <v>Indent</v>
      </c>
      <c r="Y527" s="13">
        <f t="shared" si="38"/>
        <v>2.1940000000000004</v>
      </c>
      <c r="Z527" s="3">
        <v>0</v>
      </c>
    </row>
    <row r="528" spans="1:26" x14ac:dyDescent="0.25">
      <c r="A528" t="str">
        <f>CONCATENATE(Table2[[#This Row],[Code]],Table2[[#This Row],[Farmers Code]])</f>
        <v>200200110022</v>
      </c>
      <c r="B528" s="1" t="str">
        <f>INDEX('MPG Payment'!$A:$A,MATCH(Table2[[#This Row],[Code]],'MPG Payment'!B:B,0))</f>
        <v>BMC Code :2002</v>
      </c>
      <c r="C528" t="str">
        <f>VLOOKUP(Table2[[#This Row],[Code]],'MPG Payment'!B:C,2,0)</f>
        <v>DHONTHA TOLI</v>
      </c>
      <c r="D528" s="17">
        <v>20020011</v>
      </c>
      <c r="E528" s="17" t="s">
        <v>37</v>
      </c>
      <c r="F528" s="1">
        <v>7</v>
      </c>
      <c r="G528" s="13">
        <v>19.68</v>
      </c>
      <c r="H528" s="13">
        <v>1000.9753000000001</v>
      </c>
      <c r="I528" s="166">
        <v>0</v>
      </c>
      <c r="J528" s="191">
        <v>0</v>
      </c>
      <c r="K528" s="166">
        <v>0</v>
      </c>
      <c r="L528" s="166">
        <v>0</v>
      </c>
      <c r="M528" s="18">
        <v>0</v>
      </c>
      <c r="N528" s="165" t="str">
        <f>VLOOKUP(Table2[[#This Row],[Code]],'MPG Payment'!$B$4:$Z$130,25,0)</f>
        <v>Release1</v>
      </c>
      <c r="O528" s="170">
        <f t="shared" si="35"/>
        <v>1001</v>
      </c>
      <c r="P528" t="str">
        <f>IFERROR(VLOOKUP(D528,'Bank Master'!$C$3:$D$7987,2,0),"Indirect")</f>
        <v>Direct</v>
      </c>
      <c r="Q528" t="str">
        <f>IFERROR(VLOOKUP(A528,Table1424[],6,0),0)</f>
        <v xml:space="preserve">Karmi Urain </v>
      </c>
      <c r="R528" t="str">
        <f>IFERROR(VLOOKUP(A528,Table1424[],7,0),0)</f>
        <v>110128607863</v>
      </c>
      <c r="S528" t="str">
        <f>IFERROR(VLOOKUP(A528,Table1424[],8,0),0)</f>
        <v>CNRB0004904</v>
      </c>
      <c r="T528" t="str">
        <f>IFERROR(VLOOKUP(A528,Table1424[],9,0),0)</f>
        <v>CANARA BANK</v>
      </c>
      <c r="U528" s="40">
        <f>IFERROR(VLOOKUP(A528,Table1424[],10,0),0)</f>
        <v>45535</v>
      </c>
      <c r="V528">
        <f t="shared" si="36"/>
        <v>1</v>
      </c>
      <c r="W528" t="str">
        <f t="shared" si="37"/>
        <v>Available</v>
      </c>
      <c r="X528" s="164" t="str" cm="1">
        <f t="array" aca="1" ref="X528" ca="1">SUBSTITUTE(SUBSTITUTE(MID(CELL("filename"),FIND("[",CELL("filename"))+1,FIND("]",CELL("filename"))-FIND("[",CELL("filename"))-1)," JH Farmer Payment-",""),".xlsx","")</f>
        <v>Indent</v>
      </c>
      <c r="Y528" s="13">
        <f t="shared" si="38"/>
        <v>17.801898119918704</v>
      </c>
      <c r="Z528" s="3">
        <v>0</v>
      </c>
    </row>
    <row r="529" spans="1:27" x14ac:dyDescent="0.25">
      <c r="A529" t="str">
        <f>CONCATENATE(Table2[[#This Row],[Code]],Table2[[#This Row],[Farmers Code]])</f>
        <v>200200110024</v>
      </c>
      <c r="B529" s="1" t="str">
        <f>INDEX('MPG Payment'!$A:$A,MATCH(Table2[[#This Row],[Code]],'MPG Payment'!B:B,0))</f>
        <v>BMC Code :2002</v>
      </c>
      <c r="C529" t="str">
        <f>VLOOKUP(Table2[[#This Row],[Code]],'MPG Payment'!B:C,2,0)</f>
        <v>DHONTHA TOLI</v>
      </c>
      <c r="D529" s="17">
        <v>20020011</v>
      </c>
      <c r="E529" s="17" t="s">
        <v>29</v>
      </c>
      <c r="F529" s="1">
        <v>13</v>
      </c>
      <c r="G529" s="13">
        <v>47.48</v>
      </c>
      <c r="H529" s="13">
        <v>1815.2357999999999</v>
      </c>
      <c r="I529" s="166">
        <v>0</v>
      </c>
      <c r="J529" s="191">
        <v>0</v>
      </c>
      <c r="K529" s="166">
        <v>0</v>
      </c>
      <c r="L529" s="166">
        <v>0</v>
      </c>
      <c r="M529" s="18">
        <v>0</v>
      </c>
      <c r="N529" s="165" t="str">
        <f>VLOOKUP(Table2[[#This Row],[Code]],'MPG Payment'!$B$4:$Z$130,25,0)</f>
        <v>Release1</v>
      </c>
      <c r="O529" s="170">
        <f t="shared" si="35"/>
        <v>1815</v>
      </c>
      <c r="P529" t="str">
        <f>IFERROR(VLOOKUP(D529,'Bank Master'!$C$3:$D$7987,2,0),"Indirect")</f>
        <v>Direct</v>
      </c>
      <c r="Q529" t="str">
        <f>IFERROR(VLOOKUP(A529,Table1424[],6,0),0)</f>
        <v>PINKI DEVI</v>
      </c>
      <c r="R529" t="str">
        <f>IFERROR(VLOOKUP(A529,Table1424[],7,0),0)</f>
        <v>7919401829</v>
      </c>
      <c r="S529" t="str">
        <f>IFERROR(VLOOKUP(A529,Table1424[],8,0),0)</f>
        <v>IDIB000B873</v>
      </c>
      <c r="T529" t="str">
        <f>IFERROR(VLOOKUP(A529,Table1424[],9,0),0)</f>
        <v xml:space="preserve">Indian Bank </v>
      </c>
      <c r="U529" s="40">
        <f>IFERROR(VLOOKUP(A529,Table1424[],10,0),0)</f>
        <v>45663</v>
      </c>
      <c r="V529">
        <f t="shared" si="36"/>
        <v>1</v>
      </c>
      <c r="W529" t="str">
        <f t="shared" si="37"/>
        <v>Available</v>
      </c>
      <c r="X529" s="164" t="str" cm="1">
        <f t="array" aca="1" ref="X529" ca="1">SUBSTITUTE(SUBSTITUTE(MID(CELL("filename"),FIND("[",CELL("filename"))+1,FIND("]",CELL("filename"))-FIND("[",CELL("filename"))-1)," JH Farmer Payment-",""),".xlsx","")</f>
        <v>Indent</v>
      </c>
      <c r="Y529" s="13">
        <f t="shared" si="38"/>
        <v>24.850532224094358</v>
      </c>
      <c r="Z529" s="3">
        <v>0</v>
      </c>
    </row>
    <row r="530" spans="1:27" x14ac:dyDescent="0.25">
      <c r="A530" t="str">
        <f>CONCATENATE(Table2[[#This Row],[Code]],Table2[[#This Row],[Farmers Code]])</f>
        <v>200200110033</v>
      </c>
      <c r="B530" s="1" t="str">
        <f>INDEX('MPG Payment'!$A:$A,MATCH(Table2[[#This Row],[Code]],'MPG Payment'!B:B,0))</f>
        <v>BMC Code :2002</v>
      </c>
      <c r="C530" t="str">
        <f>VLOOKUP(Table2[[#This Row],[Code]],'MPG Payment'!B:C,2,0)</f>
        <v>DHONTHA TOLI</v>
      </c>
      <c r="D530" s="17">
        <v>20020011</v>
      </c>
      <c r="E530" s="17" t="s">
        <v>32</v>
      </c>
      <c r="F530" s="1">
        <v>14</v>
      </c>
      <c r="G530" s="13">
        <v>29.540000000000003</v>
      </c>
      <c r="H530" s="13">
        <v>1338.7304999999999</v>
      </c>
      <c r="I530" s="166">
        <v>0</v>
      </c>
      <c r="J530" s="191">
        <v>0</v>
      </c>
      <c r="K530" s="166">
        <v>0</v>
      </c>
      <c r="L530" s="166">
        <v>0</v>
      </c>
      <c r="M530" s="18">
        <v>0</v>
      </c>
      <c r="N530" s="165" t="str">
        <f>VLOOKUP(Table2[[#This Row],[Code]],'MPG Payment'!$B$4:$Z$130,25,0)</f>
        <v>Release1</v>
      </c>
      <c r="O530" s="170">
        <f t="shared" si="35"/>
        <v>1339</v>
      </c>
      <c r="P530" t="str">
        <f>IFERROR(VLOOKUP(D530,'Bank Master'!$C$3:$D$7987,2,0),"Indirect")</f>
        <v>Direct</v>
      </c>
      <c r="Q530" t="str">
        <f>IFERROR(VLOOKUP(A530,Table1424[],6,0),0)</f>
        <v>DEVANTI DEVI</v>
      </c>
      <c r="R530" t="str">
        <f>IFERROR(VLOOKUP(A530,Table1424[],7,0),0)</f>
        <v>000110132425</v>
      </c>
      <c r="S530" t="str">
        <f>IFERROR(VLOOKUP(A530,Table1424[],8,0),0)</f>
        <v>IPOS0000001</v>
      </c>
      <c r="T530" t="str">
        <f>IFERROR(VLOOKUP(A530,Table1424[],9,0),0)</f>
        <v xml:space="preserve">India post Payments Bank </v>
      </c>
      <c r="U530" s="40">
        <f>IFERROR(VLOOKUP(A530,Table1424[],10,0),0)</f>
        <v>45556</v>
      </c>
      <c r="V530">
        <f t="shared" si="36"/>
        <v>1</v>
      </c>
      <c r="W530" t="str">
        <f t="shared" si="37"/>
        <v>Available</v>
      </c>
      <c r="X530" s="164" t="str" cm="1">
        <f t="array" aca="1" ref="X530" ca="1">SUBSTITUTE(SUBSTITUTE(MID(CELL("filename"),FIND("[",CELL("filename"))+1,FIND("]",CELL("filename"))-FIND("[",CELL("filename"))-1)," JH Farmer Payment-",""),".xlsx","")</f>
        <v>Indent</v>
      </c>
      <c r="Y530" s="13">
        <f t="shared" si="38"/>
        <v>31.723471563981043</v>
      </c>
      <c r="Z530" s="3">
        <v>0</v>
      </c>
    </row>
    <row r="531" spans="1:27" x14ac:dyDescent="0.25">
      <c r="A531" t="str">
        <f>CONCATENATE(Table2[[#This Row],[Code]],Table2[[#This Row],[Farmers Code]])</f>
        <v>200200110038</v>
      </c>
      <c r="B531" s="1" t="str">
        <f>INDEX('MPG Payment'!$A:$A,MATCH(Table2[[#This Row],[Code]],'MPG Payment'!B:B,0))</f>
        <v>BMC Code :2002</v>
      </c>
      <c r="C531" t="str">
        <f>VLOOKUP(Table2[[#This Row],[Code]],'MPG Payment'!B:C,2,0)</f>
        <v>DHONTHA TOLI</v>
      </c>
      <c r="D531" s="17">
        <v>20020011</v>
      </c>
      <c r="E531" s="17" t="s">
        <v>11</v>
      </c>
      <c r="F531" s="1">
        <v>5</v>
      </c>
      <c r="G531" s="13">
        <v>24.08</v>
      </c>
      <c r="H531" s="13">
        <v>995.21360000000004</v>
      </c>
      <c r="I531" s="166">
        <v>0</v>
      </c>
      <c r="J531" s="191">
        <v>0</v>
      </c>
      <c r="K531" s="166">
        <v>0</v>
      </c>
      <c r="L531" s="166">
        <v>0</v>
      </c>
      <c r="M531" s="18">
        <v>0</v>
      </c>
      <c r="N531" s="165" t="str">
        <f>VLOOKUP(Table2[[#This Row],[Code]],'MPG Payment'!$B$4:$Z$130,25,0)</f>
        <v>Release1</v>
      </c>
      <c r="O531" s="170">
        <f t="shared" si="35"/>
        <v>995</v>
      </c>
      <c r="P531" t="str">
        <f>IFERROR(VLOOKUP(D531,'Bank Master'!$C$3:$D$7987,2,0),"Indirect")</f>
        <v>Direct</v>
      </c>
      <c r="Q531" t="str">
        <f>IFERROR(VLOOKUP(A531,Table1424[],6,0),0)</f>
        <v>SAHARUN ANSARI</v>
      </c>
      <c r="R531" t="str">
        <f>IFERROR(VLOOKUP(A531,Table1424[],7,0),0)</f>
        <v>22009548932</v>
      </c>
      <c r="S531" t="str">
        <f>IFERROR(VLOOKUP(A531,Table1424[],8,0),0)</f>
        <v>SBIN0RRVCGB</v>
      </c>
      <c r="T531" t="str">
        <f>IFERROR(VLOOKUP(A531,Table1424[],9,0),0)</f>
        <v>STATE BANK OF INDIA</v>
      </c>
      <c r="U531" s="40">
        <f>IFERROR(VLOOKUP(A531,Table1424[],10,0),0)</f>
        <v>45600</v>
      </c>
      <c r="V531">
        <f t="shared" si="36"/>
        <v>1</v>
      </c>
      <c r="W531" t="str">
        <f t="shared" si="37"/>
        <v>Available</v>
      </c>
      <c r="X531" s="164" t="str" cm="1">
        <f t="array" aca="1" ref="X531" ca="1">SUBSTITUTE(SUBSTITUTE(MID(CELL("filename"),FIND("[",CELL("filename"))+1,FIND("]",CELL("filename"))-FIND("[",CELL("filename"))-1)," JH Farmer Payment-",""),".xlsx","")</f>
        <v>Indent</v>
      </c>
      <c r="Y531" s="13">
        <f t="shared" si="38"/>
        <v>10.332367109634554</v>
      </c>
      <c r="Z531" s="3">
        <v>0</v>
      </c>
    </row>
    <row r="532" spans="1:27" x14ac:dyDescent="0.25">
      <c r="A532" t="str">
        <f>CONCATENATE(Table2[[#This Row],[Code]],Table2[[#This Row],[Farmers Code]])</f>
        <v>200200110042</v>
      </c>
      <c r="B532" s="1" t="str">
        <f>INDEX('MPG Payment'!$A:$A,MATCH(Table2[[#This Row],[Code]],'MPG Payment'!B:B,0))</f>
        <v>BMC Code :2002</v>
      </c>
      <c r="C532" t="str">
        <f>VLOOKUP(Table2[[#This Row],[Code]],'MPG Payment'!B:C,2,0)</f>
        <v>DHONTHA TOLI</v>
      </c>
      <c r="D532" s="17">
        <v>20020011</v>
      </c>
      <c r="E532" s="17" t="s">
        <v>14</v>
      </c>
      <c r="F532" s="1">
        <v>7</v>
      </c>
      <c r="G532" s="13">
        <v>13.489999999999998</v>
      </c>
      <c r="H532" s="13">
        <v>715.69769999999994</v>
      </c>
      <c r="I532" s="166">
        <v>0</v>
      </c>
      <c r="J532" s="191">
        <v>0</v>
      </c>
      <c r="K532" s="166">
        <v>0</v>
      </c>
      <c r="L532" s="166">
        <v>0</v>
      </c>
      <c r="M532" s="18">
        <v>0</v>
      </c>
      <c r="N532" s="165" t="str">
        <f>VLOOKUP(Table2[[#This Row],[Code]],'MPG Payment'!$B$4:$Z$130,25,0)</f>
        <v>Release1</v>
      </c>
      <c r="O532" s="170">
        <f t="shared" si="35"/>
        <v>716</v>
      </c>
      <c r="P532" t="str">
        <f>IFERROR(VLOOKUP(D532,'Bank Master'!$C$3:$D$7987,2,0),"Indirect")</f>
        <v>Direct</v>
      </c>
      <c r="Q532" t="str">
        <f>IFERROR(VLOOKUP(A532,Table1424[],6,0),0)</f>
        <v>NAGESHWAR ORAON</v>
      </c>
      <c r="R532" t="str">
        <f>IFERROR(VLOOKUP(A532,Table1424[],7,0),0)</f>
        <v>494510100012906</v>
      </c>
      <c r="S532" t="str">
        <f>IFERROR(VLOOKUP(A532,Table1424[],8,0),0)</f>
        <v>BKID0004945</v>
      </c>
      <c r="T532" t="str">
        <f>IFERROR(VLOOKUP(A532,Table1424[],9,0),0)</f>
        <v>BANK OF INDIA</v>
      </c>
      <c r="U532" s="40">
        <f>IFERROR(VLOOKUP(A532,Table1424[],10,0),0)</f>
        <v>45649</v>
      </c>
      <c r="V532">
        <f t="shared" si="36"/>
        <v>1</v>
      </c>
      <c r="W532" t="str">
        <f t="shared" si="37"/>
        <v>Available</v>
      </c>
      <c r="X532" s="164" t="str" cm="1">
        <f t="array" aca="1" ref="X532" ca="1">SUBSTITUTE(SUBSTITUTE(MID(CELL("filename"),FIND("[",CELL("filename"))+1,FIND("]",CELL("filename"))-FIND("[",CELL("filename"))-1)," JH Farmer Payment-",""),".xlsx","")</f>
        <v>Indent</v>
      </c>
      <c r="Y532" s="13">
        <f t="shared" si="38"/>
        <v>18.568880281690145</v>
      </c>
      <c r="Z532" s="3">
        <v>0</v>
      </c>
    </row>
    <row r="533" spans="1:27" x14ac:dyDescent="0.25">
      <c r="A533" t="str">
        <f>CONCATENATE(Table2[[#This Row],[Code]],Table2[[#This Row],[Farmers Code]])</f>
        <v>200200110046</v>
      </c>
      <c r="B533" s="1" t="str">
        <f>INDEX('MPG Payment'!$A:$A,MATCH(Table2[[#This Row],[Code]],'MPG Payment'!B:B,0))</f>
        <v>BMC Code :2002</v>
      </c>
      <c r="C533" t="str">
        <f>VLOOKUP(Table2[[#This Row],[Code]],'MPG Payment'!B:C,2,0)</f>
        <v>DHONTHA TOLI</v>
      </c>
      <c r="D533" s="17">
        <v>20020011</v>
      </c>
      <c r="E533" s="17" t="s">
        <v>129</v>
      </c>
      <c r="F533" s="1">
        <v>7</v>
      </c>
      <c r="G533" s="13">
        <v>28.880000000000003</v>
      </c>
      <c r="H533" s="13">
        <v>1365.6426000000001</v>
      </c>
      <c r="I533" s="166">
        <v>0</v>
      </c>
      <c r="J533" s="191">
        <v>0</v>
      </c>
      <c r="K533" s="166">
        <v>0</v>
      </c>
      <c r="L533" s="166">
        <v>0</v>
      </c>
      <c r="M533" s="18">
        <v>0</v>
      </c>
      <c r="N533" s="165" t="str">
        <f>VLOOKUP(Table2[[#This Row],[Code]],'MPG Payment'!$B$4:$Z$130,25,0)</f>
        <v>Release1</v>
      </c>
      <c r="O533" s="170">
        <f t="shared" si="35"/>
        <v>1366</v>
      </c>
      <c r="P533" t="str">
        <f>IFERROR(VLOOKUP(D533,'Bank Master'!$C$3:$D$7987,2,0),"Indirect")</f>
        <v>Direct</v>
      </c>
      <c r="Q533" t="str">
        <f>IFERROR(VLOOKUP(A533,Table1424[],6,0),0)</f>
        <v>KAMLI DEVI</v>
      </c>
      <c r="R533" t="str">
        <f>IFERROR(VLOOKUP(A533,Table1424[],7,0),0)</f>
        <v>110166614467</v>
      </c>
      <c r="S533" t="str">
        <f>IFERROR(VLOOKUP(A533,Table1424[],8,0),0)</f>
        <v>CNRB0004904</v>
      </c>
      <c r="T533">
        <f>IFERROR(VLOOKUP(A533,Table1424[],9,0),0)</f>
        <v>0</v>
      </c>
      <c r="U533" s="40">
        <f>IFERROR(VLOOKUP(A533,Table1424[],10,0),0)</f>
        <v>0</v>
      </c>
      <c r="V533">
        <f t="shared" si="36"/>
        <v>1</v>
      </c>
      <c r="W533" t="str">
        <f t="shared" si="37"/>
        <v>Available</v>
      </c>
      <c r="X533" s="164" t="str" cm="1">
        <f t="array" aca="1" ref="X533" ca="1">SUBSTITUTE(SUBSTITUTE(MID(CELL("filename"),FIND("[",CELL("filename"))+1,FIND("]",CELL("filename"))-FIND("[",CELL("filename"))-1)," JH Farmer Payment-",""),".xlsx","")</f>
        <v>Indent</v>
      </c>
      <c r="Y533" s="13">
        <f t="shared" si="38"/>
        <v>16.550377770083106</v>
      </c>
      <c r="Z533" s="3">
        <v>0</v>
      </c>
    </row>
    <row r="534" spans="1:27" x14ac:dyDescent="0.25">
      <c r="A534" t="str">
        <f>CONCATENATE(Table2[[#This Row],[Code]],Table2[[#This Row],[Farmers Code]])</f>
        <v>200200110047</v>
      </c>
      <c r="B534" s="1" t="str">
        <f>INDEX('MPG Payment'!$A:$A,MATCH(Table2[[#This Row],[Code]],'MPG Payment'!B:B,0))</f>
        <v>BMC Code :2002</v>
      </c>
      <c r="C534" t="str">
        <f>VLOOKUP(Table2[[#This Row],[Code]],'MPG Payment'!B:C,2,0)</f>
        <v>DHONTHA TOLI</v>
      </c>
      <c r="D534" s="17">
        <v>20020011</v>
      </c>
      <c r="E534" s="17" t="s">
        <v>423</v>
      </c>
      <c r="F534" s="1">
        <v>4</v>
      </c>
      <c r="G534" s="13">
        <v>97.26</v>
      </c>
      <c r="H534" s="13">
        <v>3651.9644000000003</v>
      </c>
      <c r="I534" s="166">
        <v>0</v>
      </c>
      <c r="J534" s="191">
        <v>0</v>
      </c>
      <c r="K534" s="166">
        <v>0</v>
      </c>
      <c r="L534" s="166">
        <v>0</v>
      </c>
      <c r="M534" s="18">
        <v>0</v>
      </c>
      <c r="N534" s="165" t="str">
        <f>VLOOKUP(Table2[[#This Row],[Code]],'MPG Payment'!$B$4:$Z$130,25,0)</f>
        <v>Release1</v>
      </c>
      <c r="O534" s="170">
        <f t="shared" si="35"/>
        <v>3652</v>
      </c>
      <c r="P534" t="str">
        <f>IFERROR(VLOOKUP(D534,'Bank Master'!$C$3:$D$7987,2,0),"Indirect")</f>
        <v>Direct</v>
      </c>
      <c r="Q534" t="str">
        <f>IFERROR(VLOOKUP(A534,Table1424[],6,0),0)</f>
        <v>DILIP ORAON</v>
      </c>
      <c r="R534" t="str">
        <f>IFERROR(VLOOKUP(A534,Table1424[],7,0),0)</f>
        <v>21525006056</v>
      </c>
      <c r="S534" t="str">
        <f>IFERROR(VLOOKUP(A534,Table1424[],8,0),0)</f>
        <v>IDIB000B873</v>
      </c>
      <c r="T534">
        <f>IFERROR(VLOOKUP(A534,Table1424[],9,0),0)</f>
        <v>0</v>
      </c>
      <c r="U534" s="40">
        <f>IFERROR(VLOOKUP(A534,Table1424[],10,0),0)</f>
        <v>0</v>
      </c>
      <c r="V534">
        <f t="shared" si="36"/>
        <v>1</v>
      </c>
      <c r="W534" t="str">
        <f t="shared" si="37"/>
        <v>Available</v>
      </c>
      <c r="X534" s="164" t="str" cm="1">
        <f t="array" aca="1" ref="X534" ca="1">SUBSTITUTE(SUBSTITUTE(MID(CELL("filename"),FIND("[",CELL("filename"))+1,FIND("]",CELL("filename"))-FIND("[",CELL("filename"))-1)," JH Farmer Payment-",""),".xlsx","")</f>
        <v>Indent</v>
      </c>
      <c r="Y534" s="13">
        <f t="shared" si="38"/>
        <v>7.5096944273082462</v>
      </c>
      <c r="Z534" s="3">
        <v>0</v>
      </c>
    </row>
    <row r="535" spans="1:27" x14ac:dyDescent="0.25">
      <c r="A535" t="str">
        <f>CONCATENATE(Table2[[#This Row],[Code]],Table2[[#This Row],[Farmers Code]])</f>
        <v>200200110048</v>
      </c>
      <c r="B535" s="1" t="str">
        <f>INDEX('MPG Payment'!$A:$A,MATCH(Table2[[#This Row],[Code]],'MPG Payment'!B:B,0))</f>
        <v>BMC Code :2002</v>
      </c>
      <c r="C535" t="str">
        <f>VLOOKUP(Table2[[#This Row],[Code]],'MPG Payment'!B:C,2,0)</f>
        <v>DHONTHA TOLI</v>
      </c>
      <c r="D535" s="17">
        <v>20020011</v>
      </c>
      <c r="E535" s="17" t="s">
        <v>424</v>
      </c>
      <c r="F535" s="1">
        <v>5</v>
      </c>
      <c r="G535" s="13">
        <v>8.1999999999999993</v>
      </c>
      <c r="H535" s="13">
        <v>365.48070000000001</v>
      </c>
      <c r="I535" s="166">
        <v>0</v>
      </c>
      <c r="J535" s="191">
        <v>0</v>
      </c>
      <c r="K535" s="166">
        <v>0</v>
      </c>
      <c r="L535" s="166">
        <v>0</v>
      </c>
      <c r="M535" s="18">
        <v>0</v>
      </c>
      <c r="N535" s="165" t="str">
        <f>VLOOKUP(Table2[[#This Row],[Code]],'MPG Payment'!$B$4:$Z$130,25,0)</f>
        <v>Release1</v>
      </c>
      <c r="O535" s="170">
        <f t="shared" si="35"/>
        <v>365</v>
      </c>
      <c r="P535" t="str">
        <f>IFERROR(VLOOKUP(D535,'Bank Master'!$C$3:$D$7987,2,0),"Indirect")</f>
        <v>Direct</v>
      </c>
      <c r="Q535" t="str">
        <f>IFERROR(VLOOKUP(A535,Table1424[],6,0),0)</f>
        <v>BUDHNA ORAON</v>
      </c>
      <c r="R535" t="str">
        <f>IFERROR(VLOOKUP(A535,Table1424[],7,0),0)</f>
        <v>50147316062</v>
      </c>
      <c r="S535" t="str">
        <f>IFERROR(VLOOKUP(A535,Table1424[],8,0),0)</f>
        <v>IDIB000B873</v>
      </c>
      <c r="T535">
        <f>IFERROR(VLOOKUP(A535,Table1424[],9,0),0)</f>
        <v>0</v>
      </c>
      <c r="U535" s="40">
        <f>IFERROR(VLOOKUP(A535,Table1424[],10,0),0)</f>
        <v>0</v>
      </c>
      <c r="V535">
        <f t="shared" si="36"/>
        <v>1</v>
      </c>
      <c r="W535" t="str">
        <f t="shared" si="37"/>
        <v>Available</v>
      </c>
      <c r="X535" s="164" t="str" cm="1">
        <f t="array" aca="1" ref="X535" ca="1">SUBSTITUTE(SUBSTITUTE(MID(CELL("filename"),FIND("[",CELL("filename"))+1,FIND("]",CELL("filename"))-FIND("[",CELL("filename"))-1)," JH Farmer Payment-",""),".xlsx","")</f>
        <v>Indent</v>
      </c>
      <c r="Y535" s="13">
        <f t="shared" si="38"/>
        <v>11.142704268292684</v>
      </c>
      <c r="Z535" s="3">
        <v>0</v>
      </c>
    </row>
    <row r="536" spans="1:27" x14ac:dyDescent="0.25">
      <c r="A536" t="str">
        <f>CONCATENATE(Table2[[#This Row],[Code]],Table2[[#This Row],[Farmers Code]])</f>
        <v>200200110050</v>
      </c>
      <c r="B536" s="1" t="str">
        <f>INDEX('MPG Payment'!$A:$A,MATCH(Table2[[#This Row],[Code]],'MPG Payment'!B:B,0))</f>
        <v>BMC Code :2002</v>
      </c>
      <c r="C536" t="str">
        <f>VLOOKUP(Table2[[#This Row],[Code]],'MPG Payment'!B:C,2,0)</f>
        <v>DHONTHA TOLI</v>
      </c>
      <c r="D536" s="17">
        <v>20020011</v>
      </c>
      <c r="E536" s="17" t="s">
        <v>2068</v>
      </c>
      <c r="F536" s="1">
        <v>6</v>
      </c>
      <c r="G536" s="13">
        <v>16.650000000000002</v>
      </c>
      <c r="H536" s="13">
        <v>691.28399999999999</v>
      </c>
      <c r="I536" s="166">
        <v>0</v>
      </c>
      <c r="J536" s="191">
        <v>0</v>
      </c>
      <c r="K536" s="166">
        <v>0</v>
      </c>
      <c r="L536" s="166">
        <v>0</v>
      </c>
      <c r="M536" s="18">
        <v>0</v>
      </c>
      <c r="N536" s="165" t="str">
        <f>VLOOKUP(Table2[[#This Row],[Code]],'MPG Payment'!$B$4:$Z$130,25,0)</f>
        <v>Release1</v>
      </c>
      <c r="O536" s="170">
        <f t="shared" ref="O536:O599" si="39">IF(N536="Yes",0,ROUND((H536-I536-J536-K536-L536-M536),0))</f>
        <v>691</v>
      </c>
      <c r="P536" t="str">
        <f>IFERROR(VLOOKUP(D536,'Bank Master'!$C$3:$D$7987,2,0),"Indirect")</f>
        <v>Direct</v>
      </c>
      <c r="Q536" t="str">
        <f>IFERROR(VLOOKUP(A536,Table1424[],6,0),0)</f>
        <v>KURESHA KHATUN</v>
      </c>
      <c r="R536" t="str">
        <f>IFERROR(VLOOKUP(A536,Table1424[],7,0),0)</f>
        <v>22009585500</v>
      </c>
      <c r="S536" t="str">
        <f>IFERROR(VLOOKUP(A536,Table1424[],8,0),0)</f>
        <v>SBIN0RRVCGB</v>
      </c>
      <c r="T536">
        <f>IFERROR(VLOOKUP(A536,Table1424[],9,0),0)</f>
        <v>0</v>
      </c>
      <c r="U536" s="40">
        <f>IFERROR(VLOOKUP(A536,Table1424[],10,0),0)</f>
        <v>45796</v>
      </c>
      <c r="V536">
        <f t="shared" ref="V536:V599" si="40">IF(G536&gt;0,1,0)</f>
        <v>1</v>
      </c>
      <c r="W536" t="str">
        <f t="shared" ref="W536:W599" si="41">IF(Q536=0,"Not Available","Available")</f>
        <v>Available</v>
      </c>
      <c r="X536" s="164" t="str" cm="1">
        <f t="array" aca="1" ref="X536" ca="1">SUBSTITUTE(SUBSTITUTE(MID(CELL("filename"),FIND("[",CELL("filename"))+1,FIND("]",CELL("filename"))-FIND("[",CELL("filename"))-1)," JH Farmer Payment-",""),".xlsx","")</f>
        <v>Indent</v>
      </c>
      <c r="Y536" s="13">
        <f t="shared" si="38"/>
        <v>12.455567567567568</v>
      </c>
      <c r="Z536" s="3">
        <v>0</v>
      </c>
    </row>
    <row r="537" spans="1:27" x14ac:dyDescent="0.25">
      <c r="A537" t="str">
        <f>CONCATENATE(Table2[[#This Row],[Code]],Table2[[#This Row],[Farmers Code]])</f>
        <v>200200110051</v>
      </c>
      <c r="B537" s="1" t="str">
        <f>INDEX('MPG Payment'!$A:$A,MATCH(Table2[[#This Row],[Code]],'MPG Payment'!B:B,0))</f>
        <v>BMC Code :2002</v>
      </c>
      <c r="C537" t="str">
        <f>VLOOKUP(Table2[[#This Row],[Code]],'MPG Payment'!B:C,2,0)</f>
        <v>DHONTHA TOLI</v>
      </c>
      <c r="D537" s="17">
        <v>20020011</v>
      </c>
      <c r="E537" s="17" t="s">
        <v>130</v>
      </c>
      <c r="F537" s="1">
        <v>12</v>
      </c>
      <c r="G537" s="13">
        <v>227.20000000000002</v>
      </c>
      <c r="H537" s="13">
        <v>10530.439200000003</v>
      </c>
      <c r="I537" s="166">
        <v>0</v>
      </c>
      <c r="J537" s="191">
        <v>0</v>
      </c>
      <c r="K537" s="166">
        <v>296</v>
      </c>
      <c r="L537" s="166">
        <v>0</v>
      </c>
      <c r="M537" s="18">
        <v>0</v>
      </c>
      <c r="N537" s="165" t="str">
        <f>VLOOKUP(Table2[[#This Row],[Code]],'MPG Payment'!$B$4:$Z$130,25,0)</f>
        <v>Release1</v>
      </c>
      <c r="O537" s="170">
        <f t="shared" si="39"/>
        <v>10234</v>
      </c>
      <c r="P537" t="str">
        <f>IFERROR(VLOOKUP(D537,'Bank Master'!$C$3:$D$7987,2,0),"Indirect")</f>
        <v>Direct</v>
      </c>
      <c r="Q537" t="str">
        <f>IFERROR(VLOOKUP(A537,Table1424[],6,0),0)</f>
        <v>ANUP KUMAR</v>
      </c>
      <c r="R537" t="str">
        <f>IFERROR(VLOOKUP(A537,Table1424[],7,0),0)</f>
        <v>494510510008975</v>
      </c>
      <c r="S537" t="str">
        <f>IFERROR(VLOOKUP(A537,Table1424[],8,0),0)</f>
        <v>BKID0004945</v>
      </c>
      <c r="T537">
        <f>IFERROR(VLOOKUP(A537,Table1424[],9,0),0)</f>
        <v>0</v>
      </c>
      <c r="U537" s="40">
        <f>IFERROR(VLOOKUP(A537,Table1424[],10,0),0)</f>
        <v>45818</v>
      </c>
      <c r="V537">
        <f t="shared" si="40"/>
        <v>1</v>
      </c>
      <c r="W537" t="str">
        <f t="shared" si="41"/>
        <v>Available</v>
      </c>
      <c r="X537" s="164" t="str" cm="1">
        <f t="array" aca="1" ref="X537" ca="1">SUBSTITUTE(SUBSTITUTE(MID(CELL("filename"),FIND("[",CELL("filename"))+1,FIND("]",CELL("filename"))-FIND("[",CELL("filename"))-1)," JH Farmer Payment-",""),".xlsx","")</f>
        <v>Indent</v>
      </c>
      <c r="Y537" s="13">
        <f t="shared" si="38"/>
        <v>27.809258450704235</v>
      </c>
      <c r="Z537" s="3">
        <v>0</v>
      </c>
    </row>
    <row r="538" spans="1:27" x14ac:dyDescent="0.25">
      <c r="A538" t="str">
        <f>CONCATENATE(Table2[[#This Row],[Code]],Table2[[#This Row],[Farmers Code]])</f>
        <v>200200110053</v>
      </c>
      <c r="B538" s="1" t="str">
        <f>INDEX('MPG Payment'!$A:$A,MATCH(Table2[[#This Row],[Code]],'MPG Payment'!B:B,0))</f>
        <v>BMC Code :2002</v>
      </c>
      <c r="C538" t="str">
        <f>VLOOKUP(Table2[[#This Row],[Code]],'MPG Payment'!B:C,2,0)</f>
        <v>DHONTHA TOLI</v>
      </c>
      <c r="D538" s="17">
        <v>20020011</v>
      </c>
      <c r="E538" s="17" t="s">
        <v>131</v>
      </c>
      <c r="F538" s="1">
        <v>7</v>
      </c>
      <c r="G538" s="13">
        <v>14.23</v>
      </c>
      <c r="H538" s="13">
        <v>709.53380000000004</v>
      </c>
      <c r="I538" s="166">
        <v>0</v>
      </c>
      <c r="J538" s="191">
        <v>0</v>
      </c>
      <c r="K538" s="166">
        <v>0</v>
      </c>
      <c r="L538" s="166">
        <v>0</v>
      </c>
      <c r="M538" s="18">
        <v>0</v>
      </c>
      <c r="N538" s="165" t="str">
        <f>VLOOKUP(Table2[[#This Row],[Code]],'MPG Payment'!$B$4:$Z$130,25,0)</f>
        <v>Release1</v>
      </c>
      <c r="O538" s="170">
        <f t="shared" si="39"/>
        <v>710</v>
      </c>
      <c r="P538" t="str">
        <f>IFERROR(VLOOKUP(D538,'Bank Master'!$C$3:$D$7987,2,0),"Indirect")</f>
        <v>Direct</v>
      </c>
      <c r="Q538" t="str">
        <f>IFERROR(VLOOKUP(A538,Table1424[],6,0),0)</f>
        <v>LASIRAN KHATOON</v>
      </c>
      <c r="R538" t="str">
        <f>IFERROR(VLOOKUP(A538,Table1424[],7,0),0)</f>
        <v>50384101022</v>
      </c>
      <c r="S538" t="str">
        <f>IFERROR(VLOOKUP(A538,Table1424[],8,0),0)</f>
        <v>IDIB000B873</v>
      </c>
      <c r="T538">
        <f>IFERROR(VLOOKUP(A538,Table1424[],9,0),0)</f>
        <v>0</v>
      </c>
      <c r="U538" s="40">
        <f>IFERROR(VLOOKUP(A538,Table1424[],10,0),0)</f>
        <v>45846</v>
      </c>
      <c r="V538">
        <f t="shared" si="40"/>
        <v>1</v>
      </c>
      <c r="W538" t="str">
        <f t="shared" si="41"/>
        <v>Available</v>
      </c>
      <c r="X538" s="164" t="str" cm="1">
        <f t="array" aca="1" ref="X538" ca="1">SUBSTITUTE(SUBSTITUTE(MID(CELL("filename"),FIND("[",CELL("filename"))+1,FIND("]",CELL("filename"))-FIND("[",CELL("filename"))-1)," JH Farmer Payment-",""),".xlsx","")</f>
        <v>Indent</v>
      </c>
      <c r="Y538" s="13">
        <f t="shared" si="38"/>
        <v>17.451639494026704</v>
      </c>
      <c r="Z538" s="3">
        <v>0</v>
      </c>
    </row>
    <row r="539" spans="1:27" x14ac:dyDescent="0.25">
      <c r="A539" t="str">
        <f>CONCATENATE(Table2[[#This Row],[Code]],Table2[[#This Row],[Farmers Code]])</f>
        <v>200200110057</v>
      </c>
      <c r="B539" s="1" t="str">
        <f>INDEX('MPG Payment'!$A:$A,MATCH(Table2[[#This Row],[Code]],'MPG Payment'!B:B,0))</f>
        <v>BMC Code :2002</v>
      </c>
      <c r="C539" t="str">
        <f>VLOOKUP(Table2[[#This Row],[Code]],'MPG Payment'!B:C,2,0)</f>
        <v>DHONTHA TOLI</v>
      </c>
      <c r="D539" s="17">
        <v>20020011</v>
      </c>
      <c r="E539" s="17" t="s">
        <v>762</v>
      </c>
      <c r="F539" s="1">
        <v>7</v>
      </c>
      <c r="G539" s="13">
        <v>44.629999999999995</v>
      </c>
      <c r="H539" s="13">
        <v>2077.8402000000001</v>
      </c>
      <c r="I539" s="166">
        <v>0</v>
      </c>
      <c r="J539" s="191">
        <v>0</v>
      </c>
      <c r="K539" s="166">
        <v>0</v>
      </c>
      <c r="L539" s="166">
        <v>0</v>
      </c>
      <c r="M539" s="18">
        <v>0</v>
      </c>
      <c r="N539" s="165" t="str">
        <f>VLOOKUP(Table2[[#This Row],[Code]],'MPG Payment'!$B$4:$Z$130,25,0)</f>
        <v>Release1</v>
      </c>
      <c r="O539" s="170">
        <f t="shared" si="39"/>
        <v>2078</v>
      </c>
      <c r="P539" t="str">
        <f>IFERROR(VLOOKUP(D539,'Bank Master'!$C$3:$D$7987,2,0),"Indirect")</f>
        <v>Direct</v>
      </c>
      <c r="Q539" t="str">
        <f>IFERROR(VLOOKUP(A539,Table1424[],6,0),0)</f>
        <v>BASUDEV ORAON</v>
      </c>
      <c r="R539" t="str">
        <f>IFERROR(VLOOKUP(A539,Table1424[],7,0),0)</f>
        <v>7795417462</v>
      </c>
      <c r="S539" t="str">
        <f>IFERROR(VLOOKUP(A539,Table1424[],8,0),0)</f>
        <v>IDIB000B873</v>
      </c>
      <c r="T539">
        <f>IFERROR(VLOOKUP(A539,Table1424[],9,0),0)</f>
        <v>0</v>
      </c>
      <c r="U539" s="40">
        <f>IFERROR(VLOOKUP(A539,Table1424[],10,0),0)</f>
        <v>45936</v>
      </c>
      <c r="V539">
        <f t="shared" si="40"/>
        <v>1</v>
      </c>
      <c r="W539" t="str">
        <f t="shared" si="41"/>
        <v>Available</v>
      </c>
      <c r="X539" s="164" t="str" cm="1">
        <f t="array" aca="1" ref="X539" ca="1">SUBSTITUTE(SUBSTITUTE(MID(CELL("filename"),FIND("[",CELL("filename"))+1,FIND("]",CELL("filename"))-FIND("[",CELL("filename"))-1)," JH Farmer Payment-",""),".xlsx","")</f>
        <v>Indent</v>
      </c>
      <c r="Y539" s="13">
        <f t="shared" si="38"/>
        <v>16.294960116513561</v>
      </c>
      <c r="Z539" s="3">
        <v>0</v>
      </c>
    </row>
    <row r="540" spans="1:27" x14ac:dyDescent="0.25">
      <c r="A540" t="str">
        <f>CONCATENATE(Table2[[#This Row],[Code]],Table2[[#This Row],[Farmers Code]])</f>
        <v>200200110058</v>
      </c>
      <c r="B540" s="1" t="str">
        <f>INDEX('MPG Payment'!$A:$A,MATCH(Table2[[#This Row],[Code]],'MPG Payment'!B:B,0))</f>
        <v>BMC Code :2002</v>
      </c>
      <c r="C540" t="str">
        <f>VLOOKUP(Table2[[#This Row],[Code]],'MPG Payment'!B:C,2,0)</f>
        <v>DHONTHA TOLI</v>
      </c>
      <c r="D540" s="17">
        <v>20020011</v>
      </c>
      <c r="E540" s="17" t="s">
        <v>763</v>
      </c>
      <c r="F540" s="1">
        <v>7</v>
      </c>
      <c r="G540" s="13">
        <v>11.14</v>
      </c>
      <c r="H540" s="13">
        <v>538.14480000000003</v>
      </c>
      <c r="I540" s="166">
        <v>0</v>
      </c>
      <c r="J540" s="191">
        <v>0</v>
      </c>
      <c r="K540" s="166">
        <v>0</v>
      </c>
      <c r="L540" s="166">
        <v>0</v>
      </c>
      <c r="M540" s="18">
        <v>0</v>
      </c>
      <c r="N540" s="165" t="str">
        <f>VLOOKUP(Table2[[#This Row],[Code]],'MPG Payment'!$B$4:$Z$130,25,0)</f>
        <v>Release1</v>
      </c>
      <c r="O540" s="170">
        <f t="shared" si="39"/>
        <v>538</v>
      </c>
      <c r="P540" t="str">
        <f>IFERROR(VLOOKUP(D540,'Bank Master'!$C$3:$D$7987,2,0),"Indirect")</f>
        <v>Direct</v>
      </c>
      <c r="Q540" t="str">
        <f>IFERROR(VLOOKUP(A540,Table1424[],6,0),0)</f>
        <v>RAJU YADAV</v>
      </c>
      <c r="R540" t="str">
        <f>IFERROR(VLOOKUP(A540,Table1424[],7,0),0)</f>
        <v>7319743650</v>
      </c>
      <c r="S540" t="str">
        <f>IFERROR(VLOOKUP(A540,Table1424[],8,0),0)</f>
        <v>IDIB000B873</v>
      </c>
      <c r="T540">
        <f>IFERROR(VLOOKUP(A540,Table1424[],9,0),0)</f>
        <v>0</v>
      </c>
      <c r="U540" s="40">
        <f>IFERROR(VLOOKUP(A540,Table1424[],10,0),0)</f>
        <v>45949</v>
      </c>
      <c r="V540">
        <f t="shared" si="40"/>
        <v>1</v>
      </c>
      <c r="W540" t="str">
        <f t="shared" si="41"/>
        <v>Available</v>
      </c>
      <c r="X540" s="164" t="str" cm="1">
        <f t="array" aca="1" ref="X540" ca="1">SUBSTITUTE(SUBSTITUTE(MID(CELL("filename"),FIND("[",CELL("filename"))+1,FIND("]",CELL("filename"))-FIND("[",CELL("filename"))-1)," JH Farmer Payment-",""),".xlsx","")</f>
        <v>Indent</v>
      </c>
      <c r="Y540" s="13">
        <f t="shared" si="38"/>
        <v>16.907601436265711</v>
      </c>
      <c r="Z540" s="3">
        <v>0</v>
      </c>
    </row>
    <row r="541" spans="1:27" x14ac:dyDescent="0.25">
      <c r="A541" t="str">
        <f>CONCATENATE(Table2[[#This Row],[Code]],Table2[[#This Row],[Farmers Code]])</f>
        <v>200200110060</v>
      </c>
      <c r="B541" s="1" t="str">
        <f>INDEX('MPG Payment'!$A:$A,MATCH(Table2[[#This Row],[Code]],'MPG Payment'!B:B,0))</f>
        <v>BMC Code :2002</v>
      </c>
      <c r="C541" t="str">
        <f>VLOOKUP(Table2[[#This Row],[Code]],'MPG Payment'!B:C,2,0)</f>
        <v>DHONTHA TOLI</v>
      </c>
      <c r="D541" s="17">
        <v>20020011</v>
      </c>
      <c r="E541" s="17" t="s">
        <v>957</v>
      </c>
      <c r="F541" s="1">
        <v>7</v>
      </c>
      <c r="G541" s="13">
        <v>15.590000000000002</v>
      </c>
      <c r="H541" s="13">
        <v>814.50029999999992</v>
      </c>
      <c r="I541" s="166">
        <v>0</v>
      </c>
      <c r="J541" s="191">
        <v>0</v>
      </c>
      <c r="K541" s="166">
        <v>0</v>
      </c>
      <c r="L541" s="166">
        <v>0</v>
      </c>
      <c r="M541" s="18">
        <v>0</v>
      </c>
      <c r="N541" s="165" t="str">
        <f>VLOOKUP(Table2[[#This Row],[Code]],'MPG Payment'!$B$4:$Z$130,25,0)</f>
        <v>Release1</v>
      </c>
      <c r="O541" s="170">
        <f t="shared" si="39"/>
        <v>815</v>
      </c>
      <c r="P541" t="str">
        <f>IFERROR(VLOOKUP(D541,'Bank Master'!$C$3:$D$7987,2,0),"Indirect")</f>
        <v>Direct</v>
      </c>
      <c r="Q541" t="str">
        <f>IFERROR(VLOOKUP(A541,Table1424[],6,0),0)</f>
        <v>RINA KUMARI</v>
      </c>
      <c r="R541" t="str">
        <f>IFERROR(VLOOKUP(A541,Table1424[],7,0),0)</f>
        <v>55528100000128</v>
      </c>
      <c r="S541" t="str">
        <f>IFERROR(VLOOKUP(A541,Table1424[],8,0),0)</f>
        <v>BARB0BEROXX</v>
      </c>
      <c r="T541">
        <f>IFERROR(VLOOKUP(A541,Table1424[],9,0),0)</f>
        <v>0</v>
      </c>
      <c r="U541" s="40">
        <f>IFERROR(VLOOKUP(A541,Table1424[],10,0),0)</f>
        <v>45949</v>
      </c>
      <c r="V541">
        <f t="shared" si="40"/>
        <v>1</v>
      </c>
      <c r="W541" t="str">
        <f t="shared" si="41"/>
        <v>Available</v>
      </c>
      <c r="X541" s="164" t="str" cm="1">
        <f t="array" aca="1" ref="X541" ca="1">SUBSTITUTE(SUBSTITUTE(MID(CELL("filename"),FIND("[",CELL("filename"))+1,FIND("]",CELL("filename"))-FIND("[",CELL("filename"))-1)," JH Farmer Payment-",""),".xlsx","")</f>
        <v>Indent</v>
      </c>
      <c r="Y541" s="13">
        <f t="shared" si="38"/>
        <v>18.285766837716483</v>
      </c>
      <c r="Z541" s="3">
        <v>0</v>
      </c>
    </row>
    <row r="542" spans="1:27" x14ac:dyDescent="0.25">
      <c r="A542" t="str">
        <f>CONCATENATE(Table2[[#This Row],[Code]],Table2[[#This Row],[Farmers Code]])</f>
        <v>200200110061</v>
      </c>
      <c r="B542" s="1" t="str">
        <f>INDEX('MPG Payment'!$A:$A,MATCH(Table2[[#This Row],[Code]],'MPG Payment'!B:B,0))</f>
        <v>BMC Code :2002</v>
      </c>
      <c r="C542" t="str">
        <f>VLOOKUP(Table2[[#This Row],[Code]],'MPG Payment'!B:C,2,0)</f>
        <v>DHONTHA TOLI</v>
      </c>
      <c r="D542" s="17">
        <v>20020011</v>
      </c>
      <c r="E542" s="17" t="s">
        <v>1061</v>
      </c>
      <c r="F542" s="1">
        <v>13</v>
      </c>
      <c r="G542" s="13">
        <v>40.930000000000007</v>
      </c>
      <c r="H542" s="13">
        <v>1742.9504999999999</v>
      </c>
      <c r="I542" s="166">
        <v>0</v>
      </c>
      <c r="J542" s="191">
        <v>0</v>
      </c>
      <c r="K542" s="166">
        <v>0</v>
      </c>
      <c r="L542" s="166">
        <v>0</v>
      </c>
      <c r="M542" s="18">
        <v>0</v>
      </c>
      <c r="N542" s="165" t="str">
        <f>VLOOKUP(Table2[[#This Row],[Code]],'MPG Payment'!$B$4:$Z$130,25,0)</f>
        <v>Release1</v>
      </c>
      <c r="O542" s="170">
        <f t="shared" si="39"/>
        <v>1743</v>
      </c>
      <c r="P542" t="str">
        <f>IFERROR(VLOOKUP(D542,'Bank Master'!$C$3:$D$7987,2,0),"Indirect")</f>
        <v>Direct</v>
      </c>
      <c r="Q542" t="str">
        <f>IFERROR(VLOOKUP(A542,Table1424[],6,0),0)</f>
        <v>ROSHAN KHATUN</v>
      </c>
      <c r="R542" t="str">
        <f>IFERROR(VLOOKUP(A542,Table1424[],7,0),0)</f>
        <v>22009555064</v>
      </c>
      <c r="S542" t="str">
        <f>IFERROR(VLOOKUP(A542,Table1424[],8,0),0)</f>
        <v>SBIN0RRVCGB</v>
      </c>
      <c r="T542">
        <f>IFERROR(VLOOKUP(A542,Table1424[],9,0),0)</f>
        <v>0</v>
      </c>
      <c r="U542" s="40">
        <f>IFERROR(VLOOKUP(A542,Table1424[],10,0),0)</f>
        <v>45971</v>
      </c>
      <c r="V542">
        <f t="shared" si="40"/>
        <v>1</v>
      </c>
      <c r="W542" t="str">
        <f t="shared" si="41"/>
        <v>Available</v>
      </c>
      <c r="X542" s="164" t="str" cm="1">
        <f t="array" aca="1" ref="X542" ca="1">SUBSTITUTE(SUBSTITUTE(MID(CELL("filename"),FIND("[",CELL("filename"))+1,FIND("]",CELL("filename"))-FIND("[",CELL("filename"))-1)," JH Farmer Payment-",""),".xlsx","")</f>
        <v>Indent</v>
      </c>
      <c r="Y542" s="13">
        <f t="shared" si="38"/>
        <v>27.679399584656728</v>
      </c>
      <c r="Z542" s="3">
        <v>0</v>
      </c>
    </row>
    <row r="543" spans="1:27" x14ac:dyDescent="0.25">
      <c r="A543" t="str">
        <f>CONCATENATE(Table2[[#This Row],[Code]],Table2[[#This Row],[Farmers Code]])</f>
        <v>200200110063</v>
      </c>
      <c r="B543" s="1" t="str">
        <f>INDEX('MPG Payment'!$A:$A,MATCH(Table2[[#This Row],[Code]],'MPG Payment'!B:B,0))</f>
        <v>BMC Code :2002</v>
      </c>
      <c r="C543" t="str">
        <f>VLOOKUP(Table2[[#This Row],[Code]],'MPG Payment'!B:C,2,0)</f>
        <v>DHONTHA TOLI</v>
      </c>
      <c r="D543" s="17">
        <v>20020011</v>
      </c>
      <c r="E543" s="17" t="s">
        <v>1151</v>
      </c>
      <c r="F543" s="1">
        <v>12</v>
      </c>
      <c r="G543" s="13">
        <v>33.480000000000004</v>
      </c>
      <c r="H543" s="13">
        <v>1240.4644000000003</v>
      </c>
      <c r="I543" s="166">
        <v>0</v>
      </c>
      <c r="J543" s="191">
        <v>0</v>
      </c>
      <c r="K543" s="166">
        <v>0</v>
      </c>
      <c r="L543" s="166">
        <v>0</v>
      </c>
      <c r="M543" s="18">
        <v>0</v>
      </c>
      <c r="N543" s="165" t="str">
        <f>VLOOKUP(Table2[[#This Row],[Code]],'MPG Payment'!$B$4:$Z$130,25,0)</f>
        <v>Release1</v>
      </c>
      <c r="O543" s="170">
        <f t="shared" si="39"/>
        <v>1240</v>
      </c>
      <c r="P543" t="str">
        <f>IFERROR(VLOOKUP(D543,'Bank Master'!$C$3:$D$7987,2,0),"Indirect")</f>
        <v>Direct</v>
      </c>
      <c r="Q543" t="str">
        <f>IFERROR(VLOOKUP(A543,Table1424[],6,0),0)</f>
        <v>PHAGU ORAON</v>
      </c>
      <c r="R543" t="str">
        <f>IFERROR(VLOOKUP(A543,Table1424[],7,0),0)</f>
        <v>21525007822</v>
      </c>
      <c r="S543" t="str">
        <f>IFERROR(VLOOKUP(A543,Table1424[],8,0),0)</f>
        <v>IDIB000B873</v>
      </c>
      <c r="T543">
        <f>IFERROR(VLOOKUP(A543,Table1424[],9,0),0)</f>
        <v>0</v>
      </c>
      <c r="U543" s="40">
        <f>IFERROR(VLOOKUP(A543,Table1424[],10,0),0)</f>
        <v>46153</v>
      </c>
      <c r="V543">
        <f t="shared" si="40"/>
        <v>1</v>
      </c>
      <c r="W543" t="str">
        <f t="shared" si="41"/>
        <v>Available</v>
      </c>
      <c r="X543" s="164" t="str" cm="1">
        <f t="array" aca="1" ref="X543" ca="1">SUBSTITUTE(SUBSTITUTE(MID(CELL("filename"),FIND("[",CELL("filename"))+1,FIND("]",CELL("filename"))-FIND("[",CELL("filename"))-1)," JH Farmer Payment-",""),".xlsx","")</f>
        <v>Indent</v>
      </c>
      <c r="Y543" s="13">
        <f t="shared" si="38"/>
        <v>22.230544802867389</v>
      </c>
      <c r="Z543" s="3">
        <v>0</v>
      </c>
      <c r="AA543" s="3"/>
    </row>
    <row r="544" spans="1:27" x14ac:dyDescent="0.25">
      <c r="A544" t="str">
        <f>CONCATENATE(Table2[[#This Row],[Code]],Table2[[#This Row],[Farmers Code]])</f>
        <v>200200110064</v>
      </c>
      <c r="B544" s="1" t="str">
        <f>INDEX('MPG Payment'!$A:$A,MATCH(Table2[[#This Row],[Code]],'MPG Payment'!B:B,0))</f>
        <v>BMC Code :2002</v>
      </c>
      <c r="C544" t="str">
        <f>VLOOKUP(Table2[[#This Row],[Code]],'MPG Payment'!B:C,2,0)</f>
        <v>DHONTHA TOLI</v>
      </c>
      <c r="D544" s="17">
        <v>20020011</v>
      </c>
      <c r="E544" s="17" t="s">
        <v>1237</v>
      </c>
      <c r="F544" s="1">
        <v>11</v>
      </c>
      <c r="G544" s="13">
        <v>17.59</v>
      </c>
      <c r="H544" s="13">
        <v>723.82709999999986</v>
      </c>
      <c r="I544" s="166">
        <v>0</v>
      </c>
      <c r="J544" s="191">
        <v>0</v>
      </c>
      <c r="K544" s="166">
        <v>0</v>
      </c>
      <c r="L544" s="166">
        <v>0</v>
      </c>
      <c r="M544" s="18">
        <v>0</v>
      </c>
      <c r="N544" s="165" t="str">
        <f>VLOOKUP(Table2[[#This Row],[Code]],'MPG Payment'!$B$4:$Z$130,25,0)</f>
        <v>Release1</v>
      </c>
      <c r="O544" s="170">
        <f t="shared" si="39"/>
        <v>724</v>
      </c>
      <c r="P544" t="str">
        <f>IFERROR(VLOOKUP(D544,'Bank Master'!$C$3:$D$7987,2,0),"Indirect")</f>
        <v>Direct</v>
      </c>
      <c r="Q544" t="str">
        <f>IFERROR(VLOOKUP(A544,Table1424[],6,0),0)</f>
        <v>URMILA DEVI</v>
      </c>
      <c r="R544" t="str">
        <f>IFERROR(VLOOKUP(A544,Table1424[],7,0),0)</f>
        <v>50121834528</v>
      </c>
      <c r="S544" t="str">
        <f>IFERROR(VLOOKUP(A544,Table1424[],8,0),0)</f>
        <v>IDIB000B873</v>
      </c>
      <c r="T544">
        <f>IFERROR(VLOOKUP(A544,Table1424[],9,0),0)</f>
        <v>0</v>
      </c>
      <c r="U544" s="40">
        <f>IFERROR(VLOOKUP(A544,Table1424[],10,0),0)</f>
        <v>46160</v>
      </c>
      <c r="V544">
        <f t="shared" si="40"/>
        <v>1</v>
      </c>
      <c r="W544" t="str">
        <f t="shared" si="41"/>
        <v>Available</v>
      </c>
      <c r="X544" s="164" t="str" cm="1">
        <f t="array" aca="1" ref="X544" ca="1">SUBSTITUTE(SUBSTITUTE(MID(CELL("filename"),FIND("[",CELL("filename"))+1,FIND("]",CELL("filename"))-FIND("[",CELL("filename"))-1)," JH Farmer Payment-",""),".xlsx","")</f>
        <v>Indent</v>
      </c>
      <c r="Y544" s="13">
        <f t="shared" si="38"/>
        <v>22.63245622512791</v>
      </c>
      <c r="Z544" s="3">
        <v>0</v>
      </c>
      <c r="AA544" s="31"/>
    </row>
    <row r="545" spans="1:27" x14ac:dyDescent="0.25">
      <c r="A545" t="str">
        <f>CONCATENATE(Table2[[#This Row],[Code]],Table2[[#This Row],[Farmers Code]])</f>
        <v>200200110065</v>
      </c>
      <c r="B545" s="1" t="str">
        <f>INDEX('MPG Payment'!$A:$A,MATCH(Table2[[#This Row],[Code]],'MPG Payment'!B:B,0))</f>
        <v>BMC Code :2002</v>
      </c>
      <c r="C545" t="str">
        <f>VLOOKUP(Table2[[#This Row],[Code]],'MPG Payment'!B:C,2,0)</f>
        <v>DHONTHA TOLI</v>
      </c>
      <c r="D545" s="17">
        <v>20020011</v>
      </c>
      <c r="E545" s="17" t="s">
        <v>1242</v>
      </c>
      <c r="F545" s="1">
        <v>7</v>
      </c>
      <c r="G545" s="13">
        <v>17.2</v>
      </c>
      <c r="H545" s="13">
        <v>675.64699999999993</v>
      </c>
      <c r="I545" s="166">
        <v>0</v>
      </c>
      <c r="J545" s="191">
        <v>0</v>
      </c>
      <c r="K545" s="166">
        <v>0</v>
      </c>
      <c r="L545" s="166">
        <v>0</v>
      </c>
      <c r="M545" s="18">
        <v>0</v>
      </c>
      <c r="N545" s="165" t="str">
        <f>VLOOKUP(Table2[[#This Row],[Code]],'MPG Payment'!$B$4:$Z$130,25,0)</f>
        <v>Release1</v>
      </c>
      <c r="O545" s="170">
        <f t="shared" si="39"/>
        <v>676</v>
      </c>
      <c r="P545" t="str">
        <f>IFERROR(VLOOKUP(D545,'Bank Master'!$C$3:$D$7987,2,0),"Indirect")</f>
        <v>Direct</v>
      </c>
      <c r="Q545" t="str">
        <f>IFERROR(VLOOKUP(A545,Table1424[],6,0),0)</f>
        <v>SUMITRA DEVI</v>
      </c>
      <c r="R545" t="str">
        <f>IFERROR(VLOOKUP(A545,Table1424[],7,0),0)</f>
        <v>22009549708</v>
      </c>
      <c r="S545" t="str">
        <f>IFERROR(VLOOKUP(A545,Table1424[],8,0),0)</f>
        <v>SBIN0RRVCGB</v>
      </c>
      <c r="T545">
        <f>IFERROR(VLOOKUP(A545,Table1424[],9,0),0)</f>
        <v>0</v>
      </c>
      <c r="U545" s="40">
        <f>IFERROR(VLOOKUP(A545,Table1424[],10,0),0)</f>
        <v>46216</v>
      </c>
      <c r="V545">
        <f t="shared" si="40"/>
        <v>1</v>
      </c>
      <c r="W545" t="str">
        <f t="shared" si="41"/>
        <v>Available</v>
      </c>
      <c r="X545" s="164" t="str" cm="1">
        <f t="array" aca="1" ref="X545" ca="1">SUBSTITUTE(SUBSTITUTE(MID(CELL("filename"),FIND("[",CELL("filename"))+1,FIND("]",CELL("filename"))-FIND("[",CELL("filename"))-1)," JH Farmer Payment-",""),".xlsx","")</f>
        <v>Indent</v>
      </c>
      <c r="Y545" s="13">
        <f t="shared" si="38"/>
        <v>13.74863081395349</v>
      </c>
      <c r="Z545" s="3">
        <v>0</v>
      </c>
    </row>
    <row r="546" spans="1:27" x14ac:dyDescent="0.25">
      <c r="A546" t="str">
        <f>CONCATENATE(Table2[[#This Row],[Code]],Table2[[#This Row],[Farmers Code]])</f>
        <v>200200140002</v>
      </c>
      <c r="B546" s="1" t="str">
        <f>INDEX('MPG Payment'!$A:$A,MATCH(Table2[[#This Row],[Code]],'MPG Payment'!B:B,0))</f>
        <v>BMC Code :2002</v>
      </c>
      <c r="C546" t="str">
        <f>VLOOKUP(Table2[[#This Row],[Code]],'MPG Payment'!B:C,2,0)</f>
        <v>BARGARI</v>
      </c>
      <c r="D546" s="17">
        <v>20020014</v>
      </c>
      <c r="E546" s="17" t="s">
        <v>17</v>
      </c>
      <c r="F546" s="1">
        <v>1</v>
      </c>
      <c r="G546" s="13">
        <v>4.05</v>
      </c>
      <c r="H546" s="13">
        <v>165.03749999999999</v>
      </c>
      <c r="I546" s="166">
        <v>0</v>
      </c>
      <c r="J546" s="191">
        <v>0</v>
      </c>
      <c r="K546" s="166">
        <v>0</v>
      </c>
      <c r="L546" s="166">
        <v>0</v>
      </c>
      <c r="M546" s="18">
        <v>0</v>
      </c>
      <c r="N546" s="165">
        <f>VLOOKUP(Table2[[#This Row],[Code]],'MPG Payment'!$B$4:$Z$130,25,0)</f>
        <v>0</v>
      </c>
      <c r="O546" s="170">
        <f t="shared" si="39"/>
        <v>165</v>
      </c>
      <c r="P546" t="str">
        <f>IFERROR(VLOOKUP(D546,'Bank Master'!$C$3:$D$7987,2,0),"Indirect")</f>
        <v>Direct</v>
      </c>
      <c r="Q546" t="str">
        <f>IFERROR(VLOOKUP(A546,Table1424[],6,0),0)</f>
        <v>MAGAN MAHTO</v>
      </c>
      <c r="R546" t="str">
        <f>IFERROR(VLOOKUP(A546,Table1424[],7,0),0)</f>
        <v>4904101003080</v>
      </c>
      <c r="S546" t="str">
        <f>IFERROR(VLOOKUP(A546,Table1424[],8,0),0)</f>
        <v>CNRB0004904</v>
      </c>
      <c r="T546" t="str">
        <f>IFERROR(VLOOKUP(A546,Table1424[],9,0),0)</f>
        <v>CANARA BANK</v>
      </c>
      <c r="U546" s="40">
        <f>IFERROR(VLOOKUP(A546,Table1424[],10,0),0)</f>
        <v>45593</v>
      </c>
      <c r="V546">
        <f t="shared" si="40"/>
        <v>1</v>
      </c>
      <c r="W546" t="str">
        <f t="shared" si="41"/>
        <v>Available</v>
      </c>
      <c r="X546" s="164" t="str" cm="1">
        <f t="array" aca="1" ref="X546" ca="1">SUBSTITUTE(SUBSTITUTE(MID(CELL("filename"),FIND("[",CELL("filename"))+1,FIND("]",CELL("filename"))-FIND("[",CELL("filename"))-1)," JH Farmer Payment-",""),".xlsx","")</f>
        <v>Indent</v>
      </c>
      <c r="Y546" s="13">
        <f t="shared" si="38"/>
        <v>2.0375000000000001</v>
      </c>
      <c r="Z546" s="3">
        <v>0</v>
      </c>
      <c r="AA546" s="31"/>
    </row>
    <row r="547" spans="1:27" x14ac:dyDescent="0.25">
      <c r="A547" t="str">
        <f>CONCATENATE(Table2[[#This Row],[Code]],Table2[[#This Row],[Farmers Code]])</f>
        <v>200200140003</v>
      </c>
      <c r="B547" s="1" t="str">
        <f>INDEX('MPG Payment'!$A:$A,MATCH(Table2[[#This Row],[Code]],'MPG Payment'!B:B,0))</f>
        <v>BMC Code :2002</v>
      </c>
      <c r="C547" t="str">
        <f>VLOOKUP(Table2[[#This Row],[Code]],'MPG Payment'!B:C,2,0)</f>
        <v>BARGARI</v>
      </c>
      <c r="D547" s="17">
        <v>20020014</v>
      </c>
      <c r="E547" s="17" t="s">
        <v>0</v>
      </c>
      <c r="F547" s="1">
        <v>14</v>
      </c>
      <c r="G547" s="13">
        <v>38.519999999999996</v>
      </c>
      <c r="H547" s="13">
        <v>1437.5043000000003</v>
      </c>
      <c r="I547" s="166">
        <v>0</v>
      </c>
      <c r="J547" s="191">
        <v>0</v>
      </c>
      <c r="K547" s="166">
        <v>0</v>
      </c>
      <c r="L547" s="166">
        <v>0</v>
      </c>
      <c r="M547" s="18">
        <v>0</v>
      </c>
      <c r="N547" s="165">
        <f>VLOOKUP(Table2[[#This Row],[Code]],'MPG Payment'!$B$4:$Z$130,25,0)</f>
        <v>0</v>
      </c>
      <c r="O547" s="170">
        <f t="shared" si="39"/>
        <v>1438</v>
      </c>
      <c r="P547" t="str">
        <f>IFERROR(VLOOKUP(D547,'Bank Master'!$C$3:$D$7987,2,0),"Indirect")</f>
        <v>Direct</v>
      </c>
      <c r="Q547" t="str">
        <f>IFERROR(VLOOKUP(A547,Table1424[],6,0),0)</f>
        <v>VILCHEN KACHHAP</v>
      </c>
      <c r="R547" t="str">
        <f>IFERROR(VLOOKUP(A547,Table1424[],7,0),0)</f>
        <v>4904108000486</v>
      </c>
      <c r="S547" t="str">
        <f>IFERROR(VLOOKUP(A547,Table1424[],8,0),0)</f>
        <v>CNRB0004904</v>
      </c>
      <c r="T547">
        <f>IFERROR(VLOOKUP(A547,Table1424[],9,0),0)</f>
        <v>0</v>
      </c>
      <c r="U547" s="40">
        <f>IFERROR(VLOOKUP(A547,Table1424[],10,0),0)</f>
        <v>45789</v>
      </c>
      <c r="V547">
        <f t="shared" si="40"/>
        <v>1</v>
      </c>
      <c r="W547" t="str">
        <f t="shared" si="41"/>
        <v>Available</v>
      </c>
      <c r="X547" s="164" t="str" cm="1">
        <f t="array" aca="1" ref="X547" ca="1">SUBSTITUTE(SUBSTITUTE(MID(CELL("filename"),FIND("[",CELL("filename"))+1,FIND("]",CELL("filename"))-FIND("[",CELL("filename"))-1)," JH Farmer Payment-",""),".xlsx","")</f>
        <v>Indent</v>
      </c>
      <c r="Y547" s="13">
        <f t="shared" si="38"/>
        <v>26.122871495327114</v>
      </c>
      <c r="Z547" s="3">
        <v>0</v>
      </c>
    </row>
    <row r="548" spans="1:27" x14ac:dyDescent="0.25">
      <c r="A548" t="str">
        <f>CONCATENATE(Table2[[#This Row],[Code]],Table2[[#This Row],[Farmers Code]])</f>
        <v>200200140005</v>
      </c>
      <c r="B548" s="1" t="str">
        <f>INDEX('MPG Payment'!$A:$A,MATCH(Table2[[#This Row],[Code]],'MPG Payment'!B:B,0))</f>
        <v>BMC Code :2002</v>
      </c>
      <c r="C548" t="str">
        <f>VLOOKUP(Table2[[#This Row],[Code]],'MPG Payment'!B:C,2,0)</f>
        <v>BARGARI</v>
      </c>
      <c r="D548" s="17">
        <v>20020014</v>
      </c>
      <c r="E548" s="17" t="s">
        <v>18</v>
      </c>
      <c r="F548" s="1">
        <v>6</v>
      </c>
      <c r="G548" s="13">
        <v>8.17</v>
      </c>
      <c r="H548" s="13">
        <v>344.08359999999999</v>
      </c>
      <c r="I548" s="166">
        <v>0</v>
      </c>
      <c r="J548" s="191">
        <v>0</v>
      </c>
      <c r="K548" s="166">
        <v>0</v>
      </c>
      <c r="L548" s="166">
        <v>0</v>
      </c>
      <c r="M548" s="18">
        <v>0</v>
      </c>
      <c r="N548" s="165">
        <f>VLOOKUP(Table2[[#This Row],[Code]],'MPG Payment'!$B$4:$Z$130,25,0)</f>
        <v>0</v>
      </c>
      <c r="O548" s="170">
        <f t="shared" si="39"/>
        <v>344</v>
      </c>
      <c r="P548" t="str">
        <f>IFERROR(VLOOKUP(D548,'Bank Master'!$C$3:$D$7987,2,0),"Indirect")</f>
        <v>Direct</v>
      </c>
      <c r="Q548" t="str">
        <f>IFERROR(VLOOKUP(A548,Table1424[],6,0),0)</f>
        <v>RASLUN KHATUN</v>
      </c>
      <c r="R548" t="str">
        <f>IFERROR(VLOOKUP(A548,Table1424[],7,0),0)</f>
        <v>50156885448</v>
      </c>
      <c r="S548" t="str">
        <f>IFERROR(VLOOKUP(A548,Table1424[],8,0),0)</f>
        <v>IDIB000B873</v>
      </c>
      <c r="T548">
        <f>IFERROR(VLOOKUP(A548,Table1424[],9,0),0)</f>
        <v>0</v>
      </c>
      <c r="U548" s="40">
        <f>IFERROR(VLOOKUP(A548,Table1424[],10,0),0)</f>
        <v>0</v>
      </c>
      <c r="V548">
        <f t="shared" si="40"/>
        <v>1</v>
      </c>
      <c r="W548" t="str">
        <f t="shared" si="41"/>
        <v>Available</v>
      </c>
      <c r="X548" s="164" t="str" cm="1">
        <f t="array" aca="1" ref="X548" ca="1">SUBSTITUTE(SUBSTITUTE(MID(CELL("filename"),FIND("[",CELL("filename"))+1,FIND("]",CELL("filename"))-FIND("[",CELL("filename"))-1)," JH Farmer Payment-",""),".xlsx","")</f>
        <v>Indent</v>
      </c>
      <c r="Y548" s="13">
        <f t="shared" si="38"/>
        <v>12.634648714810282</v>
      </c>
      <c r="Z548" s="3">
        <v>0</v>
      </c>
    </row>
    <row r="549" spans="1:27" x14ac:dyDescent="0.25">
      <c r="A549" t="str">
        <f>CONCATENATE(Table2[[#This Row],[Code]],Table2[[#This Row],[Farmers Code]])</f>
        <v>200200140009</v>
      </c>
      <c r="B549" s="1" t="str">
        <f>INDEX('MPG Payment'!$A:$A,MATCH(Table2[[#This Row],[Code]],'MPG Payment'!B:B,0))</f>
        <v>BMC Code :2002</v>
      </c>
      <c r="C549" t="str">
        <f>VLOOKUP(Table2[[#This Row],[Code]],'MPG Payment'!B:C,2,0)</f>
        <v>BARGARI</v>
      </c>
      <c r="D549" s="17">
        <v>20020014</v>
      </c>
      <c r="E549" s="17" t="s">
        <v>36</v>
      </c>
      <c r="F549" s="1">
        <v>14</v>
      </c>
      <c r="G549" s="13">
        <v>163.42000000000002</v>
      </c>
      <c r="H549" s="13">
        <v>6728.2074000000011</v>
      </c>
      <c r="I549" s="166">
        <v>0</v>
      </c>
      <c r="J549" s="191">
        <v>0</v>
      </c>
      <c r="K549" s="166">
        <v>0</v>
      </c>
      <c r="L549" s="166">
        <v>0</v>
      </c>
      <c r="M549" s="18">
        <v>0</v>
      </c>
      <c r="N549" s="165">
        <f>VLOOKUP(Table2[[#This Row],[Code]],'MPG Payment'!$B$4:$Z$130,25,0)</f>
        <v>0</v>
      </c>
      <c r="O549" s="170">
        <f t="shared" si="39"/>
        <v>6728</v>
      </c>
      <c r="P549" t="str">
        <f>IFERROR(VLOOKUP(D549,'Bank Master'!$C$3:$D$7987,2,0),"Indirect")</f>
        <v>Direct</v>
      </c>
      <c r="Q549" t="str">
        <f>IFERROR(VLOOKUP(A549,Table1424[],6,0),0)</f>
        <v>BAIJNATH GOPE</v>
      </c>
      <c r="R549" t="str">
        <f>IFERROR(VLOOKUP(A549,Table1424[],7,0),0)</f>
        <v>43341197352</v>
      </c>
      <c r="S549" t="str">
        <f>IFERROR(VLOOKUP(A549,Table1424[],8,0),0)</f>
        <v>SBIN0014339</v>
      </c>
      <c r="T549" t="str">
        <f>IFERROR(VLOOKUP(A549,Table1424[],9,0),0)</f>
        <v>STATE BANK OF INDIA</v>
      </c>
      <c r="U549" s="40">
        <f>IFERROR(VLOOKUP(A549,Table1424[],10,0),0)</f>
        <v>45642</v>
      </c>
      <c r="V549">
        <f t="shared" si="40"/>
        <v>1</v>
      </c>
      <c r="W549" t="str">
        <f t="shared" si="41"/>
        <v>Available</v>
      </c>
      <c r="X549" s="164" t="str" cm="1">
        <f t="array" aca="1" ref="X549" ca="1">SUBSTITUTE(SUBSTITUTE(MID(CELL("filename"),FIND("[",CELL("filename"))+1,FIND("]",CELL("filename"))-FIND("[",CELL("filename"))-1)," JH Farmer Payment-",""),".xlsx","")</f>
        <v>Indent</v>
      </c>
      <c r="Y549" s="13">
        <f t="shared" si="38"/>
        <v>28.819882388936485</v>
      </c>
      <c r="Z549" s="3">
        <v>0</v>
      </c>
    </row>
    <row r="550" spans="1:27" x14ac:dyDescent="0.25">
      <c r="A550" t="str">
        <f>CONCATENATE(Table2[[#This Row],[Code]],Table2[[#This Row],[Farmers Code]])</f>
        <v>200200140010</v>
      </c>
      <c r="B550" s="1" t="str">
        <f>INDEX('MPG Payment'!$A:$A,MATCH(Table2[[#This Row],[Code]],'MPG Payment'!B:B,0))</f>
        <v>BMC Code :2002</v>
      </c>
      <c r="C550" t="str">
        <f>VLOOKUP(Table2[[#This Row],[Code]],'MPG Payment'!B:C,2,0)</f>
        <v>BARGARI</v>
      </c>
      <c r="D550" s="17">
        <v>20020014</v>
      </c>
      <c r="E550" s="17" t="s">
        <v>21</v>
      </c>
      <c r="F550" s="1">
        <v>9</v>
      </c>
      <c r="G550" s="13">
        <v>27.64</v>
      </c>
      <c r="H550" s="13">
        <v>1113.1228999999998</v>
      </c>
      <c r="I550" s="166">
        <v>0</v>
      </c>
      <c r="J550" s="191">
        <v>0</v>
      </c>
      <c r="K550" s="166">
        <v>0</v>
      </c>
      <c r="L550" s="166">
        <v>0</v>
      </c>
      <c r="M550" s="18">
        <v>0</v>
      </c>
      <c r="N550" s="165">
        <f>VLOOKUP(Table2[[#This Row],[Code]],'MPG Payment'!$B$4:$Z$130,25,0)</f>
        <v>0</v>
      </c>
      <c r="O550" s="170">
        <f t="shared" si="39"/>
        <v>1113</v>
      </c>
      <c r="P550" t="str">
        <f>IFERROR(VLOOKUP(D550,'Bank Master'!$C$3:$D$7987,2,0),"Indirect")</f>
        <v>Direct</v>
      </c>
      <c r="Q550" t="str">
        <f>IFERROR(VLOOKUP(A550,Table1424[],6,0),0)</f>
        <v>DASMI DEVI</v>
      </c>
      <c r="R550" t="str">
        <f>IFERROR(VLOOKUP(A550,Table1424[],7,0),0)</f>
        <v>50219272873</v>
      </c>
      <c r="S550" t="str">
        <f>IFERROR(VLOOKUP(A550,Table1424[],8,0),0)</f>
        <v>IDIB000B873</v>
      </c>
      <c r="T550">
        <f>IFERROR(VLOOKUP(A550,Table1424[],9,0),0)</f>
        <v>0</v>
      </c>
      <c r="U550" s="40">
        <f>IFERROR(VLOOKUP(A550,Table1424[],10,0),0)</f>
        <v>0</v>
      </c>
      <c r="V550">
        <f t="shared" si="40"/>
        <v>1</v>
      </c>
      <c r="W550" t="str">
        <f t="shared" si="41"/>
        <v>Available</v>
      </c>
      <c r="X550" s="164" t="str" cm="1">
        <f t="array" aca="1" ref="X550" ca="1">SUBSTITUTE(SUBSTITUTE(MID(CELL("filename"),FIND("[",CELL("filename"))+1,FIND("]",CELL("filename"))-FIND("[",CELL("filename"))-1)," JH Farmer Payment-",""),".xlsx","")</f>
        <v>Indent</v>
      </c>
      <c r="Y550" s="13">
        <f t="shared" si="38"/>
        <v>18.122478473227204</v>
      </c>
      <c r="Z550" s="3">
        <v>0</v>
      </c>
    </row>
    <row r="551" spans="1:27" x14ac:dyDescent="0.25">
      <c r="A551" t="str">
        <f>CONCATENATE(Table2[[#This Row],[Code]],Table2[[#This Row],[Farmers Code]])</f>
        <v>200200140011</v>
      </c>
      <c r="B551" s="1" t="str">
        <f>INDEX('MPG Payment'!$A:$A,MATCH(Table2[[#This Row],[Code]],'MPG Payment'!B:B,0))</f>
        <v>BMC Code :2002</v>
      </c>
      <c r="C551" t="str">
        <f>VLOOKUP(Table2[[#This Row],[Code]],'MPG Payment'!B:C,2,0)</f>
        <v>BARGARI</v>
      </c>
      <c r="D551" s="17">
        <v>20020014</v>
      </c>
      <c r="E551" s="17" t="s">
        <v>22</v>
      </c>
      <c r="F551" s="1">
        <v>7</v>
      </c>
      <c r="G551" s="13">
        <v>29.300000000000004</v>
      </c>
      <c r="H551" s="13">
        <v>1250.8604999999998</v>
      </c>
      <c r="I551" s="166">
        <v>0</v>
      </c>
      <c r="J551" s="191">
        <v>0</v>
      </c>
      <c r="K551" s="166">
        <v>0</v>
      </c>
      <c r="L551" s="166">
        <v>0</v>
      </c>
      <c r="M551" s="18">
        <v>0</v>
      </c>
      <c r="N551" s="165">
        <f>VLOOKUP(Table2[[#This Row],[Code]],'MPG Payment'!$B$4:$Z$130,25,0)</f>
        <v>0</v>
      </c>
      <c r="O551" s="170">
        <f t="shared" si="39"/>
        <v>1251</v>
      </c>
      <c r="P551" t="str">
        <f>IFERROR(VLOOKUP(D551,'Bank Master'!$C$3:$D$7987,2,0),"Indirect")</f>
        <v>Direct</v>
      </c>
      <c r="Q551" t="str">
        <f>IFERROR(VLOOKUP(A551,Table1424[],6,0),0)</f>
        <v>PREMIKA EKKA</v>
      </c>
      <c r="R551" t="str">
        <f>IFERROR(VLOOKUP(A551,Table1424[],7,0),0)</f>
        <v>59088022639</v>
      </c>
      <c r="S551" t="str">
        <f>IFERROR(VLOOKUP(A551,Table1424[],8,0),0)</f>
        <v>IDIB000B873</v>
      </c>
      <c r="T551">
        <f>IFERROR(VLOOKUP(A551,Table1424[],9,0),0)</f>
        <v>0</v>
      </c>
      <c r="U551" s="40">
        <f>IFERROR(VLOOKUP(A551,Table1424[],10,0),0)</f>
        <v>45846</v>
      </c>
      <c r="V551">
        <f t="shared" si="40"/>
        <v>1</v>
      </c>
      <c r="W551" t="str">
        <f t="shared" si="41"/>
        <v>Available</v>
      </c>
      <c r="X551" s="164" t="str" cm="1">
        <f t="array" aca="1" ref="X551" ca="1">SUBSTITUTE(SUBSTITUTE(MID(CELL("filename"),FIND("[",CELL("filename"))+1,FIND("]",CELL("filename"))-FIND("[",CELL("filename"))-1)," JH Farmer Payment-",""),".xlsx","")</f>
        <v>Indent</v>
      </c>
      <c r="Y551" s="13">
        <f t="shared" si="38"/>
        <v>14.942019624573376</v>
      </c>
      <c r="Z551" s="3">
        <v>0</v>
      </c>
    </row>
    <row r="552" spans="1:27" x14ac:dyDescent="0.25">
      <c r="A552" t="str">
        <f>CONCATENATE(Table2[[#This Row],[Code]],Table2[[#This Row],[Farmers Code]])</f>
        <v>200200140012</v>
      </c>
      <c r="B552" s="1" t="str">
        <f>INDEX('MPG Payment'!$A:$A,MATCH(Table2[[#This Row],[Code]],'MPG Payment'!B:B,0))</f>
        <v>BMC Code :2002</v>
      </c>
      <c r="C552" t="str">
        <f>VLOOKUP(Table2[[#This Row],[Code]],'MPG Payment'!B:C,2,0)</f>
        <v>BARGARI</v>
      </c>
      <c r="D552" s="17">
        <v>20020014</v>
      </c>
      <c r="E552" s="17" t="s">
        <v>40</v>
      </c>
      <c r="F552" s="1">
        <v>14</v>
      </c>
      <c r="G552" s="13">
        <v>590.08000000000004</v>
      </c>
      <c r="H552" s="13">
        <v>24016.536099999998</v>
      </c>
      <c r="I552" s="166">
        <v>0</v>
      </c>
      <c r="J552" s="191">
        <v>0</v>
      </c>
      <c r="K552" s="166">
        <v>0</v>
      </c>
      <c r="L552" s="166">
        <v>0</v>
      </c>
      <c r="M552" s="18">
        <v>0</v>
      </c>
      <c r="N552" s="165">
        <f>VLOOKUP(Table2[[#This Row],[Code]],'MPG Payment'!$B$4:$Z$130,25,0)</f>
        <v>0</v>
      </c>
      <c r="O552" s="170">
        <f t="shared" si="39"/>
        <v>24017</v>
      </c>
      <c r="P552" t="str">
        <f>IFERROR(VLOOKUP(D552,'Bank Master'!$C$3:$D$7987,2,0),"Indirect")</f>
        <v>Direct</v>
      </c>
      <c r="Q552" t="str">
        <f>IFERROR(VLOOKUP(A552,Table1424[],6,0),0)</f>
        <v xml:space="preserve">MONO DEVI </v>
      </c>
      <c r="R552" t="str">
        <f>IFERROR(VLOOKUP(A552,Table1424[],7,0),0)</f>
        <v>50418954441</v>
      </c>
      <c r="S552" t="str">
        <f>IFERROR(VLOOKUP(A552,Table1424[],8,0),0)</f>
        <v>IDIB000B873</v>
      </c>
      <c r="T552" t="str">
        <f>IFERROR(VLOOKUP(A552,Table1424[],9,0),0)</f>
        <v xml:space="preserve">INDIAN BANK </v>
      </c>
      <c r="U552" s="40">
        <f>IFERROR(VLOOKUP(A552,Table1424[],10,0),0)</f>
        <v>45635</v>
      </c>
      <c r="V552">
        <f t="shared" si="40"/>
        <v>1</v>
      </c>
      <c r="W552" t="str">
        <f t="shared" si="41"/>
        <v>Available</v>
      </c>
      <c r="X552" s="164" t="str" cm="1">
        <f t="array" aca="1" ref="X552" ca="1">SUBSTITUTE(SUBSTITUTE(MID(CELL("filename"),FIND("[",CELL("filename"))+1,FIND("]",CELL("filename"))-FIND("[",CELL("filename"))-1)," JH Farmer Payment-",""),".xlsx","")</f>
        <v>Indent</v>
      </c>
      <c r="Y552" s="13">
        <f t="shared" si="38"/>
        <v>28.490332276979387</v>
      </c>
      <c r="Z552" s="3">
        <v>0</v>
      </c>
    </row>
    <row r="553" spans="1:27" x14ac:dyDescent="0.25">
      <c r="A553" t="str">
        <f>CONCATENATE(Table2[[#This Row],[Code]],Table2[[#This Row],[Farmers Code]])</f>
        <v>200200140016</v>
      </c>
      <c r="B553" s="1" t="str">
        <f>INDEX('MPG Payment'!$A:$A,MATCH(Table2[[#This Row],[Code]],'MPG Payment'!B:B,0))</f>
        <v>BMC Code :2002</v>
      </c>
      <c r="C553" t="str">
        <f>VLOOKUP(Table2[[#This Row],[Code]],'MPG Payment'!B:C,2,0)</f>
        <v>BARGARI</v>
      </c>
      <c r="D553" s="17">
        <v>20020014</v>
      </c>
      <c r="E553" s="17" t="s">
        <v>26</v>
      </c>
      <c r="F553" s="1">
        <v>14</v>
      </c>
      <c r="G553" s="13">
        <v>53.040000000000006</v>
      </c>
      <c r="H553" s="13">
        <v>1991.0923999999998</v>
      </c>
      <c r="I553" s="166">
        <v>0</v>
      </c>
      <c r="J553" s="191">
        <v>0</v>
      </c>
      <c r="K553" s="166">
        <v>0</v>
      </c>
      <c r="L553" s="166">
        <v>0</v>
      </c>
      <c r="M553" s="18">
        <v>0</v>
      </c>
      <c r="N553" s="165">
        <f>VLOOKUP(Table2[[#This Row],[Code]],'MPG Payment'!$B$4:$Z$130,25,0)</f>
        <v>0</v>
      </c>
      <c r="O553" s="170">
        <f t="shared" si="39"/>
        <v>1991</v>
      </c>
      <c r="P553" t="str">
        <f>IFERROR(VLOOKUP(D553,'Bank Master'!$C$3:$D$7987,2,0),"Indirect")</f>
        <v>Direct</v>
      </c>
      <c r="Q553" t="str">
        <f>IFERROR(VLOOKUP(A553,Table1424[],6,0),0)</f>
        <v>KRISHANA GOPE</v>
      </c>
      <c r="R553" t="str">
        <f>IFERROR(VLOOKUP(A553,Table1424[],7,0),0)</f>
        <v>7354125777</v>
      </c>
      <c r="S553" t="str">
        <f>IFERROR(VLOOKUP(A553,Table1424[],8,0),0)</f>
        <v>IDIB000B873</v>
      </c>
      <c r="T553">
        <f>IFERROR(VLOOKUP(A553,Table1424[],9,0),0)</f>
        <v>0</v>
      </c>
      <c r="U553" s="40">
        <f>IFERROR(VLOOKUP(A553,Table1424[],10,0),0)</f>
        <v>45908</v>
      </c>
      <c r="V553">
        <f t="shared" si="40"/>
        <v>1</v>
      </c>
      <c r="W553" t="str">
        <f t="shared" si="41"/>
        <v>Available</v>
      </c>
      <c r="X553" s="164" t="str" cm="1">
        <f t="array" aca="1" ref="X553" ca="1">SUBSTITUTE(SUBSTITUTE(MID(CELL("filename"),FIND("[",CELL("filename"))+1,FIND("]",CELL("filename"))-FIND("[",CELL("filename"))-1)," JH Farmer Payment-",""),".xlsx","")</f>
        <v>Indent</v>
      </c>
      <c r="Y553" s="13">
        <f t="shared" si="38"/>
        <v>26.277614630467568</v>
      </c>
      <c r="Z553" s="3">
        <v>0</v>
      </c>
    </row>
    <row r="554" spans="1:27" x14ac:dyDescent="0.25">
      <c r="A554" t="str">
        <f>CONCATENATE(Table2[[#This Row],[Code]],Table2[[#This Row],[Farmers Code]])</f>
        <v>200200140019</v>
      </c>
      <c r="B554" s="1" t="str">
        <f>INDEX('MPG Payment'!$A:$A,MATCH(Table2[[#This Row],[Code]],'MPG Payment'!B:B,0))</f>
        <v>BMC Code :2002</v>
      </c>
      <c r="C554" t="str">
        <f>VLOOKUP(Table2[[#This Row],[Code]],'MPG Payment'!B:C,2,0)</f>
        <v>BARGARI</v>
      </c>
      <c r="D554" s="17">
        <v>20020014</v>
      </c>
      <c r="E554" s="17" t="s">
        <v>3</v>
      </c>
      <c r="F554" s="1">
        <v>14</v>
      </c>
      <c r="G554" s="13">
        <v>90.339999999999989</v>
      </c>
      <c r="H554" s="13">
        <v>3688.8373999999994</v>
      </c>
      <c r="I554" s="166">
        <v>0</v>
      </c>
      <c r="J554" s="191">
        <v>0</v>
      </c>
      <c r="K554" s="166">
        <v>0</v>
      </c>
      <c r="L554" s="166">
        <v>0</v>
      </c>
      <c r="M554" s="18">
        <v>0</v>
      </c>
      <c r="N554" s="165">
        <f>VLOOKUP(Table2[[#This Row],[Code]],'MPG Payment'!$B$4:$Z$130,25,0)</f>
        <v>0</v>
      </c>
      <c r="O554" s="170">
        <f t="shared" si="39"/>
        <v>3689</v>
      </c>
      <c r="P554" t="str">
        <f>IFERROR(VLOOKUP(D554,'Bank Master'!$C$3:$D$7987,2,0),"Indirect")</f>
        <v>Direct</v>
      </c>
      <c r="Q554" t="str">
        <f>IFERROR(VLOOKUP(A554,Table1424[],6,0),0)</f>
        <v>MANUEL EKKA</v>
      </c>
      <c r="R554" t="str">
        <f>IFERROR(VLOOKUP(A554,Table1424[],7,0),0)</f>
        <v>4904108000435</v>
      </c>
      <c r="S554" t="str">
        <f>IFERROR(VLOOKUP(A554,Table1424[],8,0),0)</f>
        <v>CNRB0004904</v>
      </c>
      <c r="T554">
        <f>IFERROR(VLOOKUP(A554,Table1424[],9,0),0)</f>
        <v>0</v>
      </c>
      <c r="U554" s="40">
        <f>IFERROR(VLOOKUP(A554,Table1424[],10,0),0)</f>
        <v>45936</v>
      </c>
      <c r="V554">
        <f t="shared" si="40"/>
        <v>1</v>
      </c>
      <c r="W554" t="str">
        <f t="shared" si="41"/>
        <v>Available</v>
      </c>
      <c r="X554" s="164" t="str" cm="1">
        <f t="array" aca="1" ref="X554" ca="1">SUBSTITUTE(SUBSTITUTE(MID(CELL("filename"),FIND("[",CELL("filename"))+1,FIND("]",CELL("filename"))-FIND("[",CELL("filename"))-1)," JH Farmer Payment-",""),".xlsx","")</f>
        <v>Indent</v>
      </c>
      <c r="Y554" s="13">
        <f t="shared" si="38"/>
        <v>28.582977418640695</v>
      </c>
      <c r="Z554" s="3">
        <v>0</v>
      </c>
      <c r="AA554" s="3"/>
    </row>
    <row r="555" spans="1:27" x14ac:dyDescent="0.25">
      <c r="A555" t="str">
        <f>CONCATENATE(Table2[[#This Row],[Code]],Table2[[#This Row],[Farmers Code]])</f>
        <v>200200140020</v>
      </c>
      <c r="B555" s="1" t="str">
        <f>INDEX('MPG Payment'!$A:$A,MATCH(Table2[[#This Row],[Code]],'MPG Payment'!B:B,0))</f>
        <v>BMC Code :2002</v>
      </c>
      <c r="C555" t="str">
        <f>VLOOKUP(Table2[[#This Row],[Code]],'MPG Payment'!B:C,2,0)</f>
        <v>BARGARI</v>
      </c>
      <c r="D555" s="17">
        <v>20020014</v>
      </c>
      <c r="E555" s="17" t="s">
        <v>4</v>
      </c>
      <c r="F555" s="1">
        <v>14</v>
      </c>
      <c r="G555" s="13">
        <v>53.84</v>
      </c>
      <c r="H555" s="13">
        <v>1949.2184999999999</v>
      </c>
      <c r="I555" s="166">
        <v>0</v>
      </c>
      <c r="J555" s="191">
        <v>0</v>
      </c>
      <c r="K555" s="166">
        <v>0</v>
      </c>
      <c r="L555" s="166">
        <v>0</v>
      </c>
      <c r="M555" s="18">
        <v>0</v>
      </c>
      <c r="N555" s="165">
        <f>VLOOKUP(Table2[[#This Row],[Code]],'MPG Payment'!$B$4:$Z$130,25,0)</f>
        <v>0</v>
      </c>
      <c r="O555" s="170">
        <f t="shared" si="39"/>
        <v>1949</v>
      </c>
      <c r="P555" t="str">
        <f>IFERROR(VLOOKUP(D555,'Bank Master'!$C$3:$D$7987,2,0),"Indirect")</f>
        <v>Direct</v>
      </c>
      <c r="Q555" t="str">
        <f>IFERROR(VLOOKUP(A555,Table1424[],6,0),0)</f>
        <v>SAMINA KHATUN</v>
      </c>
      <c r="R555" t="str">
        <f>IFERROR(VLOOKUP(A555,Table1424[],7,0),0)</f>
        <v>59096679424</v>
      </c>
      <c r="S555" t="str">
        <f>IFERROR(VLOOKUP(A555,Table1424[],8,0),0)</f>
        <v>IDIB000B873</v>
      </c>
      <c r="T555">
        <f>IFERROR(VLOOKUP(A555,Table1424[],9,0),0)</f>
        <v>0</v>
      </c>
      <c r="U555" s="40">
        <f>IFERROR(VLOOKUP(A555,Table1424[],10,0),0)</f>
        <v>46006</v>
      </c>
      <c r="V555">
        <f t="shared" si="40"/>
        <v>1</v>
      </c>
      <c r="W555" t="str">
        <f t="shared" si="41"/>
        <v>Available</v>
      </c>
      <c r="X555" s="164" t="str" cm="1">
        <f t="array" aca="1" ref="X555" ca="1">SUBSTITUTE(SUBSTITUTE(MID(CELL("filename"),FIND("[",CELL("filename"))+1,FIND("]",CELL("filename"))-FIND("[",CELL("filename"))-1)," JH Farmer Payment-",""),".xlsx","")</f>
        <v>Indent</v>
      </c>
      <c r="Y555" s="13">
        <f t="shared" si="38"/>
        <v>25.342736812778604</v>
      </c>
      <c r="Z555" s="3">
        <v>0</v>
      </c>
    </row>
    <row r="556" spans="1:27" x14ac:dyDescent="0.25">
      <c r="A556" t="str">
        <f>CONCATENATE(Table2[[#This Row],[Code]],Table2[[#This Row],[Farmers Code]])</f>
        <v>200200140024</v>
      </c>
      <c r="B556" s="1" t="str">
        <f>INDEX('MPG Payment'!$A:$A,MATCH(Table2[[#This Row],[Code]],'MPG Payment'!B:B,0))</f>
        <v>BMC Code :2002</v>
      </c>
      <c r="C556" t="str">
        <f>VLOOKUP(Table2[[#This Row],[Code]],'MPG Payment'!B:C,2,0)</f>
        <v>BARGARI</v>
      </c>
      <c r="D556" s="17">
        <v>20020014</v>
      </c>
      <c r="E556" s="17" t="s">
        <v>29</v>
      </c>
      <c r="F556" s="1">
        <v>7</v>
      </c>
      <c r="G556" s="13">
        <v>12.129999999999999</v>
      </c>
      <c r="H556" s="13">
        <v>687.05020000000002</v>
      </c>
      <c r="I556" s="166">
        <v>0</v>
      </c>
      <c r="J556" s="191">
        <v>0</v>
      </c>
      <c r="K556" s="166">
        <v>0</v>
      </c>
      <c r="L556" s="166">
        <v>0</v>
      </c>
      <c r="M556" s="18">
        <v>0</v>
      </c>
      <c r="N556" s="165">
        <f>VLOOKUP(Table2[[#This Row],[Code]],'MPG Payment'!$B$4:$Z$130,25,0)</f>
        <v>0</v>
      </c>
      <c r="O556" s="170">
        <f t="shared" si="39"/>
        <v>687</v>
      </c>
      <c r="P556" t="str">
        <f>IFERROR(VLOOKUP(D556,'Bank Master'!$C$3:$D$7987,2,0),"Indirect")</f>
        <v>Direct</v>
      </c>
      <c r="Q556" t="str">
        <f>IFERROR(VLOOKUP(A556,Table1424[],6,0),0)</f>
        <v>PANCHU GOPE</v>
      </c>
      <c r="R556" t="str">
        <f>IFERROR(VLOOKUP(A556,Table1424[],7,0),0)</f>
        <v>21525011136</v>
      </c>
      <c r="S556" t="str">
        <f>IFERROR(VLOOKUP(A556,Table1424[],8,0),0)</f>
        <v>IDIB000B873</v>
      </c>
      <c r="T556">
        <f>IFERROR(VLOOKUP(A556,Table1424[],9,0),0)</f>
        <v>0</v>
      </c>
      <c r="U556" s="40">
        <f>IFERROR(VLOOKUP(A556,Table1424[],10,0),0)</f>
        <v>46097</v>
      </c>
      <c r="V556">
        <f t="shared" si="40"/>
        <v>1</v>
      </c>
      <c r="W556" t="str">
        <f t="shared" si="41"/>
        <v>Available</v>
      </c>
      <c r="X556" s="164" t="str" cm="1">
        <f t="array" aca="1" ref="X556" ca="1">SUBSTITUTE(SUBSTITUTE(MID(CELL("filename"),FIND("[",CELL("filename"))+1,FIND("]",CELL("filename"))-FIND("[",CELL("filename"))-1)," JH Farmer Payment-",""),".xlsx","")</f>
        <v>Indent</v>
      </c>
      <c r="Y556" s="13">
        <f t="shared" si="38"/>
        <v>19.824201978565544</v>
      </c>
      <c r="Z556" s="3">
        <v>0</v>
      </c>
    </row>
    <row r="557" spans="1:27" x14ac:dyDescent="0.25">
      <c r="A557" t="str">
        <f>CONCATENATE(Table2[[#This Row],[Code]],Table2[[#This Row],[Farmers Code]])</f>
        <v>200200140025</v>
      </c>
      <c r="B557" s="1" t="str">
        <f>INDEX('MPG Payment'!$A:$A,MATCH(Table2[[#This Row],[Code]],'MPG Payment'!B:B,0))</f>
        <v>BMC Code :2002</v>
      </c>
      <c r="C557" t="str">
        <f>VLOOKUP(Table2[[#This Row],[Code]],'MPG Payment'!B:C,2,0)</f>
        <v>BARGARI</v>
      </c>
      <c r="D557" s="17">
        <v>20020014</v>
      </c>
      <c r="E557" s="17" t="s">
        <v>5</v>
      </c>
      <c r="F557" s="1">
        <v>14</v>
      </c>
      <c r="G557" s="13">
        <v>45.460000000000008</v>
      </c>
      <c r="H557" s="13">
        <v>1837.4680000000003</v>
      </c>
      <c r="I557" s="166">
        <v>0</v>
      </c>
      <c r="J557" s="191">
        <v>0</v>
      </c>
      <c r="K557" s="166">
        <v>0</v>
      </c>
      <c r="L557" s="166">
        <v>0</v>
      </c>
      <c r="M557" s="18">
        <v>0</v>
      </c>
      <c r="N557" s="165">
        <f>VLOOKUP(Table2[[#This Row],[Code]],'MPG Payment'!$B$4:$Z$130,25,0)</f>
        <v>0</v>
      </c>
      <c r="O557" s="170">
        <f t="shared" si="39"/>
        <v>1837</v>
      </c>
      <c r="P557" t="str">
        <f>IFERROR(VLOOKUP(D557,'Bank Master'!$C$3:$D$7987,2,0),"Indirect")</f>
        <v>Direct</v>
      </c>
      <c r="Q557" t="str">
        <f>IFERROR(VLOOKUP(A557,Table1424[],6,0),0)</f>
        <v>NASIMA KHATUN</v>
      </c>
      <c r="R557" t="str">
        <f>IFERROR(VLOOKUP(A557,Table1424[],7,0),0)</f>
        <v>50348635570</v>
      </c>
      <c r="S557" t="str">
        <f>IFERROR(VLOOKUP(A557,Table1424[],8,0),0)</f>
        <v>IDIB000B873</v>
      </c>
      <c r="T557">
        <f>IFERROR(VLOOKUP(A557,Table1424[],9,0),0)</f>
        <v>0</v>
      </c>
      <c r="U557" s="40">
        <f>IFERROR(VLOOKUP(A557,Table1424[],10,0),0)</f>
        <v>46111</v>
      </c>
      <c r="V557">
        <f t="shared" si="40"/>
        <v>1</v>
      </c>
      <c r="W557" t="str">
        <f t="shared" si="41"/>
        <v>Available</v>
      </c>
      <c r="X557" s="164" t="str" cm="1">
        <f t="array" aca="1" ref="X557" ca="1">SUBSTITUTE(SUBSTITUTE(MID(CELL("filename"),FIND("[",CELL("filename"))+1,FIND("]",CELL("filename"))-FIND("[",CELL("filename"))-1)," JH Farmer Payment-",""),".xlsx","")</f>
        <v>Indent</v>
      </c>
      <c r="Y557" s="13">
        <f t="shared" si="38"/>
        <v>28.293611966564015</v>
      </c>
      <c r="Z557" s="3">
        <v>0</v>
      </c>
    </row>
    <row r="558" spans="1:27" x14ac:dyDescent="0.25">
      <c r="A558" t="str">
        <f>CONCATENATE(Table2[[#This Row],[Code]],Table2[[#This Row],[Farmers Code]])</f>
        <v>200200140026</v>
      </c>
      <c r="B558" s="1" t="str">
        <f>INDEX('MPG Payment'!$A:$A,MATCH(Table2[[#This Row],[Code]],'MPG Payment'!B:B,0))</f>
        <v>BMC Code :2002</v>
      </c>
      <c r="C558" t="str">
        <f>VLOOKUP(Table2[[#This Row],[Code]],'MPG Payment'!B:C,2,0)</f>
        <v>BARGARI</v>
      </c>
      <c r="D558" s="17">
        <v>20020014</v>
      </c>
      <c r="E558" s="17" t="s">
        <v>39</v>
      </c>
      <c r="F558" s="1">
        <v>7</v>
      </c>
      <c r="G558" s="13">
        <v>32.160000000000004</v>
      </c>
      <c r="H558" s="13">
        <v>1341.2711999999999</v>
      </c>
      <c r="I558" s="166">
        <v>0</v>
      </c>
      <c r="J558" s="191">
        <v>0</v>
      </c>
      <c r="K558" s="166">
        <v>0</v>
      </c>
      <c r="L558" s="166">
        <v>0</v>
      </c>
      <c r="M558" s="18">
        <v>0</v>
      </c>
      <c r="N558" s="165">
        <f>VLOOKUP(Table2[[#This Row],[Code]],'MPG Payment'!$B$4:$Z$130,25,0)</f>
        <v>0</v>
      </c>
      <c r="O558" s="170">
        <f t="shared" si="39"/>
        <v>1341</v>
      </c>
      <c r="P558" t="str">
        <f>IFERROR(VLOOKUP(D558,'Bank Master'!$C$3:$D$7987,2,0),"Indirect")</f>
        <v>Direct</v>
      </c>
      <c r="Q558" t="str">
        <f>IFERROR(VLOOKUP(A558,Table1424[],6,0),0)</f>
        <v>IRSHAD ANSARI</v>
      </c>
      <c r="R558" t="str">
        <f>IFERROR(VLOOKUP(A558,Table1424[],7,0),0)</f>
        <v>8329430137</v>
      </c>
      <c r="S558" t="str">
        <f>IFERROR(VLOOKUP(A558,Table1424[],8,0),0)</f>
        <v>IDIB000B873</v>
      </c>
      <c r="T558">
        <f>IFERROR(VLOOKUP(A558,Table1424[],9,0),0)</f>
        <v>0</v>
      </c>
      <c r="U558" s="40">
        <f>IFERROR(VLOOKUP(A558,Table1424[],10,0),0)</f>
        <v>46203</v>
      </c>
      <c r="V558">
        <f t="shared" si="40"/>
        <v>1</v>
      </c>
      <c r="W558" t="str">
        <f t="shared" si="41"/>
        <v>Available</v>
      </c>
      <c r="X558" s="164" t="str" cm="1">
        <f t="array" aca="1" ref="X558" ca="1">SUBSTITUTE(SUBSTITUTE(MID(CELL("filename"),FIND("[",CELL("filename"))+1,FIND("]",CELL("filename"))-FIND("[",CELL("filename"))-1)," JH Farmer Payment-",""),".xlsx","")</f>
        <v>Indent</v>
      </c>
      <c r="Y558" s="13">
        <f t="shared" si="38"/>
        <v>14.597167910447759</v>
      </c>
      <c r="Z558" s="3">
        <v>0</v>
      </c>
    </row>
    <row r="559" spans="1:27" x14ac:dyDescent="0.25">
      <c r="A559" t="str">
        <f>CONCATENATE(Table2[[#This Row],[Code]],Table2[[#This Row],[Farmers Code]])</f>
        <v>200200140027</v>
      </c>
      <c r="B559" s="1" t="str">
        <f>INDEX('MPG Payment'!$A:$A,MATCH(Table2[[#This Row],[Code]],'MPG Payment'!B:B,0))</f>
        <v>BMC Code :2002</v>
      </c>
      <c r="C559" t="str">
        <f>VLOOKUP(Table2[[#This Row],[Code]],'MPG Payment'!B:C,2,0)</f>
        <v>BARGARI</v>
      </c>
      <c r="D559" s="17">
        <v>20020014</v>
      </c>
      <c r="E559" s="17" t="s">
        <v>6</v>
      </c>
      <c r="F559" s="1">
        <v>7</v>
      </c>
      <c r="G559" s="13">
        <v>18.21</v>
      </c>
      <c r="H559" s="13">
        <v>734.31499999999994</v>
      </c>
      <c r="I559" s="166">
        <v>0</v>
      </c>
      <c r="J559" s="191">
        <v>0</v>
      </c>
      <c r="K559" s="166">
        <v>0</v>
      </c>
      <c r="L559" s="166">
        <v>0</v>
      </c>
      <c r="M559" s="18">
        <v>0</v>
      </c>
      <c r="N559" s="165">
        <f>VLOOKUP(Table2[[#This Row],[Code]],'MPG Payment'!$B$4:$Z$130,25,0)</f>
        <v>0</v>
      </c>
      <c r="O559" s="170">
        <f t="shared" si="39"/>
        <v>734</v>
      </c>
      <c r="P559" t="str">
        <f>IFERROR(VLOOKUP(D559,'Bank Master'!$C$3:$D$7987,2,0),"Indirect")</f>
        <v>Direct</v>
      </c>
      <c r="Q559" t="str">
        <f>IFERROR(VLOOKUP(A559,Table1424[],6,0),0)</f>
        <v>NANKU GOPE</v>
      </c>
      <c r="R559" t="str">
        <f>IFERROR(VLOOKUP(A559,Table1424[],7,0),0)</f>
        <v>22009572748</v>
      </c>
      <c r="S559" t="str">
        <f>IFERROR(VLOOKUP(A559,Table1424[],8,0),0)</f>
        <v>SBIN0RRVCGB</v>
      </c>
      <c r="T559">
        <f>IFERROR(VLOOKUP(A559,Table1424[],9,0),0)</f>
        <v>0</v>
      </c>
      <c r="U559" s="40">
        <f>IFERROR(VLOOKUP(A559,Table1424[],10,0),0)</f>
        <v>46216</v>
      </c>
      <c r="V559">
        <f t="shared" si="40"/>
        <v>1</v>
      </c>
      <c r="W559" t="str">
        <f t="shared" si="41"/>
        <v>Available</v>
      </c>
      <c r="X559" s="164" t="str" cm="1">
        <f t="array" aca="1" ref="X559" ca="1">SUBSTITUTE(SUBSTITUTE(MID(CELL("filename"),FIND("[",CELL("filename"))+1,FIND("]",CELL("filename"))-FIND("[",CELL("filename"))-1)," JH Farmer Payment-",""),".xlsx","")</f>
        <v>Indent</v>
      </c>
      <c r="Y559" s="13">
        <f t="shared" si="38"/>
        <v>14.113687534321802</v>
      </c>
      <c r="Z559" s="3">
        <v>0</v>
      </c>
    </row>
    <row r="560" spans="1:27" x14ac:dyDescent="0.25">
      <c r="A560" t="str">
        <f>CONCATENATE(Table2[[#This Row],[Code]],Table2[[#This Row],[Farmers Code]])</f>
        <v>200200140029</v>
      </c>
      <c r="B560" s="1" t="str">
        <f>INDEX('MPG Payment'!$A:$A,MATCH(Table2[[#This Row],[Code]],'MPG Payment'!B:B,0))</f>
        <v>BMC Code :2002</v>
      </c>
      <c r="C560" t="str">
        <f>VLOOKUP(Table2[[#This Row],[Code]],'MPG Payment'!B:C,2,0)</f>
        <v>BARGARI</v>
      </c>
      <c r="D560" s="17">
        <v>20020014</v>
      </c>
      <c r="E560" s="17" t="s">
        <v>31</v>
      </c>
      <c r="F560" s="1">
        <v>7</v>
      </c>
      <c r="G560" s="13">
        <v>19.48</v>
      </c>
      <c r="H560" s="13">
        <v>691.29010000000017</v>
      </c>
      <c r="I560" s="166">
        <v>0</v>
      </c>
      <c r="J560" s="191">
        <v>0</v>
      </c>
      <c r="K560" s="166">
        <v>0</v>
      </c>
      <c r="L560" s="166">
        <v>0</v>
      </c>
      <c r="M560" s="18">
        <v>0</v>
      </c>
      <c r="N560" s="165">
        <f>VLOOKUP(Table2[[#This Row],[Code]],'MPG Payment'!$B$4:$Z$130,25,0)</f>
        <v>0</v>
      </c>
      <c r="O560" s="170">
        <f t="shared" si="39"/>
        <v>691</v>
      </c>
      <c r="P560" t="str">
        <f>IFERROR(VLOOKUP(D560,'Bank Master'!$C$3:$D$7987,2,0),"Indirect")</f>
        <v>Direct</v>
      </c>
      <c r="Q560" t="str">
        <f>IFERROR(VLOOKUP(A560,Table1424[],6,0),0)</f>
        <v>SUSHMITA KUMARI</v>
      </c>
      <c r="R560" t="str">
        <f>IFERROR(VLOOKUP(A560,Table1424[],7,0),0)</f>
        <v>7726351080</v>
      </c>
      <c r="S560" t="str">
        <f>IFERROR(VLOOKUP(A560,Table1424[],8,0),0)</f>
        <v>IDIB000B873</v>
      </c>
      <c r="T560">
        <f>IFERROR(VLOOKUP(A560,Table1424[],9,0),0)</f>
        <v>0</v>
      </c>
      <c r="U560" s="40">
        <f>IFERROR(VLOOKUP(A560,Table1424[],10,0),0)</f>
        <v>46244</v>
      </c>
      <c r="V560">
        <f t="shared" si="40"/>
        <v>1</v>
      </c>
      <c r="W560" t="str">
        <f t="shared" si="41"/>
        <v>Available</v>
      </c>
      <c r="X560" s="164" t="str" cm="1">
        <f t="array" aca="1" ref="X560" ca="1">SUBSTITUTE(SUBSTITUTE(MID(CELL("filename"),FIND("[",CELL("filename"))+1,FIND("]",CELL("filename"))-FIND("[",CELL("filename"))-1)," JH Farmer Payment-",""),".xlsx","")</f>
        <v>Indent</v>
      </c>
      <c r="Y560" s="13">
        <f t="shared" si="38"/>
        <v>12.420510010266945</v>
      </c>
      <c r="Z560" s="3">
        <v>0</v>
      </c>
      <c r="AA560" s="3"/>
    </row>
    <row r="561" spans="1:27" x14ac:dyDescent="0.25">
      <c r="A561" t="str">
        <f>CONCATENATE(Table2[[#This Row],[Code]],Table2[[#This Row],[Farmers Code]])</f>
        <v>200200140030</v>
      </c>
      <c r="B561" s="1" t="str">
        <f>INDEX('MPG Payment'!$A:$A,MATCH(Table2[[#This Row],[Code]],'MPG Payment'!B:B,0))</f>
        <v>BMC Code :2002</v>
      </c>
      <c r="C561" t="str">
        <f>VLOOKUP(Table2[[#This Row],[Code]],'MPG Payment'!B:C,2,0)</f>
        <v>BARGARI</v>
      </c>
      <c r="D561" s="17">
        <v>20020014</v>
      </c>
      <c r="E561" s="17" t="s">
        <v>7</v>
      </c>
      <c r="F561" s="1">
        <v>7</v>
      </c>
      <c r="G561" s="13">
        <v>29.650000000000002</v>
      </c>
      <c r="H561" s="13">
        <v>1157.2710000000002</v>
      </c>
      <c r="I561" s="166">
        <v>0</v>
      </c>
      <c r="J561" s="191">
        <v>0</v>
      </c>
      <c r="K561" s="166">
        <v>0</v>
      </c>
      <c r="L561" s="166">
        <v>0</v>
      </c>
      <c r="M561" s="18">
        <v>0</v>
      </c>
      <c r="N561" s="165">
        <f>VLOOKUP(Table2[[#This Row],[Code]],'MPG Payment'!$B$4:$Z$130,25,0)</f>
        <v>0</v>
      </c>
      <c r="O561" s="170">
        <f t="shared" si="39"/>
        <v>1157</v>
      </c>
      <c r="P561" t="str">
        <f>IFERROR(VLOOKUP(D561,'Bank Master'!$C$3:$D$7987,2,0),"Indirect")</f>
        <v>Direct</v>
      </c>
      <c r="Q561" t="str">
        <f>IFERROR(VLOOKUP(A561,Table1424[],6,0),0)</f>
        <v>LAKSHMI DEVI</v>
      </c>
      <c r="R561" t="str">
        <f>IFERROR(VLOOKUP(A561,Table1424[],7,0),0)</f>
        <v>50118157312</v>
      </c>
      <c r="S561" t="str">
        <f>IFERROR(VLOOKUP(A561,Table1424[],8,0),0)</f>
        <v>IDIB000B873</v>
      </c>
      <c r="T561">
        <f>IFERROR(VLOOKUP(A561,Table1424[],9,0),0)</f>
        <v>0</v>
      </c>
      <c r="U561" s="40">
        <f>IFERROR(VLOOKUP(A561,Table1424[],10,0),0)</f>
        <v>46258</v>
      </c>
      <c r="V561">
        <f t="shared" si="40"/>
        <v>1</v>
      </c>
      <c r="W561" t="str">
        <f t="shared" si="41"/>
        <v>Available</v>
      </c>
      <c r="X561" s="164" t="str" cm="1">
        <f t="array" aca="1" ref="X561" ca="1">SUBSTITUTE(SUBSTITUTE(MID(CELL("filename"),FIND("[",CELL("filename"))+1,FIND("]",CELL("filename"))-FIND("[",CELL("filename"))-1)," JH Farmer Payment-",""),".xlsx","")</f>
        <v>Indent</v>
      </c>
      <c r="Y561" s="13">
        <f t="shared" si="38"/>
        <v>13.660871838111301</v>
      </c>
      <c r="Z561" s="3">
        <v>0</v>
      </c>
    </row>
    <row r="562" spans="1:27" x14ac:dyDescent="0.25">
      <c r="A562" t="str">
        <f>CONCATENATE(Table2[[#This Row],[Code]],Table2[[#This Row],[Farmers Code]])</f>
        <v>200200140031</v>
      </c>
      <c r="B562" s="1" t="str">
        <f>INDEX('MPG Payment'!$A:$A,MATCH(Table2[[#This Row],[Code]],'MPG Payment'!B:B,0))</f>
        <v>BMC Code :2002</v>
      </c>
      <c r="C562" t="str">
        <f>VLOOKUP(Table2[[#This Row],[Code]],'MPG Payment'!B:C,2,0)</f>
        <v>BARGARI</v>
      </c>
      <c r="D562" s="17">
        <v>20020014</v>
      </c>
      <c r="E562" s="17" t="s">
        <v>422</v>
      </c>
      <c r="F562" s="1">
        <v>6</v>
      </c>
      <c r="G562" s="13">
        <v>8.42</v>
      </c>
      <c r="H562" s="13">
        <v>346.32870000000003</v>
      </c>
      <c r="I562" s="166">
        <v>0</v>
      </c>
      <c r="J562" s="191">
        <v>0</v>
      </c>
      <c r="K562" s="166">
        <v>0</v>
      </c>
      <c r="L562" s="166">
        <v>0</v>
      </c>
      <c r="M562" s="18">
        <v>0</v>
      </c>
      <c r="N562" s="165">
        <f>VLOOKUP(Table2[[#This Row],[Code]],'MPG Payment'!$B$4:$Z$130,25,0)</f>
        <v>0</v>
      </c>
      <c r="O562" s="170">
        <f t="shared" si="39"/>
        <v>346</v>
      </c>
      <c r="P562" t="str">
        <f>IFERROR(VLOOKUP(D562,'Bank Master'!$C$3:$D$7987,2,0),"Indirect")</f>
        <v>Direct</v>
      </c>
      <c r="Q562" t="str">
        <f>IFERROR(VLOOKUP(A562,Table1424[],6,0),0)</f>
        <v>SIMA KERKETTA</v>
      </c>
      <c r="R562" t="str">
        <f>IFERROR(VLOOKUP(A562,Table1424[],7,0),0)</f>
        <v>33103115116</v>
      </c>
      <c r="S562" t="str">
        <f>IFERROR(VLOOKUP(A562,Table1424[],8,0),0)</f>
        <v>SBIN0000207</v>
      </c>
      <c r="T562">
        <f>IFERROR(VLOOKUP(A562,Table1424[],9,0),0)</f>
        <v>0</v>
      </c>
      <c r="U562" s="40">
        <f>IFERROR(VLOOKUP(A562,Table1424[],10,0),0)</f>
        <v>46272</v>
      </c>
      <c r="V562">
        <f t="shared" si="40"/>
        <v>1</v>
      </c>
      <c r="W562" t="str">
        <f t="shared" si="41"/>
        <v>Available</v>
      </c>
      <c r="X562" s="164" t="str" cm="1">
        <f t="array" aca="1" ref="X562" ca="1">SUBSTITUTE(SUBSTITUTE(MID(CELL("filename"),FIND("[",CELL("filename"))+1,FIND("]",CELL("filename"))-FIND("[",CELL("filename"))-1)," JH Farmer Payment-",""),".xlsx","")</f>
        <v>Indent</v>
      </c>
      <c r="Y562" s="13">
        <f t="shared" si="38"/>
        <v>12.339502375296915</v>
      </c>
      <c r="Z562" s="3">
        <v>0</v>
      </c>
      <c r="AA562" s="3"/>
    </row>
    <row r="563" spans="1:27" x14ac:dyDescent="0.25">
      <c r="A563" t="str">
        <f>CONCATENATE(Table2[[#This Row],[Code]],Table2[[#This Row],[Farmers Code]])</f>
        <v>200200150004</v>
      </c>
      <c r="B563" s="1" t="str">
        <f>INDEX('MPG Payment'!$A:$A,MATCH(Table2[[#This Row],[Code]],'MPG Payment'!B:B,0))</f>
        <v>BMC Code :2002</v>
      </c>
      <c r="C563" t="str">
        <f>VLOOKUP(Table2[[#This Row],[Code]],'MPG Payment'!B:C,2,0)</f>
        <v>PATRATOLI</v>
      </c>
      <c r="D563" s="17">
        <v>20020015</v>
      </c>
      <c r="E563" s="17" t="s">
        <v>1</v>
      </c>
      <c r="F563" s="1">
        <v>12</v>
      </c>
      <c r="G563" s="13">
        <v>25.760000000000005</v>
      </c>
      <c r="H563" s="13">
        <v>1125.4191000000001</v>
      </c>
      <c r="I563" s="166">
        <v>0</v>
      </c>
      <c r="J563" s="191">
        <v>0</v>
      </c>
      <c r="K563" s="166">
        <v>0</v>
      </c>
      <c r="L563" s="166">
        <v>0</v>
      </c>
      <c r="M563" s="18">
        <v>0</v>
      </c>
      <c r="N563" s="165">
        <f>VLOOKUP(Table2[[#This Row],[Code]],'MPG Payment'!$B$4:$Z$130,25,0)</f>
        <v>0</v>
      </c>
      <c r="O563" s="170">
        <f t="shared" si="39"/>
        <v>1125</v>
      </c>
      <c r="P563" t="str">
        <f>IFERROR(VLOOKUP(D563,'Bank Master'!$C$3:$D$7987,2,0),"Indirect")</f>
        <v>Direct</v>
      </c>
      <c r="Q563" t="str">
        <f>IFERROR(VLOOKUP(A563,Table1424[],6,0),0)</f>
        <v>BANUWA ORAON</v>
      </c>
      <c r="R563" t="str">
        <f>IFERROR(VLOOKUP(A563,Table1424[],7,0),0)</f>
        <v>492410110006089</v>
      </c>
      <c r="S563" t="str">
        <f>IFERROR(VLOOKUP(A563,Table1424[],8,0),0)</f>
        <v>BKID0004924</v>
      </c>
      <c r="T563" t="str">
        <f>IFERROR(VLOOKUP(A563,Table1424[],9,0),0)</f>
        <v>BANK OF INDIA</v>
      </c>
      <c r="U563" s="40">
        <f>IFERROR(VLOOKUP(A563,Table1424[],10,0),0)</f>
        <v>45664</v>
      </c>
      <c r="V563">
        <f t="shared" si="40"/>
        <v>1</v>
      </c>
      <c r="W563" t="str">
        <f t="shared" si="41"/>
        <v>Available</v>
      </c>
      <c r="X563" s="164" t="str" cm="1">
        <f t="array" aca="1" ref="X563" ca="1">SUBSTITUTE(SUBSTITUTE(MID(CELL("filename"),FIND("[",CELL("filename"))+1,FIND("]",CELL("filename"))-FIND("[",CELL("filename"))-1)," JH Farmer Payment-",""),".xlsx","")</f>
        <v>Indent</v>
      </c>
      <c r="Y563" s="13">
        <f t="shared" si="38"/>
        <v>26.213177795031058</v>
      </c>
      <c r="Z563" s="3">
        <v>0</v>
      </c>
    </row>
    <row r="564" spans="1:27" x14ac:dyDescent="0.25">
      <c r="A564" t="str">
        <f>CONCATENATE(Table2[[#This Row],[Code]],Table2[[#This Row],[Farmers Code]])</f>
        <v>200200150005</v>
      </c>
      <c r="B564" s="1" t="str">
        <f>INDEX('MPG Payment'!$A:$A,MATCH(Table2[[#This Row],[Code]],'MPG Payment'!B:B,0))</f>
        <v>BMC Code :2002</v>
      </c>
      <c r="C564" t="str">
        <f>VLOOKUP(Table2[[#This Row],[Code]],'MPG Payment'!B:C,2,0)</f>
        <v>PATRATOLI</v>
      </c>
      <c r="D564" s="17">
        <v>20020015</v>
      </c>
      <c r="E564" s="17" t="s">
        <v>18</v>
      </c>
      <c r="F564" s="1">
        <v>7</v>
      </c>
      <c r="G564" s="13">
        <v>25.03</v>
      </c>
      <c r="H564" s="13">
        <v>1522.5309</v>
      </c>
      <c r="I564" s="166">
        <v>0</v>
      </c>
      <c r="J564" s="191">
        <v>0</v>
      </c>
      <c r="K564" s="166">
        <v>0</v>
      </c>
      <c r="L564" s="166">
        <v>0</v>
      </c>
      <c r="M564" s="18">
        <v>0</v>
      </c>
      <c r="N564" s="165">
        <f>VLOOKUP(Table2[[#This Row],[Code]],'MPG Payment'!$B$4:$Z$130,25,0)</f>
        <v>0</v>
      </c>
      <c r="O564" s="170">
        <f t="shared" si="39"/>
        <v>1523</v>
      </c>
      <c r="P564" t="str">
        <f>IFERROR(VLOOKUP(D564,'Bank Master'!$C$3:$D$7987,2,0),"Indirect")</f>
        <v>Direct</v>
      </c>
      <c r="Q564" t="str">
        <f>IFERROR(VLOOKUP(A564,Table1424[],6,0),0)</f>
        <v>KHADDI OARAON</v>
      </c>
      <c r="R564" t="str">
        <f>IFERROR(VLOOKUP(A564,Table1424[],7,0),0)</f>
        <v>492410510007858</v>
      </c>
      <c r="S564" t="str">
        <f>IFERROR(VLOOKUP(A564,Table1424[],8,0),0)</f>
        <v>BKID0004924</v>
      </c>
      <c r="T564" t="str">
        <f>IFERROR(VLOOKUP(A564,Table1424[],9,0),0)</f>
        <v>BANK OF INDIA</v>
      </c>
      <c r="U564" s="40">
        <f>IFERROR(VLOOKUP(A564,Table1424[],10,0),0)</f>
        <v>45664</v>
      </c>
      <c r="V564">
        <f t="shared" si="40"/>
        <v>1</v>
      </c>
      <c r="W564" t="str">
        <f t="shared" si="41"/>
        <v>Available</v>
      </c>
      <c r="X564" s="164" t="str" cm="1">
        <f t="array" aca="1" ref="X564" ca="1">SUBSTITUTE(SUBSTITUTE(MID(CELL("filename"),FIND("[",CELL("filename"))+1,FIND("]",CELL("filename"))-FIND("[",CELL("filename"))-1)," JH Farmer Payment-",""),".xlsx","")</f>
        <v>Indent</v>
      </c>
      <c r="Y564" s="13">
        <f t="shared" si="38"/>
        <v>21.289884738314022</v>
      </c>
      <c r="Z564" s="3">
        <v>0</v>
      </c>
    </row>
    <row r="565" spans="1:27" x14ac:dyDescent="0.25">
      <c r="A565" t="str">
        <f>CONCATENATE(Table2[[#This Row],[Code]],Table2[[#This Row],[Farmers Code]])</f>
        <v>200200150006</v>
      </c>
      <c r="B565" s="1" t="str">
        <f>INDEX('MPG Payment'!$A:$A,MATCH(Table2[[#This Row],[Code]],'MPG Payment'!B:B,0))</f>
        <v>BMC Code :2002</v>
      </c>
      <c r="C565" t="str">
        <f>VLOOKUP(Table2[[#This Row],[Code]],'MPG Payment'!B:C,2,0)</f>
        <v>PATRATOLI</v>
      </c>
      <c r="D565" s="17">
        <v>20020015</v>
      </c>
      <c r="E565" s="17" t="s">
        <v>19</v>
      </c>
      <c r="F565" s="1">
        <v>14</v>
      </c>
      <c r="G565" s="13">
        <v>27.230000000000004</v>
      </c>
      <c r="H565" s="13">
        <v>1101.6632000000002</v>
      </c>
      <c r="I565" s="166">
        <v>0</v>
      </c>
      <c r="J565" s="191">
        <v>0</v>
      </c>
      <c r="K565" s="166">
        <v>0</v>
      </c>
      <c r="L565" s="166">
        <v>0</v>
      </c>
      <c r="M565" s="18">
        <v>0</v>
      </c>
      <c r="N565" s="165">
        <f>VLOOKUP(Table2[[#This Row],[Code]],'MPG Payment'!$B$4:$Z$130,25,0)</f>
        <v>0</v>
      </c>
      <c r="O565" s="170">
        <f t="shared" si="39"/>
        <v>1102</v>
      </c>
      <c r="P565" t="str">
        <f>IFERROR(VLOOKUP(D565,'Bank Master'!$C$3:$D$7987,2,0),"Indirect")</f>
        <v>Direct</v>
      </c>
      <c r="Q565" t="str">
        <f>IFERROR(VLOOKUP(A565,Table1424[],6,0),0)</f>
        <v>SHANTI DEVI</v>
      </c>
      <c r="R565" t="str">
        <f>IFERROR(VLOOKUP(A565,Table1424[],7,0),0)</f>
        <v>492418210007119</v>
      </c>
      <c r="S565" t="str">
        <f>IFERROR(VLOOKUP(A565,Table1424[],8,0),0)</f>
        <v>BKID0004924</v>
      </c>
      <c r="T565" t="str">
        <f>IFERROR(VLOOKUP(A565,Table1424[],9,0),0)</f>
        <v>BANK OF INDIA</v>
      </c>
      <c r="U565" s="40">
        <f>IFERROR(VLOOKUP(A565,Table1424[],10,0),0)</f>
        <v>45664</v>
      </c>
      <c r="V565">
        <f t="shared" si="40"/>
        <v>1</v>
      </c>
      <c r="W565" t="str">
        <f t="shared" si="41"/>
        <v>Available</v>
      </c>
      <c r="X565" s="164" t="str" cm="1">
        <f t="array" aca="1" ref="X565" ca="1">SUBSTITUTE(SUBSTITUTE(MID(CELL("filename"),FIND("[",CELL("filename"))+1,FIND("]",CELL("filename"))-FIND("[",CELL("filename"))-1)," JH Farmer Payment-",""),".xlsx","")</f>
        <v>Indent</v>
      </c>
      <c r="Y565" s="13">
        <f t="shared" si="38"/>
        <v>28.320390745501289</v>
      </c>
      <c r="Z565" s="3">
        <v>0</v>
      </c>
      <c r="AA565" s="31"/>
    </row>
    <row r="566" spans="1:27" x14ac:dyDescent="0.25">
      <c r="A566" t="str">
        <f>CONCATENATE(Table2[[#This Row],[Code]],Table2[[#This Row],[Farmers Code]])</f>
        <v>200200150012</v>
      </c>
      <c r="B566" s="1" t="str">
        <f>INDEX('MPG Payment'!$A:$A,MATCH(Table2[[#This Row],[Code]],'MPG Payment'!B:B,0))</f>
        <v>BMC Code :2002</v>
      </c>
      <c r="C566" t="str">
        <f>VLOOKUP(Table2[[#This Row],[Code]],'MPG Payment'!B:C,2,0)</f>
        <v>PATRATOLI</v>
      </c>
      <c r="D566" s="17">
        <v>20020015</v>
      </c>
      <c r="E566" s="17" t="s">
        <v>40</v>
      </c>
      <c r="F566" s="1">
        <v>7</v>
      </c>
      <c r="G566" s="13">
        <v>24.479999999999997</v>
      </c>
      <c r="H566" s="13">
        <v>907.2989</v>
      </c>
      <c r="I566" s="166">
        <v>0</v>
      </c>
      <c r="J566" s="191">
        <v>0</v>
      </c>
      <c r="K566" s="166">
        <v>0</v>
      </c>
      <c r="L566" s="166">
        <v>0</v>
      </c>
      <c r="M566" s="18">
        <v>0</v>
      </c>
      <c r="N566" s="165">
        <f>VLOOKUP(Table2[[#This Row],[Code]],'MPG Payment'!$B$4:$Z$130,25,0)</f>
        <v>0</v>
      </c>
      <c r="O566" s="170">
        <f t="shared" si="39"/>
        <v>907</v>
      </c>
      <c r="P566" t="str">
        <f>IFERROR(VLOOKUP(D566,'Bank Master'!$C$3:$D$7987,2,0),"Indirect")</f>
        <v>Direct</v>
      </c>
      <c r="Q566" t="str">
        <f>IFERROR(VLOOKUP(A566,Table1424[],6,0),0)</f>
        <v>BIKESH ORAON</v>
      </c>
      <c r="R566" t="str">
        <f>IFERROR(VLOOKUP(A566,Table1424[],7,0),0)</f>
        <v>39917094219</v>
      </c>
      <c r="S566" t="str">
        <f>IFERROR(VLOOKUP(A566,Table1424[],8,0),0)</f>
        <v>SBIN0014341</v>
      </c>
      <c r="T566" t="str">
        <f>IFERROR(VLOOKUP(A566,Table1424[],9,0),0)</f>
        <v>STATE BANK OF INDIA</v>
      </c>
      <c r="U566" s="40">
        <f>IFERROR(VLOOKUP(A566,Table1424[],10,0),0)</f>
        <v>0</v>
      </c>
      <c r="V566">
        <f t="shared" si="40"/>
        <v>1</v>
      </c>
      <c r="W566" t="str">
        <f t="shared" si="41"/>
        <v>Available</v>
      </c>
      <c r="X566" s="164" t="str" cm="1">
        <f t="array" aca="1" ref="X566" ca="1">SUBSTITUTE(SUBSTITUTE(MID(CELL("filename"),FIND("[",CELL("filename"))+1,FIND("]",CELL("filename"))-FIND("[",CELL("filename"))-1)," JH Farmer Payment-",""),".xlsx","")</f>
        <v>Indent</v>
      </c>
      <c r="Y566" s="13">
        <f t="shared" si="38"/>
        <v>12.972002246732028</v>
      </c>
      <c r="Z566" s="3">
        <v>0</v>
      </c>
    </row>
    <row r="567" spans="1:27" x14ac:dyDescent="0.25">
      <c r="A567" t="str">
        <f>CONCATENATE(Table2[[#This Row],[Code]],Table2[[#This Row],[Farmers Code]])</f>
        <v>200200150014</v>
      </c>
      <c r="B567" s="1" t="str">
        <f>INDEX('MPG Payment'!$A:$A,MATCH(Table2[[#This Row],[Code]],'MPG Payment'!B:B,0))</f>
        <v>BMC Code :2002</v>
      </c>
      <c r="C567" t="str">
        <f>VLOOKUP(Table2[[#This Row],[Code]],'MPG Payment'!B:C,2,0)</f>
        <v>PATRATOLI</v>
      </c>
      <c r="D567" s="17">
        <v>20020015</v>
      </c>
      <c r="E567" s="17" t="s">
        <v>24</v>
      </c>
      <c r="F567" s="1">
        <v>11</v>
      </c>
      <c r="G567" s="13">
        <v>31.200000000000003</v>
      </c>
      <c r="H567" s="13">
        <v>1231.3521999999998</v>
      </c>
      <c r="I567" s="166">
        <v>0</v>
      </c>
      <c r="J567" s="191">
        <v>0</v>
      </c>
      <c r="K567" s="166">
        <v>0</v>
      </c>
      <c r="L567" s="166">
        <v>0</v>
      </c>
      <c r="M567" s="18">
        <v>0</v>
      </c>
      <c r="N567" s="165">
        <f>VLOOKUP(Table2[[#This Row],[Code]],'MPG Payment'!$B$4:$Z$130,25,0)</f>
        <v>0</v>
      </c>
      <c r="O567" s="170">
        <f t="shared" si="39"/>
        <v>1231</v>
      </c>
      <c r="P567" t="str">
        <f>IFERROR(VLOOKUP(D567,'Bank Master'!$C$3:$D$7987,2,0),"Indirect")</f>
        <v>Direct</v>
      </c>
      <c r="Q567" t="str">
        <f>IFERROR(VLOOKUP(A567,Table1424[],6,0),0)</f>
        <v>PUNAM DEVI</v>
      </c>
      <c r="R567" t="str">
        <f>IFERROR(VLOOKUP(A567,Table1424[],7,0),0)</f>
        <v>492410110008652</v>
      </c>
      <c r="S567" t="str">
        <f>IFERROR(VLOOKUP(A567,Table1424[],8,0),0)</f>
        <v>BKID0004924</v>
      </c>
      <c r="T567" t="str">
        <f>IFERROR(VLOOKUP(A567,Table1424[],9,0),0)</f>
        <v>BANK OF INDIA</v>
      </c>
      <c r="U567" s="40">
        <f>IFERROR(VLOOKUP(A567,Table1424[],10,0),0)</f>
        <v>0</v>
      </c>
      <c r="V567">
        <f t="shared" si="40"/>
        <v>1</v>
      </c>
      <c r="W567" t="str">
        <f t="shared" si="41"/>
        <v>Available</v>
      </c>
      <c r="X567" s="164" t="str" cm="1">
        <f t="array" aca="1" ref="X567" ca="1">SUBSTITUTE(SUBSTITUTE(MID(CELL("filename"),FIND("[",CELL("filename"))+1,FIND("]",CELL("filename"))-FIND("[",CELL("filename"))-1)," JH Farmer Payment-",""),".xlsx","")</f>
        <v>Indent</v>
      </c>
      <c r="Y567" s="13">
        <f t="shared" si="38"/>
        <v>21.706529166666666</v>
      </c>
      <c r="Z567" s="3">
        <v>0</v>
      </c>
    </row>
    <row r="568" spans="1:27" x14ac:dyDescent="0.25">
      <c r="A568" t="str">
        <f>CONCATENATE(Table2[[#This Row],[Code]],Table2[[#This Row],[Farmers Code]])</f>
        <v>200200150015</v>
      </c>
      <c r="B568" s="1" t="str">
        <f>INDEX('MPG Payment'!$A:$A,MATCH(Table2[[#This Row],[Code]],'MPG Payment'!B:B,0))</f>
        <v>BMC Code :2002</v>
      </c>
      <c r="C568" t="str">
        <f>VLOOKUP(Table2[[#This Row],[Code]],'MPG Payment'!B:C,2,0)</f>
        <v>PATRATOLI</v>
      </c>
      <c r="D568" s="17">
        <v>20020015</v>
      </c>
      <c r="E568" s="17" t="s">
        <v>25</v>
      </c>
      <c r="F568" s="1">
        <v>13</v>
      </c>
      <c r="G568" s="13">
        <v>24.110000000000003</v>
      </c>
      <c r="H568" s="13">
        <v>841.14420000000007</v>
      </c>
      <c r="I568" s="166">
        <v>0</v>
      </c>
      <c r="J568" s="191">
        <v>0</v>
      </c>
      <c r="K568" s="166">
        <v>0</v>
      </c>
      <c r="L568" s="166">
        <v>0</v>
      </c>
      <c r="M568" s="18">
        <v>0</v>
      </c>
      <c r="N568" s="165">
        <f>VLOOKUP(Table2[[#This Row],[Code]],'MPG Payment'!$B$4:$Z$130,25,0)</f>
        <v>0</v>
      </c>
      <c r="O568" s="170">
        <f t="shared" si="39"/>
        <v>841</v>
      </c>
      <c r="P568" t="str">
        <f>IFERROR(VLOOKUP(D568,'Bank Master'!$C$3:$D$7987,2,0),"Indirect")</f>
        <v>Direct</v>
      </c>
      <c r="Q568" t="str">
        <f>IFERROR(VLOOKUP(A568,Table1424[],6,0),0)</f>
        <v>IMARANI</v>
      </c>
      <c r="R568" t="str">
        <f>IFERROR(VLOOKUP(A568,Table1424[],7,0),0)</f>
        <v>492418210001035</v>
      </c>
      <c r="S568" t="str">
        <f>IFERROR(VLOOKUP(A568,Table1424[],8,0),0)</f>
        <v>BKID0004924</v>
      </c>
      <c r="T568" t="str">
        <f>IFERROR(VLOOKUP(A568,Table1424[],9,0),0)</f>
        <v>BANK OF INDIA</v>
      </c>
      <c r="U568" s="40">
        <f>IFERROR(VLOOKUP(A568,Table1424[],10,0),0)</f>
        <v>0</v>
      </c>
      <c r="V568">
        <f t="shared" si="40"/>
        <v>1</v>
      </c>
      <c r="W568" t="str">
        <f t="shared" si="41"/>
        <v>Available</v>
      </c>
      <c r="X568" s="164" t="str" cm="1">
        <f t="array" aca="1" ref="X568" ca="1">SUBSTITUTE(SUBSTITUTE(MID(CELL("filename"),FIND("[",CELL("filename"))+1,FIND("]",CELL("filename"))-FIND("[",CELL("filename"))-1)," JH Farmer Payment-",""),".xlsx","")</f>
        <v>Indent</v>
      </c>
      <c r="Y568" s="13">
        <f t="shared" si="38"/>
        <v>22.677052260472831</v>
      </c>
      <c r="Z568" s="3">
        <v>0</v>
      </c>
    </row>
    <row r="569" spans="1:27" x14ac:dyDescent="0.25">
      <c r="A569" t="str">
        <f>CONCATENATE(Table2[[#This Row],[Code]],Table2[[#This Row],[Farmers Code]])</f>
        <v>200200150017</v>
      </c>
      <c r="B569" s="1" t="str">
        <f>INDEX('MPG Payment'!$A:$A,MATCH(Table2[[#This Row],[Code]],'MPG Payment'!B:B,0))</f>
        <v>BMC Code :2002</v>
      </c>
      <c r="C569" t="str">
        <f>VLOOKUP(Table2[[#This Row],[Code]],'MPG Payment'!B:C,2,0)</f>
        <v>PATRATOLI</v>
      </c>
      <c r="D569" s="17">
        <v>20020015</v>
      </c>
      <c r="E569" s="17" t="s">
        <v>27</v>
      </c>
      <c r="F569" s="1">
        <v>14</v>
      </c>
      <c r="G569" s="13">
        <v>214.92000000000002</v>
      </c>
      <c r="H569" s="13">
        <v>8113.7298000000001</v>
      </c>
      <c r="I569" s="166">
        <v>0</v>
      </c>
      <c r="J569" s="191">
        <v>0</v>
      </c>
      <c r="K569" s="166">
        <v>0</v>
      </c>
      <c r="L569" s="166">
        <v>0</v>
      </c>
      <c r="M569" s="18">
        <v>0</v>
      </c>
      <c r="N569" s="165">
        <f>VLOOKUP(Table2[[#This Row],[Code]],'MPG Payment'!$B$4:$Z$130,25,0)</f>
        <v>0</v>
      </c>
      <c r="O569" s="170">
        <f t="shared" si="39"/>
        <v>8114</v>
      </c>
      <c r="P569" t="str">
        <f>IFERROR(VLOOKUP(D569,'Bank Master'!$C$3:$D$7987,2,0),"Indirect")</f>
        <v>Direct</v>
      </c>
      <c r="Q569" t="str">
        <f>IFERROR(VLOOKUP(A569,Table1424[],6,0),0)</f>
        <v>JITENDRA MAHTO</v>
      </c>
      <c r="R569" t="str">
        <f>IFERROR(VLOOKUP(A569,Table1424[],7,0),0)</f>
        <v>27620110006665</v>
      </c>
      <c r="S569" t="str">
        <f>IFERROR(VLOOKUP(A569,Table1424[],8,0),0)</f>
        <v>UCBA0002762</v>
      </c>
      <c r="T569">
        <f>IFERROR(VLOOKUP(A569,Table1424[],9,0),0)</f>
        <v>0</v>
      </c>
      <c r="U569" s="40">
        <f>IFERROR(VLOOKUP(A569,Table1424[],10,0),0)</f>
        <v>0</v>
      </c>
      <c r="V569">
        <f t="shared" si="40"/>
        <v>1</v>
      </c>
      <c r="W569" t="str">
        <f t="shared" si="41"/>
        <v>Available</v>
      </c>
      <c r="X569" s="164" t="str" cm="1">
        <f t="array" aca="1" ref="X569" ca="1">SUBSTITUTE(SUBSTITUTE(MID(CELL("filename"),FIND("[",CELL("filename"))+1,FIND("]",CELL("filename"))-FIND("[",CELL("filename"))-1)," JH Farmer Payment-",""),".xlsx","")</f>
        <v>Indent</v>
      </c>
      <c r="Y569" s="13">
        <f t="shared" si="38"/>
        <v>26.426627861529873</v>
      </c>
      <c r="Z569" s="3">
        <v>0</v>
      </c>
    </row>
    <row r="570" spans="1:27" x14ac:dyDescent="0.25">
      <c r="A570" t="str">
        <f>CONCATENATE(Table2[[#This Row],[Code]],Table2[[#This Row],[Farmers Code]])</f>
        <v>200200150018</v>
      </c>
      <c r="B570" s="1" t="str">
        <f>INDEX('MPG Payment'!$A:$A,MATCH(Table2[[#This Row],[Code]],'MPG Payment'!B:B,0))</f>
        <v>BMC Code :2002</v>
      </c>
      <c r="C570" t="str">
        <f>VLOOKUP(Table2[[#This Row],[Code]],'MPG Payment'!B:C,2,0)</f>
        <v>PATRATOLI</v>
      </c>
      <c r="D570" s="17">
        <v>20020015</v>
      </c>
      <c r="E570" s="17" t="s">
        <v>2</v>
      </c>
      <c r="F570" s="1">
        <v>7</v>
      </c>
      <c r="G570" s="13">
        <v>9.7199999999999989</v>
      </c>
      <c r="H570" s="13">
        <v>476.01589999999999</v>
      </c>
      <c r="I570" s="166">
        <v>0</v>
      </c>
      <c r="J570" s="191">
        <v>0</v>
      </c>
      <c r="K570" s="166">
        <v>0</v>
      </c>
      <c r="L570" s="166">
        <v>0</v>
      </c>
      <c r="M570" s="18">
        <v>0</v>
      </c>
      <c r="N570" s="165">
        <f>VLOOKUP(Table2[[#This Row],[Code]],'MPG Payment'!$B$4:$Z$130,25,0)</f>
        <v>0</v>
      </c>
      <c r="O570" s="170">
        <f t="shared" si="39"/>
        <v>476</v>
      </c>
      <c r="P570" t="str">
        <f>IFERROR(VLOOKUP(D570,'Bank Master'!$C$3:$D$7987,2,0),"Indirect")</f>
        <v>Direct</v>
      </c>
      <c r="Q570" t="str">
        <f>IFERROR(VLOOKUP(A570,Table1424[],6,0),0)</f>
        <v>CHARO ORAON</v>
      </c>
      <c r="R570" t="str">
        <f>IFERROR(VLOOKUP(A570,Table1424[],7,0),0)</f>
        <v>492410100006849</v>
      </c>
      <c r="S570" t="str">
        <f>IFERROR(VLOOKUP(A570,Table1424[],8,0),0)</f>
        <v>BKID0004924</v>
      </c>
      <c r="T570">
        <f>IFERROR(VLOOKUP(A570,Table1424[],9,0),0)</f>
        <v>0</v>
      </c>
      <c r="U570" s="40">
        <f>IFERROR(VLOOKUP(A570,Table1424[],10,0),0)</f>
        <v>0</v>
      </c>
      <c r="V570">
        <f t="shared" si="40"/>
        <v>1</v>
      </c>
      <c r="W570" t="str">
        <f t="shared" si="41"/>
        <v>Available</v>
      </c>
      <c r="X570" s="164" t="str" cm="1">
        <f t="array" aca="1" ref="X570" ca="1">SUBSTITUTE(SUBSTITUTE(MID(CELL("filename"),FIND("[",CELL("filename"))+1,FIND("]",CELL("filename"))-FIND("[",CELL("filename"))-1)," JH Farmer Payment-",""),".xlsx","")</f>
        <v>Indent</v>
      </c>
      <c r="Y570" s="13">
        <f t="shared" si="38"/>
        <v>17.140490226337452</v>
      </c>
      <c r="Z570" s="3">
        <v>0</v>
      </c>
    </row>
    <row r="571" spans="1:27" x14ac:dyDescent="0.25">
      <c r="A571" t="str">
        <f>CONCATENATE(Table2[[#This Row],[Code]],Table2[[#This Row],[Farmers Code]])</f>
        <v>200200150025</v>
      </c>
      <c r="B571" s="1" t="str">
        <f>INDEX('MPG Payment'!$A:$A,MATCH(Table2[[#This Row],[Code]],'MPG Payment'!B:B,0))</f>
        <v>BMC Code :2002</v>
      </c>
      <c r="C571" t="str">
        <f>VLOOKUP(Table2[[#This Row],[Code]],'MPG Payment'!B:C,2,0)</f>
        <v>PATRATOLI</v>
      </c>
      <c r="D571" s="17">
        <v>20020015</v>
      </c>
      <c r="E571" s="17" t="s">
        <v>5</v>
      </c>
      <c r="F571" s="1">
        <v>14</v>
      </c>
      <c r="G571" s="13">
        <v>21.840000000000003</v>
      </c>
      <c r="H571" s="13">
        <v>946.10789999999997</v>
      </c>
      <c r="I571" s="166">
        <v>0</v>
      </c>
      <c r="J571" s="191">
        <v>0</v>
      </c>
      <c r="K571" s="166">
        <v>0</v>
      </c>
      <c r="L571" s="166">
        <v>0</v>
      </c>
      <c r="M571" s="18">
        <v>0</v>
      </c>
      <c r="N571" s="165">
        <f>VLOOKUP(Table2[[#This Row],[Code]],'MPG Payment'!$B$4:$Z$130,25,0)</f>
        <v>0</v>
      </c>
      <c r="O571" s="170">
        <f t="shared" si="39"/>
        <v>946</v>
      </c>
      <c r="P571" t="str">
        <f>IFERROR(VLOOKUP(D571,'Bank Master'!$C$3:$D$7987,2,0),"Indirect")</f>
        <v>Direct</v>
      </c>
      <c r="Q571" t="str">
        <f>IFERROR(VLOOKUP(A571,Table1424[],6,0),0)</f>
        <v>MUKESH ORAON</v>
      </c>
      <c r="R571" t="str">
        <f>IFERROR(VLOOKUP(A571,Table1424[],7,0),0)</f>
        <v>492418210010643</v>
      </c>
      <c r="S571" t="str">
        <f>IFERROR(VLOOKUP(A571,Table1424[],8,0),0)</f>
        <v>BKID0004924</v>
      </c>
      <c r="T571">
        <f>IFERROR(VLOOKUP(A571,Table1424[],9,0),0)</f>
        <v>0</v>
      </c>
      <c r="U571" s="40">
        <f>IFERROR(VLOOKUP(A571,Table1424[],10,0),0)</f>
        <v>45853</v>
      </c>
      <c r="V571">
        <f t="shared" si="40"/>
        <v>1</v>
      </c>
      <c r="W571" t="str">
        <f t="shared" si="41"/>
        <v>Available</v>
      </c>
      <c r="X571" s="164" t="str" cm="1">
        <f t="array" aca="1" ref="X571" ca="1">SUBSTITUTE(SUBSTITUTE(MID(CELL("filename"),FIND("[",CELL("filename"))+1,FIND("]",CELL("filename"))-FIND("[",CELL("filename"))-1)," JH Farmer Payment-",""),".xlsx","")</f>
        <v>Indent</v>
      </c>
      <c r="Y571" s="13">
        <f t="shared" si="38"/>
        <v>30.323971153846152</v>
      </c>
      <c r="Z571" s="3">
        <v>0</v>
      </c>
    </row>
    <row r="572" spans="1:27" x14ac:dyDescent="0.25">
      <c r="A572" t="str">
        <f>CONCATENATE(Table2[[#This Row],[Code]],Table2[[#This Row],[Farmers Code]])</f>
        <v>200200150026</v>
      </c>
      <c r="B572" s="1" t="str">
        <f>INDEX('MPG Payment'!$A:$A,MATCH(Table2[[#This Row],[Code]],'MPG Payment'!B:B,0))</f>
        <v>BMC Code :2002</v>
      </c>
      <c r="C572" t="str">
        <f>VLOOKUP(Table2[[#This Row],[Code]],'MPG Payment'!B:C,2,0)</f>
        <v>PATRATOLI</v>
      </c>
      <c r="D572" s="17">
        <v>20020015</v>
      </c>
      <c r="E572" s="17" t="s">
        <v>39</v>
      </c>
      <c r="F572" s="1">
        <v>14</v>
      </c>
      <c r="G572" s="13">
        <v>205.14999999999998</v>
      </c>
      <c r="H572" s="13">
        <v>7326.4600000000009</v>
      </c>
      <c r="I572" s="166">
        <v>0</v>
      </c>
      <c r="J572" s="191">
        <v>0</v>
      </c>
      <c r="K572" s="166">
        <v>0</v>
      </c>
      <c r="L572" s="166">
        <v>0</v>
      </c>
      <c r="M572" s="18">
        <v>0</v>
      </c>
      <c r="N572" s="165">
        <f>VLOOKUP(Table2[[#This Row],[Code]],'MPG Payment'!$B$4:$Z$130,25,0)</f>
        <v>0</v>
      </c>
      <c r="O572" s="170">
        <f t="shared" si="39"/>
        <v>7326</v>
      </c>
      <c r="P572" t="str">
        <f>IFERROR(VLOOKUP(D572,'Bank Master'!$C$3:$D$7987,2,0),"Indirect")</f>
        <v>Direct</v>
      </c>
      <c r="Q572" t="str">
        <f>IFERROR(VLOOKUP(A572,Table1424[],6,0),0)</f>
        <v>SUNIL TIGGA</v>
      </c>
      <c r="R572" t="str">
        <f>IFERROR(VLOOKUP(A572,Table1424[],7,0),0)</f>
        <v>492410110009026</v>
      </c>
      <c r="S572" t="str">
        <f>IFERROR(VLOOKUP(A572,Table1424[],8,0),0)</f>
        <v>BKID0004924</v>
      </c>
      <c r="T572">
        <f>IFERROR(VLOOKUP(A572,Table1424[],9,0),0)</f>
        <v>0</v>
      </c>
      <c r="U572" s="40">
        <f>IFERROR(VLOOKUP(A572,Table1424[],10,0),0)</f>
        <v>45895</v>
      </c>
      <c r="V572">
        <f t="shared" si="40"/>
        <v>1</v>
      </c>
      <c r="W572" t="str">
        <f t="shared" si="41"/>
        <v>Available</v>
      </c>
      <c r="X572" s="164" t="str" cm="1">
        <f t="array" aca="1" ref="X572" ca="1">SUBSTITUTE(SUBSTITUTE(MID(CELL("filename"),FIND("[",CELL("filename"))+1,FIND("]",CELL("filename"))-FIND("[",CELL("filename"))-1)," JH Farmer Payment-",""),".xlsx","")</f>
        <v>Indent</v>
      </c>
      <c r="Y572" s="13">
        <f t="shared" si="38"/>
        <v>24.998888618084337</v>
      </c>
      <c r="Z572" s="3">
        <v>0</v>
      </c>
    </row>
    <row r="573" spans="1:27" x14ac:dyDescent="0.25">
      <c r="A573" t="str">
        <f>CONCATENATE(Table2[[#This Row],[Code]],Table2[[#This Row],[Farmers Code]])</f>
        <v>200200150027</v>
      </c>
      <c r="B573" s="1" t="str">
        <f>INDEX('MPG Payment'!$A:$A,MATCH(Table2[[#This Row],[Code]],'MPG Payment'!B:B,0))</f>
        <v>BMC Code :2002</v>
      </c>
      <c r="C573" t="str">
        <f>VLOOKUP(Table2[[#This Row],[Code]],'MPG Payment'!B:C,2,0)</f>
        <v>PATRATOLI</v>
      </c>
      <c r="D573" s="17">
        <v>20020015</v>
      </c>
      <c r="E573" s="17" t="s">
        <v>6</v>
      </c>
      <c r="F573" s="1">
        <v>14</v>
      </c>
      <c r="G573" s="13">
        <v>142.86000000000001</v>
      </c>
      <c r="H573" s="13">
        <v>4938.9485000000004</v>
      </c>
      <c r="I573" s="166">
        <v>0</v>
      </c>
      <c r="J573" s="191">
        <v>0</v>
      </c>
      <c r="K573" s="166">
        <v>0</v>
      </c>
      <c r="L573" s="166">
        <v>0</v>
      </c>
      <c r="M573" s="18">
        <v>0</v>
      </c>
      <c r="N573" s="165">
        <f>VLOOKUP(Table2[[#This Row],[Code]],'MPG Payment'!$B$4:$Z$130,25,0)</f>
        <v>0</v>
      </c>
      <c r="O573" s="170">
        <f t="shared" si="39"/>
        <v>4939</v>
      </c>
      <c r="P573" t="str">
        <f>IFERROR(VLOOKUP(D573,'Bank Master'!$C$3:$D$7987,2,0),"Indirect")</f>
        <v>Direct</v>
      </c>
      <c r="Q573" t="str">
        <f>IFERROR(VLOOKUP(A573,Table1424[],6,0),0)</f>
        <v>PANKAJ GOP</v>
      </c>
      <c r="R573" t="str">
        <f>IFERROR(VLOOKUP(A573,Table1424[],7,0),0)</f>
        <v>000110151740</v>
      </c>
      <c r="S573" t="str">
        <f>IFERROR(VLOOKUP(A573,Table1424[],8,0),0)</f>
        <v>IPOS0000001</v>
      </c>
      <c r="T573">
        <f>IFERROR(VLOOKUP(A573,Table1424[],9,0),0)</f>
        <v>0</v>
      </c>
      <c r="U573" s="40">
        <f>IFERROR(VLOOKUP(A573,Table1424[],10,0),0)</f>
        <v>45978</v>
      </c>
      <c r="V573">
        <f t="shared" si="40"/>
        <v>1</v>
      </c>
      <c r="W573" t="str">
        <f t="shared" si="41"/>
        <v>Available</v>
      </c>
      <c r="X573" s="164" t="str" cm="1">
        <f t="array" aca="1" ref="X573" ca="1">SUBSTITUTE(SUBSTITUTE(MID(CELL("filename"),FIND("[",CELL("filename"))+1,FIND("]",CELL("filename"))-FIND("[",CELL("filename"))-1)," JH Farmer Payment-",""),".xlsx","")</f>
        <v>Indent</v>
      </c>
      <c r="Y573" s="13">
        <f t="shared" si="38"/>
        <v>24.200363642727151</v>
      </c>
      <c r="Z573" s="3">
        <v>0</v>
      </c>
    </row>
    <row r="574" spans="1:27" x14ac:dyDescent="0.25">
      <c r="A574" t="str">
        <f>CONCATENATE(Table2[[#This Row],[Code]],Table2[[#This Row],[Farmers Code]])</f>
        <v>200200150029</v>
      </c>
      <c r="B574" s="1" t="str">
        <f>INDEX('MPG Payment'!$A:$A,MATCH(Table2[[#This Row],[Code]],'MPG Payment'!B:B,0))</f>
        <v>BMC Code :2002</v>
      </c>
      <c r="C574" t="str">
        <f>VLOOKUP(Table2[[#This Row],[Code]],'MPG Payment'!B:C,2,0)</f>
        <v>PATRATOLI</v>
      </c>
      <c r="D574" s="17">
        <v>20020015</v>
      </c>
      <c r="E574" s="17" t="s">
        <v>31</v>
      </c>
      <c r="F574" s="1">
        <v>1</v>
      </c>
      <c r="G574" s="13">
        <v>14.06</v>
      </c>
      <c r="H574" s="13">
        <v>502.22320000000002</v>
      </c>
      <c r="I574" s="166">
        <v>0</v>
      </c>
      <c r="J574" s="191">
        <v>0</v>
      </c>
      <c r="K574" s="166">
        <v>0</v>
      </c>
      <c r="L574" s="166">
        <v>0</v>
      </c>
      <c r="M574" s="18">
        <v>0</v>
      </c>
      <c r="N574" s="165">
        <f>VLOOKUP(Table2[[#This Row],[Code]],'MPG Payment'!$B$4:$Z$130,25,0)</f>
        <v>0</v>
      </c>
      <c r="O574" s="170">
        <f t="shared" si="39"/>
        <v>502</v>
      </c>
      <c r="P574" t="str">
        <f>IFERROR(VLOOKUP(D574,'Bank Master'!$C$3:$D$7987,2,0),"Indirect")</f>
        <v>Direct</v>
      </c>
      <c r="Q574" t="str">
        <f>IFERROR(VLOOKUP(A574,Table1424[],6,0),0)</f>
        <v>SARITA KUMARI</v>
      </c>
      <c r="R574" t="str">
        <f>IFERROR(VLOOKUP(A574,Table1424[],7,0),0)</f>
        <v>27623211025597</v>
      </c>
      <c r="S574" t="str">
        <f>IFERROR(VLOOKUP(A574,Table1424[],8,0),0)</f>
        <v>UCBA0002762</v>
      </c>
      <c r="T574">
        <f>IFERROR(VLOOKUP(A574,Table1424[],9,0),0)</f>
        <v>0</v>
      </c>
      <c r="U574" s="40">
        <f>IFERROR(VLOOKUP(A574,Table1424[],10,0),0)</f>
        <v>45923</v>
      </c>
      <c r="V574">
        <f t="shared" si="40"/>
        <v>1</v>
      </c>
      <c r="W574" t="str">
        <f t="shared" si="41"/>
        <v>Available</v>
      </c>
      <c r="X574" s="164" t="str" cm="1">
        <f t="array" aca="1" ref="X574" ca="1">SUBSTITUTE(SUBSTITUTE(MID(CELL("filename"),FIND("[",CELL("filename"))+1,FIND("]",CELL("filename"))-FIND("[",CELL("filename"))-1)," JH Farmer Payment-",""),".xlsx","")</f>
        <v>Indent</v>
      </c>
      <c r="Y574" s="13">
        <f t="shared" si="38"/>
        <v>1.786</v>
      </c>
      <c r="Z574" s="3">
        <v>0</v>
      </c>
    </row>
    <row r="575" spans="1:27" x14ac:dyDescent="0.25">
      <c r="A575" t="str">
        <f>CONCATENATE(Table2[[#This Row],[Code]],Table2[[#This Row],[Farmers Code]])</f>
        <v>200200150030</v>
      </c>
      <c r="B575" s="1" t="str">
        <f>INDEX('MPG Payment'!$A:$A,MATCH(Table2[[#This Row],[Code]],'MPG Payment'!B:B,0))</f>
        <v>BMC Code :2002</v>
      </c>
      <c r="C575" t="str">
        <f>VLOOKUP(Table2[[#This Row],[Code]],'MPG Payment'!B:C,2,0)</f>
        <v>PATRATOLI</v>
      </c>
      <c r="D575" s="17">
        <v>20020015</v>
      </c>
      <c r="E575" s="17" t="s">
        <v>7</v>
      </c>
      <c r="F575" s="1">
        <v>14</v>
      </c>
      <c r="G575" s="13">
        <v>21.2</v>
      </c>
      <c r="H575" s="13">
        <v>848.57540000000006</v>
      </c>
      <c r="I575" s="166">
        <v>0</v>
      </c>
      <c r="J575" s="191">
        <v>0</v>
      </c>
      <c r="K575" s="166">
        <v>0</v>
      </c>
      <c r="L575" s="166">
        <v>0</v>
      </c>
      <c r="M575" s="18">
        <v>0</v>
      </c>
      <c r="N575" s="165">
        <f>VLOOKUP(Table2[[#This Row],[Code]],'MPG Payment'!$B$4:$Z$130,25,0)</f>
        <v>0</v>
      </c>
      <c r="O575" s="170">
        <f t="shared" si="39"/>
        <v>849</v>
      </c>
      <c r="P575" t="str">
        <f>IFERROR(VLOOKUP(D575,'Bank Master'!$C$3:$D$7987,2,0),"Indirect")</f>
        <v>Direct</v>
      </c>
      <c r="Q575" t="str">
        <f>IFERROR(VLOOKUP(A575,Table1424[],6,0),0)</f>
        <v>SHASI ORAON</v>
      </c>
      <c r="R575" t="str">
        <f>IFERROR(VLOOKUP(A575,Table1424[],7,0),0)</f>
        <v>2869108002786</v>
      </c>
      <c r="S575" t="str">
        <f>IFERROR(VLOOKUP(A575,Table1424[],8,0),0)</f>
        <v>CNRB0004904</v>
      </c>
      <c r="T575">
        <f>IFERROR(VLOOKUP(A575,Table1424[],9,0),0)</f>
        <v>0</v>
      </c>
      <c r="U575" s="40">
        <f>IFERROR(VLOOKUP(A575,Table1424[],10,0),0)</f>
        <v>45943</v>
      </c>
      <c r="V575">
        <f t="shared" si="40"/>
        <v>1</v>
      </c>
      <c r="W575" t="str">
        <f t="shared" si="41"/>
        <v>Available</v>
      </c>
      <c r="X575" s="164" t="str" cm="1">
        <f t="array" aca="1" ref="X575" ca="1">SUBSTITUTE(SUBSTITUTE(MID(CELL("filename"),FIND("[",CELL("filename"))+1,FIND("]",CELL("filename"))-FIND("[",CELL("filename"))-1)," JH Farmer Payment-",""),".xlsx","")</f>
        <v>Indent</v>
      </c>
      <c r="Y575" s="13">
        <f t="shared" si="38"/>
        <v>28.018999056603779</v>
      </c>
      <c r="Z575" s="3">
        <v>0</v>
      </c>
    </row>
    <row r="576" spans="1:27" x14ac:dyDescent="0.25">
      <c r="A576" t="str">
        <f>CONCATENATE(Table2[[#This Row],[Code]],Table2[[#This Row],[Farmers Code]])</f>
        <v>200200150031</v>
      </c>
      <c r="B576" s="1" t="str">
        <f>INDEX('MPG Payment'!$A:$A,MATCH(Table2[[#This Row],[Code]],'MPG Payment'!B:B,0))</f>
        <v>BMC Code :2002</v>
      </c>
      <c r="C576" t="str">
        <f>VLOOKUP(Table2[[#This Row],[Code]],'MPG Payment'!B:C,2,0)</f>
        <v>PATRATOLI</v>
      </c>
      <c r="D576" s="17">
        <v>20020015</v>
      </c>
      <c r="E576" s="17" t="s">
        <v>422</v>
      </c>
      <c r="F576" s="1">
        <v>7</v>
      </c>
      <c r="G576" s="13">
        <v>17.59</v>
      </c>
      <c r="H576" s="13">
        <v>844.67920000000015</v>
      </c>
      <c r="I576" s="166">
        <v>0</v>
      </c>
      <c r="J576" s="191">
        <v>0</v>
      </c>
      <c r="K576" s="166">
        <v>0</v>
      </c>
      <c r="L576" s="166">
        <v>0</v>
      </c>
      <c r="M576" s="18">
        <v>0</v>
      </c>
      <c r="N576" s="165">
        <f>VLOOKUP(Table2[[#This Row],[Code]],'MPG Payment'!$B$4:$Z$130,25,0)</f>
        <v>0</v>
      </c>
      <c r="O576" s="170">
        <f t="shared" si="39"/>
        <v>845</v>
      </c>
      <c r="P576" t="str">
        <f>IFERROR(VLOOKUP(D576,'Bank Master'!$C$3:$D$7987,2,0),"Indirect")</f>
        <v>Direct</v>
      </c>
      <c r="Q576" t="str">
        <f>IFERROR(VLOOKUP(A576,Table1424[],6,0),0)</f>
        <v>RUSTAM ANSARI</v>
      </c>
      <c r="R576" t="str">
        <f>IFERROR(VLOOKUP(A576,Table1424[],7,0),0)</f>
        <v>492410100008279</v>
      </c>
      <c r="S576" t="str">
        <f>IFERROR(VLOOKUP(A576,Table1424[],8,0),0)</f>
        <v>BKID0004924</v>
      </c>
      <c r="T576">
        <f>IFERROR(VLOOKUP(A576,Table1424[],9,0),0)</f>
        <v>0</v>
      </c>
      <c r="U576" s="40">
        <f>IFERROR(VLOOKUP(A576,Table1424[],10,0),0)</f>
        <v>46020</v>
      </c>
      <c r="V576">
        <f t="shared" si="40"/>
        <v>1</v>
      </c>
      <c r="W576" t="str">
        <f t="shared" si="41"/>
        <v>Available</v>
      </c>
      <c r="X576" s="164" t="str" cm="1">
        <f t="array" aca="1" ref="X576" ca="1">SUBSTITUTE(SUBSTITUTE(MID(CELL("filename"),FIND("[",CELL("filename"))+1,FIND("]",CELL("filename"))-FIND("[",CELL("filename"))-1)," JH Farmer Payment-",""),".xlsx","")</f>
        <v>Indent</v>
      </c>
      <c r="Y576" s="13">
        <f t="shared" si="38"/>
        <v>16.807147242751569</v>
      </c>
      <c r="Z576" s="3">
        <v>0</v>
      </c>
    </row>
    <row r="577" spans="1:27" x14ac:dyDescent="0.25">
      <c r="A577" t="str">
        <f>CONCATENATE(Table2[[#This Row],[Code]],Table2[[#This Row],[Farmers Code]])</f>
        <v>200200150033</v>
      </c>
      <c r="B577" s="1" t="str">
        <f>INDEX('MPG Payment'!$A:$A,MATCH(Table2[[#This Row],[Code]],'MPG Payment'!B:B,0))</f>
        <v>BMC Code :2002</v>
      </c>
      <c r="C577" t="str">
        <f>VLOOKUP(Table2[[#This Row],[Code]],'MPG Payment'!B:C,2,0)</f>
        <v>PATRATOLI</v>
      </c>
      <c r="D577" s="17">
        <v>20020015</v>
      </c>
      <c r="E577" s="17" t="s">
        <v>32</v>
      </c>
      <c r="F577" s="1">
        <v>7</v>
      </c>
      <c r="G577" s="13">
        <v>9.6600000000000019</v>
      </c>
      <c r="H577" s="13">
        <v>518.86220000000003</v>
      </c>
      <c r="I577" s="166">
        <v>0</v>
      </c>
      <c r="J577" s="191">
        <v>0</v>
      </c>
      <c r="K577" s="166">
        <v>0</v>
      </c>
      <c r="L577" s="166">
        <v>0</v>
      </c>
      <c r="M577" s="18">
        <v>0</v>
      </c>
      <c r="N577" s="165">
        <f>VLOOKUP(Table2[[#This Row],[Code]],'MPG Payment'!$B$4:$Z$130,25,0)</f>
        <v>0</v>
      </c>
      <c r="O577" s="170">
        <f t="shared" si="39"/>
        <v>519</v>
      </c>
      <c r="P577" t="str">
        <f>IFERROR(VLOOKUP(D577,'Bank Master'!$C$3:$D$7987,2,0),"Indirect")</f>
        <v>Direct</v>
      </c>
      <c r="Q577" t="str">
        <f>IFERROR(VLOOKUP(A577,Table1424[],6,0),0)</f>
        <v>BUDHWA ORAON</v>
      </c>
      <c r="R577" t="str">
        <f>IFERROR(VLOOKUP(A577,Table1424[],7,0),0)</f>
        <v>000110157307</v>
      </c>
      <c r="S577" t="str">
        <f>IFERROR(VLOOKUP(A577,Table1424[],8,0),0)</f>
        <v>IPOS0000001</v>
      </c>
      <c r="T577">
        <f>IFERROR(VLOOKUP(A577,Table1424[],9,0),0)</f>
        <v>0</v>
      </c>
      <c r="U577" s="40">
        <f>IFERROR(VLOOKUP(A577,Table1424[],10,0),0)</f>
        <v>45965</v>
      </c>
      <c r="V577">
        <f t="shared" si="40"/>
        <v>1</v>
      </c>
      <c r="W577" t="str">
        <f t="shared" si="41"/>
        <v>Available</v>
      </c>
      <c r="X577" s="164" t="str" cm="1">
        <f t="array" aca="1" ref="X577" ca="1">SUBSTITUTE(SUBSTITUTE(MID(CELL("filename"),FIND("[",CELL("filename"))+1,FIND("]",CELL("filename"))-FIND("[",CELL("filename"))-1)," JH Farmer Payment-",""),".xlsx","")</f>
        <v>Indent</v>
      </c>
      <c r="Y577" s="13">
        <f t="shared" si="38"/>
        <v>18.799355072463769</v>
      </c>
      <c r="Z577" s="3">
        <v>0</v>
      </c>
    </row>
    <row r="578" spans="1:27" x14ac:dyDescent="0.25">
      <c r="A578" t="str">
        <f>CONCATENATE(Table2[[#This Row],[Code]],Table2[[#This Row],[Farmers Code]])</f>
        <v>200200150035</v>
      </c>
      <c r="B578" s="1" t="str">
        <f>INDEX('MPG Payment'!$A:$A,MATCH(Table2[[#This Row],[Code]],'MPG Payment'!B:B,0))</f>
        <v>BMC Code :2002</v>
      </c>
      <c r="C578" t="str">
        <f>VLOOKUP(Table2[[#This Row],[Code]],'MPG Payment'!B:C,2,0)</f>
        <v>PATRATOLI</v>
      </c>
      <c r="D578" s="17">
        <v>20020015</v>
      </c>
      <c r="E578" s="17" t="s">
        <v>9</v>
      </c>
      <c r="F578" s="1">
        <v>7</v>
      </c>
      <c r="G578" s="13">
        <v>66.22999999999999</v>
      </c>
      <c r="H578" s="13">
        <v>2418.2275</v>
      </c>
      <c r="I578" s="166">
        <v>0</v>
      </c>
      <c r="J578" s="191">
        <v>0</v>
      </c>
      <c r="K578" s="166">
        <v>0</v>
      </c>
      <c r="L578" s="166">
        <v>0</v>
      </c>
      <c r="M578" s="18">
        <v>0</v>
      </c>
      <c r="N578" s="165">
        <f>VLOOKUP(Table2[[#This Row],[Code]],'MPG Payment'!$B$4:$Z$130,25,0)</f>
        <v>0</v>
      </c>
      <c r="O578" s="170">
        <f t="shared" si="39"/>
        <v>2418</v>
      </c>
      <c r="P578" t="str">
        <f>IFERROR(VLOOKUP(D578,'Bank Master'!$C$3:$D$7987,2,0),"Indirect")</f>
        <v>Direct</v>
      </c>
      <c r="Q578" t="str">
        <f>IFERROR(VLOOKUP(A578,Table1424[],6,0),0)</f>
        <v>JITAN DEVI</v>
      </c>
      <c r="R578" t="str">
        <f>IFERROR(VLOOKUP(A578,Table1424[],7,0),0)</f>
        <v>492418210011395</v>
      </c>
      <c r="S578" t="str">
        <f>IFERROR(VLOOKUP(A578,Table1424[],8,0),0)</f>
        <v>BKID0004924</v>
      </c>
      <c r="T578">
        <f>IFERROR(VLOOKUP(A578,Table1424[],9,0),0)</f>
        <v>0</v>
      </c>
      <c r="U578" s="40">
        <f>IFERROR(VLOOKUP(A578,Table1424[],10,0),0)</f>
        <v>45965</v>
      </c>
      <c r="V578">
        <f t="shared" si="40"/>
        <v>1</v>
      </c>
      <c r="W578" t="str">
        <f t="shared" si="41"/>
        <v>Available</v>
      </c>
      <c r="X578" s="164" t="str" cm="1">
        <f t="array" aca="1" ref="X578" ca="1">SUBSTITUTE(SUBSTITUTE(MID(CELL("filename"),FIND("[",CELL("filename"))+1,FIND("]",CELL("filename"))-FIND("[",CELL("filename"))-1)," JH Farmer Payment-",""),".xlsx","")</f>
        <v>Indent</v>
      </c>
      <c r="Y578" s="13">
        <f t="shared" si="38"/>
        <v>12.779399441340786</v>
      </c>
      <c r="Z578" s="3">
        <v>0</v>
      </c>
      <c r="AA578" s="31"/>
    </row>
    <row r="579" spans="1:27" x14ac:dyDescent="0.25">
      <c r="A579" t="str">
        <f>CONCATENATE(Table2[[#This Row],[Code]],Table2[[#This Row],[Farmers Code]])</f>
        <v>200200150036</v>
      </c>
      <c r="B579" s="1" t="str">
        <f>INDEX('MPG Payment'!$A:$A,MATCH(Table2[[#This Row],[Code]],'MPG Payment'!B:B,0))</f>
        <v>BMC Code :2002</v>
      </c>
      <c r="C579" t="str">
        <f>VLOOKUP(Table2[[#This Row],[Code]],'MPG Payment'!B:C,2,0)</f>
        <v>PATRATOLI</v>
      </c>
      <c r="D579" s="17">
        <v>20020015</v>
      </c>
      <c r="E579" s="17" t="s">
        <v>10</v>
      </c>
      <c r="F579" s="1">
        <v>14</v>
      </c>
      <c r="G579" s="13">
        <v>88.28</v>
      </c>
      <c r="H579" s="13">
        <v>4114.7959000000001</v>
      </c>
      <c r="I579" s="166">
        <v>0</v>
      </c>
      <c r="J579" s="191">
        <v>0</v>
      </c>
      <c r="K579" s="166">
        <v>0</v>
      </c>
      <c r="L579" s="166">
        <v>0</v>
      </c>
      <c r="M579" s="18">
        <v>0</v>
      </c>
      <c r="N579" s="165">
        <f>VLOOKUP(Table2[[#This Row],[Code]],'MPG Payment'!$B$4:$Z$130,25,0)</f>
        <v>0</v>
      </c>
      <c r="O579" s="170">
        <f t="shared" si="39"/>
        <v>4115</v>
      </c>
      <c r="P579" t="str">
        <f>IFERROR(VLOOKUP(D579,'Bank Master'!$C$3:$D$7987,2,0),"Indirect")</f>
        <v>Direct</v>
      </c>
      <c r="Q579" t="str">
        <f>IFERROR(VLOOKUP(A579,Table1424[],6,0),0)</f>
        <v>HOLIKA KUMARI</v>
      </c>
      <c r="R579" t="str">
        <f>IFERROR(VLOOKUP(A579,Table1424[],7,0),0)</f>
        <v>492418210011081</v>
      </c>
      <c r="S579" t="str">
        <f>IFERROR(VLOOKUP(A579,Table1424[],8,0),0)</f>
        <v>BKID0004924</v>
      </c>
      <c r="T579">
        <f>IFERROR(VLOOKUP(A579,Table1424[],9,0),0)</f>
        <v>0</v>
      </c>
      <c r="U579" s="40">
        <f>IFERROR(VLOOKUP(A579,Table1424[],10,0),0)</f>
        <v>45986</v>
      </c>
      <c r="V579">
        <f t="shared" si="40"/>
        <v>1</v>
      </c>
      <c r="W579" t="str">
        <f t="shared" si="41"/>
        <v>Available</v>
      </c>
      <c r="X579" s="164" t="str" cm="1">
        <f t="array" aca="1" ref="X579" ca="1">SUBSTITUTE(SUBSTITUTE(MID(CELL("filename"),FIND("[",CELL("filename"))+1,FIND("]",CELL("filename"))-FIND("[",CELL("filename"))-1)," JH Farmer Payment-",""),".xlsx","")</f>
        <v>Indent</v>
      </c>
      <c r="Y579" s="13">
        <f t="shared" ref="Y579:Y642" si="42">(F579*0.05)*(H579/G579)</f>
        <v>32.627516198459453</v>
      </c>
      <c r="Z579" s="3">
        <v>0</v>
      </c>
    </row>
    <row r="580" spans="1:27" x14ac:dyDescent="0.25">
      <c r="A580" t="str">
        <f>CONCATENATE(Table2[[#This Row],[Code]],Table2[[#This Row],[Farmers Code]])</f>
        <v>200200150038</v>
      </c>
      <c r="B580" s="1" t="str">
        <f>INDEX('MPG Payment'!$A:$A,MATCH(Table2[[#This Row],[Code]],'MPG Payment'!B:B,0))</f>
        <v>BMC Code :2002</v>
      </c>
      <c r="C580" t="str">
        <f>VLOOKUP(Table2[[#This Row],[Code]],'MPG Payment'!B:C,2,0)</f>
        <v>PATRATOLI</v>
      </c>
      <c r="D580" s="17">
        <v>20020015</v>
      </c>
      <c r="E580" s="17" t="s">
        <v>11</v>
      </c>
      <c r="F580" s="1">
        <v>6</v>
      </c>
      <c r="G580" s="13">
        <v>14.290000000000001</v>
      </c>
      <c r="H580" s="13">
        <v>628.79660000000001</v>
      </c>
      <c r="I580" s="166">
        <v>0</v>
      </c>
      <c r="J580" s="191">
        <v>0</v>
      </c>
      <c r="K580" s="166">
        <v>0</v>
      </c>
      <c r="L580" s="166">
        <v>0</v>
      </c>
      <c r="M580" s="18">
        <v>0</v>
      </c>
      <c r="N580" s="165">
        <f>VLOOKUP(Table2[[#This Row],[Code]],'MPG Payment'!$B$4:$Z$130,25,0)</f>
        <v>0</v>
      </c>
      <c r="O580" s="170">
        <f t="shared" si="39"/>
        <v>629</v>
      </c>
      <c r="P580" t="str">
        <f>IFERROR(VLOOKUP(D580,'Bank Master'!$C$3:$D$7987,2,0),"Indirect")</f>
        <v>Direct</v>
      </c>
      <c r="Q580" t="str">
        <f>IFERROR(VLOOKUP(A580,Table1424[],6,0),0)</f>
        <v>NAUSHAD ANSARI</v>
      </c>
      <c r="R580" t="str">
        <f>IFERROR(VLOOKUP(A580,Table1424[],7,0),0)</f>
        <v>54248100008205</v>
      </c>
      <c r="S580" t="str">
        <f>IFERROR(VLOOKUP(A580,Table1424[],8,0),0)</f>
        <v>BARB0RATUCH</v>
      </c>
      <c r="T580">
        <f>IFERROR(VLOOKUP(A580,Table1424[],9,0),0)</f>
        <v>0</v>
      </c>
      <c r="U580" s="40">
        <f>IFERROR(VLOOKUP(A580,Table1424[],10,0),0)</f>
        <v>46006</v>
      </c>
      <c r="V580">
        <f t="shared" si="40"/>
        <v>1</v>
      </c>
      <c r="W580" t="str">
        <f t="shared" si="41"/>
        <v>Available</v>
      </c>
      <c r="X580" s="164" t="str" cm="1">
        <f t="array" aca="1" ref="X580" ca="1">SUBSTITUTE(SUBSTITUTE(MID(CELL("filename"),FIND("[",CELL("filename"))+1,FIND("]",CELL("filename"))-FIND("[",CELL("filename"))-1)," JH Farmer Payment-",""),".xlsx","")</f>
        <v>Indent</v>
      </c>
      <c r="Y580" s="13">
        <f t="shared" si="42"/>
        <v>13.200768369489154</v>
      </c>
      <c r="Z580" s="3">
        <v>0</v>
      </c>
    </row>
    <row r="581" spans="1:27" x14ac:dyDescent="0.25">
      <c r="A581" t="str">
        <f>CONCATENATE(Table2[[#This Row],[Code]],Table2[[#This Row],[Farmers Code]])</f>
        <v>200200150039</v>
      </c>
      <c r="B581" s="1" t="str">
        <f>INDEX('MPG Payment'!$A:$A,MATCH(Table2[[#This Row],[Code]],'MPG Payment'!B:B,0))</f>
        <v>BMC Code :2002</v>
      </c>
      <c r="C581" t="str">
        <f>VLOOKUP(Table2[[#This Row],[Code]],'MPG Payment'!B:C,2,0)</f>
        <v>PATRATOLI</v>
      </c>
      <c r="D581" s="17">
        <v>20020015</v>
      </c>
      <c r="E581" s="17" t="s">
        <v>12</v>
      </c>
      <c r="F581" s="1">
        <v>6</v>
      </c>
      <c r="G581" s="13">
        <v>25.97</v>
      </c>
      <c r="H581" s="13">
        <v>1079.2472</v>
      </c>
      <c r="I581" s="166">
        <v>0</v>
      </c>
      <c r="J581" s="191">
        <v>0</v>
      </c>
      <c r="K581" s="166">
        <v>0</v>
      </c>
      <c r="L581" s="166">
        <v>0</v>
      </c>
      <c r="M581" s="18">
        <v>0</v>
      </c>
      <c r="N581" s="165">
        <f>VLOOKUP(Table2[[#This Row],[Code]],'MPG Payment'!$B$4:$Z$130,25,0)</f>
        <v>0</v>
      </c>
      <c r="O581" s="170">
        <f t="shared" si="39"/>
        <v>1079</v>
      </c>
      <c r="P581" t="str">
        <f>IFERROR(VLOOKUP(D581,'Bank Master'!$C$3:$D$7987,2,0),"Indirect")</f>
        <v>Direct</v>
      </c>
      <c r="Q581" t="str">
        <f>IFERROR(VLOOKUP(A581,Table1424[],6,0),0)</f>
        <v>SATISH ORAON</v>
      </c>
      <c r="R581" t="str">
        <f>IFERROR(VLOOKUP(A581,Table1424[],7,0),0)</f>
        <v>492418210001312</v>
      </c>
      <c r="S581" t="str">
        <f>IFERROR(VLOOKUP(A581,Table1424[],8,0),0)</f>
        <v>BKID0004924</v>
      </c>
      <c r="T581">
        <f>IFERROR(VLOOKUP(A581,Table1424[],9,0),0)</f>
        <v>0</v>
      </c>
      <c r="U581" s="40">
        <f>IFERROR(VLOOKUP(A581,Table1424[],10,0),0)</f>
        <v>46006</v>
      </c>
      <c r="V581">
        <f t="shared" si="40"/>
        <v>1</v>
      </c>
      <c r="W581" t="str">
        <f t="shared" si="41"/>
        <v>Available</v>
      </c>
      <c r="X581" s="164" t="str" cm="1">
        <f t="array" aca="1" ref="X581" ca="1">SUBSTITUTE(SUBSTITUTE(MID(CELL("filename"),FIND("[",CELL("filename"))+1,FIND("]",CELL("filename"))-FIND("[",CELL("filename"))-1)," JH Farmer Payment-",""),".xlsx","")</f>
        <v>Indent</v>
      </c>
      <c r="Y581" s="13">
        <f t="shared" si="42"/>
        <v>12.467237581825186</v>
      </c>
      <c r="Z581" s="3">
        <v>0</v>
      </c>
    </row>
    <row r="582" spans="1:27" x14ac:dyDescent="0.25">
      <c r="A582" t="str">
        <f>CONCATENATE(Table2[[#This Row],[Code]],Table2[[#This Row],[Farmers Code]])</f>
        <v>200200150040</v>
      </c>
      <c r="B582" s="1" t="str">
        <f>INDEX('MPG Payment'!$A:$A,MATCH(Table2[[#This Row],[Code]],'MPG Payment'!B:B,0))</f>
        <v>BMC Code :2002</v>
      </c>
      <c r="C582" t="str">
        <f>VLOOKUP(Table2[[#This Row],[Code]],'MPG Payment'!B:C,2,0)</f>
        <v>PATRATOLI</v>
      </c>
      <c r="D582" s="17">
        <v>20020015</v>
      </c>
      <c r="E582" s="17" t="s">
        <v>13</v>
      </c>
      <c r="F582" s="1">
        <v>7</v>
      </c>
      <c r="G582" s="13">
        <v>10.009999999999998</v>
      </c>
      <c r="H582" s="13">
        <v>351.53680000000003</v>
      </c>
      <c r="I582" s="166">
        <v>0</v>
      </c>
      <c r="J582" s="191">
        <v>0</v>
      </c>
      <c r="K582" s="166">
        <v>0</v>
      </c>
      <c r="L582" s="166">
        <v>0</v>
      </c>
      <c r="M582" s="18">
        <v>0</v>
      </c>
      <c r="N582" s="165">
        <f>VLOOKUP(Table2[[#This Row],[Code]],'MPG Payment'!$B$4:$Z$130,25,0)</f>
        <v>0</v>
      </c>
      <c r="O582" s="170">
        <f t="shared" si="39"/>
        <v>352</v>
      </c>
      <c r="P582" t="str">
        <f>IFERROR(VLOOKUP(D582,'Bank Master'!$C$3:$D$7987,2,0),"Indirect")</f>
        <v>Direct</v>
      </c>
      <c r="Q582" t="str">
        <f>IFERROR(VLOOKUP(A582,Table1424[],6,0),0)</f>
        <v>BIGALAHI KHATUN</v>
      </c>
      <c r="R582" t="str">
        <f>IFERROR(VLOOKUP(A582,Table1424[],7,0),0)</f>
        <v>492410110006392</v>
      </c>
      <c r="S582" t="str">
        <f>IFERROR(VLOOKUP(A582,Table1424[],8,0),0)</f>
        <v>BKID0004924</v>
      </c>
      <c r="T582">
        <f>IFERROR(VLOOKUP(A582,Table1424[],9,0),0)</f>
        <v>0</v>
      </c>
      <c r="U582" s="40">
        <f>IFERROR(VLOOKUP(A582,Table1424[],10,0),0)</f>
        <v>46034</v>
      </c>
      <c r="V582">
        <f t="shared" si="40"/>
        <v>1</v>
      </c>
      <c r="W582" t="str">
        <f t="shared" si="41"/>
        <v>Available</v>
      </c>
      <c r="X582" s="164" t="str" cm="1">
        <f t="array" aca="1" ref="X582" ca="1">SUBSTITUTE(SUBSTITUTE(MID(CELL("filename"),FIND("[",CELL("filename"))+1,FIND("]",CELL("filename"))-FIND("[",CELL("filename"))-1)," JH Farmer Payment-",""),".xlsx","")</f>
        <v>Indent</v>
      </c>
      <c r="Y582" s="13">
        <f t="shared" si="42"/>
        <v>12.291496503496509</v>
      </c>
      <c r="Z582" s="3">
        <v>0</v>
      </c>
      <c r="AA582" s="31"/>
    </row>
    <row r="583" spans="1:27" x14ac:dyDescent="0.25">
      <c r="A583" t="str">
        <f>CONCATENATE(Table2[[#This Row],[Code]],Table2[[#This Row],[Farmers Code]])</f>
        <v>200200150042</v>
      </c>
      <c r="B583" s="1" t="str">
        <f>INDEX('MPG Payment'!$A:$A,MATCH(Table2[[#This Row],[Code]],'MPG Payment'!B:B,0))</f>
        <v>BMC Code :2002</v>
      </c>
      <c r="C583" t="str">
        <f>VLOOKUP(Table2[[#This Row],[Code]],'MPG Payment'!B:C,2,0)</f>
        <v>PATRATOLI</v>
      </c>
      <c r="D583" s="17">
        <v>20020015</v>
      </c>
      <c r="E583" s="17" t="s">
        <v>14</v>
      </c>
      <c r="F583" s="1">
        <v>7</v>
      </c>
      <c r="G583" s="13">
        <v>20.099999999999998</v>
      </c>
      <c r="H583" s="13">
        <v>792.62070000000006</v>
      </c>
      <c r="I583" s="166">
        <v>0</v>
      </c>
      <c r="J583" s="191">
        <v>0</v>
      </c>
      <c r="K583" s="166">
        <v>0</v>
      </c>
      <c r="L583" s="166">
        <v>0</v>
      </c>
      <c r="M583" s="18">
        <v>0</v>
      </c>
      <c r="N583" s="165">
        <f>VLOOKUP(Table2[[#This Row],[Code]],'MPG Payment'!$B$4:$Z$130,25,0)</f>
        <v>0</v>
      </c>
      <c r="O583" s="170">
        <f t="shared" si="39"/>
        <v>793</v>
      </c>
      <c r="P583" t="str">
        <f>IFERROR(VLOOKUP(D583,'Bank Master'!$C$3:$D$7987,2,0),"Indirect")</f>
        <v>Direct</v>
      </c>
      <c r="Q583" t="str">
        <f>IFERROR(VLOOKUP(A583,Table1424[],6,0),0)</f>
        <v>MAHADEO ORAON</v>
      </c>
      <c r="R583" t="str">
        <f>IFERROR(VLOOKUP(A583,Table1424[],7,0),0)</f>
        <v>492410100010658</v>
      </c>
      <c r="S583" t="str">
        <f>IFERROR(VLOOKUP(A583,Table1424[],8,0),0)</f>
        <v>BKID0004924</v>
      </c>
      <c r="T583">
        <f>IFERROR(VLOOKUP(A583,Table1424[],9,0),0)</f>
        <v>0</v>
      </c>
      <c r="U583" s="40">
        <f>IFERROR(VLOOKUP(A583,Table1424[],10,0),0)</f>
        <v>46111</v>
      </c>
      <c r="V583">
        <f t="shared" si="40"/>
        <v>1</v>
      </c>
      <c r="W583" t="str">
        <f t="shared" si="41"/>
        <v>Available</v>
      </c>
      <c r="X583" s="164" t="str" cm="1">
        <f t="array" aca="1" ref="X583" ca="1">SUBSTITUTE(SUBSTITUTE(MID(CELL("filename"),FIND("[",CELL("filename"))+1,FIND("]",CELL("filename"))-FIND("[",CELL("filename"))-1)," JH Farmer Payment-",""),".xlsx","")</f>
        <v>Indent</v>
      </c>
      <c r="Y583" s="13">
        <f t="shared" si="42"/>
        <v>13.80185298507463</v>
      </c>
      <c r="Z583" s="3">
        <v>0</v>
      </c>
    </row>
    <row r="584" spans="1:27" x14ac:dyDescent="0.25">
      <c r="A584" t="str">
        <f>CONCATENATE(Table2[[#This Row],[Code]],Table2[[#This Row],[Farmers Code]])</f>
        <v>200200150044</v>
      </c>
      <c r="B584" s="1" t="str">
        <f>INDEX('MPG Payment'!$A:$A,MATCH(Table2[[#This Row],[Code]],'MPG Payment'!B:B,0))</f>
        <v>BMC Code :2002</v>
      </c>
      <c r="C584" t="str">
        <f>VLOOKUP(Table2[[#This Row],[Code]],'MPG Payment'!B:C,2,0)</f>
        <v>PATRATOLI</v>
      </c>
      <c r="D584" s="17">
        <v>20020015</v>
      </c>
      <c r="E584" s="17" t="s">
        <v>15</v>
      </c>
      <c r="F584" s="1">
        <v>10</v>
      </c>
      <c r="G584" s="13">
        <v>54.48</v>
      </c>
      <c r="H584" s="13">
        <v>1827.9101999999998</v>
      </c>
      <c r="I584" s="166">
        <v>0</v>
      </c>
      <c r="J584" s="191">
        <v>0</v>
      </c>
      <c r="K584" s="166">
        <v>0</v>
      </c>
      <c r="L584" s="166">
        <v>0</v>
      </c>
      <c r="M584" s="18">
        <v>0</v>
      </c>
      <c r="N584" s="165">
        <f>VLOOKUP(Table2[[#This Row],[Code]],'MPG Payment'!$B$4:$Z$130,25,0)</f>
        <v>0</v>
      </c>
      <c r="O584" s="170">
        <f t="shared" si="39"/>
        <v>1828</v>
      </c>
      <c r="P584" t="str">
        <f>IFERROR(VLOOKUP(D584,'Bank Master'!$C$3:$D$7987,2,0),"Indirect")</f>
        <v>Direct</v>
      </c>
      <c r="Q584" t="str">
        <f>IFERROR(VLOOKUP(A584,Table1424[],6,0),0)</f>
        <v>LILMUNI DEVI</v>
      </c>
      <c r="R584" t="str">
        <f>IFERROR(VLOOKUP(A584,Table1424[],7,0),0)</f>
        <v>492418210002899</v>
      </c>
      <c r="S584" t="str">
        <f>IFERROR(VLOOKUP(A584,Table1424[],8,0),0)</f>
        <v>BKID0004924</v>
      </c>
      <c r="T584">
        <f>IFERROR(VLOOKUP(A584,Table1424[],9,0),0)</f>
        <v>0</v>
      </c>
      <c r="U584" s="40">
        <f>IFERROR(VLOOKUP(A584,Table1424[],10,0),0)</f>
        <v>46111</v>
      </c>
      <c r="V584">
        <f t="shared" si="40"/>
        <v>1</v>
      </c>
      <c r="W584" t="str">
        <f t="shared" si="41"/>
        <v>Available</v>
      </c>
      <c r="X584" s="164" t="str" cm="1">
        <f t="array" aca="1" ref="X584" ca="1">SUBSTITUTE(SUBSTITUTE(MID(CELL("filename"),FIND("[",CELL("filename"))+1,FIND("]",CELL("filename"))-FIND("[",CELL("filename"))-1)," JH Farmer Payment-",""),".xlsx","")</f>
        <v>Indent</v>
      </c>
      <c r="Y584" s="13">
        <f t="shared" si="42"/>
        <v>16.775974669603524</v>
      </c>
      <c r="Z584" s="3">
        <v>0</v>
      </c>
    </row>
    <row r="585" spans="1:27" x14ac:dyDescent="0.25">
      <c r="A585" t="str">
        <f>CONCATENATE(Table2[[#This Row],[Code]],Table2[[#This Row],[Farmers Code]])</f>
        <v>200200150045</v>
      </c>
      <c r="B585" s="1" t="str">
        <f>INDEX('MPG Payment'!$A:$A,MATCH(Table2[[#This Row],[Code]],'MPG Payment'!B:B,0))</f>
        <v>BMC Code :2002</v>
      </c>
      <c r="C585" t="str">
        <f>VLOOKUP(Table2[[#This Row],[Code]],'MPG Payment'!B:C,2,0)</f>
        <v>PATRATOLI</v>
      </c>
      <c r="D585" s="17">
        <v>20020015</v>
      </c>
      <c r="E585" s="17" t="s">
        <v>16</v>
      </c>
      <c r="F585" s="1">
        <v>7</v>
      </c>
      <c r="G585" s="13">
        <v>13.6</v>
      </c>
      <c r="H585" s="13">
        <v>702.40929999999992</v>
      </c>
      <c r="I585" s="166">
        <v>0</v>
      </c>
      <c r="J585" s="191">
        <v>0</v>
      </c>
      <c r="K585" s="166">
        <v>0</v>
      </c>
      <c r="L585" s="166">
        <v>0</v>
      </c>
      <c r="M585" s="18">
        <v>0</v>
      </c>
      <c r="N585" s="165">
        <f>VLOOKUP(Table2[[#This Row],[Code]],'MPG Payment'!$B$4:$Z$130,25,0)</f>
        <v>0</v>
      </c>
      <c r="O585" s="170">
        <f t="shared" si="39"/>
        <v>702</v>
      </c>
      <c r="P585" t="str">
        <f>IFERROR(VLOOKUP(D585,'Bank Master'!$C$3:$D$7987,2,0),"Indirect")</f>
        <v>Direct</v>
      </c>
      <c r="Q585" t="str">
        <f>IFERROR(VLOOKUP(A585,Table1424[],6,0),0)</f>
        <v>AKHTARI KHATOON</v>
      </c>
      <c r="R585" t="str">
        <f>IFERROR(VLOOKUP(A585,Table1424[],7,0),0)</f>
        <v>492410110006217</v>
      </c>
      <c r="S585" t="str">
        <f>IFERROR(VLOOKUP(A585,Table1424[],8,0),0)</f>
        <v>BKID0004924</v>
      </c>
      <c r="T585">
        <f>IFERROR(VLOOKUP(A585,Table1424[],9,0),0)</f>
        <v>0</v>
      </c>
      <c r="U585" s="40">
        <f>IFERROR(VLOOKUP(A585,Table1424[],10,0),0)</f>
        <v>46125</v>
      </c>
      <c r="V585">
        <f t="shared" si="40"/>
        <v>1</v>
      </c>
      <c r="W585" t="str">
        <f t="shared" si="41"/>
        <v>Available</v>
      </c>
      <c r="X585" s="164" t="str" cm="1">
        <f t="array" aca="1" ref="X585" ca="1">SUBSTITUTE(SUBSTITUTE(MID(CELL("filename"),FIND("[",CELL("filename"))+1,FIND("]",CELL("filename"))-FIND("[",CELL("filename"))-1)," JH Farmer Payment-",""),".xlsx","")</f>
        <v>Indent</v>
      </c>
      <c r="Y585" s="13">
        <f t="shared" si="42"/>
        <v>18.076709926470588</v>
      </c>
      <c r="Z585" s="3">
        <v>0</v>
      </c>
      <c r="AA585" s="31"/>
    </row>
    <row r="586" spans="1:27" x14ac:dyDescent="0.25">
      <c r="A586" t="str">
        <f>CONCATENATE(Table2[[#This Row],[Code]],Table2[[#This Row],[Farmers Code]])</f>
        <v>200200150046</v>
      </c>
      <c r="B586" s="1" t="str">
        <f>INDEX('MPG Payment'!$A:$A,MATCH(Table2[[#This Row],[Code]],'MPG Payment'!B:B,0))</f>
        <v>BMC Code :2002</v>
      </c>
      <c r="C586" t="str">
        <f>VLOOKUP(Table2[[#This Row],[Code]],'MPG Payment'!B:C,2,0)</f>
        <v>PATRATOLI</v>
      </c>
      <c r="D586" s="17">
        <v>20020015</v>
      </c>
      <c r="E586" s="17" t="s">
        <v>129</v>
      </c>
      <c r="F586" s="1">
        <v>13</v>
      </c>
      <c r="G586" s="13">
        <v>29.22</v>
      </c>
      <c r="H586" s="13">
        <v>1157.1682000000001</v>
      </c>
      <c r="I586" s="166">
        <v>0</v>
      </c>
      <c r="J586" s="191">
        <v>0</v>
      </c>
      <c r="K586" s="166">
        <v>0</v>
      </c>
      <c r="L586" s="166">
        <v>0</v>
      </c>
      <c r="M586" s="18">
        <v>0</v>
      </c>
      <c r="N586" s="165">
        <f>VLOOKUP(Table2[[#This Row],[Code]],'MPG Payment'!$B$4:$Z$130,25,0)</f>
        <v>0</v>
      </c>
      <c r="O586" s="170">
        <f t="shared" si="39"/>
        <v>1157</v>
      </c>
      <c r="P586" t="str">
        <f>IFERROR(VLOOKUP(D586,'Bank Master'!$C$3:$D$7987,2,0),"Indirect")</f>
        <v>Direct</v>
      </c>
      <c r="Q586" t="str">
        <f>IFERROR(VLOOKUP(A586,Table1424[],6,0),0)</f>
        <v>BIMLA DEVI</v>
      </c>
      <c r="R586" t="str">
        <f>IFERROR(VLOOKUP(A586,Table1424[],7,0),0)</f>
        <v>000110155934</v>
      </c>
      <c r="S586" t="str">
        <f>IFERROR(VLOOKUP(A586,Table1424[],8,0),0)</f>
        <v>IPOS0000001</v>
      </c>
      <c r="T586">
        <f>IFERROR(VLOOKUP(A586,Table1424[],9,0),0)</f>
        <v>0</v>
      </c>
      <c r="U586" s="40">
        <f>IFERROR(VLOOKUP(A586,Table1424[],10,0),0)</f>
        <v>46125</v>
      </c>
      <c r="V586">
        <f t="shared" si="40"/>
        <v>1</v>
      </c>
      <c r="W586" t="str">
        <f t="shared" si="41"/>
        <v>Available</v>
      </c>
      <c r="X586" s="164" t="str" cm="1">
        <f t="array" aca="1" ref="X586" ca="1">SUBSTITUTE(SUBSTITUTE(MID(CELL("filename"),FIND("[",CELL("filename"))+1,FIND("]",CELL("filename"))-FIND("[",CELL("filename"))-1)," JH Farmer Payment-",""),".xlsx","")</f>
        <v>Indent</v>
      </c>
      <c r="Y586" s="13">
        <f t="shared" si="42"/>
        <v>25.741250171115677</v>
      </c>
      <c r="Z586" s="3">
        <v>0</v>
      </c>
    </row>
    <row r="587" spans="1:27" x14ac:dyDescent="0.25">
      <c r="A587" t="str">
        <f>CONCATENATE(Table2[[#This Row],[Code]],Table2[[#This Row],[Farmers Code]])</f>
        <v>200200150047</v>
      </c>
      <c r="B587" s="1" t="str">
        <f>INDEX('MPG Payment'!$A:$A,MATCH(Table2[[#This Row],[Code]],'MPG Payment'!B:B,0))</f>
        <v>BMC Code :2002</v>
      </c>
      <c r="C587" t="str">
        <f>VLOOKUP(Table2[[#This Row],[Code]],'MPG Payment'!B:C,2,0)</f>
        <v>PATRATOLI</v>
      </c>
      <c r="D587" s="17">
        <v>20020015</v>
      </c>
      <c r="E587" s="17" t="s">
        <v>423</v>
      </c>
      <c r="F587" s="1">
        <v>7</v>
      </c>
      <c r="G587" s="13">
        <v>41.75</v>
      </c>
      <c r="H587" s="13">
        <v>2021.9412000000002</v>
      </c>
      <c r="I587" s="166">
        <v>0</v>
      </c>
      <c r="J587" s="191">
        <v>0</v>
      </c>
      <c r="K587" s="166">
        <v>0</v>
      </c>
      <c r="L587" s="166">
        <v>0</v>
      </c>
      <c r="M587" s="18">
        <v>0</v>
      </c>
      <c r="N587" s="165">
        <f>VLOOKUP(Table2[[#This Row],[Code]],'MPG Payment'!$B$4:$Z$130,25,0)</f>
        <v>0</v>
      </c>
      <c r="O587" s="170">
        <f t="shared" si="39"/>
        <v>2022</v>
      </c>
      <c r="P587" t="str">
        <f>IFERROR(VLOOKUP(D587,'Bank Master'!$C$3:$D$7987,2,0),"Indirect")</f>
        <v>Direct</v>
      </c>
      <c r="Q587" t="str">
        <f>IFERROR(VLOOKUP(A587,Table1424[],6,0),0)</f>
        <v>BALKU ORAON</v>
      </c>
      <c r="R587" t="str">
        <f>IFERROR(VLOOKUP(A587,Table1424[],7,0),0)</f>
        <v>492410110001300</v>
      </c>
      <c r="S587" t="str">
        <f>IFERROR(VLOOKUP(A587,Table1424[],8,0),0)</f>
        <v>BKID0004924</v>
      </c>
      <c r="T587">
        <f>IFERROR(VLOOKUP(A587,Table1424[],9,0),0)</f>
        <v>0</v>
      </c>
      <c r="U587" s="40">
        <f>IFERROR(VLOOKUP(A587,Table1424[],10,0),0)</f>
        <v>46231</v>
      </c>
      <c r="V587">
        <f t="shared" si="40"/>
        <v>1</v>
      </c>
      <c r="W587" t="str">
        <f t="shared" si="41"/>
        <v>Available</v>
      </c>
      <c r="X587" s="164" t="str" cm="1">
        <f t="array" aca="1" ref="X587" ca="1">SUBSTITUTE(SUBSTITUTE(MID(CELL("filename"),FIND("[",CELL("filename"))+1,FIND("]",CELL("filename"))-FIND("[",CELL("filename"))-1)," JH Farmer Payment-",""),".xlsx","")</f>
        <v>Indent</v>
      </c>
      <c r="Y587" s="13">
        <f t="shared" si="42"/>
        <v>16.950405269461079</v>
      </c>
      <c r="Z587" s="3">
        <v>0</v>
      </c>
      <c r="AA587" s="31"/>
    </row>
    <row r="588" spans="1:27" x14ac:dyDescent="0.25">
      <c r="A588" t="str">
        <f>CONCATENATE(Table2[[#This Row],[Code]],Table2[[#This Row],[Farmers Code]])</f>
        <v>200200150048</v>
      </c>
      <c r="B588" s="1" t="str">
        <f>INDEX('MPG Payment'!$A:$A,MATCH(Table2[[#This Row],[Code]],'MPG Payment'!B:B,0))</f>
        <v>BMC Code :2002</v>
      </c>
      <c r="C588" t="str">
        <f>VLOOKUP(Table2[[#This Row],[Code]],'MPG Payment'!B:C,2,0)</f>
        <v>PATRATOLI</v>
      </c>
      <c r="D588" s="17">
        <v>20020015</v>
      </c>
      <c r="E588" s="17" t="s">
        <v>424</v>
      </c>
      <c r="F588" s="1">
        <v>14</v>
      </c>
      <c r="G588" s="13">
        <v>161.95999999999998</v>
      </c>
      <c r="H588" s="13">
        <v>6481.4009999999998</v>
      </c>
      <c r="I588" s="166">
        <v>0</v>
      </c>
      <c r="J588" s="191">
        <v>0</v>
      </c>
      <c r="K588" s="166">
        <v>0</v>
      </c>
      <c r="L588" s="166">
        <v>0</v>
      </c>
      <c r="M588" s="18">
        <v>0</v>
      </c>
      <c r="N588" s="165">
        <f>VLOOKUP(Table2[[#This Row],[Code]],'MPG Payment'!$B$4:$Z$130,25,0)</f>
        <v>0</v>
      </c>
      <c r="O588" s="170">
        <f t="shared" si="39"/>
        <v>6481</v>
      </c>
      <c r="P588" t="str">
        <f>IFERROR(VLOOKUP(D588,'Bank Master'!$C$3:$D$7987,2,0),"Indirect")</f>
        <v>Direct</v>
      </c>
      <c r="Q588" t="str">
        <f>IFERROR(VLOOKUP(A588,Table1424[],6,0),0)</f>
        <v>SITA DEVI</v>
      </c>
      <c r="R588" t="str">
        <f>IFERROR(VLOOKUP(A588,Table1424[],7,0),0)</f>
        <v>492418210009947</v>
      </c>
      <c r="S588" t="str">
        <f>IFERROR(VLOOKUP(A588,Table1424[],8,0),0)</f>
        <v>BKID0004924</v>
      </c>
      <c r="T588">
        <f>IFERROR(VLOOKUP(A588,Table1424[],9,0),0)</f>
        <v>0</v>
      </c>
      <c r="U588" s="40">
        <f>IFERROR(VLOOKUP(A588,Table1424[],10,0),0)</f>
        <v>46146</v>
      </c>
      <c r="V588">
        <f t="shared" si="40"/>
        <v>1</v>
      </c>
      <c r="W588" t="str">
        <f t="shared" si="41"/>
        <v>Available</v>
      </c>
      <c r="X588" s="164" t="str" cm="1">
        <f t="array" aca="1" ref="X588" ca="1">SUBSTITUTE(SUBSTITUTE(MID(CELL("filename"),FIND("[",CELL("filename"))+1,FIND("]",CELL("filename"))-FIND("[",CELL("filename"))-1)," JH Farmer Payment-",""),".xlsx","")</f>
        <v>Indent</v>
      </c>
      <c r="Y588" s="13">
        <f t="shared" si="42"/>
        <v>28.012970486539892</v>
      </c>
      <c r="Z588" s="3">
        <v>0</v>
      </c>
    </row>
    <row r="589" spans="1:27" x14ac:dyDescent="0.25">
      <c r="A589" t="str">
        <f>CONCATENATE(Table2[[#This Row],[Code]],Table2[[#This Row],[Farmers Code]])</f>
        <v>200200150050</v>
      </c>
      <c r="B589" s="1" t="str">
        <f>INDEX('MPG Payment'!$A:$A,MATCH(Table2[[#This Row],[Code]],'MPG Payment'!B:B,0))</f>
        <v>BMC Code :2002</v>
      </c>
      <c r="C589" t="str">
        <f>VLOOKUP(Table2[[#This Row],[Code]],'MPG Payment'!B:C,2,0)</f>
        <v>PATRATOLI</v>
      </c>
      <c r="D589" s="17">
        <v>20020015</v>
      </c>
      <c r="E589" s="17" t="s">
        <v>2068</v>
      </c>
      <c r="F589" s="1">
        <v>14</v>
      </c>
      <c r="G589" s="13">
        <v>46.209999999999994</v>
      </c>
      <c r="H589" s="13">
        <v>1779.8189999999997</v>
      </c>
      <c r="I589" s="166">
        <v>0</v>
      </c>
      <c r="J589" s="191">
        <v>0</v>
      </c>
      <c r="K589" s="166">
        <v>0</v>
      </c>
      <c r="L589" s="166">
        <v>0</v>
      </c>
      <c r="M589" s="18">
        <v>0</v>
      </c>
      <c r="N589" s="165">
        <f>VLOOKUP(Table2[[#This Row],[Code]],'MPG Payment'!$B$4:$Z$130,25,0)</f>
        <v>0</v>
      </c>
      <c r="O589" s="170">
        <f t="shared" si="39"/>
        <v>1780</v>
      </c>
      <c r="P589" t="str">
        <f>IFERROR(VLOOKUP(D589,'Bank Master'!$C$3:$D$7987,2,0),"Indirect")</f>
        <v>Direct</v>
      </c>
      <c r="Q589" t="str">
        <f>IFERROR(VLOOKUP(A589,Table1424[],6,0),0)</f>
        <v>AYUSH ORAON</v>
      </c>
      <c r="R589" t="str">
        <f>IFERROR(VLOOKUP(A589,Table1424[],7,0),0)</f>
        <v>492410510010520</v>
      </c>
      <c r="S589" t="str">
        <f>IFERROR(VLOOKUP(A589,Table1424[],8,0),0)</f>
        <v>BKID0004924</v>
      </c>
      <c r="T589">
        <f>IFERROR(VLOOKUP(A589,Table1424[],9,0),0)</f>
        <v>0</v>
      </c>
      <c r="U589" s="40">
        <f>IFERROR(VLOOKUP(A589,Table1424[],10,0),0)</f>
        <v>46182</v>
      </c>
      <c r="V589">
        <f t="shared" si="40"/>
        <v>1</v>
      </c>
      <c r="W589" t="str">
        <f t="shared" si="41"/>
        <v>Available</v>
      </c>
      <c r="X589" s="164" t="str" cm="1">
        <f t="array" aca="1" ref="X589" ca="1">SUBSTITUTE(SUBSTITUTE(MID(CELL("filename"),FIND("[",CELL("filename"))+1,FIND("]",CELL("filename"))-FIND("[",CELL("filename"))-1)," JH Farmer Payment-",""),".xlsx","")</f>
        <v>Indent</v>
      </c>
      <c r="Y589" s="13">
        <f t="shared" si="42"/>
        <v>26.961118805453367</v>
      </c>
      <c r="Z589" s="3">
        <v>0</v>
      </c>
    </row>
    <row r="590" spans="1:27" x14ac:dyDescent="0.25">
      <c r="A590" t="str">
        <f>CONCATENATE(Table2[[#This Row],[Code]],Table2[[#This Row],[Farmers Code]])</f>
        <v>200200150051</v>
      </c>
      <c r="B590" s="1" t="str">
        <f>INDEX('MPG Payment'!$A:$A,MATCH(Table2[[#This Row],[Code]],'MPG Payment'!B:B,0))</f>
        <v>BMC Code :2002</v>
      </c>
      <c r="C590" t="str">
        <f>VLOOKUP(Table2[[#This Row],[Code]],'MPG Payment'!B:C,2,0)</f>
        <v>PATRATOLI</v>
      </c>
      <c r="D590" s="17">
        <v>20020015</v>
      </c>
      <c r="E590" s="17" t="s">
        <v>130</v>
      </c>
      <c r="F590" s="1">
        <v>14</v>
      </c>
      <c r="G590" s="13">
        <v>30.860000000000003</v>
      </c>
      <c r="H590" s="13">
        <v>1238.3022000000003</v>
      </c>
      <c r="I590" s="166">
        <v>0</v>
      </c>
      <c r="J590" s="191">
        <v>0</v>
      </c>
      <c r="K590" s="166">
        <v>0</v>
      </c>
      <c r="L590" s="166">
        <v>0</v>
      </c>
      <c r="M590" s="18">
        <v>0</v>
      </c>
      <c r="N590" s="165">
        <f>VLOOKUP(Table2[[#This Row],[Code]],'MPG Payment'!$B$4:$Z$130,25,0)</f>
        <v>0</v>
      </c>
      <c r="O590" s="170">
        <f t="shared" si="39"/>
        <v>1238</v>
      </c>
      <c r="P590" t="str">
        <f>IFERROR(VLOOKUP(D590,'Bank Master'!$C$3:$D$7987,2,0),"Indirect")</f>
        <v>Direct</v>
      </c>
      <c r="Q590" t="str">
        <f>IFERROR(VLOOKUP(A590,Table1424[],6,0),0)</f>
        <v>SILA DEVI</v>
      </c>
      <c r="R590" t="str">
        <f>IFERROR(VLOOKUP(A590,Table1424[],7,0),0)</f>
        <v>492418210002704</v>
      </c>
      <c r="S590" t="str">
        <f>IFERROR(VLOOKUP(A590,Table1424[],8,0),0)</f>
        <v>BKID0004924</v>
      </c>
      <c r="T590">
        <f>IFERROR(VLOOKUP(A590,Table1424[],9,0),0)</f>
        <v>0</v>
      </c>
      <c r="U590" s="40">
        <f>IFERROR(VLOOKUP(A590,Table1424[],10,0),0)</f>
        <v>46160</v>
      </c>
      <c r="V590">
        <f t="shared" si="40"/>
        <v>1</v>
      </c>
      <c r="W590" t="str">
        <f t="shared" si="41"/>
        <v>Available</v>
      </c>
      <c r="X590" s="164" t="str" cm="1">
        <f t="array" aca="1" ref="X590" ca="1">SUBSTITUTE(SUBSTITUTE(MID(CELL("filename"),FIND("[",CELL("filename"))+1,FIND("]",CELL("filename"))-FIND("[",CELL("filename"))-1)," JH Farmer Payment-",""),".xlsx","")</f>
        <v>Indent</v>
      </c>
      <c r="Y590" s="13">
        <f t="shared" si="42"/>
        <v>28.088513933895015</v>
      </c>
      <c r="Z590" s="3">
        <v>0</v>
      </c>
    </row>
    <row r="591" spans="1:27" x14ac:dyDescent="0.25">
      <c r="A591" t="str">
        <f>CONCATENATE(Table2[[#This Row],[Code]],Table2[[#This Row],[Farmers Code]])</f>
        <v>200200150052</v>
      </c>
      <c r="B591" s="1" t="str">
        <f>INDEX('MPG Payment'!$A:$A,MATCH(Table2[[#This Row],[Code]],'MPG Payment'!B:B,0))</f>
        <v>BMC Code :2002</v>
      </c>
      <c r="C591" t="str">
        <f>VLOOKUP(Table2[[#This Row],[Code]],'MPG Payment'!B:C,2,0)</f>
        <v>PATRATOLI</v>
      </c>
      <c r="D591" s="17">
        <v>20020015</v>
      </c>
      <c r="E591" s="17" t="s">
        <v>426</v>
      </c>
      <c r="F591" s="1">
        <v>14</v>
      </c>
      <c r="G591" s="13">
        <v>149.97000000000003</v>
      </c>
      <c r="H591" s="13">
        <v>5745.8743000000013</v>
      </c>
      <c r="I591" s="166">
        <v>0</v>
      </c>
      <c r="J591" s="191">
        <v>0</v>
      </c>
      <c r="K591" s="166">
        <v>0</v>
      </c>
      <c r="L591" s="166">
        <v>0</v>
      </c>
      <c r="M591" s="18">
        <v>0</v>
      </c>
      <c r="N591" s="165">
        <f>VLOOKUP(Table2[[#This Row],[Code]],'MPG Payment'!$B$4:$Z$130,25,0)</f>
        <v>0</v>
      </c>
      <c r="O591" s="170">
        <f t="shared" si="39"/>
        <v>5746</v>
      </c>
      <c r="P591" t="str">
        <f>IFERROR(VLOOKUP(D591,'Bank Master'!$C$3:$D$7987,2,0),"Indirect")</f>
        <v>Direct</v>
      </c>
      <c r="Q591" t="str">
        <f>IFERROR(VLOOKUP(A591,Table1424[],6,0),0)</f>
        <v>SOMNATH ORAON</v>
      </c>
      <c r="R591" t="str">
        <f>IFERROR(VLOOKUP(A591,Table1424[],7,0),0)</f>
        <v>492410100006393</v>
      </c>
      <c r="S591" t="str">
        <f>IFERROR(VLOOKUP(A591,Table1424[],8,0),0)</f>
        <v>BKID0004924</v>
      </c>
      <c r="T591">
        <f>IFERROR(VLOOKUP(A591,Table1424[],9,0),0)</f>
        <v>0</v>
      </c>
      <c r="U591" s="40">
        <f>IFERROR(VLOOKUP(A591,Table1424[],10,0),0)</f>
        <v>46203</v>
      </c>
      <c r="V591">
        <f t="shared" si="40"/>
        <v>1</v>
      </c>
      <c r="W591" t="str">
        <f t="shared" si="41"/>
        <v>Available</v>
      </c>
      <c r="X591" s="164" t="str" cm="1">
        <f t="array" aca="1" ref="X591" ca="1">SUBSTITUTE(SUBSTITUTE(MID(CELL("filename"),FIND("[",CELL("filename"))+1,FIND("]",CELL("filename"))-FIND("[",CELL("filename"))-1)," JH Farmer Payment-",""),".xlsx","")</f>
        <v>Indent</v>
      </c>
      <c r="Y591" s="13">
        <f t="shared" si="42"/>
        <v>26.819443955457764</v>
      </c>
      <c r="Z591" s="3">
        <v>0</v>
      </c>
    </row>
    <row r="592" spans="1:27" x14ac:dyDescent="0.25">
      <c r="A592" t="str">
        <f>CONCATENATE(Table2[[#This Row],[Code]],Table2[[#This Row],[Farmers Code]])</f>
        <v>200200150053</v>
      </c>
      <c r="B592" s="1" t="str">
        <f>INDEX('MPG Payment'!$A:$A,MATCH(Table2[[#This Row],[Code]],'MPG Payment'!B:B,0))</f>
        <v>BMC Code :2002</v>
      </c>
      <c r="C592" t="str">
        <f>VLOOKUP(Table2[[#This Row],[Code]],'MPG Payment'!B:C,2,0)</f>
        <v>PATRATOLI</v>
      </c>
      <c r="D592" s="17">
        <v>20020015</v>
      </c>
      <c r="E592" s="17" t="s">
        <v>131</v>
      </c>
      <c r="F592" s="1">
        <v>14</v>
      </c>
      <c r="G592" s="13">
        <v>38.400000000000006</v>
      </c>
      <c r="H592" s="13">
        <v>1545.6514999999995</v>
      </c>
      <c r="I592" s="166">
        <v>0</v>
      </c>
      <c r="J592" s="191">
        <v>0</v>
      </c>
      <c r="K592" s="166">
        <v>0</v>
      </c>
      <c r="L592" s="166">
        <v>0</v>
      </c>
      <c r="M592" s="18">
        <v>0</v>
      </c>
      <c r="N592" s="165">
        <f>VLOOKUP(Table2[[#This Row],[Code]],'MPG Payment'!$B$4:$Z$130,25,0)</f>
        <v>0</v>
      </c>
      <c r="O592" s="170">
        <f t="shared" si="39"/>
        <v>1546</v>
      </c>
      <c r="P592" t="str">
        <f>IFERROR(VLOOKUP(D592,'Bank Master'!$C$3:$D$7987,2,0),"Indirect")</f>
        <v>Direct</v>
      </c>
      <c r="Q592" t="str">
        <f>IFERROR(VLOOKUP(A592,Table1424[],6,0),0)</f>
        <v>JANKI DEVI</v>
      </c>
      <c r="R592" t="str">
        <f>IFERROR(VLOOKUP(A592,Table1424[],7,0),0)</f>
        <v>000110165949</v>
      </c>
      <c r="S592" t="str">
        <f>IFERROR(VLOOKUP(A592,Table1424[],8,0),0)</f>
        <v>IPOS0000001</v>
      </c>
      <c r="T592">
        <f>IFERROR(VLOOKUP(A592,Table1424[],9,0),0)</f>
        <v>0</v>
      </c>
      <c r="U592" s="40">
        <f>IFERROR(VLOOKUP(A592,Table1424[],10,0),0)</f>
        <v>46195</v>
      </c>
      <c r="V592">
        <f t="shared" si="40"/>
        <v>1</v>
      </c>
      <c r="W592" t="str">
        <f t="shared" si="41"/>
        <v>Available</v>
      </c>
      <c r="X592" s="164" t="str" cm="1">
        <f t="array" aca="1" ref="X592" ca="1">SUBSTITUTE(SUBSTITUTE(MID(CELL("filename"),FIND("[",CELL("filename"))+1,FIND("]",CELL("filename"))-FIND("[",CELL("filename"))-1)," JH Farmer Payment-",""),".xlsx","")</f>
        <v>Indent</v>
      </c>
      <c r="Y592" s="13">
        <f t="shared" si="42"/>
        <v>28.175938802083323</v>
      </c>
      <c r="Z592" s="3">
        <v>0</v>
      </c>
    </row>
    <row r="593" spans="1:27" x14ac:dyDescent="0.25">
      <c r="A593" t="str">
        <f>CONCATENATE(Table2[[#This Row],[Code]],Table2[[#This Row],[Farmers Code]])</f>
        <v>200200150054</v>
      </c>
      <c r="B593" s="1" t="str">
        <f>INDEX('MPG Payment'!$A:$A,MATCH(Table2[[#This Row],[Code]],'MPG Payment'!B:B,0))</f>
        <v>BMC Code :2002</v>
      </c>
      <c r="C593" t="str">
        <f>VLOOKUP(Table2[[#This Row],[Code]],'MPG Payment'!B:C,2,0)</f>
        <v>PATRATOLI</v>
      </c>
      <c r="D593" s="17">
        <v>20020015</v>
      </c>
      <c r="E593" s="17" t="s">
        <v>760</v>
      </c>
      <c r="F593" s="1">
        <v>13</v>
      </c>
      <c r="G593" s="13">
        <v>162.43000000000004</v>
      </c>
      <c r="H593" s="13">
        <v>5409.0828999999985</v>
      </c>
      <c r="I593" s="166">
        <v>0</v>
      </c>
      <c r="J593" s="191">
        <v>0</v>
      </c>
      <c r="K593" s="166">
        <v>0</v>
      </c>
      <c r="L593" s="166">
        <v>0</v>
      </c>
      <c r="M593" s="18">
        <v>0</v>
      </c>
      <c r="N593" s="165">
        <f>VLOOKUP(Table2[[#This Row],[Code]],'MPG Payment'!$B$4:$Z$130,25,0)</f>
        <v>0</v>
      </c>
      <c r="O593" s="170">
        <f t="shared" si="39"/>
        <v>5409</v>
      </c>
      <c r="P593" t="str">
        <f>IFERROR(VLOOKUP(D593,'Bank Master'!$C$3:$D$7987,2,0),"Indirect")</f>
        <v>Direct</v>
      </c>
      <c r="Q593" t="str">
        <f>IFERROR(VLOOKUP(A593,Table1424[],6,0),0)</f>
        <v>SABIR ANSARI</v>
      </c>
      <c r="R593" t="str">
        <f>IFERROR(VLOOKUP(A593,Table1424[],7,0),0)</f>
        <v>0407010103605</v>
      </c>
      <c r="S593" t="str">
        <f>IFERROR(VLOOKUP(A593,Table1424[],8,0),0)</f>
        <v>PUNB0040720</v>
      </c>
      <c r="T593">
        <f>IFERROR(VLOOKUP(A593,Table1424[],9,0),0)</f>
        <v>0</v>
      </c>
      <c r="U593" s="40">
        <f>IFERROR(VLOOKUP(A593,Table1424[],10,0),0)</f>
        <v>46203</v>
      </c>
      <c r="V593">
        <f t="shared" si="40"/>
        <v>1</v>
      </c>
      <c r="W593" t="str">
        <f t="shared" si="41"/>
        <v>Available</v>
      </c>
      <c r="X593" s="164" t="str" cm="1">
        <f t="array" aca="1" ref="X593" ca="1">SUBSTITUTE(SUBSTITUTE(MID(CELL("filename"),FIND("[",CELL("filename"))+1,FIND("]",CELL("filename"))-FIND("[",CELL("filename"))-1)," JH Farmer Payment-",""),".xlsx","")</f>
        <v>Indent</v>
      </c>
      <c r="Y593" s="13">
        <f t="shared" si="42"/>
        <v>21.645655882534005</v>
      </c>
      <c r="Z593" s="3">
        <v>0</v>
      </c>
    </row>
    <row r="594" spans="1:27" x14ac:dyDescent="0.25">
      <c r="A594" t="str">
        <f>CONCATENATE(Table2[[#This Row],[Code]],Table2[[#This Row],[Farmers Code]])</f>
        <v>200200150055</v>
      </c>
      <c r="B594" s="1" t="str">
        <f>INDEX('MPG Payment'!$A:$A,MATCH(Table2[[#This Row],[Code]],'MPG Payment'!B:B,0))</f>
        <v>BMC Code :2002</v>
      </c>
      <c r="C594" t="str">
        <f>VLOOKUP(Table2[[#This Row],[Code]],'MPG Payment'!B:C,2,0)</f>
        <v>PATRATOLI</v>
      </c>
      <c r="D594" s="17">
        <v>20020015</v>
      </c>
      <c r="E594" s="17" t="s">
        <v>427</v>
      </c>
      <c r="F594" s="1">
        <v>7</v>
      </c>
      <c r="G594" s="13">
        <v>100.67</v>
      </c>
      <c r="H594" s="13">
        <v>3828.4461999999999</v>
      </c>
      <c r="I594" s="166">
        <v>0</v>
      </c>
      <c r="J594" s="191">
        <v>0</v>
      </c>
      <c r="K594" s="166">
        <v>0</v>
      </c>
      <c r="L594" s="166">
        <v>0</v>
      </c>
      <c r="M594" s="18">
        <v>0</v>
      </c>
      <c r="N594" s="165">
        <f>VLOOKUP(Table2[[#This Row],[Code]],'MPG Payment'!$B$4:$Z$130,25,0)</f>
        <v>0</v>
      </c>
      <c r="O594" s="170">
        <f t="shared" si="39"/>
        <v>3828</v>
      </c>
      <c r="P594" t="str">
        <f>IFERROR(VLOOKUP(D594,'Bank Master'!$C$3:$D$7987,2,0),"Indirect")</f>
        <v>Direct</v>
      </c>
      <c r="Q594" t="str">
        <f>IFERROR(VLOOKUP(A594,Table1424[],6,0),0)</f>
        <v>PAWAN MAHTO</v>
      </c>
      <c r="R594" t="str">
        <f>IFERROR(VLOOKUP(A594,Table1424[],7,0),0)</f>
        <v>07852342000855</v>
      </c>
      <c r="S594" t="str">
        <f>IFERROR(VLOOKUP(A594,Table1424[],8,0),0)</f>
        <v>PUNB0727700</v>
      </c>
      <c r="T594">
        <f>IFERROR(VLOOKUP(A594,Table1424[],9,0),0)</f>
        <v>0</v>
      </c>
      <c r="U594" s="40">
        <f>IFERROR(VLOOKUP(A594,Table1424[],10,0),0)</f>
        <v>46223</v>
      </c>
      <c r="V594">
        <f t="shared" si="40"/>
        <v>1</v>
      </c>
      <c r="W594" t="str">
        <f t="shared" si="41"/>
        <v>Available</v>
      </c>
      <c r="X594" s="164" t="str" cm="1">
        <f t="array" aca="1" ref="X594" ca="1">SUBSTITUTE(SUBSTITUTE(MID(CELL("filename"),FIND("[",CELL("filename"))+1,FIND("]",CELL("filename"))-FIND("[",CELL("filename"))-1)," JH Farmer Payment-",""),".xlsx","")</f>
        <v>Indent</v>
      </c>
      <c r="Y594" s="13">
        <f t="shared" si="42"/>
        <v>13.310382139664251</v>
      </c>
      <c r="Z594" s="3">
        <v>0</v>
      </c>
    </row>
    <row r="595" spans="1:27" x14ac:dyDescent="0.25">
      <c r="A595" t="str">
        <f>CONCATENATE(Table2[[#This Row],[Code]],Table2[[#This Row],[Farmers Code]])</f>
        <v>200200150057</v>
      </c>
      <c r="B595" s="1" t="str">
        <f>INDEX('MPG Payment'!$A:$A,MATCH(Table2[[#This Row],[Code]],'MPG Payment'!B:B,0))</f>
        <v>BMC Code :2002</v>
      </c>
      <c r="C595" t="str">
        <f>VLOOKUP(Table2[[#This Row],[Code]],'MPG Payment'!B:C,2,0)</f>
        <v>PATRATOLI</v>
      </c>
      <c r="D595" s="17">
        <v>20020015</v>
      </c>
      <c r="E595" s="17" t="s">
        <v>762</v>
      </c>
      <c r="F595" s="1">
        <v>14</v>
      </c>
      <c r="G595" s="13">
        <v>42.67</v>
      </c>
      <c r="H595" s="13">
        <v>1639.1498000000001</v>
      </c>
      <c r="I595" s="166">
        <v>0</v>
      </c>
      <c r="J595" s="191">
        <v>0</v>
      </c>
      <c r="K595" s="166">
        <v>0</v>
      </c>
      <c r="L595" s="166">
        <v>0</v>
      </c>
      <c r="M595" s="18">
        <v>0</v>
      </c>
      <c r="N595" s="165">
        <f>VLOOKUP(Table2[[#This Row],[Code]],'MPG Payment'!$B$4:$Z$130,25,0)</f>
        <v>0</v>
      </c>
      <c r="O595" s="170">
        <f t="shared" si="39"/>
        <v>1639</v>
      </c>
      <c r="P595" t="str">
        <f>IFERROR(VLOOKUP(D595,'Bank Master'!$C$3:$D$7987,2,0),"Indirect")</f>
        <v>Direct</v>
      </c>
      <c r="Q595" t="str">
        <f>IFERROR(VLOOKUP(A595,Table1424[],6,0),0)</f>
        <v>PRIYA KUJUR</v>
      </c>
      <c r="R595" t="str">
        <f>IFERROR(VLOOKUP(A595,Table1424[],7,0),0)</f>
        <v>492410510006061</v>
      </c>
      <c r="S595" t="str">
        <f>IFERROR(VLOOKUP(A595,Table1424[],8,0),0)</f>
        <v>BKID0004924</v>
      </c>
      <c r="T595">
        <f>IFERROR(VLOOKUP(A595,Table1424[],9,0),0)</f>
        <v>0</v>
      </c>
      <c r="U595" s="40">
        <f>IFERROR(VLOOKUP(A595,Table1424[],10,0),0)</f>
        <v>46244</v>
      </c>
      <c r="V595">
        <f t="shared" si="40"/>
        <v>1</v>
      </c>
      <c r="W595" t="str">
        <f t="shared" si="41"/>
        <v>Available</v>
      </c>
      <c r="X595" s="164" t="str" cm="1">
        <f t="array" aca="1" ref="X595" ca="1">SUBSTITUTE(SUBSTITUTE(MID(CELL("filename"),FIND("[",CELL("filename"))+1,FIND("]",CELL("filename"))-FIND("[",CELL("filename"))-1)," JH Farmer Payment-",""),".xlsx","")</f>
        <v>Indent</v>
      </c>
      <c r="Y595" s="13">
        <f t="shared" si="42"/>
        <v>26.890200609327398</v>
      </c>
      <c r="Z595" s="3">
        <v>0</v>
      </c>
    </row>
    <row r="596" spans="1:27" x14ac:dyDescent="0.25">
      <c r="A596" t="str">
        <f>CONCATENATE(Table2[[#This Row],[Code]],Table2[[#This Row],[Farmers Code]])</f>
        <v>200200150058</v>
      </c>
      <c r="B596" s="1" t="str">
        <f>INDEX('MPG Payment'!$A:$A,MATCH(Table2[[#This Row],[Code]],'MPG Payment'!B:B,0))</f>
        <v>BMC Code :2002</v>
      </c>
      <c r="C596" t="str">
        <f>VLOOKUP(Table2[[#This Row],[Code]],'MPG Payment'!B:C,2,0)</f>
        <v>PATRATOLI</v>
      </c>
      <c r="D596" s="17">
        <v>20020015</v>
      </c>
      <c r="E596" s="17" t="s">
        <v>763</v>
      </c>
      <c r="F596" s="1">
        <v>14</v>
      </c>
      <c r="G596" s="13">
        <v>44.42</v>
      </c>
      <c r="H596" s="13">
        <v>1823.5832999999998</v>
      </c>
      <c r="I596" s="166">
        <v>0</v>
      </c>
      <c r="J596" s="191">
        <v>0</v>
      </c>
      <c r="K596" s="166">
        <v>0</v>
      </c>
      <c r="L596" s="166">
        <v>0</v>
      </c>
      <c r="M596" s="18">
        <v>0</v>
      </c>
      <c r="N596" s="165">
        <f>VLOOKUP(Table2[[#This Row],[Code]],'MPG Payment'!$B$4:$Z$130,25,0)</f>
        <v>0</v>
      </c>
      <c r="O596" s="170">
        <f t="shared" si="39"/>
        <v>1824</v>
      </c>
      <c r="P596" t="str">
        <f>IFERROR(VLOOKUP(D596,'Bank Master'!$C$3:$D$7987,2,0),"Indirect")</f>
        <v>Direct</v>
      </c>
      <c r="Q596" t="str">
        <f>IFERROR(VLOOKUP(A596,Table1424[],6,0),0)</f>
        <v>ANAMUL HAQUE</v>
      </c>
      <c r="R596" t="str">
        <f>IFERROR(VLOOKUP(A596,Table1424[],7,0),0)</f>
        <v>492410110004326</v>
      </c>
      <c r="S596" t="str">
        <f>IFERROR(VLOOKUP(A596,Table1424[],8,0),0)</f>
        <v>BKID0004924</v>
      </c>
      <c r="T596">
        <f>IFERROR(VLOOKUP(A596,Table1424[],9,0),0)</f>
        <v>0</v>
      </c>
      <c r="U596" s="40">
        <f>IFERROR(VLOOKUP(A596,Table1424[],10,0),0)</f>
        <v>46258</v>
      </c>
      <c r="V596">
        <f t="shared" si="40"/>
        <v>1</v>
      </c>
      <c r="W596" t="str">
        <f t="shared" si="41"/>
        <v>Available</v>
      </c>
      <c r="X596" s="164" t="str" cm="1">
        <f t="array" aca="1" ref="X596" ca="1">SUBSTITUTE(SUBSTITUTE(MID(CELL("filename"),FIND("[",CELL("filename"))+1,FIND("]",CELL("filename"))-FIND("[",CELL("filename"))-1)," JH Farmer Payment-",""),".xlsx","")</f>
        <v>Indent</v>
      </c>
      <c r="Y596" s="13">
        <f t="shared" si="42"/>
        <v>28.737242458352092</v>
      </c>
      <c r="Z596" s="3">
        <v>0</v>
      </c>
    </row>
    <row r="597" spans="1:27" x14ac:dyDescent="0.25">
      <c r="A597" t="str">
        <f>CONCATENATE(Table2[[#This Row],[Code]],Table2[[#This Row],[Farmers Code]])</f>
        <v>200200200004</v>
      </c>
      <c r="B597" s="1" t="str">
        <f>INDEX('MPG Payment'!$A:$A,MATCH(Table2[[#This Row],[Code]],'MPG Payment'!B:B,0))</f>
        <v>BMC Code :2002</v>
      </c>
      <c r="C597" t="str">
        <f>VLOOKUP(Table2[[#This Row],[Code]],'MPG Payment'!B:C,2,0)</f>
        <v>TIKO TOLI</v>
      </c>
      <c r="D597" s="17">
        <v>20020020</v>
      </c>
      <c r="E597" s="17" t="s">
        <v>1</v>
      </c>
      <c r="F597" s="1">
        <v>4</v>
      </c>
      <c r="G597" s="13">
        <v>4.74</v>
      </c>
      <c r="H597" s="13">
        <v>184.78280000000001</v>
      </c>
      <c r="I597" s="166">
        <v>0</v>
      </c>
      <c r="J597" s="191">
        <v>0</v>
      </c>
      <c r="K597" s="166">
        <v>0</v>
      </c>
      <c r="L597" s="166">
        <v>0</v>
      </c>
      <c r="M597" s="18">
        <v>0</v>
      </c>
      <c r="N597" s="165">
        <f>VLOOKUP(Table2[[#This Row],[Code]],'MPG Payment'!$B$4:$Z$130,25,0)</f>
        <v>0</v>
      </c>
      <c r="O597" s="170">
        <f t="shared" si="39"/>
        <v>185</v>
      </c>
      <c r="P597" t="str">
        <f>IFERROR(VLOOKUP(D597,'Bank Master'!$C$3:$D$7987,2,0),"Indirect")</f>
        <v>Direct</v>
      </c>
      <c r="Q597" t="str">
        <f>IFERROR(VLOOKUP(A597,Table1424[],6,0),0)</f>
        <v>MAMTA DEVI</v>
      </c>
      <c r="R597" t="str">
        <f>IFERROR(VLOOKUP(A597,Table1424[],7,0),0)</f>
        <v>22009565719</v>
      </c>
      <c r="S597" t="str">
        <f>IFERROR(VLOOKUP(A597,Table1424[],8,0),0)</f>
        <v>SBIN0RRVCGB</v>
      </c>
      <c r="T597">
        <f>IFERROR(VLOOKUP(A597,Table1424[],9,0),0)</f>
        <v>0</v>
      </c>
      <c r="U597" s="40">
        <f>IFERROR(VLOOKUP(A597,Table1424[],10,0),0)</f>
        <v>45867</v>
      </c>
      <c r="V597">
        <f t="shared" si="40"/>
        <v>1</v>
      </c>
      <c r="W597" t="str">
        <f t="shared" si="41"/>
        <v>Available</v>
      </c>
      <c r="X597" s="164" t="str" cm="1">
        <f t="array" aca="1" ref="X597" ca="1">SUBSTITUTE(SUBSTITUTE(MID(CELL("filename"),FIND("[",CELL("filename"))+1,FIND("]",CELL("filename"))-FIND("[",CELL("filename"))-1)," JH Farmer Payment-",""),".xlsx","")</f>
        <v>Indent</v>
      </c>
      <c r="Y597" s="13">
        <f t="shared" si="42"/>
        <v>7.7967426160337556</v>
      </c>
      <c r="Z597" s="3">
        <v>0</v>
      </c>
    </row>
    <row r="598" spans="1:27" x14ac:dyDescent="0.25">
      <c r="A598" t="str">
        <f>CONCATENATE(Table2[[#This Row],[Code]],Table2[[#This Row],[Farmers Code]])</f>
        <v>200200200008</v>
      </c>
      <c r="B598" s="1" t="str">
        <f>INDEX('MPG Payment'!$A:$A,MATCH(Table2[[#This Row],[Code]],'MPG Payment'!B:B,0))</f>
        <v>BMC Code :2002</v>
      </c>
      <c r="C598" t="str">
        <f>VLOOKUP(Table2[[#This Row],[Code]],'MPG Payment'!B:C,2,0)</f>
        <v>TIKO TOLI</v>
      </c>
      <c r="D598" s="17">
        <v>20020020</v>
      </c>
      <c r="E598" s="17" t="s">
        <v>41</v>
      </c>
      <c r="F598" s="1">
        <v>13</v>
      </c>
      <c r="G598" s="13">
        <v>38.1</v>
      </c>
      <c r="H598" s="13">
        <v>1721.6958000000002</v>
      </c>
      <c r="I598" s="166">
        <v>0</v>
      </c>
      <c r="J598" s="191">
        <v>0</v>
      </c>
      <c r="K598" s="166">
        <v>0</v>
      </c>
      <c r="L598" s="166">
        <v>0</v>
      </c>
      <c r="M598" s="18">
        <v>0</v>
      </c>
      <c r="N598" s="165">
        <f>VLOOKUP(Table2[[#This Row],[Code]],'MPG Payment'!$B$4:$Z$130,25,0)</f>
        <v>0</v>
      </c>
      <c r="O598" s="170">
        <f t="shared" si="39"/>
        <v>1722</v>
      </c>
      <c r="P598" t="str">
        <f>IFERROR(VLOOKUP(D598,'Bank Master'!$C$3:$D$7987,2,0),"Indirect")</f>
        <v>Direct</v>
      </c>
      <c r="Q598" t="str">
        <f>IFERROR(VLOOKUP(A598,Table1424[],6,0),0)</f>
        <v>ANJALI KUMARI</v>
      </c>
      <c r="R598" t="str">
        <f>IFERROR(VLOOKUP(A598,Table1424[],7,0),0)</f>
        <v>7910998457</v>
      </c>
      <c r="S598" t="str">
        <f>IFERROR(VLOOKUP(A598,Table1424[],8,0),0)</f>
        <v>IDIB000B873</v>
      </c>
      <c r="T598">
        <f>IFERROR(VLOOKUP(A598,Table1424[],9,0),0)</f>
        <v>0</v>
      </c>
      <c r="U598" s="40">
        <f>IFERROR(VLOOKUP(A598,Table1424[],10,0),0)</f>
        <v>45867</v>
      </c>
      <c r="V598">
        <f t="shared" si="40"/>
        <v>1</v>
      </c>
      <c r="W598" t="str">
        <f t="shared" si="41"/>
        <v>Available</v>
      </c>
      <c r="X598" s="164" t="str" cm="1">
        <f t="array" aca="1" ref="X598" ca="1">SUBSTITUTE(SUBSTITUTE(MID(CELL("filename"),FIND("[",CELL("filename"))+1,FIND("]",CELL("filename"))-FIND("[",CELL("filename"))-1)," JH Farmer Payment-",""),".xlsx","")</f>
        <v>Indent</v>
      </c>
      <c r="Y598" s="13">
        <f t="shared" si="42"/>
        <v>29.372762992125985</v>
      </c>
      <c r="Z598" s="3">
        <v>0</v>
      </c>
    </row>
    <row r="599" spans="1:27" x14ac:dyDescent="0.25">
      <c r="A599" t="str">
        <f>CONCATENATE(Table2[[#This Row],[Code]],Table2[[#This Row],[Farmers Code]])</f>
        <v>200200200010</v>
      </c>
      <c r="B599" s="1" t="str">
        <f>INDEX('MPG Payment'!$A:$A,MATCH(Table2[[#This Row],[Code]],'MPG Payment'!B:B,0))</f>
        <v>BMC Code :2002</v>
      </c>
      <c r="C599" t="str">
        <f>VLOOKUP(Table2[[#This Row],[Code]],'MPG Payment'!B:C,2,0)</f>
        <v>TIKO TOLI</v>
      </c>
      <c r="D599" s="17">
        <v>20020020</v>
      </c>
      <c r="E599" s="17" t="s">
        <v>21</v>
      </c>
      <c r="F599" s="1">
        <v>7</v>
      </c>
      <c r="G599" s="13">
        <v>23.36</v>
      </c>
      <c r="H599" s="13">
        <v>1037.3455999999999</v>
      </c>
      <c r="I599" s="166">
        <v>0</v>
      </c>
      <c r="J599" s="191">
        <v>0</v>
      </c>
      <c r="K599" s="166">
        <v>0</v>
      </c>
      <c r="L599" s="166">
        <v>0</v>
      </c>
      <c r="M599" s="18">
        <v>0</v>
      </c>
      <c r="N599" s="165">
        <f>VLOOKUP(Table2[[#This Row],[Code]],'MPG Payment'!$B$4:$Z$130,25,0)</f>
        <v>0</v>
      </c>
      <c r="O599" s="170">
        <f t="shared" si="39"/>
        <v>1037</v>
      </c>
      <c r="P599" t="str">
        <f>IFERROR(VLOOKUP(D599,'Bank Master'!$C$3:$D$7987,2,0),"Indirect")</f>
        <v>Direct</v>
      </c>
      <c r="Q599" t="str">
        <f>IFERROR(VLOOKUP(A599,Table1424[],6,0),0)</f>
        <v>GOPAL SAHU</v>
      </c>
      <c r="R599" t="str">
        <f>IFERROR(VLOOKUP(A599,Table1424[],7,0),0)</f>
        <v>22009567320</v>
      </c>
      <c r="S599" t="str">
        <f>IFERROR(VLOOKUP(A599,Table1424[],8,0),0)</f>
        <v>SBIN0RRVCGB</v>
      </c>
      <c r="T599">
        <f>IFERROR(VLOOKUP(A599,Table1424[],9,0),0)</f>
        <v>0</v>
      </c>
      <c r="U599" s="40">
        <f>IFERROR(VLOOKUP(A599,Table1424[],10,0),0)</f>
        <v>45867</v>
      </c>
      <c r="V599">
        <f t="shared" si="40"/>
        <v>1</v>
      </c>
      <c r="W599" t="str">
        <f t="shared" si="41"/>
        <v>Available</v>
      </c>
      <c r="X599" s="164" t="str" cm="1">
        <f t="array" aca="1" ref="X599" ca="1">SUBSTITUTE(SUBSTITUTE(MID(CELL("filename"),FIND("[",CELL("filename"))+1,FIND("]",CELL("filename"))-FIND("[",CELL("filename"))-1)," JH Farmer Payment-",""),".xlsx","")</f>
        <v>Indent</v>
      </c>
      <c r="Y599" s="13">
        <f t="shared" si="42"/>
        <v>15.542421232876713</v>
      </c>
      <c r="Z599" s="3">
        <v>0</v>
      </c>
    </row>
    <row r="600" spans="1:27" x14ac:dyDescent="0.25">
      <c r="A600" t="str">
        <f>CONCATENATE(Table2[[#This Row],[Code]],Table2[[#This Row],[Farmers Code]])</f>
        <v>200200200011</v>
      </c>
      <c r="B600" s="1" t="str">
        <f>INDEX('MPG Payment'!$A:$A,MATCH(Table2[[#This Row],[Code]],'MPG Payment'!B:B,0))</f>
        <v>BMC Code :2002</v>
      </c>
      <c r="C600" t="str">
        <f>VLOOKUP(Table2[[#This Row],[Code]],'MPG Payment'!B:C,2,0)</f>
        <v>TIKO TOLI</v>
      </c>
      <c r="D600" s="17">
        <v>20020020</v>
      </c>
      <c r="E600" s="17" t="s">
        <v>22</v>
      </c>
      <c r="F600" s="1">
        <v>14</v>
      </c>
      <c r="G600" s="13">
        <v>67.699999999999989</v>
      </c>
      <c r="H600" s="13">
        <v>2480.1848</v>
      </c>
      <c r="I600" s="166">
        <v>0</v>
      </c>
      <c r="J600" s="191">
        <v>0</v>
      </c>
      <c r="K600" s="166">
        <v>0</v>
      </c>
      <c r="L600" s="166">
        <v>0</v>
      </c>
      <c r="M600" s="18">
        <v>0</v>
      </c>
      <c r="N600" s="165">
        <f>VLOOKUP(Table2[[#This Row],[Code]],'MPG Payment'!$B$4:$Z$130,25,0)</f>
        <v>0</v>
      </c>
      <c r="O600" s="170">
        <f t="shared" ref="O600:O663" si="43">IF(N600="Yes",0,ROUND((H600-I600-J600-K600-L600-M600),0))</f>
        <v>2480</v>
      </c>
      <c r="P600" t="str">
        <f>IFERROR(VLOOKUP(D600,'Bank Master'!$C$3:$D$7987,2,0),"Indirect")</f>
        <v>Direct</v>
      </c>
      <c r="Q600" t="str">
        <f>IFERROR(VLOOKUP(A600,Table1424[],6,0),0)</f>
        <v>URMEELA DEVI</v>
      </c>
      <c r="R600" t="str">
        <f>IFERROR(VLOOKUP(A600,Table1424[],7,0),0)</f>
        <v>84064010929</v>
      </c>
      <c r="S600" t="str">
        <f>IFERROR(VLOOKUP(A600,Table1424[],8,0),0)</f>
        <v>SBIN0RRVCGB</v>
      </c>
      <c r="T600">
        <f>IFERROR(VLOOKUP(A600,Table1424[],9,0),0)</f>
        <v>0</v>
      </c>
      <c r="U600" s="40">
        <f>IFERROR(VLOOKUP(A600,Table1424[],10,0),0)</f>
        <v>45867</v>
      </c>
      <c r="V600">
        <f t="shared" ref="V600:V663" si="44">IF(G600&gt;0,1,0)</f>
        <v>1</v>
      </c>
      <c r="W600" t="str">
        <f t="shared" ref="W600:W663" si="45">IF(Q600=0,"Not Available","Available")</f>
        <v>Available</v>
      </c>
      <c r="X600" s="164" t="str" cm="1">
        <f t="array" aca="1" ref="X600" ca="1">SUBSTITUTE(SUBSTITUTE(MID(CELL("filename"),FIND("[",CELL("filename"))+1,FIND("]",CELL("filename"))-FIND("[",CELL("filename"))-1)," JH Farmer Payment-",""),".xlsx","")</f>
        <v>Indent</v>
      </c>
      <c r="Y600" s="13">
        <f t="shared" si="42"/>
        <v>25.644451403249636</v>
      </c>
      <c r="Z600" s="3">
        <v>0</v>
      </c>
      <c r="AA600" s="3"/>
    </row>
    <row r="601" spans="1:27" x14ac:dyDescent="0.25">
      <c r="A601" t="str">
        <f>CONCATENATE(Table2[[#This Row],[Code]],Table2[[#This Row],[Farmers Code]])</f>
        <v>200200200012</v>
      </c>
      <c r="B601" s="1" t="str">
        <f>INDEX('MPG Payment'!$A:$A,MATCH(Table2[[#This Row],[Code]],'MPG Payment'!B:B,0))</f>
        <v>BMC Code :2002</v>
      </c>
      <c r="C601" t="str">
        <f>VLOOKUP(Table2[[#This Row],[Code]],'MPG Payment'!B:C,2,0)</f>
        <v>TIKO TOLI</v>
      </c>
      <c r="D601" s="17">
        <v>20020020</v>
      </c>
      <c r="E601" s="17" t="s">
        <v>40</v>
      </c>
      <c r="F601" s="1">
        <v>13</v>
      </c>
      <c r="G601" s="13">
        <v>56.820000000000007</v>
      </c>
      <c r="H601" s="13">
        <v>2376.4810000000002</v>
      </c>
      <c r="I601" s="166">
        <v>0</v>
      </c>
      <c r="J601" s="191">
        <v>0</v>
      </c>
      <c r="K601" s="166">
        <v>0</v>
      </c>
      <c r="L601" s="166">
        <v>0</v>
      </c>
      <c r="M601" s="18">
        <v>0</v>
      </c>
      <c r="N601" s="165">
        <f>VLOOKUP(Table2[[#This Row],[Code]],'MPG Payment'!$B$4:$Z$130,25,0)</f>
        <v>0</v>
      </c>
      <c r="O601" s="170">
        <f t="shared" si="43"/>
        <v>2376</v>
      </c>
      <c r="P601" t="str">
        <f>IFERROR(VLOOKUP(D601,'Bank Master'!$C$3:$D$7987,2,0),"Indirect")</f>
        <v>Direct</v>
      </c>
      <c r="Q601" t="str">
        <f>IFERROR(VLOOKUP(A601,Table1424[],6,0),0)</f>
        <v>KARMI ORAON</v>
      </c>
      <c r="R601" t="str">
        <f>IFERROR(VLOOKUP(A601,Table1424[],7,0),0)</f>
        <v>84064992096</v>
      </c>
      <c r="S601" t="str">
        <f>IFERROR(VLOOKUP(A601,Table1424[],8,0),0)</f>
        <v>SBIN0RRVCGB</v>
      </c>
      <c r="T601">
        <f>IFERROR(VLOOKUP(A601,Table1424[],9,0),0)</f>
        <v>0</v>
      </c>
      <c r="U601" s="40">
        <f>IFERROR(VLOOKUP(A601,Table1424[],10,0),0)</f>
        <v>45881</v>
      </c>
      <c r="V601">
        <f t="shared" si="44"/>
        <v>1</v>
      </c>
      <c r="W601" t="str">
        <f t="shared" si="45"/>
        <v>Available</v>
      </c>
      <c r="X601" s="164" t="str" cm="1">
        <f t="array" aca="1" ref="X601" ca="1">SUBSTITUTE(SUBSTITUTE(MID(CELL("filename"),FIND("[",CELL("filename"))+1,FIND("]",CELL("filename"))-FIND("[",CELL("filename"))-1)," JH Farmer Payment-",""),".xlsx","")</f>
        <v>Indent</v>
      </c>
      <c r="Y601" s="13">
        <f t="shared" si="42"/>
        <v>27.186072685674059</v>
      </c>
      <c r="Z601" s="3">
        <v>0</v>
      </c>
      <c r="AA601" s="3"/>
    </row>
    <row r="602" spans="1:27" x14ac:dyDescent="0.25">
      <c r="A602" t="str">
        <f>CONCATENATE(Table2[[#This Row],[Code]],Table2[[#This Row],[Farmers Code]])</f>
        <v>200200200015</v>
      </c>
      <c r="B602" s="1" t="str">
        <f>INDEX('MPG Payment'!$A:$A,MATCH(Table2[[#This Row],[Code]],'MPG Payment'!B:B,0))</f>
        <v>BMC Code :2002</v>
      </c>
      <c r="C602" t="str">
        <f>VLOOKUP(Table2[[#This Row],[Code]],'MPG Payment'!B:C,2,0)</f>
        <v>TIKO TOLI</v>
      </c>
      <c r="D602" s="17">
        <v>20020020</v>
      </c>
      <c r="E602" s="17" t="s">
        <v>25</v>
      </c>
      <c r="F602" s="1">
        <v>12</v>
      </c>
      <c r="G602" s="13">
        <v>57.74</v>
      </c>
      <c r="H602" s="13">
        <v>2207.8236000000002</v>
      </c>
      <c r="I602" s="166">
        <v>0</v>
      </c>
      <c r="J602" s="191">
        <v>0</v>
      </c>
      <c r="K602" s="166">
        <v>0</v>
      </c>
      <c r="L602" s="166">
        <v>0</v>
      </c>
      <c r="M602" s="18">
        <v>0</v>
      </c>
      <c r="N602" s="165">
        <f>VLOOKUP(Table2[[#This Row],[Code]],'MPG Payment'!$B$4:$Z$130,25,0)</f>
        <v>0</v>
      </c>
      <c r="O602" s="170">
        <f t="shared" si="43"/>
        <v>2208</v>
      </c>
      <c r="P602" t="str">
        <f>IFERROR(VLOOKUP(D602,'Bank Master'!$C$3:$D$7987,2,0),"Indirect")</f>
        <v>Direct</v>
      </c>
      <c r="Q602" t="str">
        <f>IFERROR(VLOOKUP(A602,Table1424[],6,0),0)</f>
        <v>PARWATI DEVI</v>
      </c>
      <c r="R602" t="str">
        <f>IFERROR(VLOOKUP(A602,Table1424[],7,0),0)</f>
        <v>84028836175</v>
      </c>
      <c r="S602" t="str">
        <f>IFERROR(VLOOKUP(A602,Table1424[],8,0),0)</f>
        <v>SBIN0RRVCGB</v>
      </c>
      <c r="T602">
        <f>IFERROR(VLOOKUP(A602,Table1424[],9,0),0)</f>
        <v>0</v>
      </c>
      <c r="U602" s="40">
        <f>IFERROR(VLOOKUP(A602,Table1424[],10,0),0)</f>
        <v>45867</v>
      </c>
      <c r="V602">
        <f t="shared" si="44"/>
        <v>1</v>
      </c>
      <c r="W602" t="str">
        <f t="shared" si="45"/>
        <v>Available</v>
      </c>
      <c r="X602" s="164" t="str" cm="1">
        <f t="array" aca="1" ref="X602" ca="1">SUBSTITUTE(SUBSTITUTE(MID(CELL("filename"),FIND("[",CELL("filename"))+1,FIND("]",CELL("filename"))-FIND("[",CELL("filename"))-1)," JH Farmer Payment-",""),".xlsx","")</f>
        <v>Indent</v>
      </c>
      <c r="Y602" s="13">
        <f t="shared" si="42"/>
        <v>22.942399722895747</v>
      </c>
      <c r="Z602" s="3">
        <v>0</v>
      </c>
    </row>
    <row r="603" spans="1:27" x14ac:dyDescent="0.25">
      <c r="A603" t="str">
        <f>CONCATENATE(Table2[[#This Row],[Code]],Table2[[#This Row],[Farmers Code]])</f>
        <v>200200200016</v>
      </c>
      <c r="B603" s="1" t="str">
        <f>INDEX('MPG Payment'!$A:$A,MATCH(Table2[[#This Row],[Code]],'MPG Payment'!B:B,0))</f>
        <v>BMC Code :2002</v>
      </c>
      <c r="C603" t="str">
        <f>VLOOKUP(Table2[[#This Row],[Code]],'MPG Payment'!B:C,2,0)</f>
        <v>TIKO TOLI</v>
      </c>
      <c r="D603" s="17">
        <v>20020020</v>
      </c>
      <c r="E603" s="17" t="s">
        <v>26</v>
      </c>
      <c r="F603" s="1">
        <v>6</v>
      </c>
      <c r="G603" s="13">
        <v>9.9400000000000013</v>
      </c>
      <c r="H603" s="13">
        <v>410.66380000000004</v>
      </c>
      <c r="I603" s="166">
        <v>0</v>
      </c>
      <c r="J603" s="191">
        <v>0</v>
      </c>
      <c r="K603" s="166">
        <v>0</v>
      </c>
      <c r="L603" s="166">
        <v>0</v>
      </c>
      <c r="M603" s="18">
        <v>0</v>
      </c>
      <c r="N603" s="165">
        <f>VLOOKUP(Table2[[#This Row],[Code]],'MPG Payment'!$B$4:$Z$130,25,0)</f>
        <v>0</v>
      </c>
      <c r="O603" s="170">
        <f t="shared" si="43"/>
        <v>411</v>
      </c>
      <c r="P603" t="str">
        <f>IFERROR(VLOOKUP(D603,'Bank Master'!$C$3:$D$7987,2,0),"Indirect")</f>
        <v>Direct</v>
      </c>
      <c r="Q603" t="str">
        <f>IFERROR(VLOOKUP(A603,Table1424[],6,0),0)</f>
        <v>NAMITA DEVI</v>
      </c>
      <c r="R603" t="str">
        <f>IFERROR(VLOOKUP(A603,Table1424[],7,0),0)</f>
        <v>22009562399</v>
      </c>
      <c r="S603" t="str">
        <f>IFERROR(VLOOKUP(A603,Table1424[],8,0),0)</f>
        <v>SBIN0RRVCGB</v>
      </c>
      <c r="T603">
        <f>IFERROR(VLOOKUP(A603,Table1424[],9,0),0)</f>
        <v>0</v>
      </c>
      <c r="U603" s="40">
        <f>IFERROR(VLOOKUP(A603,Table1424[],10,0),0)</f>
        <v>45867</v>
      </c>
      <c r="V603">
        <f t="shared" si="44"/>
        <v>1</v>
      </c>
      <c r="W603" t="str">
        <f t="shared" si="45"/>
        <v>Available</v>
      </c>
      <c r="X603" s="164" t="str" cm="1">
        <f t="array" aca="1" ref="X603" ca="1">SUBSTITUTE(SUBSTITUTE(MID(CELL("filename"),FIND("[",CELL("filename"))+1,FIND("]",CELL("filename"))-FIND("[",CELL("filename"))-1)," JH Farmer Payment-",""),".xlsx","")</f>
        <v>Indent</v>
      </c>
      <c r="Y603" s="13">
        <f t="shared" si="42"/>
        <v>12.394279678068411</v>
      </c>
      <c r="Z603" s="3">
        <v>0</v>
      </c>
    </row>
    <row r="604" spans="1:27" x14ac:dyDescent="0.25">
      <c r="A604" t="str">
        <f>CONCATENATE(Table2[[#This Row],[Code]],Table2[[#This Row],[Farmers Code]])</f>
        <v>200200200017</v>
      </c>
      <c r="B604" s="1" t="str">
        <f>INDEX('MPG Payment'!$A:$A,MATCH(Table2[[#This Row],[Code]],'MPG Payment'!B:B,0))</f>
        <v>BMC Code :2002</v>
      </c>
      <c r="C604" t="str">
        <f>VLOOKUP(Table2[[#This Row],[Code]],'MPG Payment'!B:C,2,0)</f>
        <v>TIKO TOLI</v>
      </c>
      <c r="D604" s="17">
        <v>20020020</v>
      </c>
      <c r="E604" s="17" t="s">
        <v>27</v>
      </c>
      <c r="F604" s="1">
        <v>7</v>
      </c>
      <c r="G604" s="13">
        <v>19.419999999999998</v>
      </c>
      <c r="H604" s="13">
        <v>800.59600000000012</v>
      </c>
      <c r="I604" s="166">
        <v>0</v>
      </c>
      <c r="J604" s="191">
        <v>0</v>
      </c>
      <c r="K604" s="166">
        <v>0</v>
      </c>
      <c r="L604" s="166">
        <v>0</v>
      </c>
      <c r="M604" s="18">
        <v>0</v>
      </c>
      <c r="N604" s="165">
        <f>VLOOKUP(Table2[[#This Row],[Code]],'MPG Payment'!$B$4:$Z$130,25,0)</f>
        <v>0</v>
      </c>
      <c r="O604" s="170">
        <f t="shared" si="43"/>
        <v>801</v>
      </c>
      <c r="P604" t="str">
        <f>IFERROR(VLOOKUP(D604,'Bank Master'!$C$3:$D$7987,2,0),"Indirect")</f>
        <v>Direct</v>
      </c>
      <c r="Q604" t="str">
        <f>IFERROR(VLOOKUP(A604,Table1424[],6,0),0)</f>
        <v>RAMU ORAON</v>
      </c>
      <c r="R604" t="str">
        <f>IFERROR(VLOOKUP(A604,Table1424[],7,0),0)</f>
        <v>4904101002758</v>
      </c>
      <c r="S604" t="str">
        <f>IFERROR(VLOOKUP(A604,Table1424[],8,0),0)</f>
        <v>CNRB0004904</v>
      </c>
      <c r="T604">
        <f>IFERROR(VLOOKUP(A604,Table1424[],9,0),0)</f>
        <v>0</v>
      </c>
      <c r="U604" s="40">
        <f>IFERROR(VLOOKUP(A604,Table1424[],10,0),0)</f>
        <v>45867</v>
      </c>
      <c r="V604">
        <f t="shared" si="44"/>
        <v>1</v>
      </c>
      <c r="W604" t="str">
        <f t="shared" si="45"/>
        <v>Available</v>
      </c>
      <c r="X604" s="164" t="str" cm="1">
        <f t="array" aca="1" ref="X604" ca="1">SUBSTITUTE(SUBSTITUTE(MID(CELL("filename"),FIND("[",CELL("filename"))+1,FIND("]",CELL("filename"))-FIND("[",CELL("filename"))-1)," JH Farmer Payment-",""),".xlsx","")</f>
        <v>Indent</v>
      </c>
      <c r="Y604" s="13">
        <f t="shared" si="42"/>
        <v>14.428867147270861</v>
      </c>
      <c r="Z604" s="3">
        <v>0</v>
      </c>
      <c r="AA604" s="3"/>
    </row>
    <row r="605" spans="1:27" x14ac:dyDescent="0.25">
      <c r="A605" t="str">
        <f>CONCATENATE(Table2[[#This Row],[Code]],Table2[[#This Row],[Farmers Code]])</f>
        <v>200200200018</v>
      </c>
      <c r="B605" s="1" t="str">
        <f>INDEX('MPG Payment'!$A:$A,MATCH(Table2[[#This Row],[Code]],'MPG Payment'!B:B,0))</f>
        <v>BMC Code :2002</v>
      </c>
      <c r="C605" t="str">
        <f>VLOOKUP(Table2[[#This Row],[Code]],'MPG Payment'!B:C,2,0)</f>
        <v>TIKO TOLI</v>
      </c>
      <c r="D605" s="17">
        <v>20020020</v>
      </c>
      <c r="E605" s="17" t="s">
        <v>2</v>
      </c>
      <c r="F605" s="1">
        <v>13</v>
      </c>
      <c r="G605" s="13">
        <v>61.08</v>
      </c>
      <c r="H605" s="13">
        <v>2451.3884000000003</v>
      </c>
      <c r="I605" s="166">
        <v>0</v>
      </c>
      <c r="J605" s="191">
        <v>0</v>
      </c>
      <c r="K605" s="166">
        <v>0</v>
      </c>
      <c r="L605" s="166">
        <v>0</v>
      </c>
      <c r="M605" s="18">
        <v>0</v>
      </c>
      <c r="N605" s="165">
        <f>VLOOKUP(Table2[[#This Row],[Code]],'MPG Payment'!$B$4:$Z$130,25,0)</f>
        <v>0</v>
      </c>
      <c r="O605" s="170">
        <f t="shared" si="43"/>
        <v>2451</v>
      </c>
      <c r="P605" t="str">
        <f>IFERROR(VLOOKUP(D605,'Bank Master'!$C$3:$D$7987,2,0),"Indirect")</f>
        <v>Direct</v>
      </c>
      <c r="Q605" t="str">
        <f>IFERROR(VLOOKUP(A605,Table1424[],6,0),0)</f>
        <v>SILA DEVI</v>
      </c>
      <c r="R605" t="str">
        <f>IFERROR(VLOOKUP(A605,Table1424[],7,0),0)</f>
        <v>84049807092</v>
      </c>
      <c r="S605" t="str">
        <f>IFERROR(VLOOKUP(A605,Table1424[],8,0),0)</f>
        <v>SBIN0RRVCGB</v>
      </c>
      <c r="T605">
        <f>IFERROR(VLOOKUP(A605,Table1424[],9,0),0)</f>
        <v>0</v>
      </c>
      <c r="U605" s="40">
        <f>IFERROR(VLOOKUP(A605,Table1424[],10,0),0)</f>
        <v>45867</v>
      </c>
      <c r="V605">
        <f t="shared" si="44"/>
        <v>1</v>
      </c>
      <c r="W605" t="str">
        <f t="shared" si="45"/>
        <v>Available</v>
      </c>
      <c r="X605" s="164" t="str" cm="1">
        <f t="array" aca="1" ref="X605" ca="1">SUBSTITUTE(SUBSTITUTE(MID(CELL("filename"),FIND("[",CELL("filename"))+1,FIND("]",CELL("filename"))-FIND("[",CELL("filename"))-1)," JH Farmer Payment-",""),".xlsx","")</f>
        <v>Indent</v>
      </c>
      <c r="Y605" s="13">
        <f t="shared" si="42"/>
        <v>26.087139161755083</v>
      </c>
      <c r="Z605" s="3">
        <v>0</v>
      </c>
      <c r="AA605" s="3"/>
    </row>
    <row r="606" spans="1:27" x14ac:dyDescent="0.25">
      <c r="A606" t="str">
        <f>CONCATENATE(Table2[[#This Row],[Code]],Table2[[#This Row],[Farmers Code]])</f>
        <v>200200200019</v>
      </c>
      <c r="B606" s="1" t="str">
        <f>INDEX('MPG Payment'!$A:$A,MATCH(Table2[[#This Row],[Code]],'MPG Payment'!B:B,0))</f>
        <v>BMC Code :2002</v>
      </c>
      <c r="C606" t="str">
        <f>VLOOKUP(Table2[[#This Row],[Code]],'MPG Payment'!B:C,2,0)</f>
        <v>TIKO TOLI</v>
      </c>
      <c r="D606" s="17">
        <v>20020020</v>
      </c>
      <c r="E606" s="17" t="s">
        <v>3</v>
      </c>
      <c r="F606" s="1">
        <v>14</v>
      </c>
      <c r="G606" s="13">
        <v>22.060000000000002</v>
      </c>
      <c r="H606" s="13">
        <v>967.38760000000025</v>
      </c>
      <c r="I606" s="166">
        <v>0</v>
      </c>
      <c r="J606" s="191">
        <v>0</v>
      </c>
      <c r="K606" s="166">
        <v>0</v>
      </c>
      <c r="L606" s="166">
        <v>0</v>
      </c>
      <c r="M606" s="18">
        <v>0</v>
      </c>
      <c r="N606" s="165">
        <f>VLOOKUP(Table2[[#This Row],[Code]],'MPG Payment'!$B$4:$Z$130,25,0)</f>
        <v>0</v>
      </c>
      <c r="O606" s="170">
        <f t="shared" si="43"/>
        <v>967</v>
      </c>
      <c r="P606" t="str">
        <f>IFERROR(VLOOKUP(D606,'Bank Master'!$C$3:$D$7987,2,0),"Indirect")</f>
        <v>Direct</v>
      </c>
      <c r="Q606" t="str">
        <f>IFERROR(VLOOKUP(A606,Table1424[],6,0),0)</f>
        <v>CHANCHALA DEVI</v>
      </c>
      <c r="R606" t="str">
        <f>IFERROR(VLOOKUP(A606,Table1424[],7,0),0)</f>
        <v>22009526951</v>
      </c>
      <c r="S606" t="str">
        <f>IFERROR(VLOOKUP(A606,Table1424[],8,0),0)</f>
        <v>SBIN0RRVCGB</v>
      </c>
      <c r="T606">
        <f>IFERROR(VLOOKUP(A606,Table1424[],9,0),0)</f>
        <v>0</v>
      </c>
      <c r="U606" s="40">
        <f>IFERROR(VLOOKUP(A606,Table1424[],10,0),0)</f>
        <v>45867</v>
      </c>
      <c r="V606">
        <f t="shared" si="44"/>
        <v>1</v>
      </c>
      <c r="W606" t="str">
        <f t="shared" si="45"/>
        <v>Available</v>
      </c>
      <c r="X606" s="164" t="str" cm="1">
        <f t="array" aca="1" ref="X606" ca="1">SUBSTITUTE(SUBSTITUTE(MID(CELL("filename"),FIND("[",CELL("filename"))+1,FIND("]",CELL("filename"))-FIND("[",CELL("filename"))-1)," JH Farmer Payment-",""),".xlsx","")</f>
        <v>Indent</v>
      </c>
      <c r="Y606" s="13">
        <f t="shared" si="42"/>
        <v>30.696796010879428</v>
      </c>
      <c r="Z606" s="3">
        <v>0</v>
      </c>
    </row>
    <row r="607" spans="1:27" x14ac:dyDescent="0.25">
      <c r="A607" t="str">
        <f>CONCATENATE(Table2[[#This Row],[Code]],Table2[[#This Row],[Farmers Code]])</f>
        <v>200200200020</v>
      </c>
      <c r="B607" s="1" t="str">
        <f>INDEX('MPG Payment'!$A:$A,MATCH(Table2[[#This Row],[Code]],'MPG Payment'!B:B,0))</f>
        <v>BMC Code :2002</v>
      </c>
      <c r="C607" t="str">
        <f>VLOOKUP(Table2[[#This Row],[Code]],'MPG Payment'!B:C,2,0)</f>
        <v>TIKO TOLI</v>
      </c>
      <c r="D607" s="17">
        <v>20020020</v>
      </c>
      <c r="E607" s="17" t="s">
        <v>4</v>
      </c>
      <c r="F607" s="1">
        <v>14</v>
      </c>
      <c r="G607" s="13">
        <v>52.64</v>
      </c>
      <c r="H607" s="13">
        <v>1903.1069999999997</v>
      </c>
      <c r="I607" s="166">
        <v>0</v>
      </c>
      <c r="J607" s="191">
        <v>0</v>
      </c>
      <c r="K607" s="166">
        <v>0</v>
      </c>
      <c r="L607" s="166">
        <v>0</v>
      </c>
      <c r="M607" s="18">
        <v>0</v>
      </c>
      <c r="N607" s="165">
        <f>VLOOKUP(Table2[[#This Row],[Code]],'MPG Payment'!$B$4:$Z$130,25,0)</f>
        <v>0</v>
      </c>
      <c r="O607" s="170">
        <f t="shared" si="43"/>
        <v>1903</v>
      </c>
      <c r="P607" t="str">
        <f>IFERROR(VLOOKUP(D607,'Bank Master'!$C$3:$D$7987,2,0),"Indirect")</f>
        <v>Direct</v>
      </c>
      <c r="Q607" t="str">
        <f>IFERROR(VLOOKUP(A607,Table1424[],6,0),0)</f>
        <v>DEVAKI DEVI</v>
      </c>
      <c r="R607" t="str">
        <f>IFERROR(VLOOKUP(A607,Table1424[],7,0),0)</f>
        <v>84030543242</v>
      </c>
      <c r="S607" t="str">
        <f>IFERROR(VLOOKUP(A607,Table1424[],8,0),0)</f>
        <v>SBIN0RRVCGB</v>
      </c>
      <c r="T607">
        <f>IFERROR(VLOOKUP(A607,Table1424[],9,0),0)</f>
        <v>0</v>
      </c>
      <c r="U607" s="40">
        <f>IFERROR(VLOOKUP(A607,Table1424[],10,0),0)</f>
        <v>45867</v>
      </c>
      <c r="V607">
        <f t="shared" si="44"/>
        <v>1</v>
      </c>
      <c r="W607" t="str">
        <f t="shared" si="45"/>
        <v>Available</v>
      </c>
      <c r="X607" s="164" t="str" cm="1">
        <f t="array" aca="1" ref="X607" ca="1">SUBSTITUTE(SUBSTITUTE(MID(CELL("filename"),FIND("[",CELL("filename"))+1,FIND("]",CELL("filename"))-FIND("[",CELL("filename"))-1)," JH Farmer Payment-",""),".xlsx","")</f>
        <v>Indent</v>
      </c>
      <c r="Y607" s="13">
        <f t="shared" si="42"/>
        <v>25.307273936170212</v>
      </c>
      <c r="Z607" s="3">
        <v>0</v>
      </c>
    </row>
    <row r="608" spans="1:27" x14ac:dyDescent="0.25">
      <c r="A608" t="str">
        <f>CONCATENATE(Table2[[#This Row],[Code]],Table2[[#This Row],[Farmers Code]])</f>
        <v>200200200021</v>
      </c>
      <c r="B608" s="1" t="str">
        <f>INDEX('MPG Payment'!$A:$A,MATCH(Table2[[#This Row],[Code]],'MPG Payment'!B:B,0))</f>
        <v>BMC Code :2002</v>
      </c>
      <c r="C608" t="str">
        <f>VLOOKUP(Table2[[#This Row],[Code]],'MPG Payment'!B:C,2,0)</f>
        <v>TIKO TOLI</v>
      </c>
      <c r="D608" s="17">
        <v>20020020</v>
      </c>
      <c r="E608" s="17" t="s">
        <v>28</v>
      </c>
      <c r="F608" s="1">
        <v>14</v>
      </c>
      <c r="G608" s="13">
        <v>46.48</v>
      </c>
      <c r="H608" s="13">
        <v>1720.0152</v>
      </c>
      <c r="I608" s="166">
        <v>0</v>
      </c>
      <c r="J608" s="191">
        <v>0</v>
      </c>
      <c r="K608" s="166">
        <v>0</v>
      </c>
      <c r="L608" s="166">
        <v>0</v>
      </c>
      <c r="M608" s="18">
        <v>0</v>
      </c>
      <c r="N608" s="165">
        <f>VLOOKUP(Table2[[#This Row],[Code]],'MPG Payment'!$B$4:$Z$130,25,0)</f>
        <v>0</v>
      </c>
      <c r="O608" s="170">
        <f t="shared" si="43"/>
        <v>1720</v>
      </c>
      <c r="P608" t="str">
        <f>IFERROR(VLOOKUP(D608,'Bank Master'!$C$3:$D$7987,2,0),"Indirect")</f>
        <v>Direct</v>
      </c>
      <c r="Q608" t="str">
        <f>IFERROR(VLOOKUP(A608,Table1424[],6,0),0)</f>
        <v>PARMUKH MUNDA</v>
      </c>
      <c r="R608" t="str">
        <f>IFERROR(VLOOKUP(A608,Table1424[],7,0),0)</f>
        <v>84050444667</v>
      </c>
      <c r="S608" t="str">
        <f>IFERROR(VLOOKUP(A608,Table1424[],8,0),0)</f>
        <v>SBIN0RRVCGB</v>
      </c>
      <c r="T608">
        <f>IFERROR(VLOOKUP(A608,Table1424[],9,0),0)</f>
        <v>0</v>
      </c>
      <c r="U608" s="40">
        <f>IFERROR(VLOOKUP(A608,Table1424[],10,0),0)</f>
        <v>45881</v>
      </c>
      <c r="V608">
        <f t="shared" si="44"/>
        <v>1</v>
      </c>
      <c r="W608" t="str">
        <f t="shared" si="45"/>
        <v>Available</v>
      </c>
      <c r="X608" s="164" t="str" cm="1">
        <f t="array" aca="1" ref="X608" ca="1">SUBSTITUTE(SUBSTITUTE(MID(CELL("filename"),FIND("[",CELL("filename"))+1,FIND("]",CELL("filename"))-FIND("[",CELL("filename"))-1)," JH Farmer Payment-",""),".xlsx","")</f>
        <v>Indent</v>
      </c>
      <c r="Y608" s="13">
        <f t="shared" si="42"/>
        <v>25.903843373493981</v>
      </c>
      <c r="Z608" s="3">
        <v>0</v>
      </c>
    </row>
    <row r="609" spans="1:27" x14ac:dyDescent="0.25">
      <c r="A609" t="str">
        <f>CONCATENATE(Table2[[#This Row],[Code]],Table2[[#This Row],[Farmers Code]])</f>
        <v>200200200022</v>
      </c>
      <c r="B609" s="1" t="str">
        <f>INDEX('MPG Payment'!$A:$A,MATCH(Table2[[#This Row],[Code]],'MPG Payment'!B:B,0))</f>
        <v>BMC Code :2002</v>
      </c>
      <c r="C609" t="str">
        <f>VLOOKUP(Table2[[#This Row],[Code]],'MPG Payment'!B:C,2,0)</f>
        <v>TIKO TOLI</v>
      </c>
      <c r="D609" s="17">
        <v>20020020</v>
      </c>
      <c r="E609" s="17" t="s">
        <v>37</v>
      </c>
      <c r="F609" s="1">
        <v>14</v>
      </c>
      <c r="G609" s="13">
        <v>68.739999999999995</v>
      </c>
      <c r="H609" s="13">
        <v>3173.8113999999996</v>
      </c>
      <c r="I609" s="166">
        <v>0</v>
      </c>
      <c r="J609" s="191">
        <v>0</v>
      </c>
      <c r="K609" s="166">
        <v>0</v>
      </c>
      <c r="L609" s="166">
        <v>0</v>
      </c>
      <c r="M609" s="18">
        <v>0</v>
      </c>
      <c r="N609" s="165">
        <f>VLOOKUP(Table2[[#This Row],[Code]],'MPG Payment'!$B$4:$Z$130,25,0)</f>
        <v>0</v>
      </c>
      <c r="O609" s="170">
        <f t="shared" si="43"/>
        <v>3174</v>
      </c>
      <c r="P609" t="str">
        <f>IFERROR(VLOOKUP(D609,'Bank Master'!$C$3:$D$7987,2,0),"Indirect")</f>
        <v>Direct</v>
      </c>
      <c r="Q609" t="str">
        <f>IFERROR(VLOOKUP(A609,Table1424[],6,0),0)</f>
        <v>RUKMANI DEVI</v>
      </c>
      <c r="R609" t="str">
        <f>IFERROR(VLOOKUP(A609,Table1424[],7,0),0)</f>
        <v>84032067688</v>
      </c>
      <c r="S609" t="str">
        <f>IFERROR(VLOOKUP(A609,Table1424[],8,0),0)</f>
        <v>SBIN0RRVCGB</v>
      </c>
      <c r="T609">
        <f>IFERROR(VLOOKUP(A609,Table1424[],9,0),0)</f>
        <v>0</v>
      </c>
      <c r="U609" s="40">
        <f>IFERROR(VLOOKUP(A609,Table1424[],10,0),0)</f>
        <v>45873</v>
      </c>
      <c r="V609">
        <f t="shared" si="44"/>
        <v>1</v>
      </c>
      <c r="W609" t="str">
        <f t="shared" si="45"/>
        <v>Available</v>
      </c>
      <c r="X609" s="164" t="str" cm="1">
        <f t="array" aca="1" ref="X609" ca="1">SUBSTITUTE(SUBSTITUTE(MID(CELL("filename"),FIND("[",CELL("filename"))+1,FIND("]",CELL("filename"))-FIND("[",CELL("filename"))-1)," JH Farmer Payment-",""),".xlsx","")</f>
        <v>Indent</v>
      </c>
      <c r="Y609" s="13">
        <f t="shared" si="42"/>
        <v>32.319871690427703</v>
      </c>
      <c r="Z609" s="3">
        <v>0</v>
      </c>
    </row>
    <row r="610" spans="1:27" x14ac:dyDescent="0.25">
      <c r="A610" t="str">
        <f>CONCATENATE(Table2[[#This Row],[Code]],Table2[[#This Row],[Farmers Code]])</f>
        <v>200200200023</v>
      </c>
      <c r="B610" s="1" t="str">
        <f>INDEX('MPG Payment'!$A:$A,MATCH(Table2[[#This Row],[Code]],'MPG Payment'!B:B,0))</f>
        <v>BMC Code :2002</v>
      </c>
      <c r="C610" t="str">
        <f>VLOOKUP(Table2[[#This Row],[Code]],'MPG Payment'!B:C,2,0)</f>
        <v>TIKO TOLI</v>
      </c>
      <c r="D610" s="17">
        <v>20020020</v>
      </c>
      <c r="E610" s="17" t="s">
        <v>38</v>
      </c>
      <c r="F610" s="1">
        <v>14</v>
      </c>
      <c r="G610" s="13">
        <v>213.22</v>
      </c>
      <c r="H610" s="13">
        <v>8795.5822000000007</v>
      </c>
      <c r="I610" s="166">
        <v>0</v>
      </c>
      <c r="J610" s="191">
        <v>0</v>
      </c>
      <c r="K610" s="166">
        <v>0</v>
      </c>
      <c r="L610" s="166">
        <v>0</v>
      </c>
      <c r="M610" s="18">
        <v>0</v>
      </c>
      <c r="N610" s="165">
        <f>VLOOKUP(Table2[[#This Row],[Code]],'MPG Payment'!$B$4:$Z$130,25,0)</f>
        <v>0</v>
      </c>
      <c r="O610" s="170">
        <f t="shared" si="43"/>
        <v>8796</v>
      </c>
      <c r="P610" t="str">
        <f>IFERROR(VLOOKUP(D610,'Bank Master'!$C$3:$D$7987,2,0),"Indirect")</f>
        <v>Direct</v>
      </c>
      <c r="Q610" t="str">
        <f>IFERROR(VLOOKUP(A610,Table1424[],6,0),0)</f>
        <v>SHANTI DEVI</v>
      </c>
      <c r="R610" t="str">
        <f>IFERROR(VLOOKUP(A610,Table1424[],7,0),0)</f>
        <v>22009545272</v>
      </c>
      <c r="S610" t="str">
        <f>IFERROR(VLOOKUP(A610,Table1424[],8,0),0)</f>
        <v>SBIN0RRVCGB</v>
      </c>
      <c r="T610">
        <f>IFERROR(VLOOKUP(A610,Table1424[],9,0),0)</f>
        <v>0</v>
      </c>
      <c r="U610" s="40">
        <f>IFERROR(VLOOKUP(A610,Table1424[],10,0),0)</f>
        <v>45873</v>
      </c>
      <c r="V610">
        <f t="shared" si="44"/>
        <v>1</v>
      </c>
      <c r="W610" t="str">
        <f t="shared" si="45"/>
        <v>Available</v>
      </c>
      <c r="X610" s="164" t="str" cm="1">
        <f t="array" aca="1" ref="X610" ca="1">SUBSTITUTE(SUBSTITUTE(MID(CELL("filename"),FIND("[",CELL("filename"))+1,FIND("]",CELL("filename"))-FIND("[",CELL("filename"))-1)," JH Farmer Payment-",""),".xlsx","")</f>
        <v>Indent</v>
      </c>
      <c r="Y610" s="13">
        <f t="shared" si="42"/>
        <v>28.875844386080111</v>
      </c>
      <c r="Z610" s="3">
        <v>0</v>
      </c>
    </row>
    <row r="611" spans="1:27" x14ac:dyDescent="0.25">
      <c r="A611" t="str">
        <f>CONCATENATE(Table2[[#This Row],[Code]],Table2[[#This Row],[Farmers Code]])</f>
        <v>200200200024</v>
      </c>
      <c r="B611" s="1" t="str">
        <f>INDEX('MPG Payment'!$A:$A,MATCH(Table2[[#This Row],[Code]],'MPG Payment'!B:B,0))</f>
        <v>BMC Code :2002</v>
      </c>
      <c r="C611" t="str">
        <f>VLOOKUP(Table2[[#This Row],[Code]],'MPG Payment'!B:C,2,0)</f>
        <v>TIKO TOLI</v>
      </c>
      <c r="D611" s="17">
        <v>20020020</v>
      </c>
      <c r="E611" s="17" t="s">
        <v>29</v>
      </c>
      <c r="F611" s="1">
        <v>6</v>
      </c>
      <c r="G611" s="13">
        <v>44.58</v>
      </c>
      <c r="H611" s="13">
        <v>1713.8353999999997</v>
      </c>
      <c r="I611" s="166">
        <v>0</v>
      </c>
      <c r="J611" s="191">
        <v>0</v>
      </c>
      <c r="K611" s="166">
        <v>0</v>
      </c>
      <c r="L611" s="166">
        <v>0</v>
      </c>
      <c r="M611" s="18">
        <v>0</v>
      </c>
      <c r="N611" s="165">
        <f>VLOOKUP(Table2[[#This Row],[Code]],'MPG Payment'!$B$4:$Z$130,25,0)</f>
        <v>0</v>
      </c>
      <c r="O611" s="170">
        <f t="shared" si="43"/>
        <v>1714</v>
      </c>
      <c r="P611" t="str">
        <f>IFERROR(VLOOKUP(D611,'Bank Master'!$C$3:$D$7987,2,0),"Indirect")</f>
        <v>Direct</v>
      </c>
      <c r="Q611" t="str">
        <f>IFERROR(VLOOKUP(A611,Table1424[],6,0),0)</f>
        <v>SUKHDEV ORAON</v>
      </c>
      <c r="R611" t="str">
        <f>IFERROR(VLOOKUP(A611,Table1424[],7,0),0)</f>
        <v>33477686241</v>
      </c>
      <c r="S611" t="str">
        <f>IFERROR(VLOOKUP(A611,Table1424[],8,0),0)</f>
        <v>SBIN0014341</v>
      </c>
      <c r="T611">
        <f>IFERROR(VLOOKUP(A611,Table1424[],9,0),0)</f>
        <v>0</v>
      </c>
      <c r="U611" s="40">
        <f>IFERROR(VLOOKUP(A611,Table1424[],10,0),0)</f>
        <v>45873</v>
      </c>
      <c r="V611">
        <f t="shared" si="44"/>
        <v>1</v>
      </c>
      <c r="W611" t="str">
        <f t="shared" si="45"/>
        <v>Available</v>
      </c>
      <c r="X611" s="164" t="str" cm="1">
        <f t="array" aca="1" ref="X611" ca="1">SUBSTITUTE(SUBSTITUTE(MID(CELL("filename"),FIND("[",CELL("filename"))+1,FIND("]",CELL("filename"))-FIND("[",CELL("filename"))-1)," JH Farmer Payment-",""),".xlsx","")</f>
        <v>Indent</v>
      </c>
      <c r="Y611" s="13">
        <f t="shared" si="42"/>
        <v>11.533212651413189</v>
      </c>
      <c r="Z611" s="3">
        <v>0</v>
      </c>
    </row>
    <row r="612" spans="1:27" x14ac:dyDescent="0.25">
      <c r="A612" t="str">
        <f>CONCATENATE(Table2[[#This Row],[Code]],Table2[[#This Row],[Farmers Code]])</f>
        <v>200200200025</v>
      </c>
      <c r="B612" s="1" t="str">
        <f>INDEX('MPG Payment'!$A:$A,MATCH(Table2[[#This Row],[Code]],'MPG Payment'!B:B,0))</f>
        <v>BMC Code :2002</v>
      </c>
      <c r="C612" t="str">
        <f>VLOOKUP(Table2[[#This Row],[Code]],'MPG Payment'!B:C,2,0)</f>
        <v>TIKO TOLI</v>
      </c>
      <c r="D612" s="17">
        <v>20020020</v>
      </c>
      <c r="E612" s="17" t="s">
        <v>5</v>
      </c>
      <c r="F612" s="1">
        <v>14</v>
      </c>
      <c r="G612" s="13">
        <v>48.039999999999992</v>
      </c>
      <c r="H612" s="13">
        <v>1752.7264</v>
      </c>
      <c r="I612" s="166">
        <v>0</v>
      </c>
      <c r="J612" s="191">
        <v>0</v>
      </c>
      <c r="K612" s="166">
        <v>0</v>
      </c>
      <c r="L612" s="166">
        <v>0</v>
      </c>
      <c r="M612" s="18">
        <v>0</v>
      </c>
      <c r="N612" s="165">
        <f>VLOOKUP(Table2[[#This Row],[Code]],'MPG Payment'!$B$4:$Z$130,25,0)</f>
        <v>0</v>
      </c>
      <c r="O612" s="170">
        <f t="shared" si="43"/>
        <v>1753</v>
      </c>
      <c r="P612" t="str">
        <f>IFERROR(VLOOKUP(D612,'Bank Master'!$C$3:$D$7987,2,0),"Indirect")</f>
        <v>Direct</v>
      </c>
      <c r="Q612" t="str">
        <f>IFERROR(VLOOKUP(A612,Table1424[],6,0),0)</f>
        <v>REKHA DEVI</v>
      </c>
      <c r="R612" t="str">
        <f>IFERROR(VLOOKUP(A612,Table1424[],7,0),0)</f>
        <v>22009558893</v>
      </c>
      <c r="S612" t="str">
        <f>IFERROR(VLOOKUP(A612,Table1424[],8,0),0)</f>
        <v>SBIN0RRVCGB</v>
      </c>
      <c r="T612">
        <f>IFERROR(VLOOKUP(A612,Table1424[],9,0),0)</f>
        <v>0</v>
      </c>
      <c r="U612" s="40">
        <f>IFERROR(VLOOKUP(A612,Table1424[],10,0),0)</f>
        <v>45873</v>
      </c>
      <c r="V612">
        <f t="shared" si="44"/>
        <v>1</v>
      </c>
      <c r="W612" t="str">
        <f t="shared" si="45"/>
        <v>Available</v>
      </c>
      <c r="X612" s="164" t="str" cm="1">
        <f t="array" aca="1" ref="X612" ca="1">SUBSTITUTE(SUBSTITUTE(MID(CELL("filename"),FIND("[",CELL("filename"))+1,FIND("]",CELL("filename"))-FIND("[",CELL("filename"))-1)," JH Farmer Payment-",""),".xlsx","")</f>
        <v>Indent</v>
      </c>
      <c r="Y612" s="13">
        <f t="shared" si="42"/>
        <v>25.539310574521238</v>
      </c>
      <c r="Z612" s="3">
        <v>0</v>
      </c>
    </row>
    <row r="613" spans="1:27" x14ac:dyDescent="0.25">
      <c r="A613" t="str">
        <f>CONCATENATE(Table2[[#This Row],[Code]],Table2[[#This Row],[Farmers Code]])</f>
        <v>200200200026</v>
      </c>
      <c r="B613" s="1" t="str">
        <f>INDEX('MPG Payment'!$A:$A,MATCH(Table2[[#This Row],[Code]],'MPG Payment'!B:B,0))</f>
        <v>BMC Code :2002</v>
      </c>
      <c r="C613" t="str">
        <f>VLOOKUP(Table2[[#This Row],[Code]],'MPG Payment'!B:C,2,0)</f>
        <v>TIKO TOLI</v>
      </c>
      <c r="D613" s="17">
        <v>20020020</v>
      </c>
      <c r="E613" s="17" t="s">
        <v>39</v>
      </c>
      <c r="F613" s="1">
        <v>6</v>
      </c>
      <c r="G613" s="13">
        <v>12.620000000000001</v>
      </c>
      <c r="H613" s="13">
        <v>541.23180000000002</v>
      </c>
      <c r="I613" s="166">
        <v>0</v>
      </c>
      <c r="J613" s="191">
        <v>0</v>
      </c>
      <c r="K613" s="166">
        <v>0</v>
      </c>
      <c r="L613" s="166">
        <v>0</v>
      </c>
      <c r="M613" s="18">
        <v>0</v>
      </c>
      <c r="N613" s="165">
        <f>VLOOKUP(Table2[[#This Row],[Code]],'MPG Payment'!$B$4:$Z$130,25,0)</f>
        <v>0</v>
      </c>
      <c r="O613" s="170">
        <f t="shared" si="43"/>
        <v>541</v>
      </c>
      <c r="P613" t="str">
        <f>IFERROR(VLOOKUP(D613,'Bank Master'!$C$3:$D$7987,2,0),"Indirect")</f>
        <v>Direct</v>
      </c>
      <c r="Q613" t="str">
        <f>IFERROR(VLOOKUP(A613,Table1424[],6,0),0)</f>
        <v>SARO DEVI</v>
      </c>
      <c r="R613" t="str">
        <f>IFERROR(VLOOKUP(A613,Table1424[],7,0),0)</f>
        <v>20357210533</v>
      </c>
      <c r="S613" t="str">
        <f>IFERROR(VLOOKUP(A613,Table1424[],8,0),0)</f>
        <v>FINO0001157</v>
      </c>
      <c r="T613">
        <f>IFERROR(VLOOKUP(A613,Table1424[],9,0),0)</f>
        <v>0</v>
      </c>
      <c r="U613" s="40">
        <f>IFERROR(VLOOKUP(A613,Table1424[],10,0),0)</f>
        <v>45873</v>
      </c>
      <c r="V613">
        <f t="shared" si="44"/>
        <v>1</v>
      </c>
      <c r="W613" t="str">
        <f t="shared" si="45"/>
        <v>Available</v>
      </c>
      <c r="X613" s="164" t="str" cm="1">
        <f t="array" aca="1" ref="X613" ca="1">SUBSTITUTE(SUBSTITUTE(MID(CELL("filename"),FIND("[",CELL("filename"))+1,FIND("]",CELL("filename"))-FIND("[",CELL("filename"))-1)," JH Farmer Payment-",""),".xlsx","")</f>
        <v>Indent</v>
      </c>
      <c r="Y613" s="13">
        <f t="shared" si="42"/>
        <v>12.866049128367672</v>
      </c>
      <c r="Z613" s="3">
        <v>0</v>
      </c>
    </row>
    <row r="614" spans="1:27" x14ac:dyDescent="0.25">
      <c r="A614" t="str">
        <f>CONCATENATE(Table2[[#This Row],[Code]],Table2[[#This Row],[Farmers Code]])</f>
        <v>200200200027</v>
      </c>
      <c r="B614" s="1" t="str">
        <f>INDEX('MPG Payment'!$A:$A,MATCH(Table2[[#This Row],[Code]],'MPG Payment'!B:B,0))</f>
        <v>BMC Code :2002</v>
      </c>
      <c r="C614" t="str">
        <f>VLOOKUP(Table2[[#This Row],[Code]],'MPG Payment'!B:C,2,0)</f>
        <v>TIKO TOLI</v>
      </c>
      <c r="D614" s="17">
        <v>20020020</v>
      </c>
      <c r="E614" s="17" t="s">
        <v>6</v>
      </c>
      <c r="F614" s="1">
        <v>7</v>
      </c>
      <c r="G614" s="13">
        <v>20.56</v>
      </c>
      <c r="H614" s="13">
        <v>880.44800000000009</v>
      </c>
      <c r="I614" s="166">
        <v>0</v>
      </c>
      <c r="J614" s="191">
        <v>0</v>
      </c>
      <c r="K614" s="166">
        <v>0</v>
      </c>
      <c r="L614" s="166">
        <v>0</v>
      </c>
      <c r="M614" s="18">
        <v>0</v>
      </c>
      <c r="N614" s="165">
        <f>VLOOKUP(Table2[[#This Row],[Code]],'MPG Payment'!$B$4:$Z$130,25,0)</f>
        <v>0</v>
      </c>
      <c r="O614" s="170">
        <f t="shared" si="43"/>
        <v>880</v>
      </c>
      <c r="P614" t="str">
        <f>IFERROR(VLOOKUP(D614,'Bank Master'!$C$3:$D$7987,2,0),"Indirect")</f>
        <v>Direct</v>
      </c>
      <c r="Q614" t="str">
        <f>IFERROR(VLOOKUP(A614,Table1424[],6,0),0)</f>
        <v>PARWATI BHAGAT</v>
      </c>
      <c r="R614" t="str">
        <f>IFERROR(VLOOKUP(A614,Table1424[],7,0),0)</f>
        <v>84029321450</v>
      </c>
      <c r="S614" t="str">
        <f>IFERROR(VLOOKUP(A614,Table1424[],8,0),0)</f>
        <v>SBIN0RRVCGB</v>
      </c>
      <c r="T614">
        <f>IFERROR(VLOOKUP(A614,Table1424[],9,0),0)</f>
        <v>0</v>
      </c>
      <c r="U614" s="40">
        <f>IFERROR(VLOOKUP(A614,Table1424[],10,0),0)</f>
        <v>45873</v>
      </c>
      <c r="V614">
        <f t="shared" si="44"/>
        <v>1</v>
      </c>
      <c r="W614" t="str">
        <f t="shared" si="45"/>
        <v>Available</v>
      </c>
      <c r="X614" s="164" t="str" cm="1">
        <f t="array" aca="1" ref="X614" ca="1">SUBSTITUTE(SUBSTITUTE(MID(CELL("filename"),FIND("[",CELL("filename"))+1,FIND("]",CELL("filename"))-FIND("[",CELL("filename"))-1)," JH Farmer Payment-",""),".xlsx","")</f>
        <v>Indent</v>
      </c>
      <c r="Y614" s="13">
        <f t="shared" si="42"/>
        <v>14.988171206225683</v>
      </c>
      <c r="Z614" s="3">
        <v>0</v>
      </c>
    </row>
    <row r="615" spans="1:27" x14ac:dyDescent="0.25">
      <c r="A615" t="str">
        <f>CONCATENATE(Table2[[#This Row],[Code]],Table2[[#This Row],[Farmers Code]])</f>
        <v>200200200030</v>
      </c>
      <c r="B615" s="1" t="str">
        <f>INDEX('MPG Payment'!$A:$A,MATCH(Table2[[#This Row],[Code]],'MPG Payment'!B:B,0))</f>
        <v>BMC Code :2002</v>
      </c>
      <c r="C615" t="str">
        <f>VLOOKUP(Table2[[#This Row],[Code]],'MPG Payment'!B:C,2,0)</f>
        <v>TIKO TOLI</v>
      </c>
      <c r="D615" s="17">
        <v>20020020</v>
      </c>
      <c r="E615" s="17" t="s">
        <v>7</v>
      </c>
      <c r="F615" s="1">
        <v>12</v>
      </c>
      <c r="G615" s="13">
        <v>26.100000000000005</v>
      </c>
      <c r="H615" s="13">
        <v>1251.5056</v>
      </c>
      <c r="I615" s="166">
        <v>0</v>
      </c>
      <c r="J615" s="191">
        <v>0</v>
      </c>
      <c r="K615" s="166">
        <v>0</v>
      </c>
      <c r="L615" s="166">
        <v>0</v>
      </c>
      <c r="M615" s="18">
        <v>0</v>
      </c>
      <c r="N615" s="165">
        <f>VLOOKUP(Table2[[#This Row],[Code]],'MPG Payment'!$B$4:$Z$130,25,0)</f>
        <v>0</v>
      </c>
      <c r="O615" s="170">
        <f t="shared" si="43"/>
        <v>1252</v>
      </c>
      <c r="P615" t="str">
        <f>IFERROR(VLOOKUP(D615,'Bank Master'!$C$3:$D$7987,2,0),"Indirect")</f>
        <v>Direct</v>
      </c>
      <c r="Q615" t="str">
        <f>IFERROR(VLOOKUP(A615,Table1424[],6,0),0)</f>
        <v>RINA DEVI</v>
      </c>
      <c r="R615" t="str">
        <f>IFERROR(VLOOKUP(A615,Table1424[],7,0),0)</f>
        <v>22009531100</v>
      </c>
      <c r="S615" t="str">
        <f>IFERROR(VLOOKUP(A615,Table1424[],8,0),0)</f>
        <v>SBIN0RRVCGB</v>
      </c>
      <c r="T615">
        <f>IFERROR(VLOOKUP(A615,Table1424[],9,0),0)</f>
        <v>0</v>
      </c>
      <c r="U615" s="40">
        <f>IFERROR(VLOOKUP(A615,Table1424[],10,0),0)</f>
        <v>45881</v>
      </c>
      <c r="V615">
        <f t="shared" si="44"/>
        <v>1</v>
      </c>
      <c r="W615" t="str">
        <f t="shared" si="45"/>
        <v>Available</v>
      </c>
      <c r="X615" s="164" t="str" cm="1">
        <f t="array" aca="1" ref="X615" ca="1">SUBSTITUTE(SUBSTITUTE(MID(CELL("filename"),FIND("[",CELL("filename"))+1,FIND("]",CELL("filename"))-FIND("[",CELL("filename"))-1)," JH Farmer Payment-",""),".xlsx","")</f>
        <v>Indent</v>
      </c>
      <c r="Y615" s="13">
        <f t="shared" si="42"/>
        <v>28.77024367816092</v>
      </c>
      <c r="Z615" s="3">
        <v>0</v>
      </c>
    </row>
    <row r="616" spans="1:27" x14ac:dyDescent="0.25">
      <c r="A616" t="str">
        <f>CONCATENATE(Table2[[#This Row],[Code]],Table2[[#This Row],[Farmers Code]])</f>
        <v>200200200032</v>
      </c>
      <c r="B616" s="1" t="str">
        <f>INDEX('MPG Payment'!$A:$A,MATCH(Table2[[#This Row],[Code]],'MPG Payment'!B:B,0))</f>
        <v>BMC Code :2002</v>
      </c>
      <c r="C616" t="str">
        <f>VLOOKUP(Table2[[#This Row],[Code]],'MPG Payment'!B:C,2,0)</f>
        <v>TIKO TOLI</v>
      </c>
      <c r="D616" s="17">
        <v>20020020</v>
      </c>
      <c r="E616" s="17" t="s">
        <v>8</v>
      </c>
      <c r="F616" s="1">
        <v>7</v>
      </c>
      <c r="G616" s="13">
        <v>15.939999999999998</v>
      </c>
      <c r="H616" s="13">
        <v>654.09059999999999</v>
      </c>
      <c r="I616" s="166">
        <v>0</v>
      </c>
      <c r="J616" s="191">
        <v>0</v>
      </c>
      <c r="K616" s="166">
        <v>0</v>
      </c>
      <c r="L616" s="166">
        <v>0</v>
      </c>
      <c r="M616" s="18">
        <v>0</v>
      </c>
      <c r="N616" s="165">
        <f>VLOOKUP(Table2[[#This Row],[Code]],'MPG Payment'!$B$4:$Z$130,25,0)</f>
        <v>0</v>
      </c>
      <c r="O616" s="170">
        <f t="shared" si="43"/>
        <v>654</v>
      </c>
      <c r="P616" t="str">
        <f>IFERROR(VLOOKUP(D616,'Bank Master'!$C$3:$D$7987,2,0),"Indirect")</f>
        <v>Direct</v>
      </c>
      <c r="Q616" t="str">
        <f>IFERROR(VLOOKUP(A616,Table1424[],6,0),0)</f>
        <v>TARA DEVI</v>
      </c>
      <c r="R616" t="str">
        <f>IFERROR(VLOOKUP(A616,Table1424[],7,0),0)</f>
        <v>22009590199</v>
      </c>
      <c r="S616" t="str">
        <f>IFERROR(VLOOKUP(A616,Table1424[],8,0),0)</f>
        <v>SBIN0RRVCGB</v>
      </c>
      <c r="T616">
        <f>IFERROR(VLOOKUP(A616,Table1424[],9,0),0)</f>
        <v>0</v>
      </c>
      <c r="U616" s="40">
        <f>IFERROR(VLOOKUP(A616,Table1424[],10,0),0)</f>
        <v>45936</v>
      </c>
      <c r="V616">
        <f t="shared" si="44"/>
        <v>1</v>
      </c>
      <c r="W616" t="str">
        <f t="shared" si="45"/>
        <v>Available</v>
      </c>
      <c r="X616" s="164" t="str" cm="1">
        <f t="array" aca="1" ref="X616" ca="1">SUBSTITUTE(SUBSTITUTE(MID(CELL("filename"),FIND("[",CELL("filename"))+1,FIND("]",CELL("filename"))-FIND("[",CELL("filename"))-1)," JH Farmer Payment-",""),".xlsx","")</f>
        <v>Indent</v>
      </c>
      <c r="Y616" s="13">
        <f t="shared" si="42"/>
        <v>14.36208971141782</v>
      </c>
      <c r="Z616" s="3">
        <v>0</v>
      </c>
    </row>
    <row r="617" spans="1:27" x14ac:dyDescent="0.25">
      <c r="A617" t="str">
        <f>CONCATENATE(Table2[[#This Row],[Code]],Table2[[#This Row],[Farmers Code]])</f>
        <v>200200200033</v>
      </c>
      <c r="B617" s="1" t="str">
        <f>INDEX('MPG Payment'!$A:$A,MATCH(Table2[[#This Row],[Code]],'MPG Payment'!B:B,0))</f>
        <v>BMC Code :2002</v>
      </c>
      <c r="C617" t="str">
        <f>VLOOKUP(Table2[[#This Row],[Code]],'MPG Payment'!B:C,2,0)</f>
        <v>TIKO TOLI</v>
      </c>
      <c r="D617" s="17">
        <v>20020020</v>
      </c>
      <c r="E617" s="17" t="s">
        <v>32</v>
      </c>
      <c r="F617" s="1">
        <v>14</v>
      </c>
      <c r="G617" s="13">
        <v>74.58</v>
      </c>
      <c r="H617" s="13">
        <v>2940.7963999999997</v>
      </c>
      <c r="I617" s="166">
        <v>0</v>
      </c>
      <c r="J617" s="191">
        <v>0</v>
      </c>
      <c r="K617" s="166">
        <v>0</v>
      </c>
      <c r="L617" s="166">
        <v>0</v>
      </c>
      <c r="M617" s="18">
        <v>0</v>
      </c>
      <c r="N617" s="165">
        <f>VLOOKUP(Table2[[#This Row],[Code]],'MPG Payment'!$B$4:$Z$130,25,0)</f>
        <v>0</v>
      </c>
      <c r="O617" s="170">
        <f t="shared" si="43"/>
        <v>2941</v>
      </c>
      <c r="P617" t="str">
        <f>IFERROR(VLOOKUP(D617,'Bank Master'!$C$3:$D$7987,2,0),"Indirect")</f>
        <v>Direct</v>
      </c>
      <c r="Q617" t="str">
        <f>IFERROR(VLOOKUP(A617,Table1424[],6,0),0)</f>
        <v>LAKSHMI GOPE</v>
      </c>
      <c r="R617" t="str">
        <f>IFERROR(VLOOKUP(A617,Table1424[],7,0),0)</f>
        <v>21525032305</v>
      </c>
      <c r="S617" t="str">
        <f>IFERROR(VLOOKUP(A617,Table1424[],8,0),0)</f>
        <v>IDIB000B873</v>
      </c>
      <c r="T617">
        <f>IFERROR(VLOOKUP(A617,Table1424[],9,0),0)</f>
        <v>0</v>
      </c>
      <c r="U617" s="40">
        <f>IFERROR(VLOOKUP(A617,Table1424[],10,0),0)</f>
        <v>45943</v>
      </c>
      <c r="V617">
        <f t="shared" si="44"/>
        <v>1</v>
      </c>
      <c r="W617" t="str">
        <f t="shared" si="45"/>
        <v>Available</v>
      </c>
      <c r="X617" s="164" t="str" cm="1">
        <f t="array" aca="1" ref="X617" ca="1">SUBSTITUTE(SUBSTITUTE(MID(CELL("filename"),FIND("[",CELL("filename"))+1,FIND("]",CELL("filename"))-FIND("[",CELL("filename"))-1)," JH Farmer Payment-",""),".xlsx","")</f>
        <v>Indent</v>
      </c>
      <c r="Y617" s="13">
        <f t="shared" si="42"/>
        <v>27.602004290694556</v>
      </c>
      <c r="Z617" s="3">
        <v>0</v>
      </c>
    </row>
    <row r="618" spans="1:27" x14ac:dyDescent="0.25">
      <c r="A618" t="str">
        <f>CONCATENATE(Table2[[#This Row],[Code]],Table2[[#This Row],[Farmers Code]])</f>
        <v>200200200038</v>
      </c>
      <c r="B618" s="1" t="str">
        <f>INDEX('MPG Payment'!$A:$A,MATCH(Table2[[#This Row],[Code]],'MPG Payment'!B:B,0))</f>
        <v>BMC Code :2002</v>
      </c>
      <c r="C618" t="str">
        <f>VLOOKUP(Table2[[#This Row],[Code]],'MPG Payment'!B:C,2,0)</f>
        <v>TIKO TOLI</v>
      </c>
      <c r="D618" s="17">
        <v>20020020</v>
      </c>
      <c r="E618" s="17" t="s">
        <v>11</v>
      </c>
      <c r="F618" s="1">
        <v>5</v>
      </c>
      <c r="G618" s="13">
        <v>9.9</v>
      </c>
      <c r="H618" s="13">
        <v>417.70939999999996</v>
      </c>
      <c r="I618" s="166">
        <v>0</v>
      </c>
      <c r="J618" s="191">
        <v>0</v>
      </c>
      <c r="K618" s="166">
        <v>0</v>
      </c>
      <c r="L618" s="166">
        <v>0</v>
      </c>
      <c r="M618" s="18">
        <v>0</v>
      </c>
      <c r="N618" s="165">
        <f>VLOOKUP(Table2[[#This Row],[Code]],'MPG Payment'!$B$4:$Z$130,25,0)</f>
        <v>0</v>
      </c>
      <c r="O618" s="170">
        <f t="shared" si="43"/>
        <v>418</v>
      </c>
      <c r="P618" t="str">
        <f>IFERROR(VLOOKUP(D618,'Bank Master'!$C$3:$D$7987,2,0),"Indirect")</f>
        <v>Direct</v>
      </c>
      <c r="Q618" t="str">
        <f>IFERROR(VLOOKUP(A618,Table1424[],6,0),0)</f>
        <v>ANITA DEVI</v>
      </c>
      <c r="R618" t="str">
        <f>IFERROR(VLOOKUP(A618,Table1424[],7,0),0)</f>
        <v>4904101003760</v>
      </c>
      <c r="S618" t="str">
        <f>IFERROR(VLOOKUP(A618,Table1424[],8,0),0)</f>
        <v>CNRB0004904</v>
      </c>
      <c r="T618">
        <f>IFERROR(VLOOKUP(A618,Table1424[],9,0),0)</f>
        <v>0</v>
      </c>
      <c r="U618" s="40">
        <f>IFERROR(VLOOKUP(A618,Table1424[],10,0),0)</f>
        <v>45971</v>
      </c>
      <c r="V618">
        <f t="shared" si="44"/>
        <v>1</v>
      </c>
      <c r="W618" t="str">
        <f t="shared" si="45"/>
        <v>Available</v>
      </c>
      <c r="X618" s="164" t="str" cm="1">
        <f t="array" aca="1" ref="X618" ca="1">SUBSTITUTE(SUBSTITUTE(MID(CELL("filename"),FIND("[",CELL("filename"))+1,FIND("]",CELL("filename"))-FIND("[",CELL("filename"))-1)," JH Farmer Payment-",""),".xlsx","")</f>
        <v>Indent</v>
      </c>
      <c r="Y618" s="13">
        <f t="shared" si="42"/>
        <v>10.54821717171717</v>
      </c>
      <c r="Z618" s="3">
        <v>0</v>
      </c>
    </row>
    <row r="619" spans="1:27" x14ac:dyDescent="0.25">
      <c r="A619" t="str">
        <f>CONCATENATE(Table2[[#This Row],[Code]],Table2[[#This Row],[Farmers Code]])</f>
        <v>200200200039</v>
      </c>
      <c r="B619" s="1" t="str">
        <f>INDEX('MPG Payment'!$A:$A,MATCH(Table2[[#This Row],[Code]],'MPG Payment'!B:B,0))</f>
        <v>BMC Code :2002</v>
      </c>
      <c r="C619" t="str">
        <f>VLOOKUP(Table2[[#This Row],[Code]],'MPG Payment'!B:C,2,0)</f>
        <v>TIKO TOLI</v>
      </c>
      <c r="D619" s="17">
        <v>20020020</v>
      </c>
      <c r="E619" s="17" t="s">
        <v>12</v>
      </c>
      <c r="F619" s="1">
        <v>7</v>
      </c>
      <c r="G619" s="13">
        <v>34.94</v>
      </c>
      <c r="H619" s="13">
        <v>1634.4184</v>
      </c>
      <c r="I619" s="166">
        <v>0</v>
      </c>
      <c r="J619" s="191">
        <v>0</v>
      </c>
      <c r="K619" s="166">
        <v>0</v>
      </c>
      <c r="L619" s="166">
        <v>0</v>
      </c>
      <c r="M619" s="18">
        <v>0</v>
      </c>
      <c r="N619" s="165">
        <f>VLOOKUP(Table2[[#This Row],[Code]],'MPG Payment'!$B$4:$Z$130,25,0)</f>
        <v>0</v>
      </c>
      <c r="O619" s="170">
        <f t="shared" si="43"/>
        <v>1634</v>
      </c>
      <c r="P619" t="str">
        <f>IFERROR(VLOOKUP(D619,'Bank Master'!$C$3:$D$7987,2,0),"Indirect")</f>
        <v>Direct</v>
      </c>
      <c r="Q619" t="str">
        <f>IFERROR(VLOOKUP(A619,Table1424[],6,0),0)</f>
        <v>GUNJARIYA DEVI</v>
      </c>
      <c r="R619" t="str">
        <f>IFERROR(VLOOKUP(A619,Table1424[],7,0),0)</f>
        <v>84049993632</v>
      </c>
      <c r="S619" t="str">
        <f>IFERROR(VLOOKUP(A619,Table1424[],8,0),0)</f>
        <v>SBIN0RRVCGB</v>
      </c>
      <c r="T619">
        <f>IFERROR(VLOOKUP(A619,Table1424[],9,0),0)</f>
        <v>0</v>
      </c>
      <c r="U619" s="40">
        <f>IFERROR(VLOOKUP(A619,Table1424[],10,0),0)</f>
        <v>45999</v>
      </c>
      <c r="V619">
        <f t="shared" si="44"/>
        <v>1</v>
      </c>
      <c r="W619" t="str">
        <f t="shared" si="45"/>
        <v>Available</v>
      </c>
      <c r="X619" s="164" t="str" cm="1">
        <f t="array" aca="1" ref="X619" ca="1">SUBSTITUTE(SUBSTITUTE(MID(CELL("filename"),FIND("[",CELL("filename"))+1,FIND("]",CELL("filename"))-FIND("[",CELL("filename"))-1)," JH Farmer Payment-",""),".xlsx","")</f>
        <v>Indent</v>
      </c>
      <c r="Y619" s="13">
        <f t="shared" si="42"/>
        <v>16.372250715512308</v>
      </c>
      <c r="Z619" s="3">
        <v>0</v>
      </c>
    </row>
    <row r="620" spans="1:27" x14ac:dyDescent="0.25">
      <c r="A620" t="str">
        <f>CONCATENATE(Table2[[#This Row],[Code]],Table2[[#This Row],[Farmers Code]])</f>
        <v>200200200040</v>
      </c>
      <c r="B620" s="1" t="str">
        <f>INDEX('MPG Payment'!$A:$A,MATCH(Table2[[#This Row],[Code]],'MPG Payment'!B:B,0))</f>
        <v>BMC Code :2002</v>
      </c>
      <c r="C620" t="str">
        <f>VLOOKUP(Table2[[#This Row],[Code]],'MPG Payment'!B:C,2,0)</f>
        <v>TIKO TOLI</v>
      </c>
      <c r="D620" s="17">
        <v>20020020</v>
      </c>
      <c r="E620" s="17" t="s">
        <v>13</v>
      </c>
      <c r="F620" s="1">
        <v>11</v>
      </c>
      <c r="G620" s="13">
        <v>20.499999999999996</v>
      </c>
      <c r="H620" s="13">
        <v>828.65279999999984</v>
      </c>
      <c r="I620" s="166">
        <v>0</v>
      </c>
      <c r="J620" s="191">
        <v>0</v>
      </c>
      <c r="K620" s="166">
        <v>0</v>
      </c>
      <c r="L620" s="166">
        <v>0</v>
      </c>
      <c r="M620" s="18">
        <v>0</v>
      </c>
      <c r="N620" s="165">
        <f>VLOOKUP(Table2[[#This Row],[Code]],'MPG Payment'!$B$4:$Z$130,25,0)</f>
        <v>0</v>
      </c>
      <c r="O620" s="170">
        <f t="shared" si="43"/>
        <v>829</v>
      </c>
      <c r="P620" t="str">
        <f>IFERROR(VLOOKUP(D620,'Bank Master'!$C$3:$D$7987,2,0),"Indirect")</f>
        <v>Direct</v>
      </c>
      <c r="Q620" t="str">
        <f>IFERROR(VLOOKUP(A620,Table1424[],6,0),0)</f>
        <v>LALITA KUMARI</v>
      </c>
      <c r="R620" t="str">
        <f>IFERROR(VLOOKUP(A620,Table1424[],7,0),0)</f>
        <v>7763304535</v>
      </c>
      <c r="S620" t="str">
        <f>IFERROR(VLOOKUP(A620,Table1424[],8,0),0)</f>
        <v>IDIB000B873</v>
      </c>
      <c r="T620">
        <f>IFERROR(VLOOKUP(A620,Table1424[],9,0),0)</f>
        <v>0</v>
      </c>
      <c r="U620" s="40">
        <f>IFERROR(VLOOKUP(A620,Table1424[],10,0),0)</f>
        <v>46062</v>
      </c>
      <c r="V620">
        <f t="shared" si="44"/>
        <v>1</v>
      </c>
      <c r="W620" t="str">
        <f t="shared" si="45"/>
        <v>Available</v>
      </c>
      <c r="X620" s="164" t="str" cm="1">
        <f t="array" aca="1" ref="X620" ca="1">SUBSTITUTE(SUBSTITUTE(MID(CELL("filename"),FIND("[",CELL("filename"))+1,FIND("]",CELL("filename"))-FIND("[",CELL("filename"))-1)," JH Farmer Payment-",""),".xlsx","")</f>
        <v>Indent</v>
      </c>
      <c r="Y620" s="13">
        <f t="shared" si="42"/>
        <v>22.232148292682929</v>
      </c>
      <c r="Z620" s="3">
        <v>0</v>
      </c>
    </row>
    <row r="621" spans="1:27" x14ac:dyDescent="0.25">
      <c r="A621" t="str">
        <f>CONCATENATE(Table2[[#This Row],[Code]],Table2[[#This Row],[Farmers Code]])</f>
        <v>200200200041</v>
      </c>
      <c r="B621" s="1" t="str">
        <f>INDEX('MPG Payment'!$A:$A,MATCH(Table2[[#This Row],[Code]],'MPG Payment'!B:B,0))</f>
        <v>BMC Code :2002</v>
      </c>
      <c r="C621" t="str">
        <f>VLOOKUP(Table2[[#This Row],[Code]],'MPG Payment'!B:C,2,0)</f>
        <v>TIKO TOLI</v>
      </c>
      <c r="D621" s="17">
        <v>20020020</v>
      </c>
      <c r="E621" s="17" t="s">
        <v>35</v>
      </c>
      <c r="F621" s="1">
        <v>14</v>
      </c>
      <c r="G621" s="13">
        <v>33</v>
      </c>
      <c r="H621" s="13">
        <v>1419.1701999999998</v>
      </c>
      <c r="I621" s="166">
        <v>0</v>
      </c>
      <c r="J621" s="191">
        <v>0</v>
      </c>
      <c r="K621" s="166">
        <v>0</v>
      </c>
      <c r="L621" s="166">
        <v>0</v>
      </c>
      <c r="M621" s="18">
        <v>0</v>
      </c>
      <c r="N621" s="165">
        <f>VLOOKUP(Table2[[#This Row],[Code]],'MPG Payment'!$B$4:$Z$130,25,0)</f>
        <v>0</v>
      </c>
      <c r="O621" s="170">
        <f t="shared" si="43"/>
        <v>1419</v>
      </c>
      <c r="P621" t="str">
        <f>IFERROR(VLOOKUP(D621,'Bank Master'!$C$3:$D$7987,2,0),"Indirect")</f>
        <v>Direct</v>
      </c>
      <c r="Q621" t="str">
        <f>IFERROR(VLOOKUP(A621,Table1424[],6,0),0)</f>
        <v>VILAYAYI DEVI</v>
      </c>
      <c r="R621" t="str">
        <f>IFERROR(VLOOKUP(A621,Table1424[],7,0),0)</f>
        <v>22009565458</v>
      </c>
      <c r="S621" t="str">
        <f>IFERROR(VLOOKUP(A621,Table1424[],8,0),0)</f>
        <v>SBIN0RRVCGB</v>
      </c>
      <c r="T621">
        <f>IFERROR(VLOOKUP(A621,Table1424[],9,0),0)</f>
        <v>0</v>
      </c>
      <c r="U621" s="40">
        <f>IFERROR(VLOOKUP(A621,Table1424[],10,0),0)</f>
        <v>0</v>
      </c>
      <c r="V621">
        <f t="shared" si="44"/>
        <v>1</v>
      </c>
      <c r="W621" t="str">
        <f t="shared" si="45"/>
        <v>Available</v>
      </c>
      <c r="X621" s="164" t="str" cm="1">
        <f t="array" aca="1" ref="X621" ca="1">SUBSTITUTE(SUBSTITUTE(MID(CELL("filename"),FIND("[",CELL("filename"))+1,FIND("]",CELL("filename"))-FIND("[",CELL("filename"))-1)," JH Farmer Payment-",""),".xlsx","")</f>
        <v>Indent</v>
      </c>
      <c r="Y621" s="13">
        <f t="shared" si="42"/>
        <v>30.103610303030305</v>
      </c>
      <c r="Z621" s="3">
        <v>0</v>
      </c>
    </row>
    <row r="622" spans="1:27" x14ac:dyDescent="0.25">
      <c r="A622" t="str">
        <f>CONCATENATE(Table2[[#This Row],[Code]],Table2[[#This Row],[Farmers Code]])</f>
        <v>200200200042</v>
      </c>
      <c r="B622" s="1" t="str">
        <f>INDEX('MPG Payment'!$A:$A,MATCH(Table2[[#This Row],[Code]],'MPG Payment'!B:B,0))</f>
        <v>BMC Code :2002</v>
      </c>
      <c r="C622" t="str">
        <f>VLOOKUP(Table2[[#This Row],[Code]],'MPG Payment'!B:C,2,0)</f>
        <v>TIKO TOLI</v>
      </c>
      <c r="D622" s="17">
        <v>20020020</v>
      </c>
      <c r="E622" s="17" t="s">
        <v>14</v>
      </c>
      <c r="F622" s="1">
        <v>13</v>
      </c>
      <c r="G622" s="13">
        <v>42.000000000000007</v>
      </c>
      <c r="H622" s="13">
        <v>1723.8777999999998</v>
      </c>
      <c r="I622" s="166">
        <v>0</v>
      </c>
      <c r="J622" s="191">
        <v>0</v>
      </c>
      <c r="K622" s="166">
        <v>0</v>
      </c>
      <c r="L622" s="166">
        <v>0</v>
      </c>
      <c r="M622" s="18">
        <v>0</v>
      </c>
      <c r="N622" s="165">
        <f>VLOOKUP(Table2[[#This Row],[Code]],'MPG Payment'!$B$4:$Z$130,25,0)</f>
        <v>0</v>
      </c>
      <c r="O622" s="170">
        <f t="shared" si="43"/>
        <v>1724</v>
      </c>
      <c r="P622" t="str">
        <f>IFERROR(VLOOKUP(D622,'Bank Master'!$C$3:$D$7987,2,0),"Indirect")</f>
        <v>Direct</v>
      </c>
      <c r="Q622" t="str">
        <f>IFERROR(VLOOKUP(A622,Table1424[],6,0),0)</f>
        <v>NANDAN AHIR</v>
      </c>
      <c r="R622" t="str">
        <f>IFERROR(VLOOKUP(A622,Table1424[],7,0),0)</f>
        <v>22009514221</v>
      </c>
      <c r="S622" t="str">
        <f>IFERROR(VLOOKUP(A622,Table1424[],8,0),0)</f>
        <v>SBIN0RRVCGB</v>
      </c>
      <c r="T622">
        <f>IFERROR(VLOOKUP(A622,Table1424[],9,0),0)</f>
        <v>0</v>
      </c>
      <c r="U622" s="40">
        <f>IFERROR(VLOOKUP(A622,Table1424[],10,0),0)</f>
        <v>0</v>
      </c>
      <c r="V622">
        <f t="shared" si="44"/>
        <v>1</v>
      </c>
      <c r="W622" t="str">
        <f t="shared" si="45"/>
        <v>Available</v>
      </c>
      <c r="X622" s="164" t="str" cm="1">
        <f t="array" aca="1" ref="X622" ca="1">SUBSTITUTE(SUBSTITUTE(MID(CELL("filename"),FIND("[",CELL("filename"))+1,FIND("]",CELL("filename"))-FIND("[",CELL("filename"))-1)," JH Farmer Payment-",""),".xlsx","")</f>
        <v>Indent</v>
      </c>
      <c r="Y622" s="13">
        <f t="shared" si="42"/>
        <v>26.679061190476183</v>
      </c>
      <c r="Z622" s="3">
        <v>0</v>
      </c>
    </row>
    <row r="623" spans="1:27" x14ac:dyDescent="0.25">
      <c r="A623" t="str">
        <f>CONCATENATE(Table2[[#This Row],[Code]],Table2[[#This Row],[Farmers Code]])</f>
        <v>200200200043</v>
      </c>
      <c r="B623" s="1" t="str">
        <f>INDEX('MPG Payment'!$A:$A,MATCH(Table2[[#This Row],[Code]],'MPG Payment'!B:B,0))</f>
        <v>BMC Code :2002</v>
      </c>
      <c r="C623" t="str">
        <f>VLOOKUP(Table2[[#This Row],[Code]],'MPG Payment'!B:C,2,0)</f>
        <v>TIKO TOLI</v>
      </c>
      <c r="D623" s="17">
        <v>20020020</v>
      </c>
      <c r="E623" s="17" t="s">
        <v>1650</v>
      </c>
      <c r="F623" s="1">
        <v>8</v>
      </c>
      <c r="G623" s="13">
        <v>14.9</v>
      </c>
      <c r="H623" s="13">
        <v>669.31460000000015</v>
      </c>
      <c r="I623" s="166">
        <v>0</v>
      </c>
      <c r="J623" s="191">
        <v>0</v>
      </c>
      <c r="K623" s="166">
        <v>0</v>
      </c>
      <c r="L623" s="166">
        <v>0</v>
      </c>
      <c r="M623" s="18">
        <v>0</v>
      </c>
      <c r="N623" s="165">
        <f>VLOOKUP(Table2[[#This Row],[Code]],'MPG Payment'!$B$4:$Z$130,25,0)</f>
        <v>0</v>
      </c>
      <c r="O623" s="170">
        <f t="shared" si="43"/>
        <v>669</v>
      </c>
      <c r="P623" t="str">
        <f>IFERROR(VLOOKUP(D623,'Bank Master'!$C$3:$D$7987,2,0),"Indirect")</f>
        <v>Direct</v>
      </c>
      <c r="Q623" t="str">
        <f>IFERROR(VLOOKUP(A623,Table1424[],6,0),0)</f>
        <v>NIRASHO DEVI</v>
      </c>
      <c r="R623" t="str">
        <f>IFERROR(VLOOKUP(A623,Table1424[],7,0),0)</f>
        <v>35760711612</v>
      </c>
      <c r="S623" t="str">
        <f>IFERROR(VLOOKUP(A623,Table1424[],8,0),0)</f>
        <v>SBIN0014339</v>
      </c>
      <c r="T623">
        <f>IFERROR(VLOOKUP(A623,Table1424[],9,0),0)</f>
        <v>0</v>
      </c>
      <c r="U623" s="40">
        <f>IFERROR(VLOOKUP(A623,Table1424[],10,0),0)</f>
        <v>46111</v>
      </c>
      <c r="V623">
        <f t="shared" si="44"/>
        <v>1</v>
      </c>
      <c r="W623" t="str">
        <f t="shared" si="45"/>
        <v>Available</v>
      </c>
      <c r="X623" s="164" t="str" cm="1">
        <f t="array" aca="1" ref="X623" ca="1">SUBSTITUTE(SUBSTITUTE(MID(CELL("filename"),FIND("[",CELL("filename"))+1,FIND("]",CELL("filename"))-FIND("[",CELL("filename"))-1)," JH Farmer Payment-",""),".xlsx","")</f>
        <v>Indent</v>
      </c>
      <c r="Y623" s="13">
        <f t="shared" si="42"/>
        <v>17.968177181208059</v>
      </c>
      <c r="Z623" s="3">
        <v>0</v>
      </c>
    </row>
    <row r="624" spans="1:27" x14ac:dyDescent="0.25">
      <c r="A624" t="str">
        <f>CONCATENATE(Table2[[#This Row],[Code]],Table2[[#This Row],[Farmers Code]])</f>
        <v>200200200044</v>
      </c>
      <c r="B624" s="1" t="str">
        <f>INDEX('MPG Payment'!$A:$A,MATCH(Table2[[#This Row],[Code]],'MPG Payment'!B:B,0))</f>
        <v>BMC Code :2002</v>
      </c>
      <c r="C624" t="str">
        <f>VLOOKUP(Table2[[#This Row],[Code]],'MPG Payment'!B:C,2,0)</f>
        <v>TIKO TOLI</v>
      </c>
      <c r="D624" s="17">
        <v>20020020</v>
      </c>
      <c r="E624" s="17" t="s">
        <v>15</v>
      </c>
      <c r="F624" s="1">
        <v>13</v>
      </c>
      <c r="G624" s="13">
        <v>54.220000000000006</v>
      </c>
      <c r="H624" s="13">
        <v>2115.8902000000003</v>
      </c>
      <c r="I624" s="166">
        <v>0</v>
      </c>
      <c r="J624" s="191">
        <v>0</v>
      </c>
      <c r="K624" s="166">
        <v>0</v>
      </c>
      <c r="L624" s="166">
        <v>0</v>
      </c>
      <c r="M624" s="18">
        <v>0</v>
      </c>
      <c r="N624" s="165">
        <f>VLOOKUP(Table2[[#This Row],[Code]],'MPG Payment'!$B$4:$Z$130,25,0)</f>
        <v>0</v>
      </c>
      <c r="O624" s="170">
        <f t="shared" si="43"/>
        <v>2116</v>
      </c>
      <c r="P624" t="str">
        <f>IFERROR(VLOOKUP(D624,'Bank Master'!$C$3:$D$7987,2,0),"Indirect")</f>
        <v>Direct</v>
      </c>
      <c r="Q624" t="str">
        <f>IFERROR(VLOOKUP(A624,Table1424[],6,0),0)</f>
        <v>PRAKASH MUNDA</v>
      </c>
      <c r="R624" t="str">
        <f>IFERROR(VLOOKUP(A624,Table1424[],7,0),0)</f>
        <v>8278354397</v>
      </c>
      <c r="S624" t="str">
        <f>IFERROR(VLOOKUP(A624,Table1424[],8,0),0)</f>
        <v>IDIB000B873</v>
      </c>
      <c r="T624">
        <f>IFERROR(VLOOKUP(A624,Table1424[],9,0),0)</f>
        <v>0</v>
      </c>
      <c r="U624" s="40">
        <f>IFERROR(VLOOKUP(A624,Table1424[],10,0),0)</f>
        <v>46125</v>
      </c>
      <c r="V624">
        <f t="shared" si="44"/>
        <v>1</v>
      </c>
      <c r="W624" t="str">
        <f t="shared" si="45"/>
        <v>Available</v>
      </c>
      <c r="X624" s="164" t="str" cm="1">
        <f t="array" aca="1" ref="X624" ca="1">SUBSTITUTE(SUBSTITUTE(MID(CELL("filename"),FIND("[",CELL("filename"))+1,FIND("]",CELL("filename"))-FIND("[",CELL("filename"))-1)," JH Farmer Payment-",""),".xlsx","")</f>
        <v>Indent</v>
      </c>
      <c r="Y624" s="13">
        <f t="shared" si="42"/>
        <v>25.365706934710442</v>
      </c>
      <c r="Z624" s="3">
        <v>0</v>
      </c>
      <c r="AA624" s="3"/>
    </row>
    <row r="625" spans="1:27" x14ac:dyDescent="0.25">
      <c r="A625" t="str">
        <f>CONCATENATE(Table2[[#This Row],[Code]],Table2[[#This Row],[Farmers Code]])</f>
        <v>200200200045</v>
      </c>
      <c r="B625" s="1" t="str">
        <f>INDEX('MPG Payment'!$A:$A,MATCH(Table2[[#This Row],[Code]],'MPG Payment'!B:B,0))</f>
        <v>BMC Code :2002</v>
      </c>
      <c r="C625" t="str">
        <f>VLOOKUP(Table2[[#This Row],[Code]],'MPG Payment'!B:C,2,0)</f>
        <v>TIKO TOLI</v>
      </c>
      <c r="D625" s="17">
        <v>20020020</v>
      </c>
      <c r="E625" s="17" t="s">
        <v>16</v>
      </c>
      <c r="F625" s="1">
        <v>14</v>
      </c>
      <c r="G625" s="13">
        <v>53.940000000000005</v>
      </c>
      <c r="H625" s="13">
        <v>2215.7938000000004</v>
      </c>
      <c r="I625" s="166">
        <v>0</v>
      </c>
      <c r="J625" s="191">
        <v>0</v>
      </c>
      <c r="K625" s="166">
        <v>0</v>
      </c>
      <c r="L625" s="166">
        <v>0</v>
      </c>
      <c r="M625" s="18">
        <v>0</v>
      </c>
      <c r="N625" s="165">
        <f>VLOOKUP(Table2[[#This Row],[Code]],'MPG Payment'!$B$4:$Z$130,25,0)</f>
        <v>0</v>
      </c>
      <c r="O625" s="170">
        <f t="shared" si="43"/>
        <v>2216</v>
      </c>
      <c r="P625" t="str">
        <f>IFERROR(VLOOKUP(D625,'Bank Master'!$C$3:$D$7987,2,0),"Indirect")</f>
        <v>Direct</v>
      </c>
      <c r="Q625" t="str">
        <f>IFERROR(VLOOKUP(A625,Table1424[],6,0),0)</f>
        <v>DHNAO ORAON</v>
      </c>
      <c r="R625" t="str">
        <f>IFERROR(VLOOKUP(A625,Table1424[],7,0),0)</f>
        <v>110307273183</v>
      </c>
      <c r="S625" t="str">
        <f>IFERROR(VLOOKUP(A625,Table1424[],8,0),0)</f>
        <v>CNRB0004904</v>
      </c>
      <c r="T625">
        <f>IFERROR(VLOOKUP(A625,Table1424[],9,0),0)</f>
        <v>0</v>
      </c>
      <c r="U625" s="40">
        <f>IFERROR(VLOOKUP(A625,Table1424[],10,0),0)</f>
        <v>46175</v>
      </c>
      <c r="V625">
        <f t="shared" si="44"/>
        <v>1</v>
      </c>
      <c r="W625" t="str">
        <f t="shared" si="45"/>
        <v>Available</v>
      </c>
      <c r="X625" s="164" t="str" cm="1">
        <f t="array" aca="1" ref="X625" ca="1">SUBSTITUTE(SUBSTITUTE(MID(CELL("filename"),FIND("[",CELL("filename"))+1,FIND("]",CELL("filename"))-FIND("[",CELL("filename"))-1)," JH Farmer Payment-",""),".xlsx","")</f>
        <v>Indent</v>
      </c>
      <c r="Y625" s="13">
        <f t="shared" si="42"/>
        <v>28.75520318872822</v>
      </c>
      <c r="Z625" s="3">
        <v>0</v>
      </c>
    </row>
    <row r="626" spans="1:27" x14ac:dyDescent="0.25">
      <c r="A626" t="str">
        <f>CONCATENATE(Table2[[#This Row],[Code]],Table2[[#This Row],[Farmers Code]])</f>
        <v>200200200046</v>
      </c>
      <c r="B626" s="1" t="str">
        <f>INDEX('MPG Payment'!$A:$A,MATCH(Table2[[#This Row],[Code]],'MPG Payment'!B:B,0))</f>
        <v>BMC Code :2002</v>
      </c>
      <c r="C626" t="str">
        <f>VLOOKUP(Table2[[#This Row],[Code]],'MPG Payment'!B:C,2,0)</f>
        <v>TIKO TOLI</v>
      </c>
      <c r="D626" s="17">
        <v>20020020</v>
      </c>
      <c r="E626" s="17" t="s">
        <v>129</v>
      </c>
      <c r="F626" s="1">
        <v>4</v>
      </c>
      <c r="G626" s="13">
        <v>5.2</v>
      </c>
      <c r="H626" s="13">
        <v>224.12560000000002</v>
      </c>
      <c r="I626" s="166">
        <v>0</v>
      </c>
      <c r="J626" s="191">
        <v>0</v>
      </c>
      <c r="K626" s="166">
        <v>0</v>
      </c>
      <c r="L626" s="166">
        <v>0</v>
      </c>
      <c r="M626" s="18">
        <v>0</v>
      </c>
      <c r="N626" s="165">
        <f>VLOOKUP(Table2[[#This Row],[Code]],'MPG Payment'!$B$4:$Z$130,25,0)</f>
        <v>0</v>
      </c>
      <c r="O626" s="170">
        <f t="shared" si="43"/>
        <v>224</v>
      </c>
      <c r="P626" t="str">
        <f>IFERROR(VLOOKUP(D626,'Bank Master'!$C$3:$D$7987,2,0),"Indirect")</f>
        <v>Direct</v>
      </c>
      <c r="Q626" t="str">
        <f>IFERROR(VLOOKUP(A626,Table1424[],6,0),0)</f>
        <v>FULMANI BHAGAT</v>
      </c>
      <c r="R626" t="str">
        <f>IFERROR(VLOOKUP(A626,Table1424[],7,0),0)</f>
        <v>000110125526</v>
      </c>
      <c r="S626" t="str">
        <f>IFERROR(VLOOKUP(A626,Table1424[],8,0),0)</f>
        <v>IPOS0000001</v>
      </c>
      <c r="T626">
        <f>IFERROR(VLOOKUP(A626,Table1424[],9,0),0)</f>
        <v>0</v>
      </c>
      <c r="U626" s="40">
        <f>IFERROR(VLOOKUP(A626,Table1424[],10,0),0)</f>
        <v>46195</v>
      </c>
      <c r="V626">
        <f t="shared" si="44"/>
        <v>1</v>
      </c>
      <c r="W626" t="str">
        <f t="shared" si="45"/>
        <v>Available</v>
      </c>
      <c r="X626" s="164" t="str" cm="1">
        <f t="array" aca="1" ref="X626" ca="1">SUBSTITUTE(SUBSTITUTE(MID(CELL("filename"),FIND("[",CELL("filename"))+1,FIND("]",CELL("filename"))-FIND("[",CELL("filename"))-1)," JH Farmer Payment-",""),".xlsx","")</f>
        <v>Indent</v>
      </c>
      <c r="Y626" s="13">
        <f t="shared" si="42"/>
        <v>8.6202153846153848</v>
      </c>
      <c r="Z626" s="3">
        <v>0</v>
      </c>
    </row>
    <row r="627" spans="1:27" x14ac:dyDescent="0.25">
      <c r="A627" t="str">
        <f>CONCATENATE(Table2[[#This Row],[Code]],Table2[[#This Row],[Farmers Code]])</f>
        <v>200200200047</v>
      </c>
      <c r="B627" s="1" t="str">
        <f>INDEX('MPG Payment'!$A:$A,MATCH(Table2[[#This Row],[Code]],'MPG Payment'!B:B,0))</f>
        <v>BMC Code :2002</v>
      </c>
      <c r="C627" t="str">
        <f>VLOOKUP(Table2[[#This Row],[Code]],'MPG Payment'!B:C,2,0)</f>
        <v>TIKO TOLI</v>
      </c>
      <c r="D627" s="17">
        <v>20020020</v>
      </c>
      <c r="E627" s="17" t="s">
        <v>423</v>
      </c>
      <c r="F627" s="1">
        <v>14</v>
      </c>
      <c r="G627" s="13">
        <v>43.339999999999996</v>
      </c>
      <c r="H627" s="13">
        <v>1721.9787999999999</v>
      </c>
      <c r="I627" s="166">
        <v>0</v>
      </c>
      <c r="J627" s="191">
        <v>0</v>
      </c>
      <c r="K627" s="166">
        <v>0</v>
      </c>
      <c r="L627" s="166">
        <v>0</v>
      </c>
      <c r="M627" s="18">
        <v>0</v>
      </c>
      <c r="N627" s="165">
        <f>VLOOKUP(Table2[[#This Row],[Code]],'MPG Payment'!$B$4:$Z$130,25,0)</f>
        <v>0</v>
      </c>
      <c r="O627" s="170">
        <f t="shared" si="43"/>
        <v>1722</v>
      </c>
      <c r="P627" t="str">
        <f>IFERROR(VLOOKUP(D627,'Bank Master'!$C$3:$D$7987,2,0),"Indirect")</f>
        <v>Direct</v>
      </c>
      <c r="Q627" t="str">
        <f>IFERROR(VLOOKUP(A627,Table1424[],6,0),0)</f>
        <v>KAJAL KUMARI</v>
      </c>
      <c r="R627" t="str">
        <f>IFERROR(VLOOKUP(A627,Table1424[],7,0),0)</f>
        <v>22008764352</v>
      </c>
      <c r="S627" t="str">
        <f>IFERROR(VLOOKUP(A627,Table1424[],8,0),0)</f>
        <v>SBIN0RRVCGB</v>
      </c>
      <c r="T627">
        <f>IFERROR(VLOOKUP(A627,Table1424[],9,0),0)</f>
        <v>0</v>
      </c>
      <c r="U627" s="40">
        <f>IFERROR(VLOOKUP(A627,Table1424[],10,0),0)</f>
        <v>46195</v>
      </c>
      <c r="V627">
        <f t="shared" si="44"/>
        <v>1</v>
      </c>
      <c r="W627" t="str">
        <f t="shared" si="45"/>
        <v>Available</v>
      </c>
      <c r="X627" s="164" t="str" cm="1">
        <f t="array" aca="1" ref="X627" ca="1">SUBSTITUTE(SUBSTITUTE(MID(CELL("filename"),FIND("[",CELL("filename"))+1,FIND("]",CELL("filename"))-FIND("[",CELL("filename"))-1)," JH Farmer Payment-",""),".xlsx","")</f>
        <v>Indent</v>
      </c>
      <c r="Y627" s="13">
        <f t="shared" si="42"/>
        <v>27.812301799723123</v>
      </c>
      <c r="Z627" s="3">
        <v>0</v>
      </c>
      <c r="AA627" s="3"/>
    </row>
    <row r="628" spans="1:27" x14ac:dyDescent="0.25">
      <c r="A628" t="str">
        <f>CONCATENATE(Table2[[#This Row],[Code]],Table2[[#This Row],[Farmers Code]])</f>
        <v>200200200048</v>
      </c>
      <c r="B628" s="1" t="str">
        <f>INDEX('MPG Payment'!$A:$A,MATCH(Table2[[#This Row],[Code]],'MPG Payment'!B:B,0))</f>
        <v>BMC Code :2002</v>
      </c>
      <c r="C628" t="str">
        <f>VLOOKUP(Table2[[#This Row],[Code]],'MPG Payment'!B:C,2,0)</f>
        <v>TIKO TOLI</v>
      </c>
      <c r="D628" s="17">
        <v>20020020</v>
      </c>
      <c r="E628" s="17" t="s">
        <v>424</v>
      </c>
      <c r="F628" s="1">
        <v>5</v>
      </c>
      <c r="G628" s="13">
        <v>15.499999999999998</v>
      </c>
      <c r="H628" s="13">
        <v>678.83519999999999</v>
      </c>
      <c r="I628" s="166">
        <v>0</v>
      </c>
      <c r="J628" s="191">
        <v>0</v>
      </c>
      <c r="K628" s="166">
        <v>0</v>
      </c>
      <c r="L628" s="166">
        <v>0</v>
      </c>
      <c r="M628" s="18">
        <v>0</v>
      </c>
      <c r="N628" s="165">
        <f>VLOOKUP(Table2[[#This Row],[Code]],'MPG Payment'!$B$4:$Z$130,25,0)</f>
        <v>0</v>
      </c>
      <c r="O628" s="170">
        <f t="shared" si="43"/>
        <v>679</v>
      </c>
      <c r="P628" t="str">
        <f>IFERROR(VLOOKUP(D628,'Bank Master'!$C$3:$D$7987,2,0),"Indirect")</f>
        <v>Direct</v>
      </c>
      <c r="Q628" t="str">
        <f>IFERROR(VLOOKUP(A628,Table1424[],6,0),0)</f>
        <v>BINDESHWAR GOPE</v>
      </c>
      <c r="R628" t="str">
        <f>IFERROR(VLOOKUP(A628,Table1424[],7,0),0)</f>
        <v>50442863315</v>
      </c>
      <c r="S628" t="str">
        <f>IFERROR(VLOOKUP(A628,Table1424[],8,0),0)</f>
        <v>IDIB000B873</v>
      </c>
      <c r="T628">
        <f>IFERROR(VLOOKUP(A628,Table1424[],9,0),0)</f>
        <v>0</v>
      </c>
      <c r="U628" s="40">
        <f>IFERROR(VLOOKUP(A628,Table1424[],10,0),0)</f>
        <v>46182</v>
      </c>
      <c r="V628">
        <f t="shared" si="44"/>
        <v>1</v>
      </c>
      <c r="W628" t="str">
        <f t="shared" si="45"/>
        <v>Available</v>
      </c>
      <c r="X628" s="164" t="str" cm="1">
        <f t="array" aca="1" ref="X628" ca="1">SUBSTITUTE(SUBSTITUTE(MID(CELL("filename"),FIND("[",CELL("filename"))+1,FIND("]",CELL("filename"))-FIND("[",CELL("filename"))-1)," JH Farmer Payment-",""),".xlsx","")</f>
        <v>Indent</v>
      </c>
      <c r="Y628" s="13">
        <f t="shared" si="42"/>
        <v>10.948954838709678</v>
      </c>
      <c r="Z628" s="3">
        <v>0</v>
      </c>
    </row>
    <row r="629" spans="1:27" x14ac:dyDescent="0.25">
      <c r="A629" t="str">
        <f>CONCATENATE(Table2[[#This Row],[Code]],Table2[[#This Row],[Farmers Code]])</f>
        <v>200200200049</v>
      </c>
      <c r="B629" s="1" t="str">
        <f>INDEX('MPG Payment'!$A:$A,MATCH(Table2[[#This Row],[Code]],'MPG Payment'!B:B,0))</f>
        <v>BMC Code :2002</v>
      </c>
      <c r="C629" t="str">
        <f>VLOOKUP(Table2[[#This Row],[Code]],'MPG Payment'!B:C,2,0)</f>
        <v>TIKO TOLI</v>
      </c>
      <c r="D629" s="17">
        <v>20020020</v>
      </c>
      <c r="E629" s="17" t="s">
        <v>425</v>
      </c>
      <c r="F629" s="1">
        <v>6</v>
      </c>
      <c r="G629" s="13">
        <v>7.1800000000000015</v>
      </c>
      <c r="H629" s="13">
        <v>349.56579999999997</v>
      </c>
      <c r="I629" s="166">
        <v>0</v>
      </c>
      <c r="J629" s="191">
        <v>0</v>
      </c>
      <c r="K629" s="166">
        <v>0</v>
      </c>
      <c r="L629" s="166">
        <v>0</v>
      </c>
      <c r="M629" s="18">
        <v>0</v>
      </c>
      <c r="N629" s="165">
        <f>VLOOKUP(Table2[[#This Row],[Code]],'MPG Payment'!$B$4:$Z$130,25,0)</f>
        <v>0</v>
      </c>
      <c r="O629" s="170">
        <f t="shared" si="43"/>
        <v>350</v>
      </c>
      <c r="P629" t="str">
        <f>IFERROR(VLOOKUP(D629,'Bank Master'!$C$3:$D$7987,2,0),"Indirect")</f>
        <v>Direct</v>
      </c>
      <c r="Q629" t="str">
        <f>IFERROR(VLOOKUP(A629,Table1424[],6,0),0)</f>
        <v>DEONARAYAN SINGH</v>
      </c>
      <c r="R629" t="str">
        <f>IFERROR(VLOOKUP(A629,Table1424[],7,0),0)</f>
        <v>50131129321</v>
      </c>
      <c r="S629" t="str">
        <f>IFERROR(VLOOKUP(A629,Table1424[],8,0),0)</f>
        <v>IDIB000B873</v>
      </c>
      <c r="T629">
        <f>IFERROR(VLOOKUP(A629,Table1424[],9,0),0)</f>
        <v>0</v>
      </c>
      <c r="U629" s="40">
        <f>IFERROR(VLOOKUP(A629,Table1424[],10,0),0)</f>
        <v>46182</v>
      </c>
      <c r="V629">
        <f t="shared" si="44"/>
        <v>1</v>
      </c>
      <c r="W629" t="str">
        <f t="shared" si="45"/>
        <v>Available</v>
      </c>
      <c r="X629" s="164" t="str" cm="1">
        <f t="array" aca="1" ref="X629" ca="1">SUBSTITUTE(SUBSTITUTE(MID(CELL("filename"),FIND("[",CELL("filename"))+1,FIND("]",CELL("filename"))-FIND("[",CELL("filename"))-1)," JH Farmer Payment-",""),".xlsx","")</f>
        <v>Indent</v>
      </c>
      <c r="Y629" s="13">
        <f t="shared" si="42"/>
        <v>14.605813370473534</v>
      </c>
      <c r="Z629" s="3">
        <v>0</v>
      </c>
    </row>
    <row r="630" spans="1:27" x14ac:dyDescent="0.25">
      <c r="A630" t="str">
        <f>CONCATENATE(Table2[[#This Row],[Code]],Table2[[#This Row],[Farmers Code]])</f>
        <v>200200200050</v>
      </c>
      <c r="B630" s="1" t="str">
        <f>INDEX('MPG Payment'!$A:$A,MATCH(Table2[[#This Row],[Code]],'MPG Payment'!B:B,0))</f>
        <v>BMC Code :2002</v>
      </c>
      <c r="C630" t="str">
        <f>VLOOKUP(Table2[[#This Row],[Code]],'MPG Payment'!B:C,2,0)</f>
        <v>TIKO TOLI</v>
      </c>
      <c r="D630" s="17">
        <v>20020020</v>
      </c>
      <c r="E630" s="17" t="s">
        <v>2068</v>
      </c>
      <c r="F630" s="1">
        <v>14</v>
      </c>
      <c r="G630" s="13">
        <v>68.239999999999995</v>
      </c>
      <c r="H630" s="13">
        <v>2683.7687999999998</v>
      </c>
      <c r="I630" s="166">
        <v>0</v>
      </c>
      <c r="J630" s="191">
        <v>0</v>
      </c>
      <c r="K630" s="166">
        <v>0</v>
      </c>
      <c r="L630" s="166">
        <v>0</v>
      </c>
      <c r="M630" s="18">
        <v>0</v>
      </c>
      <c r="N630" s="165">
        <f>VLOOKUP(Table2[[#This Row],[Code]],'MPG Payment'!$B$4:$Z$130,25,0)</f>
        <v>0</v>
      </c>
      <c r="O630" s="170">
        <f t="shared" si="43"/>
        <v>2684</v>
      </c>
      <c r="P630" t="str">
        <f>IFERROR(VLOOKUP(D630,'Bank Master'!$C$3:$D$7987,2,0),"Indirect")</f>
        <v>Direct</v>
      </c>
      <c r="Q630" t="str">
        <f>IFERROR(VLOOKUP(A630,Table1424[],6,0),0)</f>
        <v>BAHADUR GOPE</v>
      </c>
      <c r="R630" t="str">
        <f>IFERROR(VLOOKUP(A630,Table1424[],7,0),0)</f>
        <v>000110111354</v>
      </c>
      <c r="S630" t="str">
        <f>IFERROR(VLOOKUP(A630,Table1424[],8,0),0)</f>
        <v>IPOS0000001</v>
      </c>
      <c r="T630">
        <f>IFERROR(VLOOKUP(A630,Table1424[],9,0),0)</f>
        <v>0</v>
      </c>
      <c r="U630" s="40">
        <f>IFERROR(VLOOKUP(A630,Table1424[],10,0),0)</f>
        <v>46216</v>
      </c>
      <c r="V630">
        <f t="shared" si="44"/>
        <v>1</v>
      </c>
      <c r="W630" t="str">
        <f t="shared" si="45"/>
        <v>Available</v>
      </c>
      <c r="X630" s="164" t="str" cm="1">
        <f t="array" aca="1" ref="X630" ca="1">SUBSTITUTE(SUBSTITUTE(MID(CELL("filename"),FIND("[",CELL("filename"))+1,FIND("]",CELL("filename"))-FIND("[",CELL("filename"))-1)," JH Farmer Payment-",""),".xlsx","")</f>
        <v>Indent</v>
      </c>
      <c r="Y630" s="13">
        <f t="shared" si="42"/>
        <v>27.529867526377494</v>
      </c>
      <c r="Z630" s="3">
        <v>0</v>
      </c>
    </row>
    <row r="631" spans="1:27" x14ac:dyDescent="0.25">
      <c r="A631" t="str">
        <f>CONCATENATE(Table2[[#This Row],[Code]],Table2[[#This Row],[Farmers Code]])</f>
        <v>200200210003</v>
      </c>
      <c r="B631" s="1" t="str">
        <f>INDEX('MPG Payment'!$A:$A,MATCH(Table2[[#This Row],[Code]],'MPG Payment'!B:B,0))</f>
        <v>BMC Code :2002</v>
      </c>
      <c r="C631" t="str">
        <f>VLOOKUP(Table2[[#This Row],[Code]],'MPG Payment'!B:C,2,0)</f>
        <v>PUNGI</v>
      </c>
      <c r="D631" s="17">
        <v>20020021</v>
      </c>
      <c r="E631" s="17" t="s">
        <v>0</v>
      </c>
      <c r="F631" s="1">
        <v>7</v>
      </c>
      <c r="G631" s="13">
        <v>10.71</v>
      </c>
      <c r="H631" s="13">
        <v>720.35019999999997</v>
      </c>
      <c r="I631" s="166">
        <v>0</v>
      </c>
      <c r="J631" s="191">
        <v>0</v>
      </c>
      <c r="K631" s="166">
        <v>0</v>
      </c>
      <c r="L631" s="166">
        <v>0</v>
      </c>
      <c r="M631" s="18">
        <v>0</v>
      </c>
      <c r="N631" s="165">
        <f>VLOOKUP(Table2[[#This Row],[Code]],'MPG Payment'!$B$4:$Z$130,25,0)</f>
        <v>0</v>
      </c>
      <c r="O631" s="170">
        <f t="shared" si="43"/>
        <v>720</v>
      </c>
      <c r="P631" t="str">
        <f>IFERROR(VLOOKUP(D631,'Bank Master'!$C$3:$D$7987,2,0),"Indirect")</f>
        <v>Direct</v>
      </c>
      <c r="Q631" t="str">
        <f>IFERROR(VLOOKUP(A631,Table1424[],6,0),0)</f>
        <v>OM NAND TIWARY</v>
      </c>
      <c r="R631" t="str">
        <f>IFERROR(VLOOKUP(A631,Table1424[],7,0),0)</f>
        <v>638202120007585</v>
      </c>
      <c r="S631" t="str">
        <f>IFERROR(VLOOKUP(A631,Table1424[],8,0),0)</f>
        <v>UBIN0563820</v>
      </c>
      <c r="T631">
        <f>IFERROR(VLOOKUP(A631,Table1424[],9,0),0)</f>
        <v>0</v>
      </c>
      <c r="U631" s="40">
        <f>IFERROR(VLOOKUP(A631,Table1424[],10,0),0)</f>
        <v>45923</v>
      </c>
      <c r="V631">
        <f t="shared" si="44"/>
        <v>1</v>
      </c>
      <c r="W631" t="str">
        <f t="shared" si="45"/>
        <v>Available</v>
      </c>
      <c r="X631" s="164" t="str" cm="1">
        <f t="array" aca="1" ref="X631" ca="1">SUBSTITUTE(SUBSTITUTE(MID(CELL("filename"),FIND("[",CELL("filename"))+1,FIND("]",CELL("filename"))-FIND("[",CELL("filename"))-1)," JH Farmer Payment-",""),".xlsx","")</f>
        <v>Indent</v>
      </c>
      <c r="Y631" s="13">
        <f t="shared" si="42"/>
        <v>23.540856209150327</v>
      </c>
      <c r="Z631" s="3">
        <v>0</v>
      </c>
    </row>
    <row r="632" spans="1:27" x14ac:dyDescent="0.25">
      <c r="A632" t="str">
        <f>CONCATENATE(Table2[[#This Row],[Code]],Table2[[#This Row],[Farmers Code]])</f>
        <v>200200210004</v>
      </c>
      <c r="B632" s="1" t="str">
        <f>INDEX('MPG Payment'!$A:$A,MATCH(Table2[[#This Row],[Code]],'MPG Payment'!B:B,0))</f>
        <v>BMC Code :2002</v>
      </c>
      <c r="C632" t="str">
        <f>VLOOKUP(Table2[[#This Row],[Code]],'MPG Payment'!B:C,2,0)</f>
        <v>PUNGI</v>
      </c>
      <c r="D632" s="17">
        <v>20020021</v>
      </c>
      <c r="E632" s="17" t="s">
        <v>1</v>
      </c>
      <c r="F632" s="1">
        <v>7</v>
      </c>
      <c r="G632" s="13">
        <v>18.66</v>
      </c>
      <c r="H632" s="13">
        <v>693.39239999999995</v>
      </c>
      <c r="I632" s="166">
        <v>0</v>
      </c>
      <c r="J632" s="191">
        <v>0</v>
      </c>
      <c r="K632" s="166">
        <v>0</v>
      </c>
      <c r="L632" s="166">
        <v>0</v>
      </c>
      <c r="M632" s="18">
        <v>0</v>
      </c>
      <c r="N632" s="165">
        <f>VLOOKUP(Table2[[#This Row],[Code]],'MPG Payment'!$B$4:$Z$130,25,0)</f>
        <v>0</v>
      </c>
      <c r="O632" s="170">
        <f t="shared" si="43"/>
        <v>693</v>
      </c>
      <c r="P632" t="str">
        <f>IFERROR(VLOOKUP(D632,'Bank Master'!$C$3:$D$7987,2,0),"Indirect")</f>
        <v>Direct</v>
      </c>
      <c r="Q632" t="str">
        <f>IFERROR(VLOOKUP(A632,Table1424[],6,0),0)</f>
        <v>MINA KUMARI</v>
      </c>
      <c r="R632" t="str">
        <f>IFERROR(VLOOKUP(A632,Table1424[],7,0),0)</f>
        <v>59132253976</v>
      </c>
      <c r="S632" t="str">
        <f>IFERROR(VLOOKUP(A632,Table1424[],8,0),0)</f>
        <v>IDIB000B873</v>
      </c>
      <c r="T632">
        <f>IFERROR(VLOOKUP(A632,Table1424[],9,0),0)</f>
        <v>0</v>
      </c>
      <c r="U632" s="40">
        <f>IFERROR(VLOOKUP(A632,Table1424[],10,0),0)</f>
        <v>45916</v>
      </c>
      <c r="V632">
        <f t="shared" si="44"/>
        <v>1</v>
      </c>
      <c r="W632" t="str">
        <f t="shared" si="45"/>
        <v>Available</v>
      </c>
      <c r="X632" s="164" t="str" cm="1">
        <f t="array" aca="1" ref="X632" ca="1">SUBSTITUTE(SUBSTITUTE(MID(CELL("filename"),FIND("[",CELL("filename"))+1,FIND("]",CELL("filename"))-FIND("[",CELL("filename"))-1)," JH Farmer Payment-",""),".xlsx","")</f>
        <v>Indent</v>
      </c>
      <c r="Y632" s="13">
        <f t="shared" si="42"/>
        <v>13.005752411575562</v>
      </c>
      <c r="Z632" s="3">
        <v>0</v>
      </c>
    </row>
    <row r="633" spans="1:27" x14ac:dyDescent="0.25">
      <c r="A633" t="str">
        <f>CONCATENATE(Table2[[#This Row],[Code]],Table2[[#This Row],[Farmers Code]])</f>
        <v>200200210005</v>
      </c>
      <c r="B633" s="1" t="str">
        <f>INDEX('MPG Payment'!$A:$A,MATCH(Table2[[#This Row],[Code]],'MPG Payment'!B:B,0))</f>
        <v>BMC Code :2002</v>
      </c>
      <c r="C633" t="str">
        <f>VLOOKUP(Table2[[#This Row],[Code]],'MPG Payment'!B:C,2,0)</f>
        <v>PUNGI</v>
      </c>
      <c r="D633" s="17">
        <v>20020021</v>
      </c>
      <c r="E633" s="17" t="s">
        <v>18</v>
      </c>
      <c r="F633" s="1">
        <v>6</v>
      </c>
      <c r="G633" s="13">
        <v>16.489999999999998</v>
      </c>
      <c r="H633" s="13">
        <v>680.78179999999998</v>
      </c>
      <c r="I633" s="166">
        <v>0</v>
      </c>
      <c r="J633" s="191">
        <v>0</v>
      </c>
      <c r="K633" s="166">
        <v>0</v>
      </c>
      <c r="L633" s="166">
        <v>0</v>
      </c>
      <c r="M633" s="18">
        <v>0</v>
      </c>
      <c r="N633" s="165">
        <f>VLOOKUP(Table2[[#This Row],[Code]],'MPG Payment'!$B$4:$Z$130,25,0)</f>
        <v>0</v>
      </c>
      <c r="O633" s="170">
        <f t="shared" si="43"/>
        <v>681</v>
      </c>
      <c r="P633" t="str">
        <f>IFERROR(VLOOKUP(D633,'Bank Master'!$C$3:$D$7987,2,0),"Indirect")</f>
        <v>Direct</v>
      </c>
      <c r="Q633" t="str">
        <f>IFERROR(VLOOKUP(A633,Table1424[],6,0),0)</f>
        <v>CHAMRA GOPE</v>
      </c>
      <c r="R633" t="str">
        <f>IFERROR(VLOOKUP(A633,Table1424[],7,0),0)</f>
        <v>50040479559</v>
      </c>
      <c r="S633" t="str">
        <f>IFERROR(VLOOKUP(A633,Table1424[],8,0),0)</f>
        <v>IDIB000B873</v>
      </c>
      <c r="T633">
        <f>IFERROR(VLOOKUP(A633,Table1424[],9,0),0)</f>
        <v>0</v>
      </c>
      <c r="U633" s="40">
        <f>IFERROR(VLOOKUP(A633,Table1424[],10,0),0)</f>
        <v>45908</v>
      </c>
      <c r="V633">
        <f t="shared" si="44"/>
        <v>1</v>
      </c>
      <c r="W633" t="str">
        <f t="shared" si="45"/>
        <v>Available</v>
      </c>
      <c r="X633" s="164" t="str" cm="1">
        <f t="array" aca="1" ref="X633" ca="1">SUBSTITUTE(SUBSTITUTE(MID(CELL("filename"),FIND("[",CELL("filename"))+1,FIND("]",CELL("filename"))-FIND("[",CELL("filename"))-1)," JH Farmer Payment-",""),".xlsx","")</f>
        <v>Indent</v>
      </c>
      <c r="Y633" s="13">
        <f t="shared" si="42"/>
        <v>12.385357186173442</v>
      </c>
      <c r="Z633" s="3">
        <v>0</v>
      </c>
    </row>
    <row r="634" spans="1:27" x14ac:dyDescent="0.25">
      <c r="A634" t="str">
        <f>CONCATENATE(Table2[[#This Row],[Code]],Table2[[#This Row],[Farmers Code]])</f>
        <v>200200210006</v>
      </c>
      <c r="B634" s="1" t="str">
        <f>INDEX('MPG Payment'!$A:$A,MATCH(Table2[[#This Row],[Code]],'MPG Payment'!B:B,0))</f>
        <v>BMC Code :2002</v>
      </c>
      <c r="C634" t="str">
        <f>VLOOKUP(Table2[[#This Row],[Code]],'MPG Payment'!B:C,2,0)</f>
        <v>PUNGI</v>
      </c>
      <c r="D634" s="17">
        <v>20020021</v>
      </c>
      <c r="E634" s="17" t="s">
        <v>19</v>
      </c>
      <c r="F634" s="1">
        <v>10</v>
      </c>
      <c r="G634" s="13">
        <v>50.670000000000009</v>
      </c>
      <c r="H634" s="13">
        <v>2080.8489999999997</v>
      </c>
      <c r="I634" s="166">
        <v>0</v>
      </c>
      <c r="J634" s="191">
        <v>0</v>
      </c>
      <c r="K634" s="166">
        <v>0</v>
      </c>
      <c r="L634" s="166">
        <v>0</v>
      </c>
      <c r="M634" s="18">
        <v>0</v>
      </c>
      <c r="N634" s="165">
        <f>VLOOKUP(Table2[[#This Row],[Code]],'MPG Payment'!$B$4:$Z$130,25,0)</f>
        <v>0</v>
      </c>
      <c r="O634" s="170">
        <f t="shared" si="43"/>
        <v>2081</v>
      </c>
      <c r="P634" t="str">
        <f>IFERROR(VLOOKUP(D634,'Bank Master'!$C$3:$D$7987,2,0),"Indirect")</f>
        <v>Direct</v>
      </c>
      <c r="Q634" t="str">
        <f>IFERROR(VLOOKUP(A634,Table1424[],6,0),0)</f>
        <v>PARWATI ORAON</v>
      </c>
      <c r="R634" t="str">
        <f>IFERROR(VLOOKUP(A634,Table1424[],7,0),0)</f>
        <v>638202010000598</v>
      </c>
      <c r="S634" t="str">
        <f>IFERROR(VLOOKUP(A634,Table1424[],8,0),0)</f>
        <v>UBIN0563820</v>
      </c>
      <c r="T634">
        <f>IFERROR(VLOOKUP(A634,Table1424[],9,0),0)</f>
        <v>0</v>
      </c>
      <c r="U634" s="40">
        <f>IFERROR(VLOOKUP(A634,Table1424[],10,0),0)</f>
        <v>45908</v>
      </c>
      <c r="V634">
        <f t="shared" si="44"/>
        <v>1</v>
      </c>
      <c r="W634" t="str">
        <f t="shared" si="45"/>
        <v>Available</v>
      </c>
      <c r="X634" s="164" t="str" cm="1">
        <f t="array" aca="1" ref="X634" ca="1">SUBSTITUTE(SUBSTITUTE(MID(CELL("filename"),FIND("[",CELL("filename"))+1,FIND("]",CELL("filename"))-FIND("[",CELL("filename"))-1)," JH Farmer Payment-",""),".xlsx","")</f>
        <v>Indent</v>
      </c>
      <c r="Y634" s="13">
        <f t="shared" si="42"/>
        <v>20.533343201105183</v>
      </c>
      <c r="Z634" s="3">
        <v>0</v>
      </c>
    </row>
    <row r="635" spans="1:27" x14ac:dyDescent="0.25">
      <c r="A635" t="str">
        <f>CONCATENATE(Table2[[#This Row],[Code]],Table2[[#This Row],[Farmers Code]])</f>
        <v>200200210008</v>
      </c>
      <c r="B635" s="1" t="str">
        <f>INDEX('MPG Payment'!$A:$A,MATCH(Table2[[#This Row],[Code]],'MPG Payment'!B:B,0))</f>
        <v>BMC Code :2002</v>
      </c>
      <c r="C635" t="str">
        <f>VLOOKUP(Table2[[#This Row],[Code]],'MPG Payment'!B:C,2,0)</f>
        <v>PUNGI</v>
      </c>
      <c r="D635" s="17">
        <v>20020021</v>
      </c>
      <c r="E635" s="17" t="s">
        <v>41</v>
      </c>
      <c r="F635" s="1">
        <v>5</v>
      </c>
      <c r="G635" s="13">
        <v>14.91</v>
      </c>
      <c r="H635" s="13">
        <v>1085.604</v>
      </c>
      <c r="I635" s="166">
        <v>0</v>
      </c>
      <c r="J635" s="191">
        <v>0</v>
      </c>
      <c r="K635" s="166">
        <v>0</v>
      </c>
      <c r="L635" s="166">
        <v>0</v>
      </c>
      <c r="M635" s="18">
        <v>0</v>
      </c>
      <c r="N635" s="165">
        <f>VLOOKUP(Table2[[#This Row],[Code]],'MPG Payment'!$B$4:$Z$130,25,0)</f>
        <v>0</v>
      </c>
      <c r="O635" s="170">
        <f t="shared" si="43"/>
        <v>1086</v>
      </c>
      <c r="P635" t="str">
        <f>IFERROR(VLOOKUP(D635,'Bank Master'!$C$3:$D$7987,2,0),"Indirect")</f>
        <v>Direct</v>
      </c>
      <c r="Q635" t="str">
        <f>IFERROR(VLOOKUP(A635,Table1424[],6,0),0)</f>
        <v>LAXMAN GOPE</v>
      </c>
      <c r="R635" t="str">
        <f>IFERROR(VLOOKUP(A635,Table1424[],7,0),0)</f>
        <v>638202010003516</v>
      </c>
      <c r="S635" t="str">
        <f>IFERROR(VLOOKUP(A635,Table1424[],8,0),0)</f>
        <v>UBIN0563820</v>
      </c>
      <c r="T635">
        <f>IFERROR(VLOOKUP(A635,Table1424[],9,0),0)</f>
        <v>0</v>
      </c>
      <c r="U635" s="40">
        <f>IFERROR(VLOOKUP(A635,Table1424[],10,0),0)</f>
        <v>45916</v>
      </c>
      <c r="V635">
        <f t="shared" si="44"/>
        <v>1</v>
      </c>
      <c r="W635" t="str">
        <f t="shared" si="45"/>
        <v>Available</v>
      </c>
      <c r="X635" s="164" t="str" cm="1">
        <f t="array" aca="1" ref="X635" ca="1">SUBSTITUTE(SUBSTITUTE(MID(CELL("filename"),FIND("[",CELL("filename"))+1,FIND("]",CELL("filename"))-FIND("[",CELL("filename"))-1)," JH Farmer Payment-",""),".xlsx","")</f>
        <v>Indent</v>
      </c>
      <c r="Y635" s="13">
        <f t="shared" si="42"/>
        <v>18.20261569416499</v>
      </c>
      <c r="Z635" s="3">
        <v>0</v>
      </c>
    </row>
    <row r="636" spans="1:27" x14ac:dyDescent="0.25">
      <c r="A636" t="str">
        <f>CONCATENATE(Table2[[#This Row],[Code]],Table2[[#This Row],[Farmers Code]])</f>
        <v>200200210009</v>
      </c>
      <c r="B636" s="1" t="str">
        <f>INDEX('MPG Payment'!$A:$A,MATCH(Table2[[#This Row],[Code]],'MPG Payment'!B:B,0))</f>
        <v>BMC Code :2002</v>
      </c>
      <c r="C636" t="str">
        <f>VLOOKUP(Table2[[#This Row],[Code]],'MPG Payment'!B:C,2,0)</f>
        <v>PUNGI</v>
      </c>
      <c r="D636" s="17">
        <v>20020021</v>
      </c>
      <c r="E636" s="17" t="s">
        <v>36</v>
      </c>
      <c r="F636" s="1">
        <v>7</v>
      </c>
      <c r="G636" s="13">
        <v>21.05</v>
      </c>
      <c r="H636" s="13">
        <v>677.33619999999996</v>
      </c>
      <c r="I636" s="166">
        <v>0</v>
      </c>
      <c r="J636" s="191">
        <v>0</v>
      </c>
      <c r="K636" s="166">
        <v>0</v>
      </c>
      <c r="L636" s="166">
        <v>0</v>
      </c>
      <c r="M636" s="18">
        <v>0</v>
      </c>
      <c r="N636" s="165">
        <f>VLOOKUP(Table2[[#This Row],[Code]],'MPG Payment'!$B$4:$Z$130,25,0)</f>
        <v>0</v>
      </c>
      <c r="O636" s="170">
        <f t="shared" si="43"/>
        <v>677</v>
      </c>
      <c r="P636" t="str">
        <f>IFERROR(VLOOKUP(D636,'Bank Master'!$C$3:$D$7987,2,0),"Indirect")</f>
        <v>Direct</v>
      </c>
      <c r="Q636" t="str">
        <f>IFERROR(VLOOKUP(A636,Table1424[],6,0),0)</f>
        <v>RINKI DEVI</v>
      </c>
      <c r="R636" t="str">
        <f>IFERROR(VLOOKUP(A636,Table1424[],7,0),0)</f>
        <v>638202120003419</v>
      </c>
      <c r="S636" t="str">
        <f>IFERROR(VLOOKUP(A636,Table1424[],8,0),0)</f>
        <v>UBIN0563820</v>
      </c>
      <c r="T636">
        <f>IFERROR(VLOOKUP(A636,Table1424[],9,0),0)</f>
        <v>0</v>
      </c>
      <c r="U636" s="40">
        <f>IFERROR(VLOOKUP(A636,Table1424[],10,0),0)</f>
        <v>45916</v>
      </c>
      <c r="V636">
        <f t="shared" si="44"/>
        <v>1</v>
      </c>
      <c r="W636" t="str">
        <f t="shared" si="45"/>
        <v>Available</v>
      </c>
      <c r="X636" s="164" t="str" cm="1">
        <f t="array" aca="1" ref="X636" ca="1">SUBSTITUTE(SUBSTITUTE(MID(CELL("filename"),FIND("[",CELL("filename"))+1,FIND("]",CELL("filename"))-FIND("[",CELL("filename"))-1)," JH Farmer Payment-",""),".xlsx","")</f>
        <v>Indent</v>
      </c>
      <c r="Y636" s="13">
        <f t="shared" si="42"/>
        <v>11.262122090261283</v>
      </c>
      <c r="Z636" s="3">
        <v>0</v>
      </c>
    </row>
    <row r="637" spans="1:27" x14ac:dyDescent="0.25">
      <c r="A637" t="str">
        <f>CONCATENATE(Table2[[#This Row],[Code]],Table2[[#This Row],[Farmers Code]])</f>
        <v>200200210017</v>
      </c>
      <c r="B637" s="1" t="str">
        <f>INDEX('MPG Payment'!$A:$A,MATCH(Table2[[#This Row],[Code]],'MPG Payment'!B:B,0))</f>
        <v>BMC Code :2002</v>
      </c>
      <c r="C637" t="str">
        <f>VLOOKUP(Table2[[#This Row],[Code]],'MPG Payment'!B:C,2,0)</f>
        <v>PUNGI</v>
      </c>
      <c r="D637" s="17">
        <v>20020021</v>
      </c>
      <c r="E637" s="17" t="s">
        <v>27</v>
      </c>
      <c r="F637" s="1">
        <v>7</v>
      </c>
      <c r="G637" s="13">
        <v>20.509999999999998</v>
      </c>
      <c r="H637" s="13">
        <v>824.04540000000009</v>
      </c>
      <c r="I637" s="166">
        <v>0</v>
      </c>
      <c r="J637" s="191">
        <v>0</v>
      </c>
      <c r="K637" s="166">
        <v>0</v>
      </c>
      <c r="L637" s="166">
        <v>0</v>
      </c>
      <c r="M637" s="18">
        <v>0</v>
      </c>
      <c r="N637" s="165">
        <f>VLOOKUP(Table2[[#This Row],[Code]],'MPG Payment'!$B$4:$Z$130,25,0)</f>
        <v>0</v>
      </c>
      <c r="O637" s="170">
        <f t="shared" si="43"/>
        <v>824</v>
      </c>
      <c r="P637" t="str">
        <f>IFERROR(VLOOKUP(D637,'Bank Master'!$C$3:$D$7987,2,0),"Indirect")</f>
        <v>Direct</v>
      </c>
      <c r="Q637" t="str">
        <f>IFERROR(VLOOKUP(A637,Table1424[],6,0),0)</f>
        <v>ANKITA ORAON</v>
      </c>
      <c r="R637" t="str">
        <f>IFERROR(VLOOKUP(A637,Table1424[],7,0),0)</f>
        <v>590510510000955</v>
      </c>
      <c r="S637" t="str">
        <f>IFERROR(VLOOKUP(A637,Table1424[],8,0),0)</f>
        <v>BKID0005905</v>
      </c>
      <c r="T637">
        <f>IFERROR(VLOOKUP(A637,Table1424[],9,0),0)</f>
        <v>0</v>
      </c>
      <c r="U637" s="40">
        <f>IFERROR(VLOOKUP(A637,Table1424[],10,0),0)</f>
        <v>45959</v>
      </c>
      <c r="V637">
        <f t="shared" si="44"/>
        <v>1</v>
      </c>
      <c r="W637" t="str">
        <f t="shared" si="45"/>
        <v>Available</v>
      </c>
      <c r="X637" s="164" t="str" cm="1">
        <f t="array" aca="1" ref="X637" ca="1">SUBSTITUTE(SUBSTITUTE(MID(CELL("filename"),FIND("[",CELL("filename"))+1,FIND("]",CELL("filename"))-FIND("[",CELL("filename"))-1)," JH Farmer Payment-",""),".xlsx","")</f>
        <v>Indent</v>
      </c>
      <c r="Y637" s="13">
        <f t="shared" si="42"/>
        <v>14.062208191126285</v>
      </c>
      <c r="Z637" s="3">
        <v>0</v>
      </c>
    </row>
    <row r="638" spans="1:27" x14ac:dyDescent="0.25">
      <c r="A638" t="str">
        <f>CONCATENATE(Table2[[#This Row],[Code]],Table2[[#This Row],[Farmers Code]])</f>
        <v>200200210018</v>
      </c>
      <c r="B638" s="1" t="str">
        <f>INDEX('MPG Payment'!$A:$A,MATCH(Table2[[#This Row],[Code]],'MPG Payment'!B:B,0))</f>
        <v>BMC Code :2002</v>
      </c>
      <c r="C638" t="str">
        <f>VLOOKUP(Table2[[#This Row],[Code]],'MPG Payment'!B:C,2,0)</f>
        <v>PUNGI</v>
      </c>
      <c r="D638" s="17">
        <v>20020021</v>
      </c>
      <c r="E638" s="17" t="s">
        <v>2</v>
      </c>
      <c r="F638" s="1">
        <v>6</v>
      </c>
      <c r="G638" s="13">
        <v>29.82</v>
      </c>
      <c r="H638" s="13">
        <v>2246.6264999999999</v>
      </c>
      <c r="I638" s="166">
        <v>0</v>
      </c>
      <c r="J638" s="191">
        <v>0</v>
      </c>
      <c r="K638" s="166">
        <v>0</v>
      </c>
      <c r="L638" s="166">
        <v>0</v>
      </c>
      <c r="M638" s="18">
        <v>0</v>
      </c>
      <c r="N638" s="165">
        <f>VLOOKUP(Table2[[#This Row],[Code]],'MPG Payment'!$B$4:$Z$130,25,0)</f>
        <v>0</v>
      </c>
      <c r="O638" s="170">
        <f t="shared" si="43"/>
        <v>2247</v>
      </c>
      <c r="P638" t="str">
        <f>IFERROR(VLOOKUP(D638,'Bank Master'!$C$3:$D$7987,2,0),"Indirect")</f>
        <v>Direct</v>
      </c>
      <c r="Q638" t="str">
        <f>IFERROR(VLOOKUP(A638,Table1424[],6,0),0)</f>
        <v>TULSI ORAON</v>
      </c>
      <c r="R638" t="str">
        <f>IFERROR(VLOOKUP(A638,Table1424[],7,0),0)</f>
        <v>0407200100011372</v>
      </c>
      <c r="S638" t="str">
        <f>IFERROR(VLOOKUP(A638,Table1424[],8,0),0)</f>
        <v>PUNB0040720</v>
      </c>
      <c r="T638">
        <f>IFERROR(VLOOKUP(A638,Table1424[],9,0),0)</f>
        <v>0</v>
      </c>
      <c r="U638" s="40">
        <f>IFERROR(VLOOKUP(A638,Table1424[],10,0),0)</f>
        <v>45965</v>
      </c>
      <c r="V638">
        <f t="shared" si="44"/>
        <v>1</v>
      </c>
      <c r="W638" t="str">
        <f t="shared" si="45"/>
        <v>Available</v>
      </c>
      <c r="X638" s="164" t="str" cm="1">
        <f t="array" aca="1" ref="X638" ca="1">SUBSTITUTE(SUBSTITUTE(MID(CELL("filename"),FIND("[",CELL("filename"))+1,FIND("]",CELL("filename"))-FIND("[",CELL("filename"))-1)," JH Farmer Payment-",""),".xlsx","")</f>
        <v>Indent</v>
      </c>
      <c r="Y638" s="13">
        <f t="shared" si="42"/>
        <v>22.601876257545275</v>
      </c>
      <c r="Z638" s="3">
        <v>0</v>
      </c>
      <c r="AA638" s="3"/>
    </row>
    <row r="639" spans="1:27" x14ac:dyDescent="0.25">
      <c r="A639" t="str">
        <f>CONCATENATE(Table2[[#This Row],[Code]],Table2[[#This Row],[Farmers Code]])</f>
        <v>200200210019</v>
      </c>
      <c r="B639" s="1" t="str">
        <f>INDEX('MPG Payment'!$A:$A,MATCH(Table2[[#This Row],[Code]],'MPG Payment'!B:B,0))</f>
        <v>BMC Code :2002</v>
      </c>
      <c r="C639" t="str">
        <f>VLOOKUP(Table2[[#This Row],[Code]],'MPG Payment'!B:C,2,0)</f>
        <v>PUNGI</v>
      </c>
      <c r="D639" s="17">
        <v>20020021</v>
      </c>
      <c r="E639" s="17" t="s">
        <v>3</v>
      </c>
      <c r="F639" s="1">
        <v>6</v>
      </c>
      <c r="G639" s="13">
        <v>10.92</v>
      </c>
      <c r="H639" s="13">
        <v>479.9402</v>
      </c>
      <c r="I639" s="166">
        <v>0</v>
      </c>
      <c r="J639" s="191">
        <v>0</v>
      </c>
      <c r="K639" s="166">
        <v>0</v>
      </c>
      <c r="L639" s="166">
        <v>0</v>
      </c>
      <c r="M639" s="18">
        <v>0</v>
      </c>
      <c r="N639" s="165">
        <f>VLOOKUP(Table2[[#This Row],[Code]],'MPG Payment'!$B$4:$Z$130,25,0)</f>
        <v>0</v>
      </c>
      <c r="O639" s="170">
        <f t="shared" si="43"/>
        <v>480</v>
      </c>
      <c r="P639" t="str">
        <f>IFERROR(VLOOKUP(D639,'Bank Master'!$C$3:$D$7987,2,0),"Indirect")</f>
        <v>Direct</v>
      </c>
      <c r="Q639" t="str">
        <f>IFERROR(VLOOKUP(A639,Table1424[],6,0),0)</f>
        <v>RADHA DEVI</v>
      </c>
      <c r="R639" t="str">
        <f>IFERROR(VLOOKUP(A639,Table1424[],7,0),0)</f>
        <v>638202010001971</v>
      </c>
      <c r="S639" t="str">
        <f>IFERROR(VLOOKUP(A639,Table1424[],8,0),0)</f>
        <v>UBIN0563820</v>
      </c>
      <c r="T639">
        <f>IFERROR(VLOOKUP(A639,Table1424[],9,0),0)</f>
        <v>0</v>
      </c>
      <c r="U639" s="40">
        <f>IFERROR(VLOOKUP(A639,Table1424[],10,0),0)</f>
        <v>45965</v>
      </c>
      <c r="V639">
        <f t="shared" si="44"/>
        <v>1</v>
      </c>
      <c r="W639" t="str">
        <f t="shared" si="45"/>
        <v>Available</v>
      </c>
      <c r="X639" s="164" t="str" cm="1">
        <f t="array" aca="1" ref="X639" ca="1">SUBSTITUTE(SUBSTITUTE(MID(CELL("filename"),FIND("[",CELL("filename"))+1,FIND("]",CELL("filename"))-FIND("[",CELL("filename"))-1)," JH Farmer Payment-",""),".xlsx","")</f>
        <v>Indent</v>
      </c>
      <c r="Y639" s="13">
        <f t="shared" si="42"/>
        <v>13.185170329670333</v>
      </c>
      <c r="Z639" s="3">
        <v>0</v>
      </c>
    </row>
    <row r="640" spans="1:27" x14ac:dyDescent="0.25">
      <c r="A640" t="str">
        <f>CONCATENATE(Table2[[#This Row],[Code]],Table2[[#This Row],[Farmers Code]])</f>
        <v>200200210021</v>
      </c>
      <c r="B640" s="1" t="str">
        <f>INDEX('MPG Payment'!$A:$A,MATCH(Table2[[#This Row],[Code]],'MPG Payment'!B:B,0))</f>
        <v>BMC Code :2002</v>
      </c>
      <c r="C640" t="str">
        <f>VLOOKUP(Table2[[#This Row],[Code]],'MPG Payment'!B:C,2,0)</f>
        <v>PUNGI</v>
      </c>
      <c r="D640" s="17">
        <v>20020021</v>
      </c>
      <c r="E640" s="17" t="s">
        <v>28</v>
      </c>
      <c r="F640" s="1">
        <v>14</v>
      </c>
      <c r="G640" s="13">
        <v>31.29</v>
      </c>
      <c r="H640" s="13">
        <v>1004.9342</v>
      </c>
      <c r="I640" s="166">
        <v>0</v>
      </c>
      <c r="J640" s="191">
        <v>0</v>
      </c>
      <c r="K640" s="166">
        <v>0</v>
      </c>
      <c r="L640" s="166">
        <v>0</v>
      </c>
      <c r="M640" s="18">
        <v>0</v>
      </c>
      <c r="N640" s="165">
        <f>VLOOKUP(Table2[[#This Row],[Code]],'MPG Payment'!$B$4:$Z$130,25,0)</f>
        <v>0</v>
      </c>
      <c r="O640" s="170">
        <f t="shared" si="43"/>
        <v>1005</v>
      </c>
      <c r="P640" t="str">
        <f>IFERROR(VLOOKUP(D640,'Bank Master'!$C$3:$D$7987,2,0),"Indirect")</f>
        <v>Direct</v>
      </c>
      <c r="Q640" t="str">
        <f>IFERROR(VLOOKUP(A640,Table1424[],6,0),0)</f>
        <v>AMIRIKA DEVI</v>
      </c>
      <c r="R640" t="str">
        <f>IFERROR(VLOOKUP(A640,Table1424[],7,0),0)</f>
        <v>638202010011568</v>
      </c>
      <c r="S640" t="str">
        <f>IFERROR(VLOOKUP(A640,Table1424[],8,0),0)</f>
        <v>UBIN0563820</v>
      </c>
      <c r="T640">
        <f>IFERROR(VLOOKUP(A640,Table1424[],9,0),0)</f>
        <v>0</v>
      </c>
      <c r="U640" s="40">
        <f>IFERROR(VLOOKUP(A640,Table1424[],10,0),0)</f>
        <v>45999</v>
      </c>
      <c r="V640">
        <f t="shared" si="44"/>
        <v>1</v>
      </c>
      <c r="W640" t="str">
        <f t="shared" si="45"/>
        <v>Available</v>
      </c>
      <c r="X640" s="164" t="str" cm="1">
        <f t="array" aca="1" ref="X640" ca="1">SUBSTITUTE(SUBSTITUTE(MID(CELL("filename"),FIND("[",CELL("filename"))+1,FIND("]",CELL("filename"))-FIND("[",CELL("filename"))-1)," JH Farmer Payment-",""),".xlsx","")</f>
        <v>Indent</v>
      </c>
      <c r="Y640" s="13">
        <f t="shared" si="42"/>
        <v>22.481749440715888</v>
      </c>
      <c r="Z640" s="3">
        <v>0</v>
      </c>
    </row>
    <row r="641" spans="1:27" x14ac:dyDescent="0.25">
      <c r="A641" t="str">
        <f>CONCATENATE(Table2[[#This Row],[Code]],Table2[[#This Row],[Farmers Code]])</f>
        <v>200200210024</v>
      </c>
      <c r="B641" s="1" t="str">
        <f>INDEX('MPG Payment'!$A:$A,MATCH(Table2[[#This Row],[Code]],'MPG Payment'!B:B,0))</f>
        <v>BMC Code :2002</v>
      </c>
      <c r="C641" t="str">
        <f>VLOOKUP(Table2[[#This Row],[Code]],'MPG Payment'!B:C,2,0)</f>
        <v>PUNGI</v>
      </c>
      <c r="D641" s="17">
        <v>20020021</v>
      </c>
      <c r="E641" s="17" t="s">
        <v>29</v>
      </c>
      <c r="F641" s="1">
        <v>13</v>
      </c>
      <c r="G641" s="13">
        <v>78.27000000000001</v>
      </c>
      <c r="H641" s="13">
        <v>3301.0037000000002</v>
      </c>
      <c r="I641" s="166">
        <v>0</v>
      </c>
      <c r="J641" s="191">
        <v>0</v>
      </c>
      <c r="K641" s="166">
        <v>0</v>
      </c>
      <c r="L641" s="166">
        <v>0</v>
      </c>
      <c r="M641" s="18">
        <v>0</v>
      </c>
      <c r="N641" s="165">
        <f>VLOOKUP(Table2[[#This Row],[Code]],'MPG Payment'!$B$4:$Z$130,25,0)</f>
        <v>0</v>
      </c>
      <c r="O641" s="170">
        <f t="shared" si="43"/>
        <v>3301</v>
      </c>
      <c r="P641" t="str">
        <f>IFERROR(VLOOKUP(D641,'Bank Master'!$C$3:$D$7987,2,0),"Indirect")</f>
        <v>Direct</v>
      </c>
      <c r="Q641" t="str">
        <f>IFERROR(VLOOKUP(A641,Table1424[],6,0),0)</f>
        <v>SOMRA ORAON</v>
      </c>
      <c r="R641" t="str">
        <f>IFERROR(VLOOKUP(A641,Table1424[],7,0),0)</f>
        <v>010092005386</v>
      </c>
      <c r="S641" t="str">
        <f>IFERROR(VLOOKUP(A641,Table1424[],8,0),0)</f>
        <v>IBKL063JS71</v>
      </c>
      <c r="T641">
        <f>IFERROR(VLOOKUP(A641,Table1424[],9,0),0)</f>
        <v>0</v>
      </c>
      <c r="U641" s="40">
        <f>IFERROR(VLOOKUP(A641,Table1424[],10,0),0)</f>
        <v>0</v>
      </c>
      <c r="V641">
        <f t="shared" si="44"/>
        <v>1</v>
      </c>
      <c r="W641" t="str">
        <f t="shared" si="45"/>
        <v>Available</v>
      </c>
      <c r="X641" s="164" t="str" cm="1">
        <f t="array" aca="1" ref="X641" ca="1">SUBSTITUTE(SUBSTITUTE(MID(CELL("filename"),FIND("[",CELL("filename"))+1,FIND("]",CELL("filename"))-FIND("[",CELL("filename"))-1)," JH Farmer Payment-",""),".xlsx","")</f>
        <v>Indent</v>
      </c>
      <c r="Y641" s="13">
        <f t="shared" si="42"/>
        <v>27.413471381116647</v>
      </c>
      <c r="Z641" s="3">
        <v>0</v>
      </c>
    </row>
    <row r="642" spans="1:27" x14ac:dyDescent="0.25">
      <c r="A642" t="str">
        <f>CONCATENATE(Table2[[#This Row],[Code]],Table2[[#This Row],[Farmers Code]])</f>
        <v>200200210025</v>
      </c>
      <c r="B642" s="1" t="str">
        <f>INDEX('MPG Payment'!$A:$A,MATCH(Table2[[#This Row],[Code]],'MPG Payment'!B:B,0))</f>
        <v>BMC Code :2002</v>
      </c>
      <c r="C642" t="str">
        <f>VLOOKUP(Table2[[#This Row],[Code]],'MPG Payment'!B:C,2,0)</f>
        <v>PUNGI</v>
      </c>
      <c r="D642" s="17">
        <v>20020021</v>
      </c>
      <c r="E642" s="17" t="s">
        <v>5</v>
      </c>
      <c r="F642" s="1">
        <v>7</v>
      </c>
      <c r="G642" s="13">
        <v>17.04</v>
      </c>
      <c r="H642" s="13">
        <v>687.63319999999999</v>
      </c>
      <c r="I642" s="166">
        <v>0</v>
      </c>
      <c r="J642" s="191">
        <v>0</v>
      </c>
      <c r="K642" s="166">
        <v>0</v>
      </c>
      <c r="L642" s="166">
        <v>0</v>
      </c>
      <c r="M642" s="18">
        <v>0</v>
      </c>
      <c r="N642" s="165">
        <f>VLOOKUP(Table2[[#This Row],[Code]],'MPG Payment'!$B$4:$Z$130,25,0)</f>
        <v>0</v>
      </c>
      <c r="O642" s="170">
        <f t="shared" si="43"/>
        <v>688</v>
      </c>
      <c r="P642" t="str">
        <f>IFERROR(VLOOKUP(D642,'Bank Master'!$C$3:$D$7987,2,0),"Indirect")</f>
        <v>Direct</v>
      </c>
      <c r="Q642" t="str">
        <f>IFERROR(VLOOKUP(A642,Table1424[],6,0),0)</f>
        <v>CHARO ORAON</v>
      </c>
      <c r="R642" t="str">
        <f>IFERROR(VLOOKUP(A642,Table1424[],7,0),0)</f>
        <v>638202010007279</v>
      </c>
      <c r="S642" t="str">
        <f>IFERROR(VLOOKUP(A642,Table1424[],8,0),0)</f>
        <v>UBIN0563820</v>
      </c>
      <c r="T642">
        <f>IFERROR(VLOOKUP(A642,Table1424[],9,0),0)</f>
        <v>0</v>
      </c>
      <c r="U642" s="40">
        <f>IFERROR(VLOOKUP(A642,Table1424[],10,0),0)</f>
        <v>46111</v>
      </c>
      <c r="V642">
        <f t="shared" si="44"/>
        <v>1</v>
      </c>
      <c r="W642" t="str">
        <f t="shared" si="45"/>
        <v>Available</v>
      </c>
      <c r="X642" s="164" t="str" cm="1">
        <f t="array" aca="1" ref="X642" ca="1">SUBSTITUTE(SUBSTITUTE(MID(CELL("filename"),FIND("[",CELL("filename"))+1,FIND("]",CELL("filename"))-FIND("[",CELL("filename"))-1)," JH Farmer Payment-",""),".xlsx","")</f>
        <v>Indent</v>
      </c>
      <c r="Y642" s="13">
        <f t="shared" si="42"/>
        <v>14.123921361502351</v>
      </c>
      <c r="Z642" s="3">
        <v>0</v>
      </c>
    </row>
    <row r="643" spans="1:27" x14ac:dyDescent="0.25">
      <c r="A643" t="str">
        <f>CONCATENATE(Table2[[#This Row],[Code]],Table2[[#This Row],[Farmers Code]])</f>
        <v>200200210027</v>
      </c>
      <c r="B643" s="1" t="str">
        <f>INDEX('MPG Payment'!$A:$A,MATCH(Table2[[#This Row],[Code]],'MPG Payment'!B:B,0))</f>
        <v>BMC Code :2002</v>
      </c>
      <c r="C643" t="str">
        <f>VLOOKUP(Table2[[#This Row],[Code]],'MPG Payment'!B:C,2,0)</f>
        <v>PUNGI</v>
      </c>
      <c r="D643" s="17">
        <v>20020021</v>
      </c>
      <c r="E643" s="17" t="s">
        <v>6</v>
      </c>
      <c r="F643" s="1">
        <v>9</v>
      </c>
      <c r="G643" s="13">
        <v>27.36</v>
      </c>
      <c r="H643" s="13">
        <v>1014.6030999999999</v>
      </c>
      <c r="I643" s="166">
        <v>0</v>
      </c>
      <c r="J643" s="191">
        <v>0</v>
      </c>
      <c r="K643" s="166">
        <v>0</v>
      </c>
      <c r="L643" s="166">
        <v>0</v>
      </c>
      <c r="M643" s="18">
        <v>0</v>
      </c>
      <c r="N643" s="165">
        <f>VLOOKUP(Table2[[#This Row],[Code]],'MPG Payment'!$B$4:$Z$130,25,0)</f>
        <v>0</v>
      </c>
      <c r="O643" s="170">
        <f t="shared" si="43"/>
        <v>1015</v>
      </c>
      <c r="P643" t="str">
        <f>IFERROR(VLOOKUP(D643,'Bank Master'!$C$3:$D$7987,2,0),"Indirect")</f>
        <v>Direct</v>
      </c>
      <c r="Q643" t="str">
        <f>IFERROR(VLOOKUP(A643,Table1424[],6,0),0)</f>
        <v>AADYA PATHAK</v>
      </c>
      <c r="R643" t="str">
        <f>IFERROR(VLOOKUP(A643,Table1424[],7,0),0)</f>
        <v>110303886536</v>
      </c>
      <c r="S643" t="str">
        <f>IFERROR(VLOOKUP(A643,Table1424[],8,0),0)</f>
        <v>CNRB0008254</v>
      </c>
      <c r="T643">
        <f>IFERROR(VLOOKUP(A643,Table1424[],9,0),0)</f>
        <v>0</v>
      </c>
      <c r="U643" s="40">
        <f>IFERROR(VLOOKUP(A643,Table1424[],10,0),0)</f>
        <v>46140</v>
      </c>
      <c r="V643">
        <f t="shared" si="44"/>
        <v>1</v>
      </c>
      <c r="W643" t="str">
        <f t="shared" si="45"/>
        <v>Available</v>
      </c>
      <c r="X643" s="164" t="str" cm="1">
        <f t="array" aca="1" ref="X643" ca="1">SUBSTITUTE(SUBSTITUTE(MID(CELL("filename"),FIND("[",CELL("filename"))+1,FIND("]",CELL("filename"))-FIND("[",CELL("filename"))-1)," JH Farmer Payment-",""),".xlsx","")</f>
        <v>Indent</v>
      </c>
      <c r="Y643" s="13">
        <f t="shared" ref="Y643:Y706" si="46">(F643*0.05)*(H643/G643)</f>
        <v>16.687550986842105</v>
      </c>
      <c r="Z643" s="3">
        <v>0</v>
      </c>
    </row>
    <row r="644" spans="1:27" x14ac:dyDescent="0.25">
      <c r="A644" t="str">
        <f>CONCATENATE(Table2[[#This Row],[Code]],Table2[[#This Row],[Farmers Code]])</f>
        <v>200200210029</v>
      </c>
      <c r="B644" s="1" t="str">
        <f>INDEX('MPG Payment'!$A:$A,MATCH(Table2[[#This Row],[Code]],'MPG Payment'!B:B,0))</f>
        <v>BMC Code :2002</v>
      </c>
      <c r="C644" t="str">
        <f>VLOOKUP(Table2[[#This Row],[Code]],'MPG Payment'!B:C,2,0)</f>
        <v>PUNGI</v>
      </c>
      <c r="D644" s="17">
        <v>20020021</v>
      </c>
      <c r="E644" s="17" t="s">
        <v>31</v>
      </c>
      <c r="F644" s="1">
        <v>7</v>
      </c>
      <c r="G644" s="13">
        <v>13.02</v>
      </c>
      <c r="H644" s="13">
        <v>504.73779999999994</v>
      </c>
      <c r="I644" s="166">
        <v>0</v>
      </c>
      <c r="J644" s="191">
        <v>0</v>
      </c>
      <c r="K644" s="166">
        <v>0</v>
      </c>
      <c r="L644" s="166">
        <v>0</v>
      </c>
      <c r="M644" s="18">
        <v>0</v>
      </c>
      <c r="N644" s="165">
        <f>VLOOKUP(Table2[[#This Row],[Code]],'MPG Payment'!$B$4:$Z$130,25,0)</f>
        <v>0</v>
      </c>
      <c r="O644" s="170">
        <f t="shared" si="43"/>
        <v>505</v>
      </c>
      <c r="P644" t="str">
        <f>IFERROR(VLOOKUP(D644,'Bank Master'!$C$3:$D$7987,2,0),"Indirect")</f>
        <v>Direct</v>
      </c>
      <c r="Q644" t="str">
        <f>IFERROR(VLOOKUP(A644,Table1424[],6,0),0)</f>
        <v>RAJESH NAND TIWARI</v>
      </c>
      <c r="R644" t="str">
        <f>IFERROR(VLOOKUP(A644,Table1424[],7,0),0)</f>
        <v>59154181255</v>
      </c>
      <c r="S644" t="str">
        <f>IFERROR(VLOOKUP(A644,Table1424[],8,0),0)</f>
        <v>IDIB000B873</v>
      </c>
      <c r="T644">
        <f>IFERROR(VLOOKUP(A644,Table1424[],9,0),0)</f>
        <v>0</v>
      </c>
      <c r="U644" s="40">
        <f>IFERROR(VLOOKUP(A644,Table1424[],10,0),0)</f>
        <v>46203</v>
      </c>
      <c r="V644">
        <f t="shared" si="44"/>
        <v>1</v>
      </c>
      <c r="W644" t="str">
        <f t="shared" si="45"/>
        <v>Available</v>
      </c>
      <c r="X644" s="164" t="str" cm="1">
        <f t="array" aca="1" ref="X644" ca="1">SUBSTITUTE(SUBSTITUTE(MID(CELL("filename"),FIND("[",CELL("filename"))+1,FIND("]",CELL("filename"))-FIND("[",CELL("filename"))-1)," JH Farmer Payment-",""),".xlsx","")</f>
        <v>Indent</v>
      </c>
      <c r="Y644" s="13">
        <f t="shared" si="46"/>
        <v>13.568220430107528</v>
      </c>
      <c r="Z644" s="3">
        <v>0</v>
      </c>
    </row>
    <row r="645" spans="1:27" x14ac:dyDescent="0.25">
      <c r="A645" t="str">
        <f>CONCATENATE(Table2[[#This Row],[Code]],Table2[[#This Row],[Farmers Code]])</f>
        <v>200200210030</v>
      </c>
      <c r="B645" s="1" t="str">
        <f>INDEX('MPG Payment'!$A:$A,MATCH(Table2[[#This Row],[Code]],'MPG Payment'!B:B,0))</f>
        <v>BMC Code :2002</v>
      </c>
      <c r="C645" t="str">
        <f>VLOOKUP(Table2[[#This Row],[Code]],'MPG Payment'!B:C,2,0)</f>
        <v>PUNGI</v>
      </c>
      <c r="D645" s="17">
        <v>20020021</v>
      </c>
      <c r="E645" s="17" t="s">
        <v>7</v>
      </c>
      <c r="F645" s="1">
        <v>5</v>
      </c>
      <c r="G645" s="13">
        <v>7.05</v>
      </c>
      <c r="H645" s="13">
        <v>295.66550000000001</v>
      </c>
      <c r="I645" s="166">
        <v>0</v>
      </c>
      <c r="J645" s="191">
        <v>0</v>
      </c>
      <c r="K645" s="166">
        <v>0</v>
      </c>
      <c r="L645" s="166">
        <v>0</v>
      </c>
      <c r="M645" s="18">
        <v>0</v>
      </c>
      <c r="N645" s="165">
        <f>VLOOKUP(Table2[[#This Row],[Code]],'MPG Payment'!$B$4:$Z$130,25,0)</f>
        <v>0</v>
      </c>
      <c r="O645" s="170">
        <f t="shared" si="43"/>
        <v>296</v>
      </c>
      <c r="P645" t="str">
        <f>IFERROR(VLOOKUP(D645,'Bank Master'!$C$3:$D$7987,2,0),"Indirect")</f>
        <v>Direct</v>
      </c>
      <c r="Q645" t="str">
        <f>IFERROR(VLOOKUP(A645,Table1424[],6,0),0)</f>
        <v>ARTI KUMARI</v>
      </c>
      <c r="R645" t="str">
        <f>IFERROR(VLOOKUP(A645,Table1424[],7,0),0)</f>
        <v>4043001500093014</v>
      </c>
      <c r="S645" t="str">
        <f>IFERROR(VLOOKUP(A645,Table1424[],8,0),0)</f>
        <v>PUNB0040720</v>
      </c>
      <c r="T645">
        <f>IFERROR(VLOOKUP(A645,Table1424[],9,0),0)</f>
        <v>0</v>
      </c>
      <c r="U645" s="40">
        <f>IFERROR(VLOOKUP(A645,Table1424[],10,0),0)</f>
        <v>46209</v>
      </c>
      <c r="V645">
        <f t="shared" si="44"/>
        <v>1</v>
      </c>
      <c r="W645" t="str">
        <f t="shared" si="45"/>
        <v>Available</v>
      </c>
      <c r="X645" s="164" t="str" cm="1">
        <f t="array" aca="1" ref="X645" ca="1">SUBSTITUTE(SUBSTITUTE(MID(CELL("filename"),FIND("[",CELL("filename"))+1,FIND("]",CELL("filename"))-FIND("[",CELL("filename"))-1)," JH Farmer Payment-",""),".xlsx","")</f>
        <v>Indent</v>
      </c>
      <c r="Y645" s="13">
        <f t="shared" si="46"/>
        <v>10.484592198581561</v>
      </c>
      <c r="Z645" s="3">
        <v>0</v>
      </c>
      <c r="AA645" s="3"/>
    </row>
    <row r="646" spans="1:27" x14ac:dyDescent="0.25">
      <c r="A646" t="str">
        <f>CONCATENATE(Table2[[#This Row],[Code]],Table2[[#This Row],[Farmers Code]])</f>
        <v>200200210031</v>
      </c>
      <c r="B646" s="1" t="str">
        <f>INDEX('MPG Payment'!$A:$A,MATCH(Table2[[#This Row],[Code]],'MPG Payment'!B:B,0))</f>
        <v>BMC Code :2002</v>
      </c>
      <c r="C646" t="str">
        <f>VLOOKUP(Table2[[#This Row],[Code]],'MPG Payment'!B:C,2,0)</f>
        <v>PUNGI</v>
      </c>
      <c r="D646" s="17">
        <v>20020021</v>
      </c>
      <c r="E646" s="17" t="s">
        <v>422</v>
      </c>
      <c r="F646" s="1">
        <v>7</v>
      </c>
      <c r="G646" s="13">
        <v>21.179999999999996</v>
      </c>
      <c r="H646" s="13">
        <v>752.67640000000006</v>
      </c>
      <c r="I646" s="166">
        <v>0</v>
      </c>
      <c r="J646" s="191">
        <v>0</v>
      </c>
      <c r="K646" s="166">
        <v>0</v>
      </c>
      <c r="L646" s="166">
        <v>0</v>
      </c>
      <c r="M646" s="18">
        <v>0</v>
      </c>
      <c r="N646" s="165">
        <f>VLOOKUP(Table2[[#This Row],[Code]],'MPG Payment'!$B$4:$Z$130,25,0)</f>
        <v>0</v>
      </c>
      <c r="O646" s="170">
        <f t="shared" si="43"/>
        <v>753</v>
      </c>
      <c r="P646" t="str">
        <f>IFERROR(VLOOKUP(D646,'Bank Master'!$C$3:$D$7987,2,0),"Indirect")</f>
        <v>Direct</v>
      </c>
      <c r="Q646" t="str">
        <f>IFERROR(VLOOKUP(A646,Table1424[],6,0),0)</f>
        <v>JAGARNATH ORAON</v>
      </c>
      <c r="R646" t="str">
        <f>IFERROR(VLOOKUP(A646,Table1424[],7,0),0)</f>
        <v>59111084207</v>
      </c>
      <c r="S646" t="str">
        <f>IFERROR(VLOOKUP(A646,Table1424[],8,0),0)</f>
        <v>IDIB000B873</v>
      </c>
      <c r="T646">
        <f>IFERROR(VLOOKUP(A646,Table1424[],9,0),0)</f>
        <v>0</v>
      </c>
      <c r="U646" s="40">
        <f>IFERROR(VLOOKUP(A646,Table1424[],10,0),0)</f>
        <v>46223</v>
      </c>
      <c r="V646">
        <f t="shared" si="44"/>
        <v>1</v>
      </c>
      <c r="W646" t="str">
        <f t="shared" si="45"/>
        <v>Available</v>
      </c>
      <c r="X646" s="164" t="str" cm="1">
        <f t="array" aca="1" ref="X646" ca="1">SUBSTITUTE(SUBSTITUTE(MID(CELL("filename"),FIND("[",CELL("filename"))+1,FIND("]",CELL("filename"))-FIND("[",CELL("filename"))-1)," JH Farmer Payment-",""),".xlsx","")</f>
        <v>Indent</v>
      </c>
      <c r="Y646" s="13">
        <f t="shared" si="46"/>
        <v>12.437995278564689</v>
      </c>
      <c r="Z646" s="3">
        <v>0</v>
      </c>
    </row>
    <row r="647" spans="1:27" x14ac:dyDescent="0.25">
      <c r="A647" t="str">
        <f>CONCATENATE(Table2[[#This Row],[Code]],Table2[[#This Row],[Farmers Code]])</f>
        <v>200200210032</v>
      </c>
      <c r="B647" s="1" t="str">
        <f>INDEX('MPG Payment'!$A:$A,MATCH(Table2[[#This Row],[Code]],'MPG Payment'!B:B,0))</f>
        <v>BMC Code :2002</v>
      </c>
      <c r="C647" t="str">
        <f>VLOOKUP(Table2[[#This Row],[Code]],'MPG Payment'!B:C,2,0)</f>
        <v>PUNGI</v>
      </c>
      <c r="D647" s="17">
        <v>20020021</v>
      </c>
      <c r="E647" s="17" t="s">
        <v>8</v>
      </c>
      <c r="F647" s="1">
        <v>7</v>
      </c>
      <c r="G647" s="13">
        <v>20.100000000000001</v>
      </c>
      <c r="H647" s="13">
        <v>674.9502</v>
      </c>
      <c r="I647" s="166">
        <v>0</v>
      </c>
      <c r="J647" s="191">
        <v>0</v>
      </c>
      <c r="K647" s="166">
        <v>0</v>
      </c>
      <c r="L647" s="166">
        <v>0</v>
      </c>
      <c r="M647" s="18">
        <v>0</v>
      </c>
      <c r="N647" s="165">
        <f>VLOOKUP(Table2[[#This Row],[Code]],'MPG Payment'!$B$4:$Z$130,25,0)</f>
        <v>0</v>
      </c>
      <c r="O647" s="170">
        <f t="shared" si="43"/>
        <v>675</v>
      </c>
      <c r="P647" t="str">
        <f>IFERROR(VLOOKUP(D647,'Bank Master'!$C$3:$D$7987,2,0),"Indirect")</f>
        <v>Direct</v>
      </c>
      <c r="Q647" t="str">
        <f>IFERROR(VLOOKUP(A647,Table1424[],6,0),0)</f>
        <v>SHAMBHURAM PATHAK</v>
      </c>
      <c r="R647" t="str">
        <f>IFERROR(VLOOKUP(A647,Table1424[],7,0),0)</f>
        <v>590510110000447</v>
      </c>
      <c r="S647" t="str">
        <f>IFERROR(VLOOKUP(A647,Table1424[],8,0),0)</f>
        <v>BKID0005905</v>
      </c>
      <c r="T647">
        <f>IFERROR(VLOOKUP(A647,Table1424[],9,0),0)</f>
        <v>0</v>
      </c>
      <c r="U647" s="40">
        <f>IFERROR(VLOOKUP(A647,Table1424[],10,0),0)</f>
        <v>46223</v>
      </c>
      <c r="V647">
        <f t="shared" si="44"/>
        <v>1</v>
      </c>
      <c r="W647" t="str">
        <f t="shared" si="45"/>
        <v>Available</v>
      </c>
      <c r="X647" s="164" t="str" cm="1">
        <f t="array" aca="1" ref="X647" ca="1">SUBSTITUTE(SUBSTITUTE(MID(CELL("filename"),FIND("[",CELL("filename"))+1,FIND("]",CELL("filename"))-FIND("[",CELL("filename"))-1)," JH Farmer Payment-",""),".xlsx","")</f>
        <v>Indent</v>
      </c>
      <c r="Y647" s="13">
        <f t="shared" si="46"/>
        <v>11.752864179104478</v>
      </c>
      <c r="Z647" s="3">
        <v>0</v>
      </c>
    </row>
    <row r="648" spans="1:27" x14ac:dyDescent="0.25">
      <c r="A648" t="str">
        <f>CONCATENATE(Table2[[#This Row],[Code]],Table2[[#This Row],[Farmers Code]])</f>
        <v>200200210033</v>
      </c>
      <c r="B648" s="1" t="str">
        <f>INDEX('MPG Payment'!$A:$A,MATCH(Table2[[#This Row],[Code]],'MPG Payment'!B:B,0))</f>
        <v>BMC Code :2002</v>
      </c>
      <c r="C648" t="str">
        <f>VLOOKUP(Table2[[#This Row],[Code]],'MPG Payment'!B:C,2,0)</f>
        <v>PUNGI</v>
      </c>
      <c r="D648" s="17">
        <v>20020021</v>
      </c>
      <c r="E648" s="17" t="s">
        <v>32</v>
      </c>
      <c r="F648" s="1">
        <v>14</v>
      </c>
      <c r="G648" s="13">
        <v>29.169999999999995</v>
      </c>
      <c r="H648" s="13">
        <v>1088.1249</v>
      </c>
      <c r="I648" s="166">
        <v>0</v>
      </c>
      <c r="J648" s="191">
        <v>0</v>
      </c>
      <c r="K648" s="166">
        <v>0</v>
      </c>
      <c r="L648" s="166">
        <v>0</v>
      </c>
      <c r="M648" s="18">
        <v>0</v>
      </c>
      <c r="N648" s="165">
        <f>VLOOKUP(Table2[[#This Row],[Code]],'MPG Payment'!$B$4:$Z$130,25,0)</f>
        <v>0</v>
      </c>
      <c r="O648" s="170">
        <f t="shared" si="43"/>
        <v>1088</v>
      </c>
      <c r="P648" t="str">
        <f>IFERROR(VLOOKUP(D648,'Bank Master'!$C$3:$D$7987,2,0),"Indirect")</f>
        <v>Direct</v>
      </c>
      <c r="Q648" t="str">
        <f>IFERROR(VLOOKUP(A648,Table1424[],6,0),0)</f>
        <v>RAMA ORAON</v>
      </c>
      <c r="R648" t="str">
        <f>IFERROR(VLOOKUP(A648,Table1424[],7,0),0)</f>
        <v>638202010005059</v>
      </c>
      <c r="S648" t="str">
        <f>IFERROR(VLOOKUP(A648,Table1424[],8,0),0)</f>
        <v>UBIN0563820</v>
      </c>
      <c r="T648">
        <f>IFERROR(VLOOKUP(A648,Table1424[],9,0),0)</f>
        <v>0</v>
      </c>
      <c r="U648" s="40">
        <f>IFERROR(VLOOKUP(A648,Table1424[],10,0),0)</f>
        <v>46244</v>
      </c>
      <c r="V648">
        <f t="shared" si="44"/>
        <v>1</v>
      </c>
      <c r="W648" t="str">
        <f t="shared" si="45"/>
        <v>Available</v>
      </c>
      <c r="X648" s="164" t="str" cm="1">
        <f t="array" aca="1" ref="X648" ca="1">SUBSTITUTE(SUBSTITUTE(MID(CELL("filename"),FIND("[",CELL("filename"))+1,FIND("]",CELL("filename"))-FIND("[",CELL("filename"))-1)," JH Farmer Payment-",""),".xlsx","")</f>
        <v>Indent</v>
      </c>
      <c r="Y648" s="13">
        <f t="shared" si="46"/>
        <v>26.112013369900591</v>
      </c>
      <c r="Z648" s="3">
        <v>0</v>
      </c>
    </row>
    <row r="649" spans="1:27" x14ac:dyDescent="0.25">
      <c r="A649" t="str">
        <f>CONCATENATE(Table2[[#This Row],[Code]],Table2[[#This Row],[Farmers Code]])</f>
        <v>200200210034</v>
      </c>
      <c r="B649" s="1" t="str">
        <f>INDEX('MPG Payment'!$A:$A,MATCH(Table2[[#This Row],[Code]],'MPG Payment'!B:B,0))</f>
        <v>BMC Code :2002</v>
      </c>
      <c r="C649" t="str">
        <f>VLOOKUP(Table2[[#This Row],[Code]],'MPG Payment'!B:C,2,0)</f>
        <v>PUNGI</v>
      </c>
      <c r="D649" s="17">
        <v>20020021</v>
      </c>
      <c r="E649" s="17" t="s">
        <v>33</v>
      </c>
      <c r="F649" s="1">
        <v>7</v>
      </c>
      <c r="G649" s="13">
        <v>13.49</v>
      </c>
      <c r="H649" s="13">
        <v>471.47220000000004</v>
      </c>
      <c r="I649" s="166">
        <v>0</v>
      </c>
      <c r="J649" s="191">
        <v>0</v>
      </c>
      <c r="K649" s="166">
        <v>0</v>
      </c>
      <c r="L649" s="166">
        <v>0</v>
      </c>
      <c r="M649" s="18">
        <v>0</v>
      </c>
      <c r="N649" s="165">
        <f>VLOOKUP(Table2[[#This Row],[Code]],'MPG Payment'!$B$4:$Z$130,25,0)</f>
        <v>0</v>
      </c>
      <c r="O649" s="170">
        <f t="shared" si="43"/>
        <v>471</v>
      </c>
      <c r="P649" t="str">
        <f>IFERROR(VLOOKUP(D649,'Bank Master'!$C$3:$D$7987,2,0),"Indirect")</f>
        <v>Direct</v>
      </c>
      <c r="Q649" t="str">
        <f>IFERROR(VLOOKUP(A649,Table1424[],6,0),0)</f>
        <v>MAHESHWAR ORAON</v>
      </c>
      <c r="R649" t="str">
        <f>IFERROR(VLOOKUP(A649,Table1424[],7,0),0)</f>
        <v>638202010001638</v>
      </c>
      <c r="S649" t="str">
        <f>IFERROR(VLOOKUP(A649,Table1424[],8,0),0)</f>
        <v>UBIN0563820</v>
      </c>
      <c r="T649">
        <f>IFERROR(VLOOKUP(A649,Table1424[],9,0),0)</f>
        <v>0</v>
      </c>
      <c r="U649" s="40">
        <f>IFERROR(VLOOKUP(A649,Table1424[],10,0),0)</f>
        <v>46251</v>
      </c>
      <c r="V649">
        <f t="shared" si="44"/>
        <v>1</v>
      </c>
      <c r="W649" t="str">
        <f t="shared" si="45"/>
        <v>Available</v>
      </c>
      <c r="X649" s="164" t="str" cm="1">
        <f t="array" aca="1" ref="X649" ca="1">SUBSTITUTE(SUBSTITUTE(MID(CELL("filename"),FIND("[",CELL("filename"))+1,FIND("]",CELL("filename"))-FIND("[",CELL("filename"))-1)," JH Farmer Payment-",""),".xlsx","")</f>
        <v>Indent</v>
      </c>
      <c r="Y649" s="13">
        <f t="shared" si="46"/>
        <v>12.232414381022982</v>
      </c>
      <c r="Z649" s="3">
        <v>0</v>
      </c>
    </row>
    <row r="650" spans="1:27" x14ac:dyDescent="0.25">
      <c r="A650" t="str">
        <f>CONCATENATE(Table2[[#This Row],[Code]],Table2[[#This Row],[Farmers Code]])</f>
        <v>200200210035</v>
      </c>
      <c r="B650" s="1" t="str">
        <f>INDEX('MPG Payment'!$A:$A,MATCH(Table2[[#This Row],[Code]],'MPG Payment'!B:B,0))</f>
        <v>BMC Code :2002</v>
      </c>
      <c r="C650" t="str">
        <f>VLOOKUP(Table2[[#This Row],[Code]],'MPG Payment'!B:C,2,0)</f>
        <v>PUNGI</v>
      </c>
      <c r="D650" s="17">
        <v>20020021</v>
      </c>
      <c r="E650" s="17" t="s">
        <v>9</v>
      </c>
      <c r="F650" s="1">
        <v>8</v>
      </c>
      <c r="G650" s="13">
        <v>9.43</v>
      </c>
      <c r="H650" s="13">
        <v>321.00749999999999</v>
      </c>
      <c r="I650" s="166">
        <v>0</v>
      </c>
      <c r="J650" s="191">
        <v>0</v>
      </c>
      <c r="K650" s="166">
        <v>0</v>
      </c>
      <c r="L650" s="166">
        <v>0</v>
      </c>
      <c r="M650" s="18">
        <v>0</v>
      </c>
      <c r="N650" s="165">
        <f>VLOOKUP(Table2[[#This Row],[Code]],'MPG Payment'!$B$4:$Z$130,25,0)</f>
        <v>0</v>
      </c>
      <c r="O650" s="170">
        <f t="shared" si="43"/>
        <v>321</v>
      </c>
      <c r="P650" t="str">
        <f>IFERROR(VLOOKUP(D650,'Bank Master'!$C$3:$D$7987,2,0),"Indirect")</f>
        <v>Direct</v>
      </c>
      <c r="Q650" t="str">
        <f>IFERROR(VLOOKUP(A650,Table1424[],6,0),0)</f>
        <v>LAXMI DEVI</v>
      </c>
      <c r="R650" t="str">
        <f>IFERROR(VLOOKUP(A650,Table1424[],7,0),0)</f>
        <v>638202010007794</v>
      </c>
      <c r="S650" t="str">
        <f>IFERROR(VLOOKUP(A650,Table1424[],8,0),0)</f>
        <v>UBIN0563820</v>
      </c>
      <c r="T650">
        <f>IFERROR(VLOOKUP(A650,Table1424[],9,0),0)</f>
        <v>0</v>
      </c>
      <c r="U650" s="40">
        <f>IFERROR(VLOOKUP(A650,Table1424[],10,0),0)</f>
        <v>46272</v>
      </c>
      <c r="V650">
        <f t="shared" si="44"/>
        <v>1</v>
      </c>
      <c r="W650" t="str">
        <f t="shared" si="45"/>
        <v>Available</v>
      </c>
      <c r="X650" s="164" t="str" cm="1">
        <f t="array" aca="1" ref="X650" ca="1">SUBSTITUTE(SUBSTITUTE(MID(CELL("filename"),FIND("[",CELL("filename"))+1,FIND("]",CELL("filename"))-FIND("[",CELL("filename"))-1)," JH Farmer Payment-",""),".xlsx","")</f>
        <v>Indent</v>
      </c>
      <c r="Y650" s="13">
        <f t="shared" si="46"/>
        <v>13.616436903499471</v>
      </c>
      <c r="Z650" s="3">
        <v>0</v>
      </c>
    </row>
    <row r="651" spans="1:27" x14ac:dyDescent="0.25">
      <c r="A651" t="str">
        <f>CONCATENATE(Table2[[#This Row],[Code]],Table2[[#This Row],[Farmers Code]])</f>
        <v>200200230005</v>
      </c>
      <c r="B651" s="1" t="str">
        <f>INDEX('MPG Payment'!$A:$A,MATCH(Table2[[#This Row],[Code]],'MPG Payment'!B:B,0))</f>
        <v>BMC Code :2002</v>
      </c>
      <c r="C651" t="str">
        <f>VLOOKUP(Table2[[#This Row],[Code]],'MPG Payment'!B:C,2,0)</f>
        <v>BARTOLI</v>
      </c>
      <c r="D651" s="17">
        <v>20020023</v>
      </c>
      <c r="E651" s="17" t="s">
        <v>18</v>
      </c>
      <c r="F651" s="1">
        <v>14</v>
      </c>
      <c r="G651" s="13">
        <v>46.32</v>
      </c>
      <c r="H651" s="13">
        <v>1822.4084000000003</v>
      </c>
      <c r="I651" s="166">
        <v>0</v>
      </c>
      <c r="J651" s="191">
        <v>0</v>
      </c>
      <c r="K651" s="166">
        <v>0</v>
      </c>
      <c r="L651" s="166">
        <v>0</v>
      </c>
      <c r="M651" s="18">
        <v>0</v>
      </c>
      <c r="N651" s="165">
        <f>VLOOKUP(Table2[[#This Row],[Code]],'MPG Payment'!$B$4:$Z$130,25,0)</f>
        <v>0</v>
      </c>
      <c r="O651" s="170">
        <f t="shared" si="43"/>
        <v>1822</v>
      </c>
      <c r="P651" t="str">
        <f>IFERROR(VLOOKUP(D651,'Bank Master'!$C$3:$D$7987,2,0),"Indirect")</f>
        <v>Direct</v>
      </c>
      <c r="Q651" t="str">
        <f>IFERROR(VLOOKUP(A651,Table1424[],6,0),0)</f>
        <v>SAHINA KHATUN</v>
      </c>
      <c r="R651" t="str">
        <f>IFERROR(VLOOKUP(A651,Table1424[],7,0),0)</f>
        <v>638202120003644</v>
      </c>
      <c r="S651" t="str">
        <f>IFERROR(VLOOKUP(A651,Table1424[],8,0),0)</f>
        <v>UBIN0563820</v>
      </c>
      <c r="T651">
        <f>IFERROR(VLOOKUP(A651,Table1424[],9,0),0)</f>
        <v>0</v>
      </c>
      <c r="U651" s="40">
        <f>IFERROR(VLOOKUP(A651,Table1424[],10,0),0)</f>
        <v>45959</v>
      </c>
      <c r="V651">
        <f t="shared" si="44"/>
        <v>1</v>
      </c>
      <c r="W651" t="str">
        <f t="shared" si="45"/>
        <v>Available</v>
      </c>
      <c r="X651" s="164" t="str" cm="1">
        <f t="array" aca="1" ref="X651" ca="1">SUBSTITUTE(SUBSTITUTE(MID(CELL("filename"),FIND("[",CELL("filename"))+1,FIND("]",CELL("filename"))-FIND("[",CELL("filename"))-1)," JH Farmer Payment-",""),".xlsx","")</f>
        <v>Indent</v>
      </c>
      <c r="Y651" s="13">
        <f t="shared" si="46"/>
        <v>27.540714162348884</v>
      </c>
      <c r="Z651" s="3">
        <v>0</v>
      </c>
      <c r="AA651" s="3"/>
    </row>
    <row r="652" spans="1:27" x14ac:dyDescent="0.25">
      <c r="A652" t="str">
        <f>CONCATENATE(Table2[[#This Row],[Code]],Table2[[#This Row],[Farmers Code]])</f>
        <v>200200230010</v>
      </c>
      <c r="B652" s="1" t="str">
        <f>INDEX('MPG Payment'!$A:$A,MATCH(Table2[[#This Row],[Code]],'MPG Payment'!B:B,0))</f>
        <v>BMC Code :2002</v>
      </c>
      <c r="C652" t="str">
        <f>VLOOKUP(Table2[[#This Row],[Code]],'MPG Payment'!B:C,2,0)</f>
        <v>BARTOLI</v>
      </c>
      <c r="D652" s="17">
        <v>20020023</v>
      </c>
      <c r="E652" s="17" t="s">
        <v>21</v>
      </c>
      <c r="F652" s="1">
        <v>13</v>
      </c>
      <c r="G652" s="13">
        <v>34.75</v>
      </c>
      <c r="H652" s="13">
        <v>1392.8081999999999</v>
      </c>
      <c r="I652" s="166">
        <v>0</v>
      </c>
      <c r="J652" s="191">
        <v>0</v>
      </c>
      <c r="K652" s="166">
        <v>0</v>
      </c>
      <c r="L652" s="166">
        <v>0</v>
      </c>
      <c r="M652" s="18">
        <v>0</v>
      </c>
      <c r="N652" s="165">
        <f>VLOOKUP(Table2[[#This Row],[Code]],'MPG Payment'!$B$4:$Z$130,25,0)</f>
        <v>0</v>
      </c>
      <c r="O652" s="170">
        <f t="shared" si="43"/>
        <v>1393</v>
      </c>
      <c r="P652" t="str">
        <f>IFERROR(VLOOKUP(D652,'Bank Master'!$C$3:$D$7987,2,0),"Indirect")</f>
        <v>Direct</v>
      </c>
      <c r="Q652" t="str">
        <f>IFERROR(VLOOKUP(A652,Table1424[],6,0),0)</f>
        <v>MAHFUJ ANSARI</v>
      </c>
      <c r="R652" t="str">
        <f>IFERROR(VLOOKUP(A652,Table1424[],7,0),0)</f>
        <v>0400010598880</v>
      </c>
      <c r="S652" t="str">
        <f>IFERROR(VLOOKUP(A652,Table1424[],8,0),0)</f>
        <v>PUNB0040020</v>
      </c>
      <c r="T652">
        <f>IFERROR(VLOOKUP(A652,Table1424[],9,0),0)</f>
        <v>0</v>
      </c>
      <c r="U652" s="40">
        <f>IFERROR(VLOOKUP(A652,Table1424[],10,0),0)</f>
        <v>45959</v>
      </c>
      <c r="V652">
        <f t="shared" si="44"/>
        <v>1</v>
      </c>
      <c r="W652" t="str">
        <f t="shared" si="45"/>
        <v>Available</v>
      </c>
      <c r="X652" s="164" t="str" cm="1">
        <f t="array" aca="1" ref="X652" ca="1">SUBSTITUTE(SUBSTITUTE(MID(CELL("filename"),FIND("[",CELL("filename"))+1,FIND("]",CELL("filename"))-FIND("[",CELL("filename"))-1)," JH Farmer Payment-",""),".xlsx","")</f>
        <v>Indent</v>
      </c>
      <c r="Y652" s="13">
        <f t="shared" si="46"/>
        <v>26.052527482014387</v>
      </c>
      <c r="Z652" s="3">
        <v>0</v>
      </c>
      <c r="AA652" s="3"/>
    </row>
    <row r="653" spans="1:27" x14ac:dyDescent="0.25">
      <c r="A653" t="str">
        <f>CONCATENATE(Table2[[#This Row],[Code]],Table2[[#This Row],[Farmers Code]])</f>
        <v>200200230015</v>
      </c>
      <c r="B653" s="1" t="str">
        <f>INDEX('MPG Payment'!$A:$A,MATCH(Table2[[#This Row],[Code]],'MPG Payment'!B:B,0))</f>
        <v>BMC Code :2002</v>
      </c>
      <c r="C653" t="str">
        <f>VLOOKUP(Table2[[#This Row],[Code]],'MPG Payment'!B:C,2,0)</f>
        <v>BARTOLI</v>
      </c>
      <c r="D653" s="17">
        <v>20020023</v>
      </c>
      <c r="E653" s="17" t="s">
        <v>25</v>
      </c>
      <c r="F653" s="1">
        <v>14</v>
      </c>
      <c r="G653" s="13">
        <v>48.77000000000001</v>
      </c>
      <c r="H653" s="13">
        <v>1935.3123000000001</v>
      </c>
      <c r="I653" s="166">
        <v>0</v>
      </c>
      <c r="J653" s="191">
        <v>0</v>
      </c>
      <c r="K653" s="166">
        <v>0</v>
      </c>
      <c r="L653" s="166">
        <v>0</v>
      </c>
      <c r="M653" s="18">
        <v>0</v>
      </c>
      <c r="N653" s="165">
        <f>VLOOKUP(Table2[[#This Row],[Code]],'MPG Payment'!$B$4:$Z$130,25,0)</f>
        <v>0</v>
      </c>
      <c r="O653" s="170">
        <f t="shared" si="43"/>
        <v>1935</v>
      </c>
      <c r="P653" t="str">
        <f>IFERROR(VLOOKUP(D653,'Bank Master'!$C$3:$D$7987,2,0),"Indirect")</f>
        <v>Direct</v>
      </c>
      <c r="Q653" t="str">
        <f>IFERROR(VLOOKUP(A653,Table1424[],6,0),0)</f>
        <v>THAHEMUN KHATUN</v>
      </c>
      <c r="R653" t="str">
        <f>IFERROR(VLOOKUP(A653,Table1424[],7,0),0)</f>
        <v>000110132062</v>
      </c>
      <c r="S653" t="str">
        <f>IFERROR(VLOOKUP(A653,Table1424[],8,0),0)</f>
        <v>IPOS0000001</v>
      </c>
      <c r="T653">
        <f>IFERROR(VLOOKUP(A653,Table1424[],9,0),0)</f>
        <v>0</v>
      </c>
      <c r="U653" s="40">
        <f>IFERROR(VLOOKUP(A653,Table1424[],10,0),0)</f>
        <v>46034</v>
      </c>
      <c r="V653">
        <f t="shared" si="44"/>
        <v>1</v>
      </c>
      <c r="W653" t="str">
        <f t="shared" si="45"/>
        <v>Available</v>
      </c>
      <c r="X653" s="164" t="str" cm="1">
        <f t="array" aca="1" ref="X653" ca="1">SUBSTITUTE(SUBSTITUTE(MID(CELL("filename"),FIND("[",CELL("filename"))+1,FIND("]",CELL("filename"))-FIND("[",CELL("filename"))-1)," JH Farmer Payment-",""),".xlsx","")</f>
        <v>Indent</v>
      </c>
      <c r="Y653" s="13">
        <f t="shared" si="46"/>
        <v>27.777703711297924</v>
      </c>
      <c r="Z653" s="3">
        <v>0</v>
      </c>
    </row>
    <row r="654" spans="1:27" x14ac:dyDescent="0.25">
      <c r="A654" t="str">
        <f>CONCATENATE(Table2[[#This Row],[Code]],Table2[[#This Row],[Farmers Code]])</f>
        <v>200200230016</v>
      </c>
      <c r="B654" s="1" t="str">
        <f>INDEX('MPG Payment'!$A:$A,MATCH(Table2[[#This Row],[Code]],'MPG Payment'!B:B,0))</f>
        <v>BMC Code :2002</v>
      </c>
      <c r="C654" t="str">
        <f>VLOOKUP(Table2[[#This Row],[Code]],'MPG Payment'!B:C,2,0)</f>
        <v>BARTOLI</v>
      </c>
      <c r="D654" s="17">
        <v>20020023</v>
      </c>
      <c r="E654" s="17" t="s">
        <v>26</v>
      </c>
      <c r="F654" s="1">
        <v>4</v>
      </c>
      <c r="G654" s="13">
        <v>1.8399999999999999</v>
      </c>
      <c r="H654" s="13">
        <v>72.704399999999993</v>
      </c>
      <c r="I654" s="166">
        <v>0</v>
      </c>
      <c r="J654" s="191">
        <v>0</v>
      </c>
      <c r="K654" s="166">
        <v>0</v>
      </c>
      <c r="L654" s="166">
        <v>0</v>
      </c>
      <c r="M654" s="18">
        <v>0</v>
      </c>
      <c r="N654" s="165">
        <f>VLOOKUP(Table2[[#This Row],[Code]],'MPG Payment'!$B$4:$Z$130,25,0)</f>
        <v>0</v>
      </c>
      <c r="O654" s="170">
        <f t="shared" si="43"/>
        <v>73</v>
      </c>
      <c r="P654" t="str">
        <f>IFERROR(VLOOKUP(D654,'Bank Master'!$C$3:$D$7987,2,0),"Indirect")</f>
        <v>Direct</v>
      </c>
      <c r="Q654" t="str">
        <f>IFERROR(VLOOKUP(A654,Table1424[],6,0),0)</f>
        <v>MUMTAJ ALAM</v>
      </c>
      <c r="R654" t="str">
        <f>IFERROR(VLOOKUP(A654,Table1424[],7,0),0)</f>
        <v>54240100007116</v>
      </c>
      <c r="S654" t="str">
        <f>IFERROR(VLOOKUP(A654,Table1424[],8,0),0)</f>
        <v>BARB0RATUCH</v>
      </c>
      <c r="T654">
        <f>IFERROR(VLOOKUP(A654,Table1424[],9,0),0)</f>
        <v>0</v>
      </c>
      <c r="U654" s="40">
        <f>IFERROR(VLOOKUP(A654,Table1424[],10,0),0)</f>
        <v>45965</v>
      </c>
      <c r="V654">
        <f t="shared" si="44"/>
        <v>1</v>
      </c>
      <c r="W654" t="str">
        <f t="shared" si="45"/>
        <v>Available</v>
      </c>
      <c r="X654" s="164" t="str" cm="1">
        <f t="array" aca="1" ref="X654" ca="1">SUBSTITUTE(SUBSTITUTE(MID(CELL("filename"),FIND("[",CELL("filename"))+1,FIND("]",CELL("filename"))-FIND("[",CELL("filename"))-1)," JH Farmer Payment-",""),".xlsx","")</f>
        <v>Indent</v>
      </c>
      <c r="Y654" s="13">
        <f t="shared" si="46"/>
        <v>7.9026521739130438</v>
      </c>
      <c r="Z654" s="3">
        <v>0</v>
      </c>
    </row>
    <row r="655" spans="1:27" x14ac:dyDescent="0.25">
      <c r="A655" t="str">
        <f>CONCATENATE(Table2[[#This Row],[Code]],Table2[[#This Row],[Farmers Code]])</f>
        <v>200200230022</v>
      </c>
      <c r="B655" s="1" t="str">
        <f>INDEX('MPG Payment'!$A:$A,MATCH(Table2[[#This Row],[Code]],'MPG Payment'!B:B,0))</f>
        <v>BMC Code :2002</v>
      </c>
      <c r="C655" t="str">
        <f>VLOOKUP(Table2[[#This Row],[Code]],'MPG Payment'!B:C,2,0)</f>
        <v>BARTOLI</v>
      </c>
      <c r="D655" s="17">
        <v>20020023</v>
      </c>
      <c r="E655" s="17" t="s">
        <v>37</v>
      </c>
      <c r="F655" s="1">
        <v>14</v>
      </c>
      <c r="G655" s="13">
        <v>47.509999999999991</v>
      </c>
      <c r="H655" s="13">
        <v>1930.0688</v>
      </c>
      <c r="I655" s="166">
        <v>0</v>
      </c>
      <c r="J655" s="191">
        <v>0</v>
      </c>
      <c r="K655" s="166">
        <v>0</v>
      </c>
      <c r="L655" s="166">
        <v>0</v>
      </c>
      <c r="M655" s="18">
        <v>0</v>
      </c>
      <c r="N655" s="165">
        <f>VLOOKUP(Table2[[#This Row],[Code]],'MPG Payment'!$B$4:$Z$130,25,0)</f>
        <v>0</v>
      </c>
      <c r="O655" s="170">
        <f t="shared" si="43"/>
        <v>1930</v>
      </c>
      <c r="P655" t="str">
        <f>IFERROR(VLOOKUP(D655,'Bank Master'!$C$3:$D$7987,2,0),"Indirect")</f>
        <v>Direct</v>
      </c>
      <c r="Q655" t="str">
        <f>IFERROR(VLOOKUP(A655,Table1424[],6,0),0)</f>
        <v>BULAND AKHTAR</v>
      </c>
      <c r="R655" t="str">
        <f>IFERROR(VLOOKUP(A655,Table1424[],7,0),0)</f>
        <v>0407010557696</v>
      </c>
      <c r="S655" t="str">
        <f>IFERROR(VLOOKUP(A655,Table1424[],8,0),0)</f>
        <v>PUNB0040720</v>
      </c>
      <c r="T655">
        <f>IFERROR(VLOOKUP(A655,Table1424[],9,0),0)</f>
        <v>0</v>
      </c>
      <c r="U655" s="40">
        <f>IFERROR(VLOOKUP(A655,Table1424[],10,0),0)</f>
        <v>45959</v>
      </c>
      <c r="V655">
        <f t="shared" si="44"/>
        <v>1</v>
      </c>
      <c r="W655" t="str">
        <f t="shared" si="45"/>
        <v>Available</v>
      </c>
      <c r="X655" s="164" t="str" cm="1">
        <f t="array" aca="1" ref="X655" ca="1">SUBSTITUTE(SUBSTITUTE(MID(CELL("filename"),FIND("[",CELL("filename"))+1,FIND("]",CELL("filename"))-FIND("[",CELL("filename"))-1)," JH Farmer Payment-",""),".xlsx","")</f>
        <v>Indent</v>
      </c>
      <c r="Y655" s="13">
        <f t="shared" si="46"/>
        <v>28.437132393180391</v>
      </c>
      <c r="Z655" s="3">
        <v>0</v>
      </c>
    </row>
    <row r="656" spans="1:27" x14ac:dyDescent="0.25">
      <c r="A656" t="str">
        <f>CONCATENATE(Table2[[#This Row],[Code]],Table2[[#This Row],[Farmers Code]])</f>
        <v>200200230024</v>
      </c>
      <c r="B656" s="1" t="str">
        <f>INDEX('MPG Payment'!$A:$A,MATCH(Table2[[#This Row],[Code]],'MPG Payment'!B:B,0))</f>
        <v>BMC Code :2002</v>
      </c>
      <c r="C656" t="str">
        <f>VLOOKUP(Table2[[#This Row],[Code]],'MPG Payment'!B:C,2,0)</f>
        <v>BARTOLI</v>
      </c>
      <c r="D656" s="17">
        <v>20020023</v>
      </c>
      <c r="E656" s="17" t="s">
        <v>29</v>
      </c>
      <c r="F656" s="1">
        <v>14</v>
      </c>
      <c r="G656" s="13">
        <v>152.84</v>
      </c>
      <c r="H656" s="13">
        <v>6398.3552000000009</v>
      </c>
      <c r="I656" s="166">
        <v>0</v>
      </c>
      <c r="J656" s="191">
        <v>0</v>
      </c>
      <c r="K656" s="166">
        <v>0</v>
      </c>
      <c r="L656" s="166">
        <v>0</v>
      </c>
      <c r="M656" s="18">
        <v>0</v>
      </c>
      <c r="N656" s="165">
        <f>VLOOKUP(Table2[[#This Row],[Code]],'MPG Payment'!$B$4:$Z$130,25,0)</f>
        <v>0</v>
      </c>
      <c r="O656" s="170">
        <f t="shared" si="43"/>
        <v>6398</v>
      </c>
      <c r="P656" t="str">
        <f>IFERROR(VLOOKUP(D656,'Bank Master'!$C$3:$D$7987,2,0),"Indirect")</f>
        <v>Direct</v>
      </c>
      <c r="Q656" t="str">
        <f>IFERROR(VLOOKUP(A656,Table1424[],6,0),0)</f>
        <v>MANIR ANSARI</v>
      </c>
      <c r="R656" t="str">
        <f>IFERROR(VLOOKUP(A656,Table1424[],7,0),0)</f>
        <v>59015194785</v>
      </c>
      <c r="S656" t="str">
        <f>IFERROR(VLOOKUP(A656,Table1424[],8,0),0)</f>
        <v>IDIB000B873</v>
      </c>
      <c r="T656">
        <f>IFERROR(VLOOKUP(A656,Table1424[],9,0),0)</f>
        <v>0</v>
      </c>
      <c r="U656" s="40">
        <f>IFERROR(VLOOKUP(A656,Table1424[],10,0),0)</f>
        <v>45959</v>
      </c>
      <c r="V656">
        <f t="shared" si="44"/>
        <v>1</v>
      </c>
      <c r="W656" t="str">
        <f t="shared" si="45"/>
        <v>Available</v>
      </c>
      <c r="X656" s="164" t="str" cm="1">
        <f t="array" aca="1" ref="X656" ca="1">SUBSTITUTE(SUBSTITUTE(MID(CELL("filename"),FIND("[",CELL("filename"))+1,FIND("]",CELL("filename"))-FIND("[",CELL("filename"))-1)," JH Farmer Payment-",""),".xlsx","")</f>
        <v>Indent</v>
      </c>
      <c r="Y656" s="13">
        <f t="shared" si="46"/>
        <v>29.3041654017273</v>
      </c>
      <c r="Z656" s="3">
        <v>0</v>
      </c>
    </row>
    <row r="657" spans="1:27" x14ac:dyDescent="0.25">
      <c r="A657" t="str">
        <f>CONCATENATE(Table2[[#This Row],[Code]],Table2[[#This Row],[Farmers Code]])</f>
        <v>200200230026</v>
      </c>
      <c r="B657" s="1" t="str">
        <f>INDEX('MPG Payment'!$A:$A,MATCH(Table2[[#This Row],[Code]],'MPG Payment'!B:B,0))</f>
        <v>BMC Code :2002</v>
      </c>
      <c r="C657" t="str">
        <f>VLOOKUP(Table2[[#This Row],[Code]],'MPG Payment'!B:C,2,0)</f>
        <v>BARTOLI</v>
      </c>
      <c r="D657" s="17">
        <v>20020023</v>
      </c>
      <c r="E657" s="17" t="s">
        <v>39</v>
      </c>
      <c r="F657" s="1">
        <v>6</v>
      </c>
      <c r="G657" s="13">
        <v>16.580000000000002</v>
      </c>
      <c r="H657" s="13">
        <v>720.64780000000007</v>
      </c>
      <c r="I657" s="166">
        <v>0</v>
      </c>
      <c r="J657" s="191">
        <v>0</v>
      </c>
      <c r="K657" s="166">
        <v>0</v>
      </c>
      <c r="L657" s="166">
        <v>0</v>
      </c>
      <c r="M657" s="18">
        <v>0</v>
      </c>
      <c r="N657" s="165">
        <f>VLOOKUP(Table2[[#This Row],[Code]],'MPG Payment'!$B$4:$Z$130,25,0)</f>
        <v>0</v>
      </c>
      <c r="O657" s="170">
        <f t="shared" si="43"/>
        <v>721</v>
      </c>
      <c r="P657" t="str">
        <f>IFERROR(VLOOKUP(D657,'Bank Master'!$C$3:$D$7987,2,0),"Indirect")</f>
        <v>Direct</v>
      </c>
      <c r="Q657" t="str">
        <f>IFERROR(VLOOKUP(A657,Table1424[],6,0),0)</f>
        <v>ISMAT JAHA</v>
      </c>
      <c r="R657" t="str">
        <f>IFERROR(VLOOKUP(A657,Table1424[],7,0),0)</f>
        <v>84048184612</v>
      </c>
      <c r="S657" t="str">
        <f>IFERROR(VLOOKUP(A657,Table1424[],8,0),0)</f>
        <v>SBIN0RRVCGB</v>
      </c>
      <c r="T657">
        <f>IFERROR(VLOOKUP(A657,Table1424[],9,0),0)</f>
        <v>0</v>
      </c>
      <c r="U657" s="40">
        <f>IFERROR(VLOOKUP(A657,Table1424[],10,0),0)</f>
        <v>46013</v>
      </c>
      <c r="V657">
        <f t="shared" si="44"/>
        <v>1</v>
      </c>
      <c r="W657" t="str">
        <f t="shared" si="45"/>
        <v>Available</v>
      </c>
      <c r="X657" s="164" t="str" cm="1">
        <f t="array" aca="1" ref="X657" ca="1">SUBSTITUTE(SUBSTITUTE(MID(CELL("filename"),FIND("[",CELL("filename"))+1,FIND("]",CELL("filename"))-FIND("[",CELL("filename"))-1)," JH Farmer Payment-",""),".xlsx","")</f>
        <v>Indent</v>
      </c>
      <c r="Y657" s="13">
        <f t="shared" si="46"/>
        <v>13.039465621230399</v>
      </c>
      <c r="Z657" s="3">
        <v>0</v>
      </c>
      <c r="AA657" s="3"/>
    </row>
    <row r="658" spans="1:27" x14ac:dyDescent="0.25">
      <c r="A658" t="str">
        <f>CONCATENATE(Table2[[#This Row],[Code]],Table2[[#This Row],[Farmers Code]])</f>
        <v>200200230027</v>
      </c>
      <c r="B658" s="1" t="str">
        <f>INDEX('MPG Payment'!$A:$A,MATCH(Table2[[#This Row],[Code]],'MPG Payment'!B:B,0))</f>
        <v>BMC Code :2002</v>
      </c>
      <c r="C658" t="str">
        <f>VLOOKUP(Table2[[#This Row],[Code]],'MPG Payment'!B:C,2,0)</f>
        <v>BARTOLI</v>
      </c>
      <c r="D658" s="17">
        <v>20020023</v>
      </c>
      <c r="E658" s="17" t="s">
        <v>6</v>
      </c>
      <c r="F658" s="1">
        <v>13</v>
      </c>
      <c r="G658" s="13">
        <v>66.05</v>
      </c>
      <c r="H658" s="13">
        <v>2702.1224000000002</v>
      </c>
      <c r="I658" s="166">
        <v>0</v>
      </c>
      <c r="J658" s="191">
        <v>0</v>
      </c>
      <c r="K658" s="166">
        <v>0</v>
      </c>
      <c r="L658" s="166">
        <v>0</v>
      </c>
      <c r="M658" s="18">
        <v>0</v>
      </c>
      <c r="N658" s="165">
        <f>VLOOKUP(Table2[[#This Row],[Code]],'MPG Payment'!$B$4:$Z$130,25,0)</f>
        <v>0</v>
      </c>
      <c r="O658" s="170">
        <f t="shared" si="43"/>
        <v>2702</v>
      </c>
      <c r="P658" t="str">
        <f>IFERROR(VLOOKUP(D658,'Bank Master'!$C$3:$D$7987,2,0),"Indirect")</f>
        <v>Direct</v>
      </c>
      <c r="Q658" t="str">
        <f>IFERROR(VLOOKUP(A658,Table1424[],6,0),0)</f>
        <v>NEYAMAT ANSARI</v>
      </c>
      <c r="R658" t="str">
        <f>IFERROR(VLOOKUP(A658,Table1424[],7,0),0)</f>
        <v>59135205464</v>
      </c>
      <c r="S658" t="str">
        <f>IFERROR(VLOOKUP(A658,Table1424[],8,0),0)</f>
        <v>IDIB000B873</v>
      </c>
      <c r="T658">
        <f>IFERROR(VLOOKUP(A658,Table1424[],9,0),0)</f>
        <v>0</v>
      </c>
      <c r="U658" s="40">
        <f>IFERROR(VLOOKUP(A658,Table1424[],10,0),0)</f>
        <v>45971</v>
      </c>
      <c r="V658">
        <f t="shared" si="44"/>
        <v>1</v>
      </c>
      <c r="W658" t="str">
        <f t="shared" si="45"/>
        <v>Available</v>
      </c>
      <c r="X658" s="164" t="str" cm="1">
        <f t="array" aca="1" ref="X658" ca="1">SUBSTITUTE(SUBSTITUTE(MID(CELL("filename"),FIND("[",CELL("filename"))+1,FIND("]",CELL("filename"))-FIND("[",CELL("filename"))-1)," JH Farmer Payment-",""),".xlsx","")</f>
        <v>Indent</v>
      </c>
      <c r="Y658" s="13">
        <f t="shared" si="46"/>
        <v>26.591666313398946</v>
      </c>
      <c r="Z658" s="3">
        <v>0</v>
      </c>
      <c r="AA658" s="3"/>
    </row>
    <row r="659" spans="1:27" x14ac:dyDescent="0.25">
      <c r="A659" t="str">
        <f>CONCATENATE(Table2[[#This Row],[Code]],Table2[[#This Row],[Farmers Code]])</f>
        <v>200200230029</v>
      </c>
      <c r="B659" s="1" t="str">
        <f>INDEX('MPG Payment'!$A:$A,MATCH(Table2[[#This Row],[Code]],'MPG Payment'!B:B,0))</f>
        <v>BMC Code :2002</v>
      </c>
      <c r="C659" t="str">
        <f>VLOOKUP(Table2[[#This Row],[Code]],'MPG Payment'!B:C,2,0)</f>
        <v>BARTOLI</v>
      </c>
      <c r="D659" s="17">
        <v>20020023</v>
      </c>
      <c r="E659" s="17" t="s">
        <v>31</v>
      </c>
      <c r="F659" s="1">
        <v>5</v>
      </c>
      <c r="G659" s="13">
        <v>5.28</v>
      </c>
      <c r="H659" s="13">
        <v>223.9624</v>
      </c>
      <c r="I659" s="166">
        <v>0</v>
      </c>
      <c r="J659" s="191">
        <v>0</v>
      </c>
      <c r="K659" s="166">
        <v>0</v>
      </c>
      <c r="L659" s="166">
        <v>0</v>
      </c>
      <c r="M659" s="18">
        <v>0</v>
      </c>
      <c r="N659" s="165">
        <f>VLOOKUP(Table2[[#This Row],[Code]],'MPG Payment'!$B$4:$Z$130,25,0)</f>
        <v>0</v>
      </c>
      <c r="O659" s="170">
        <f t="shared" si="43"/>
        <v>224</v>
      </c>
      <c r="P659" t="str">
        <f>IFERROR(VLOOKUP(D659,'Bank Master'!$C$3:$D$7987,2,0),"Indirect")</f>
        <v>Direct</v>
      </c>
      <c r="Q659" t="str">
        <f>IFERROR(VLOOKUP(A659,Table1424[],6,0),0)</f>
        <v>SHAKINA KHATUN</v>
      </c>
      <c r="R659" t="str">
        <f>IFERROR(VLOOKUP(A659,Table1424[],7,0),0)</f>
        <v>20362452126</v>
      </c>
      <c r="S659" t="str">
        <f>IFERROR(VLOOKUP(A659,Table1424[],8,0),0)</f>
        <v>FINO0009002</v>
      </c>
      <c r="T659">
        <f>IFERROR(VLOOKUP(A659,Table1424[],9,0),0)</f>
        <v>0</v>
      </c>
      <c r="U659" s="40">
        <f>IFERROR(VLOOKUP(A659,Table1424[],10,0),0)</f>
        <v>45999</v>
      </c>
      <c r="V659">
        <f t="shared" si="44"/>
        <v>1</v>
      </c>
      <c r="W659" t="str">
        <f t="shared" si="45"/>
        <v>Available</v>
      </c>
      <c r="X659" s="164" t="str" cm="1">
        <f t="array" aca="1" ref="X659" ca="1">SUBSTITUTE(SUBSTITUTE(MID(CELL("filename"),FIND("[",CELL("filename"))+1,FIND("]",CELL("filename"))-FIND("[",CELL("filename"))-1)," JH Farmer Payment-",""),".xlsx","")</f>
        <v>Indent</v>
      </c>
      <c r="Y659" s="13">
        <f t="shared" si="46"/>
        <v>10.604280303030302</v>
      </c>
      <c r="Z659" s="3">
        <v>0</v>
      </c>
    </row>
    <row r="660" spans="1:27" x14ac:dyDescent="0.25">
      <c r="A660" t="str">
        <f>CONCATENATE(Table2[[#This Row],[Code]],Table2[[#This Row],[Farmers Code]])</f>
        <v>200200230031</v>
      </c>
      <c r="B660" s="1" t="str">
        <f>INDEX('MPG Payment'!$A:$A,MATCH(Table2[[#This Row],[Code]],'MPG Payment'!B:B,0))</f>
        <v>BMC Code :2002</v>
      </c>
      <c r="C660" t="str">
        <f>VLOOKUP(Table2[[#This Row],[Code]],'MPG Payment'!B:C,2,0)</f>
        <v>BARTOLI</v>
      </c>
      <c r="D660" s="17">
        <v>20020023</v>
      </c>
      <c r="E660" s="17" t="s">
        <v>422</v>
      </c>
      <c r="F660" s="1">
        <v>7</v>
      </c>
      <c r="G660" s="13">
        <v>21.270000000000003</v>
      </c>
      <c r="H660" s="13">
        <v>847.93560000000002</v>
      </c>
      <c r="I660" s="166">
        <v>0</v>
      </c>
      <c r="J660" s="191">
        <v>0</v>
      </c>
      <c r="K660" s="166">
        <v>0</v>
      </c>
      <c r="L660" s="166">
        <v>0</v>
      </c>
      <c r="M660" s="18">
        <v>0</v>
      </c>
      <c r="N660" s="165">
        <f>VLOOKUP(Table2[[#This Row],[Code]],'MPG Payment'!$B$4:$Z$130,25,0)</f>
        <v>0</v>
      </c>
      <c r="O660" s="170">
        <f t="shared" si="43"/>
        <v>848</v>
      </c>
      <c r="P660" t="str">
        <f>IFERROR(VLOOKUP(D660,'Bank Master'!$C$3:$D$7987,2,0),"Indirect")</f>
        <v>Direct</v>
      </c>
      <c r="Q660" t="str">
        <f>IFERROR(VLOOKUP(A660,Table1424[],6,0),0)</f>
        <v>JABINA KHATOON</v>
      </c>
      <c r="R660" t="str">
        <f>IFERROR(VLOOKUP(A660,Table1424[],7,0),0)</f>
        <v>50455881556</v>
      </c>
      <c r="S660" t="str">
        <f>IFERROR(VLOOKUP(A660,Table1424[],8,0),0)</f>
        <v>IDIB000B873</v>
      </c>
      <c r="T660">
        <f>IFERROR(VLOOKUP(A660,Table1424[],9,0),0)</f>
        <v>0</v>
      </c>
      <c r="U660" s="40">
        <f>IFERROR(VLOOKUP(A660,Table1424[],10,0),0)</f>
        <v>46272</v>
      </c>
      <c r="V660">
        <f t="shared" si="44"/>
        <v>1</v>
      </c>
      <c r="W660" t="str">
        <f t="shared" si="45"/>
        <v>Available</v>
      </c>
      <c r="X660" s="164" t="str" cm="1">
        <f t="array" aca="1" ref="X660" ca="1">SUBSTITUTE(SUBSTITUTE(MID(CELL("filename"),FIND("[",CELL("filename"))+1,FIND("]",CELL("filename"))-FIND("[",CELL("filename"))-1)," JH Farmer Payment-",""),".xlsx","")</f>
        <v>Indent</v>
      </c>
      <c r="Y660" s="13">
        <f t="shared" si="46"/>
        <v>13.952866008462623</v>
      </c>
      <c r="Z660" s="3">
        <v>0</v>
      </c>
    </row>
    <row r="661" spans="1:27" x14ac:dyDescent="0.25">
      <c r="A661" t="str">
        <f>CONCATENATE(Table2[[#This Row],[Code]],Table2[[#This Row],[Farmers Code]])</f>
        <v>200200230035</v>
      </c>
      <c r="B661" s="1" t="str">
        <f>INDEX('MPG Payment'!$A:$A,MATCH(Table2[[#This Row],[Code]],'MPG Payment'!B:B,0))</f>
        <v>BMC Code :2002</v>
      </c>
      <c r="C661" t="str">
        <f>VLOOKUP(Table2[[#This Row],[Code]],'MPG Payment'!B:C,2,0)</f>
        <v>BARTOLI</v>
      </c>
      <c r="D661" s="17">
        <v>20020023</v>
      </c>
      <c r="E661" s="17" t="s">
        <v>9</v>
      </c>
      <c r="F661" s="1">
        <v>14</v>
      </c>
      <c r="G661" s="13">
        <v>98</v>
      </c>
      <c r="H661" s="13">
        <v>3913.1250000000005</v>
      </c>
      <c r="I661" s="166">
        <v>0</v>
      </c>
      <c r="J661" s="191">
        <v>0</v>
      </c>
      <c r="K661" s="166">
        <v>0</v>
      </c>
      <c r="L661" s="166">
        <v>0</v>
      </c>
      <c r="M661" s="18">
        <v>0</v>
      </c>
      <c r="N661" s="165">
        <f>VLOOKUP(Table2[[#This Row],[Code]],'MPG Payment'!$B$4:$Z$130,25,0)</f>
        <v>0</v>
      </c>
      <c r="O661" s="170">
        <f t="shared" si="43"/>
        <v>3913</v>
      </c>
      <c r="P661" t="str">
        <f>IFERROR(VLOOKUP(D661,'Bank Master'!$C$3:$D$7987,2,0),"Indirect")</f>
        <v>Direct</v>
      </c>
      <c r="Q661" t="str">
        <f>IFERROR(VLOOKUP(A661,Table1424[],6,0),0)</f>
        <v>RUKHSANA KHATUN</v>
      </c>
      <c r="R661" t="str">
        <f>IFERROR(VLOOKUP(A661,Table1424[],7,0),0)</f>
        <v>638202120016024</v>
      </c>
      <c r="S661" t="str">
        <f>IFERROR(VLOOKUP(A661,Table1424[],8,0),0)</f>
        <v>UBIN0563820</v>
      </c>
      <c r="T661">
        <f>IFERROR(VLOOKUP(A661,Table1424[],9,0),0)</f>
        <v>0</v>
      </c>
      <c r="U661" s="40">
        <f>IFERROR(VLOOKUP(A661,Table1424[],10,0),0)</f>
        <v>45971</v>
      </c>
      <c r="V661">
        <f t="shared" si="44"/>
        <v>1</v>
      </c>
      <c r="W661" t="str">
        <f t="shared" si="45"/>
        <v>Available</v>
      </c>
      <c r="X661" s="164" t="str" cm="1">
        <f t="array" aca="1" ref="X661" ca="1">SUBSTITUTE(SUBSTITUTE(MID(CELL("filename"),FIND("[",CELL("filename"))+1,FIND("]",CELL("filename"))-FIND("[",CELL("filename"))-1)," JH Farmer Payment-",""),".xlsx","")</f>
        <v>Indent</v>
      </c>
      <c r="Y661" s="13">
        <f t="shared" si="46"/>
        <v>27.950892857142861</v>
      </c>
      <c r="Z661" s="3">
        <v>0</v>
      </c>
    </row>
    <row r="662" spans="1:27" x14ac:dyDescent="0.25">
      <c r="A662" t="str">
        <f>CONCATENATE(Table2[[#This Row],[Code]],Table2[[#This Row],[Farmers Code]])</f>
        <v>200200230036</v>
      </c>
      <c r="B662" s="1" t="str">
        <f>INDEX('MPG Payment'!$A:$A,MATCH(Table2[[#This Row],[Code]],'MPG Payment'!B:B,0))</f>
        <v>BMC Code :2002</v>
      </c>
      <c r="C662" t="str">
        <f>VLOOKUP(Table2[[#This Row],[Code]],'MPG Payment'!B:C,2,0)</f>
        <v>BARTOLI</v>
      </c>
      <c r="D662" s="17">
        <v>20020023</v>
      </c>
      <c r="E662" s="17" t="s">
        <v>10</v>
      </c>
      <c r="F662" s="1">
        <v>14</v>
      </c>
      <c r="G662" s="13">
        <v>78.02000000000001</v>
      </c>
      <c r="H662" s="13">
        <v>3121.5685999999996</v>
      </c>
      <c r="I662" s="166">
        <v>0</v>
      </c>
      <c r="J662" s="191">
        <v>0</v>
      </c>
      <c r="K662" s="166">
        <v>0</v>
      </c>
      <c r="L662" s="166">
        <v>0</v>
      </c>
      <c r="M662" s="18">
        <v>0</v>
      </c>
      <c r="N662" s="165">
        <f>VLOOKUP(Table2[[#This Row],[Code]],'MPG Payment'!$B$4:$Z$130,25,0)</f>
        <v>0</v>
      </c>
      <c r="O662" s="170">
        <f t="shared" si="43"/>
        <v>3122</v>
      </c>
      <c r="P662" t="str">
        <f>IFERROR(VLOOKUP(D662,'Bank Master'!$C$3:$D$7987,2,0),"Indirect")</f>
        <v>Direct</v>
      </c>
      <c r="Q662" t="str">
        <f>IFERROR(VLOOKUP(A662,Table1424[],6,0),0)</f>
        <v>IDRISH ANSARI</v>
      </c>
      <c r="R662" t="str">
        <f>IFERROR(VLOOKUP(A662,Table1424[],7,0),0)</f>
        <v>638202010000349</v>
      </c>
      <c r="S662" t="str">
        <f>IFERROR(VLOOKUP(A662,Table1424[],8,0),0)</f>
        <v>UBIN0563820</v>
      </c>
      <c r="T662">
        <f>IFERROR(VLOOKUP(A662,Table1424[],9,0),0)</f>
        <v>0</v>
      </c>
      <c r="U662" s="40">
        <f>IFERROR(VLOOKUP(A662,Table1424[],10,0),0)</f>
        <v>45965</v>
      </c>
      <c r="V662">
        <f t="shared" si="44"/>
        <v>1</v>
      </c>
      <c r="W662" t="str">
        <f t="shared" si="45"/>
        <v>Available</v>
      </c>
      <c r="X662" s="164" t="str" cm="1">
        <f t="array" aca="1" ref="X662" ca="1">SUBSTITUTE(SUBSTITUTE(MID(CELL("filename"),FIND("[",CELL("filename"))+1,FIND("]",CELL("filename"))-FIND("[",CELL("filename"))-1)," JH Farmer Payment-",""),".xlsx","")</f>
        <v>Indent</v>
      </c>
      <c r="Y662" s="13">
        <f t="shared" si="46"/>
        <v>28.006895924122016</v>
      </c>
      <c r="Z662" s="3">
        <v>0</v>
      </c>
    </row>
    <row r="663" spans="1:27" x14ac:dyDescent="0.25">
      <c r="A663" t="str">
        <f>CONCATENATE(Table2[[#This Row],[Code]],Table2[[#This Row],[Farmers Code]])</f>
        <v>200200230037</v>
      </c>
      <c r="B663" s="1" t="str">
        <f>INDEX('MPG Payment'!$A:$A,MATCH(Table2[[#This Row],[Code]],'MPG Payment'!B:B,0))</f>
        <v>BMC Code :2002</v>
      </c>
      <c r="C663" t="str">
        <f>VLOOKUP(Table2[[#This Row],[Code]],'MPG Payment'!B:C,2,0)</f>
        <v>BARTOLI</v>
      </c>
      <c r="D663" s="17">
        <v>20020023</v>
      </c>
      <c r="E663" s="17" t="s">
        <v>34</v>
      </c>
      <c r="F663" s="1">
        <v>13</v>
      </c>
      <c r="G663" s="13">
        <v>24.16</v>
      </c>
      <c r="H663" s="13">
        <v>1055.8186000000001</v>
      </c>
      <c r="I663" s="166">
        <v>0</v>
      </c>
      <c r="J663" s="191">
        <v>0</v>
      </c>
      <c r="K663" s="166">
        <v>0</v>
      </c>
      <c r="L663" s="166">
        <v>0</v>
      </c>
      <c r="M663" s="18">
        <v>0</v>
      </c>
      <c r="N663" s="165">
        <f>VLOOKUP(Table2[[#This Row],[Code]],'MPG Payment'!$B$4:$Z$130,25,0)</f>
        <v>0</v>
      </c>
      <c r="O663" s="170">
        <f t="shared" si="43"/>
        <v>1056</v>
      </c>
      <c r="P663" t="str">
        <f>IFERROR(VLOOKUP(D663,'Bank Master'!$C$3:$D$7987,2,0),"Indirect")</f>
        <v>Direct</v>
      </c>
      <c r="Q663" t="str">
        <f>IFERROR(VLOOKUP(A663,Table1424[],6,0),0)</f>
        <v>ISRAT KHATUN</v>
      </c>
      <c r="R663" t="str">
        <f>IFERROR(VLOOKUP(A663,Table1424[],7,0),0)</f>
        <v>358702010633877</v>
      </c>
      <c r="S663" t="str">
        <f>IFERROR(VLOOKUP(A663,Table1424[],8,0),0)</f>
        <v>UBIN0563820</v>
      </c>
      <c r="T663">
        <f>IFERROR(VLOOKUP(A663,Table1424[],9,0),0)</f>
        <v>0</v>
      </c>
      <c r="U663" s="40">
        <f>IFERROR(VLOOKUP(A663,Table1424[],10,0),0)</f>
        <v>45999</v>
      </c>
      <c r="V663">
        <f t="shared" si="44"/>
        <v>1</v>
      </c>
      <c r="W663" t="str">
        <f t="shared" si="45"/>
        <v>Available</v>
      </c>
      <c r="X663" s="164" t="str" cm="1">
        <f t="array" aca="1" ref="X663" ca="1">SUBSTITUTE(SUBSTITUTE(MID(CELL("filename"),FIND("[",CELL("filename"))+1,FIND("]",CELL("filename"))-FIND("[",CELL("filename"))-1)," JH Farmer Payment-",""),".xlsx","")</f>
        <v>Indent</v>
      </c>
      <c r="Y663" s="13">
        <f t="shared" si="46"/>
        <v>28.405715645695366</v>
      </c>
      <c r="Z663" s="3">
        <v>0</v>
      </c>
    </row>
    <row r="664" spans="1:27" x14ac:dyDescent="0.25">
      <c r="A664" t="str">
        <f>CONCATENATE(Table2[[#This Row],[Code]],Table2[[#This Row],[Farmers Code]])</f>
        <v>200200230039</v>
      </c>
      <c r="B664" s="1" t="str">
        <f>INDEX('MPG Payment'!$A:$A,MATCH(Table2[[#This Row],[Code]],'MPG Payment'!B:B,0))</f>
        <v>BMC Code :2002</v>
      </c>
      <c r="C664" t="str">
        <f>VLOOKUP(Table2[[#This Row],[Code]],'MPG Payment'!B:C,2,0)</f>
        <v>BARTOLI</v>
      </c>
      <c r="D664" s="17">
        <v>20020023</v>
      </c>
      <c r="E664" s="17" t="s">
        <v>12</v>
      </c>
      <c r="F664" s="1">
        <v>7</v>
      </c>
      <c r="G664" s="13">
        <v>20.939999999999998</v>
      </c>
      <c r="H664" s="13">
        <v>866.33199999999999</v>
      </c>
      <c r="I664" s="166">
        <v>0</v>
      </c>
      <c r="J664" s="191">
        <v>0</v>
      </c>
      <c r="K664" s="166">
        <v>0</v>
      </c>
      <c r="L664" s="166">
        <v>0</v>
      </c>
      <c r="M664" s="18">
        <v>0</v>
      </c>
      <c r="N664" s="165">
        <f>VLOOKUP(Table2[[#This Row],[Code]],'MPG Payment'!$B$4:$Z$130,25,0)</f>
        <v>0</v>
      </c>
      <c r="O664" s="170">
        <f t="shared" ref="O664:O727" si="47">IF(N664="Yes",0,ROUND((H664-I664-J664-K664-L664-M664),0))</f>
        <v>866</v>
      </c>
      <c r="P664" t="str">
        <f>IFERROR(VLOOKUP(D664,'Bank Master'!$C$3:$D$7987,2,0),"Indirect")</f>
        <v>Direct</v>
      </c>
      <c r="Q664" t="str">
        <f>IFERROR(VLOOKUP(A664,Table1424[],6,0),0)</f>
        <v>REHANA PRAWEEN</v>
      </c>
      <c r="R664" t="str">
        <f>IFERROR(VLOOKUP(A664,Table1424[],7,0),0)</f>
        <v>000110078803</v>
      </c>
      <c r="S664" t="str">
        <f>IFERROR(VLOOKUP(A664,Table1424[],8,0),0)</f>
        <v>IPOS0000001</v>
      </c>
      <c r="T664">
        <f>IFERROR(VLOOKUP(A664,Table1424[],9,0),0)</f>
        <v>0</v>
      </c>
      <c r="U664" s="40">
        <f>IFERROR(VLOOKUP(A664,Table1424[],10,0),0)</f>
        <v>45965</v>
      </c>
      <c r="V664">
        <f t="shared" ref="V664:V727" si="48">IF(G664&gt;0,1,0)</f>
        <v>1</v>
      </c>
      <c r="W664" t="str">
        <f t="shared" ref="W664:W727" si="49">IF(Q664=0,"Not Available","Available")</f>
        <v>Available</v>
      </c>
      <c r="X664" s="164" t="str" cm="1">
        <f t="array" aca="1" ref="X664" ca="1">SUBSTITUTE(SUBSTITUTE(MID(CELL("filename"),FIND("[",CELL("filename"))+1,FIND("]",CELL("filename"))-FIND("[",CELL("filename"))-1)," JH Farmer Payment-",""),".xlsx","")</f>
        <v>Indent</v>
      </c>
      <c r="Y664" s="13">
        <f t="shared" si="46"/>
        <v>14.480238777459411</v>
      </c>
      <c r="Z664" s="3">
        <v>0</v>
      </c>
      <c r="AA664" s="31"/>
    </row>
    <row r="665" spans="1:27" x14ac:dyDescent="0.25">
      <c r="A665" t="str">
        <f>CONCATENATE(Table2[[#This Row],[Code]],Table2[[#This Row],[Farmers Code]])</f>
        <v>200200230044</v>
      </c>
      <c r="B665" s="1" t="str">
        <f>INDEX('MPG Payment'!$A:$A,MATCH(Table2[[#This Row],[Code]],'MPG Payment'!B:B,0))</f>
        <v>BMC Code :2002</v>
      </c>
      <c r="C665" t="str">
        <f>VLOOKUP(Table2[[#This Row],[Code]],'MPG Payment'!B:C,2,0)</f>
        <v>BARTOLI</v>
      </c>
      <c r="D665" s="17">
        <v>20020023</v>
      </c>
      <c r="E665" s="17" t="s">
        <v>15</v>
      </c>
      <c r="F665" s="1">
        <v>5</v>
      </c>
      <c r="G665" s="13">
        <v>5.59</v>
      </c>
      <c r="H665" s="13">
        <v>230.02430000000004</v>
      </c>
      <c r="I665" s="166">
        <v>0</v>
      </c>
      <c r="J665" s="191">
        <v>0</v>
      </c>
      <c r="K665" s="166">
        <v>0</v>
      </c>
      <c r="L665" s="166">
        <v>0</v>
      </c>
      <c r="M665" s="18">
        <v>0</v>
      </c>
      <c r="N665" s="165">
        <f>VLOOKUP(Table2[[#This Row],[Code]],'MPG Payment'!$B$4:$Z$130,25,0)</f>
        <v>0</v>
      </c>
      <c r="O665" s="170">
        <f t="shared" si="47"/>
        <v>230</v>
      </c>
      <c r="P665" t="str">
        <f>IFERROR(VLOOKUP(D665,'Bank Master'!$C$3:$D$7987,2,0),"Indirect")</f>
        <v>Direct</v>
      </c>
      <c r="Q665" t="str">
        <f>IFERROR(VLOOKUP(A665,Table1424[],6,0),0)</f>
        <v>SAJIRA</v>
      </c>
      <c r="R665" t="str">
        <f>IFERROR(VLOOKUP(A665,Table1424[],7,0),0)</f>
        <v>59015440675</v>
      </c>
      <c r="S665" t="str">
        <f>IFERROR(VLOOKUP(A665,Table1424[],8,0),0)</f>
        <v>IDIB000B873</v>
      </c>
      <c r="T665">
        <f>IFERROR(VLOOKUP(A665,Table1424[],9,0),0)</f>
        <v>0</v>
      </c>
      <c r="U665" s="40">
        <f>IFERROR(VLOOKUP(A665,Table1424[],10,0),0)</f>
        <v>46231</v>
      </c>
      <c r="V665">
        <f t="shared" si="48"/>
        <v>1</v>
      </c>
      <c r="W665" t="str">
        <f t="shared" si="49"/>
        <v>Available</v>
      </c>
      <c r="X665" s="164" t="str" cm="1">
        <f t="array" aca="1" ref="X665" ca="1">SUBSTITUTE(SUBSTITUTE(MID(CELL("filename"),FIND("[",CELL("filename"))+1,FIND("]",CELL("filename"))-FIND("[",CELL("filename"))-1)," JH Farmer Payment-",""),".xlsx","")</f>
        <v>Indent</v>
      </c>
      <c r="Y665" s="13">
        <f t="shared" si="46"/>
        <v>10.287312164579609</v>
      </c>
      <c r="Z665" s="3">
        <v>0</v>
      </c>
    </row>
    <row r="666" spans="1:27" x14ac:dyDescent="0.25">
      <c r="A666" t="str">
        <f>CONCATENATE(Table2[[#This Row],[Code]],Table2[[#This Row],[Farmers Code]])</f>
        <v>200200230045</v>
      </c>
      <c r="B666" s="1" t="str">
        <f>INDEX('MPG Payment'!$A:$A,MATCH(Table2[[#This Row],[Code]],'MPG Payment'!B:B,0))</f>
        <v>BMC Code :2002</v>
      </c>
      <c r="C666" t="str">
        <f>VLOOKUP(Table2[[#This Row],[Code]],'MPG Payment'!B:C,2,0)</f>
        <v>BARTOLI</v>
      </c>
      <c r="D666" s="17">
        <v>20020023</v>
      </c>
      <c r="E666" s="17" t="s">
        <v>16</v>
      </c>
      <c r="F666" s="1">
        <v>13</v>
      </c>
      <c r="G666" s="13">
        <v>35.300000000000004</v>
      </c>
      <c r="H666" s="13">
        <v>1389.0926000000002</v>
      </c>
      <c r="I666" s="166">
        <v>0</v>
      </c>
      <c r="J666" s="191">
        <v>0</v>
      </c>
      <c r="K666" s="166">
        <v>0</v>
      </c>
      <c r="L666" s="166">
        <v>0</v>
      </c>
      <c r="M666" s="18">
        <v>0</v>
      </c>
      <c r="N666" s="165">
        <f>VLOOKUP(Table2[[#This Row],[Code]],'MPG Payment'!$B$4:$Z$130,25,0)</f>
        <v>0</v>
      </c>
      <c r="O666" s="170">
        <f t="shared" si="47"/>
        <v>1389</v>
      </c>
      <c r="P666" t="str">
        <f>IFERROR(VLOOKUP(D666,'Bank Master'!$C$3:$D$7987,2,0),"Indirect")</f>
        <v>Direct</v>
      </c>
      <c r="Q666" t="str">
        <f>IFERROR(VLOOKUP(A666,Table1424[],6,0),0)</f>
        <v>REYAJUL ANSARI</v>
      </c>
      <c r="R666" t="str">
        <f>IFERROR(VLOOKUP(A666,Table1424[],7,0),0)</f>
        <v>50259072047</v>
      </c>
      <c r="S666" t="str">
        <f>IFERROR(VLOOKUP(A666,Table1424[],8,0),0)</f>
        <v>IDIB000B873</v>
      </c>
      <c r="T666">
        <f>IFERROR(VLOOKUP(A666,Table1424[],9,0),0)</f>
        <v>0</v>
      </c>
      <c r="U666" s="40">
        <f>IFERROR(VLOOKUP(A666,Table1424[],10,0),0)</f>
        <v>46182</v>
      </c>
      <c r="V666">
        <f t="shared" si="48"/>
        <v>1</v>
      </c>
      <c r="W666" t="str">
        <f t="shared" si="49"/>
        <v>Available</v>
      </c>
      <c r="X666" s="164" t="str" cm="1">
        <f t="array" aca="1" ref="X666" ca="1">SUBSTITUTE(SUBSTITUTE(MID(CELL("filename"),FIND("[",CELL("filename"))+1,FIND("]",CELL("filename"))-FIND("[",CELL("filename"))-1)," JH Farmer Payment-",""),".xlsx","")</f>
        <v>Indent</v>
      </c>
      <c r="Y666" s="13">
        <f t="shared" si="46"/>
        <v>25.57819235127479</v>
      </c>
      <c r="Z666" s="3">
        <v>0</v>
      </c>
      <c r="AA666" s="3"/>
    </row>
    <row r="667" spans="1:27" x14ac:dyDescent="0.25">
      <c r="A667" t="str">
        <f>CONCATENATE(Table2[[#This Row],[Code]],Table2[[#This Row],[Farmers Code]])</f>
        <v>200200230047</v>
      </c>
      <c r="B667" s="1" t="str">
        <f>INDEX('MPG Payment'!$A:$A,MATCH(Table2[[#This Row],[Code]],'MPG Payment'!B:B,0))</f>
        <v>BMC Code :2002</v>
      </c>
      <c r="C667" t="str">
        <f>VLOOKUP(Table2[[#This Row],[Code]],'MPG Payment'!B:C,2,0)</f>
        <v>BARTOLI</v>
      </c>
      <c r="D667" s="17">
        <v>20020023</v>
      </c>
      <c r="E667" s="17" t="s">
        <v>423</v>
      </c>
      <c r="F667" s="1">
        <v>6</v>
      </c>
      <c r="G667" s="13">
        <v>7.34</v>
      </c>
      <c r="H667" s="13">
        <v>299.91300000000001</v>
      </c>
      <c r="I667" s="166">
        <v>0</v>
      </c>
      <c r="J667" s="191">
        <v>0</v>
      </c>
      <c r="K667" s="166">
        <v>0</v>
      </c>
      <c r="L667" s="166">
        <v>0</v>
      </c>
      <c r="M667" s="18">
        <v>0</v>
      </c>
      <c r="N667" s="165">
        <f>VLOOKUP(Table2[[#This Row],[Code]],'MPG Payment'!$B$4:$Z$130,25,0)</f>
        <v>0</v>
      </c>
      <c r="O667" s="170">
        <f t="shared" si="47"/>
        <v>300</v>
      </c>
      <c r="P667" t="str">
        <f>IFERROR(VLOOKUP(D667,'Bank Master'!$C$3:$D$7987,2,0),"Indirect")</f>
        <v>Direct</v>
      </c>
      <c r="Q667" t="str">
        <f>IFERROR(VLOOKUP(A667,Table1424[],6,0),0)</f>
        <v>RASIDA PARWEEN</v>
      </c>
      <c r="R667" t="str">
        <f>IFERROR(VLOOKUP(A667,Table1424[],7,0),0)</f>
        <v>59117609435</v>
      </c>
      <c r="S667" t="str">
        <f>IFERROR(VLOOKUP(A667,Table1424[],8,0),0)</f>
        <v>IDIB000B873</v>
      </c>
      <c r="T667">
        <f>IFERROR(VLOOKUP(A667,Table1424[],9,0),0)</f>
        <v>0</v>
      </c>
      <c r="U667" s="40">
        <f>IFERROR(VLOOKUP(A667,Table1424[],10,0),0)</f>
        <v>46195</v>
      </c>
      <c r="V667">
        <f t="shared" si="48"/>
        <v>1</v>
      </c>
      <c r="W667" t="str">
        <f t="shared" si="49"/>
        <v>Available</v>
      </c>
      <c r="X667" s="164" t="str" cm="1">
        <f t="array" aca="1" ref="X667" ca="1">SUBSTITUTE(SUBSTITUTE(MID(CELL("filename"),FIND("[",CELL("filename"))+1,FIND("]",CELL("filename"))-FIND("[",CELL("filename"))-1)," JH Farmer Payment-",""),".xlsx","")</f>
        <v>Indent</v>
      </c>
      <c r="Y667" s="13">
        <f t="shared" si="46"/>
        <v>12.258024523160765</v>
      </c>
      <c r="Z667" s="3">
        <v>0</v>
      </c>
    </row>
    <row r="668" spans="1:27" x14ac:dyDescent="0.25">
      <c r="A668" t="str">
        <f>CONCATENATE(Table2[[#This Row],[Code]],Table2[[#This Row],[Farmers Code]])</f>
        <v>200200230048</v>
      </c>
      <c r="B668" s="1" t="str">
        <f>INDEX('MPG Payment'!$A:$A,MATCH(Table2[[#This Row],[Code]],'MPG Payment'!B:B,0))</f>
        <v>BMC Code :2002</v>
      </c>
      <c r="C668" t="str">
        <f>VLOOKUP(Table2[[#This Row],[Code]],'MPG Payment'!B:C,2,0)</f>
        <v>BARTOLI</v>
      </c>
      <c r="D668" s="17">
        <v>20020023</v>
      </c>
      <c r="E668" s="17" t="s">
        <v>424</v>
      </c>
      <c r="F668" s="1">
        <v>14</v>
      </c>
      <c r="G668" s="13">
        <v>37.389999999999993</v>
      </c>
      <c r="H668" s="13">
        <v>1514.9888000000001</v>
      </c>
      <c r="I668" s="166">
        <v>0</v>
      </c>
      <c r="J668" s="191">
        <v>0</v>
      </c>
      <c r="K668" s="166">
        <v>0</v>
      </c>
      <c r="L668" s="166">
        <v>0</v>
      </c>
      <c r="M668" s="18">
        <v>0</v>
      </c>
      <c r="N668" s="165">
        <f>VLOOKUP(Table2[[#This Row],[Code]],'MPG Payment'!$B$4:$Z$130,25,0)</f>
        <v>0</v>
      </c>
      <c r="O668" s="170">
        <f t="shared" si="47"/>
        <v>1515</v>
      </c>
      <c r="P668" t="str">
        <f>IFERROR(VLOOKUP(D668,'Bank Master'!$C$3:$D$7987,2,0),"Indirect")</f>
        <v>Direct</v>
      </c>
      <c r="Q668" t="str">
        <f>IFERROR(VLOOKUP(A668,Table1424[],6,0),0)</f>
        <v>KAYUM ANSARI</v>
      </c>
      <c r="R668" t="str">
        <f>IFERROR(VLOOKUP(A668,Table1424[],7,0),0)</f>
        <v>010092007091</v>
      </c>
      <c r="S668" t="str">
        <f>IFERROR(VLOOKUP(A668,Table1424[],8,0),0)</f>
        <v>IBKL063JS71</v>
      </c>
      <c r="T668">
        <f>IFERROR(VLOOKUP(A668,Table1424[],9,0),0)</f>
        <v>0</v>
      </c>
      <c r="U668" s="40">
        <f>IFERROR(VLOOKUP(A668,Table1424[],10,0),0)</f>
        <v>46209</v>
      </c>
      <c r="V668">
        <f t="shared" si="48"/>
        <v>1</v>
      </c>
      <c r="W668" t="str">
        <f t="shared" si="49"/>
        <v>Available</v>
      </c>
      <c r="X668" s="164" t="str" cm="1">
        <f t="array" aca="1" ref="X668" ca="1">SUBSTITUTE(SUBSTITUTE(MID(CELL("filename"),FIND("[",CELL("filename"))+1,FIND("]",CELL("filename"))-FIND("[",CELL("filename"))-1)," JH Farmer Payment-",""),".xlsx","")</f>
        <v>Indent</v>
      </c>
      <c r="Y668" s="13">
        <f t="shared" si="46"/>
        <v>28.362989034501211</v>
      </c>
      <c r="Z668" s="3">
        <v>0</v>
      </c>
    </row>
    <row r="669" spans="1:27" x14ac:dyDescent="0.25">
      <c r="A669" t="str">
        <f>CONCATENATE(Table2[[#This Row],[Code]],Table2[[#This Row],[Farmers Code]])</f>
        <v>200200250002</v>
      </c>
      <c r="B669" s="1" t="str">
        <f>INDEX('MPG Payment'!$A:$A,MATCH(Table2[[#This Row],[Code]],'MPG Payment'!B:B,0))</f>
        <v>BMC Code :2002</v>
      </c>
      <c r="C669" t="str">
        <f>VLOOKUP(Table2[[#This Row],[Code]],'MPG Payment'!B:C,2,0)</f>
        <v>AGRU</v>
      </c>
      <c r="D669" s="17">
        <v>20020025</v>
      </c>
      <c r="E669" s="17" t="s">
        <v>17</v>
      </c>
      <c r="F669" s="1">
        <v>1</v>
      </c>
      <c r="G669" s="13">
        <v>1.39</v>
      </c>
      <c r="H669" s="13">
        <v>51.958199999999998</v>
      </c>
      <c r="I669" s="166">
        <v>0</v>
      </c>
      <c r="J669" s="191">
        <v>0</v>
      </c>
      <c r="K669" s="166">
        <v>0</v>
      </c>
      <c r="L669" s="166">
        <v>0</v>
      </c>
      <c r="M669" s="18">
        <v>0</v>
      </c>
      <c r="N669" s="165">
        <f>VLOOKUP(Table2[[#This Row],[Code]],'MPG Payment'!$B$4:$Z$130,25,0)</f>
        <v>0</v>
      </c>
      <c r="O669" s="170">
        <f t="shared" si="47"/>
        <v>52</v>
      </c>
      <c r="P669" t="str">
        <f>IFERROR(VLOOKUP(D669,'Bank Master'!$C$3:$D$7987,2,0),"Indirect")</f>
        <v>Direct</v>
      </c>
      <c r="Q669" t="str">
        <f>IFERROR(VLOOKUP(A669,Table1424[],6,0),0)</f>
        <v>KRISHNA PRAMANIK</v>
      </c>
      <c r="R669" t="str">
        <f>IFERROR(VLOOKUP(A669,Table1424[],7,0),0)</f>
        <v>494518210001167</v>
      </c>
      <c r="S669" t="str">
        <f>IFERROR(VLOOKUP(A669,Table1424[],8,0),0)</f>
        <v>BKID0004945</v>
      </c>
      <c r="T669">
        <f>IFERROR(VLOOKUP(A669,Table1424[],9,0),0)</f>
        <v>0</v>
      </c>
      <c r="U669" s="40">
        <f>IFERROR(VLOOKUP(A669,Table1424[],10,0),0)</f>
        <v>46125</v>
      </c>
      <c r="V669">
        <f t="shared" si="48"/>
        <v>1</v>
      </c>
      <c r="W669" t="str">
        <f t="shared" si="49"/>
        <v>Available</v>
      </c>
      <c r="X669" s="164" t="str" cm="1">
        <f t="array" aca="1" ref="X669" ca="1">SUBSTITUTE(SUBSTITUTE(MID(CELL("filename"),FIND("[",CELL("filename"))+1,FIND("]",CELL("filename"))-FIND("[",CELL("filename"))-1)," JH Farmer Payment-",""),".xlsx","")</f>
        <v>Indent</v>
      </c>
      <c r="Y669" s="13">
        <f t="shared" si="46"/>
        <v>1.8690000000000002</v>
      </c>
      <c r="Z669" s="3">
        <v>0</v>
      </c>
      <c r="AA669" s="31"/>
    </row>
    <row r="670" spans="1:27" x14ac:dyDescent="0.25">
      <c r="A670" t="str">
        <f>CONCATENATE(Table2[[#This Row],[Code]],Table2[[#This Row],[Farmers Code]])</f>
        <v>200200250003</v>
      </c>
      <c r="B670" s="1" t="str">
        <f>INDEX('MPG Payment'!$A:$A,MATCH(Table2[[#This Row],[Code]],'MPG Payment'!B:B,0))</f>
        <v>BMC Code :2002</v>
      </c>
      <c r="C670" t="str">
        <f>VLOOKUP(Table2[[#This Row],[Code]],'MPG Payment'!B:C,2,0)</f>
        <v>AGRU</v>
      </c>
      <c r="D670" s="17">
        <v>20020025</v>
      </c>
      <c r="E670" s="17" t="s">
        <v>0</v>
      </c>
      <c r="F670" s="1">
        <v>12</v>
      </c>
      <c r="G670" s="13">
        <v>162.18</v>
      </c>
      <c r="H670" s="13">
        <v>6660.5590000000002</v>
      </c>
      <c r="I670" s="166">
        <v>0</v>
      </c>
      <c r="J670" s="191">
        <v>0</v>
      </c>
      <c r="K670" s="166">
        <v>0</v>
      </c>
      <c r="L670" s="166">
        <v>0</v>
      </c>
      <c r="M670" s="18">
        <v>0</v>
      </c>
      <c r="N670" s="165">
        <f>VLOOKUP(Table2[[#This Row],[Code]],'MPG Payment'!$B$4:$Z$130,25,0)</f>
        <v>0</v>
      </c>
      <c r="O670" s="170">
        <f t="shared" si="47"/>
        <v>6661</v>
      </c>
      <c r="P670" t="str">
        <f>IFERROR(VLOOKUP(D670,'Bank Master'!$C$3:$D$7987,2,0),"Indirect")</f>
        <v>Direct</v>
      </c>
      <c r="Q670" t="str">
        <f>IFERROR(VLOOKUP(A670,Table1424[],6,0),0)</f>
        <v>PUJA KUMARI</v>
      </c>
      <c r="R670" t="str">
        <f>IFERROR(VLOOKUP(A670,Table1424[],7,0),0)</f>
        <v>3907108008041</v>
      </c>
      <c r="S670" t="str">
        <f>IFERROR(VLOOKUP(A670,Table1424[],8,0),0)</f>
        <v>CNRB0003907</v>
      </c>
      <c r="T670">
        <f>IFERROR(VLOOKUP(A670,Table1424[],9,0),0)</f>
        <v>0</v>
      </c>
      <c r="U670" s="40">
        <f>IFERROR(VLOOKUP(A670,Table1424[],10,0),0)</f>
        <v>46125</v>
      </c>
      <c r="V670">
        <f t="shared" si="48"/>
        <v>1</v>
      </c>
      <c r="W670" t="str">
        <f t="shared" si="49"/>
        <v>Available</v>
      </c>
      <c r="X670" s="164" t="str" cm="1">
        <f t="array" aca="1" ref="X670" ca="1">SUBSTITUTE(SUBSTITUTE(MID(CELL("filename"),FIND("[",CELL("filename"))+1,FIND("]",CELL("filename"))-FIND("[",CELL("filename"))-1)," JH Farmer Payment-",""),".xlsx","")</f>
        <v>Indent</v>
      </c>
      <c r="Y670" s="13">
        <f t="shared" si="46"/>
        <v>24.641357750647433</v>
      </c>
      <c r="Z670" s="3">
        <v>0</v>
      </c>
      <c r="AA670" s="3"/>
    </row>
    <row r="671" spans="1:27" x14ac:dyDescent="0.25">
      <c r="A671" t="str">
        <f>CONCATENATE(Table2[[#This Row],[Code]],Table2[[#This Row],[Farmers Code]])</f>
        <v>200200250007</v>
      </c>
      <c r="B671" s="1" t="str">
        <f>INDEX('MPG Payment'!$A:$A,MATCH(Table2[[#This Row],[Code]],'MPG Payment'!B:B,0))</f>
        <v>BMC Code :2002</v>
      </c>
      <c r="C671" t="str">
        <f>VLOOKUP(Table2[[#This Row],[Code]],'MPG Payment'!B:C,2,0)</f>
        <v>AGRU</v>
      </c>
      <c r="D671" s="17">
        <v>20020025</v>
      </c>
      <c r="E671" s="17" t="s">
        <v>20</v>
      </c>
      <c r="F671" s="1">
        <v>7</v>
      </c>
      <c r="G671" s="13">
        <v>15.18</v>
      </c>
      <c r="H671" s="13">
        <v>643.68050000000005</v>
      </c>
      <c r="I671" s="166">
        <v>0</v>
      </c>
      <c r="J671" s="191">
        <v>0</v>
      </c>
      <c r="K671" s="166">
        <v>0</v>
      </c>
      <c r="L671" s="166">
        <v>0</v>
      </c>
      <c r="M671" s="18">
        <v>0</v>
      </c>
      <c r="N671" s="165">
        <f>VLOOKUP(Table2[[#This Row],[Code]],'MPG Payment'!$B$4:$Z$130,25,0)</f>
        <v>0</v>
      </c>
      <c r="O671" s="170">
        <f t="shared" si="47"/>
        <v>644</v>
      </c>
      <c r="P671" t="str">
        <f>IFERROR(VLOOKUP(D671,'Bank Master'!$C$3:$D$7987,2,0),"Indirect")</f>
        <v>Direct</v>
      </c>
      <c r="Q671" t="str">
        <f>IFERROR(VLOOKUP(A671,Table1424[],6,0),0)</f>
        <v>JUBER ANSARI</v>
      </c>
      <c r="R671" t="str">
        <f>IFERROR(VLOOKUP(A671,Table1424[],7,0),0)</f>
        <v>494510110001005</v>
      </c>
      <c r="S671" t="str">
        <f>IFERROR(VLOOKUP(A671,Table1424[],8,0),0)</f>
        <v>BKID0004945</v>
      </c>
      <c r="T671">
        <f>IFERROR(VLOOKUP(A671,Table1424[],9,0),0)</f>
        <v>0</v>
      </c>
      <c r="U671" s="40">
        <f>IFERROR(VLOOKUP(A671,Table1424[],10,0),0)</f>
        <v>46132</v>
      </c>
      <c r="V671">
        <f t="shared" si="48"/>
        <v>1</v>
      </c>
      <c r="W671" t="str">
        <f t="shared" si="49"/>
        <v>Available</v>
      </c>
      <c r="X671" s="164" t="str" cm="1">
        <f t="array" aca="1" ref="X671" ca="1">SUBSTITUTE(SUBSTITUTE(MID(CELL("filename"),FIND("[",CELL("filename"))+1,FIND("]",CELL("filename"))-FIND("[",CELL("filename"))-1)," JH Farmer Payment-",""),".xlsx","")</f>
        <v>Indent</v>
      </c>
      <c r="Y671" s="13">
        <f t="shared" si="46"/>
        <v>14.841118247694338</v>
      </c>
      <c r="Z671" s="3">
        <v>0</v>
      </c>
    </row>
    <row r="672" spans="1:27" x14ac:dyDescent="0.25">
      <c r="A672" t="str">
        <f>CONCATENATE(Table2[[#This Row],[Code]],Table2[[#This Row],[Farmers Code]])</f>
        <v>200200250009</v>
      </c>
      <c r="B672" s="1" t="str">
        <f>INDEX('MPG Payment'!$A:$A,MATCH(Table2[[#This Row],[Code]],'MPG Payment'!B:B,0))</f>
        <v>BMC Code :2002</v>
      </c>
      <c r="C672" t="str">
        <f>VLOOKUP(Table2[[#This Row],[Code]],'MPG Payment'!B:C,2,0)</f>
        <v>AGRU</v>
      </c>
      <c r="D672" s="17">
        <v>20020025</v>
      </c>
      <c r="E672" s="17" t="s">
        <v>36</v>
      </c>
      <c r="F672" s="1">
        <v>1</v>
      </c>
      <c r="G672" s="13">
        <v>1.99</v>
      </c>
      <c r="H672" s="13">
        <v>93.370800000000003</v>
      </c>
      <c r="I672" s="166">
        <v>0</v>
      </c>
      <c r="J672" s="191">
        <v>0</v>
      </c>
      <c r="K672" s="166">
        <v>0</v>
      </c>
      <c r="L672" s="166">
        <v>0</v>
      </c>
      <c r="M672" s="18">
        <v>0</v>
      </c>
      <c r="N672" s="165">
        <f>VLOOKUP(Table2[[#This Row],[Code]],'MPG Payment'!$B$4:$Z$130,25,0)</f>
        <v>0</v>
      </c>
      <c r="O672" s="170">
        <f t="shared" si="47"/>
        <v>93</v>
      </c>
      <c r="P672" t="str">
        <f>IFERROR(VLOOKUP(D672,'Bank Master'!$C$3:$D$7987,2,0),"Indirect")</f>
        <v>Direct</v>
      </c>
      <c r="Q672" t="str">
        <f>IFERROR(VLOOKUP(A672,Table1424[],6,0),0)</f>
        <v>HASIM ANSARI</v>
      </c>
      <c r="R672" t="str">
        <f>IFERROR(VLOOKUP(A672,Table1424[],7,0),0)</f>
        <v>3907108002424</v>
      </c>
      <c r="S672" t="str">
        <f>IFERROR(VLOOKUP(A672,Table1424[],8,0),0)</f>
        <v>CNRB0003907</v>
      </c>
      <c r="T672">
        <f>IFERROR(VLOOKUP(A672,Table1424[],9,0),0)</f>
        <v>0</v>
      </c>
      <c r="U672" s="40">
        <f>IFERROR(VLOOKUP(A672,Table1424[],10,0),0)</f>
        <v>46140</v>
      </c>
      <c r="V672">
        <f t="shared" si="48"/>
        <v>1</v>
      </c>
      <c r="W672" t="str">
        <f t="shared" si="49"/>
        <v>Available</v>
      </c>
      <c r="X672" s="164" t="str" cm="1">
        <f t="array" aca="1" ref="X672" ca="1">SUBSTITUTE(SUBSTITUTE(MID(CELL("filename"),FIND("[",CELL("filename"))+1,FIND("]",CELL("filename"))-FIND("[",CELL("filename"))-1)," JH Farmer Payment-",""),".xlsx","")</f>
        <v>Indent</v>
      </c>
      <c r="Y672" s="13">
        <f t="shared" si="46"/>
        <v>2.3460000000000001</v>
      </c>
      <c r="Z672" s="3">
        <v>0</v>
      </c>
    </row>
    <row r="673" spans="1:27" x14ac:dyDescent="0.25">
      <c r="A673" t="str">
        <f>CONCATENATE(Table2[[#This Row],[Code]],Table2[[#This Row],[Farmers Code]])</f>
        <v>200200250015</v>
      </c>
      <c r="B673" s="1" t="str">
        <f>INDEX('MPG Payment'!$A:$A,MATCH(Table2[[#This Row],[Code]],'MPG Payment'!B:B,0))</f>
        <v>BMC Code :2002</v>
      </c>
      <c r="C673" t="str">
        <f>VLOOKUP(Table2[[#This Row],[Code]],'MPG Payment'!B:C,2,0)</f>
        <v>AGRU</v>
      </c>
      <c r="D673" s="17">
        <v>20020025</v>
      </c>
      <c r="E673" s="17" t="s">
        <v>25</v>
      </c>
      <c r="F673" s="1">
        <v>14</v>
      </c>
      <c r="G673" s="13">
        <v>56.830000000000013</v>
      </c>
      <c r="H673" s="13">
        <v>2219.9922999999999</v>
      </c>
      <c r="I673" s="166">
        <v>0</v>
      </c>
      <c r="J673" s="191">
        <v>0</v>
      </c>
      <c r="K673" s="166">
        <v>0</v>
      </c>
      <c r="L673" s="166">
        <v>0</v>
      </c>
      <c r="M673" s="18">
        <v>0</v>
      </c>
      <c r="N673" s="165">
        <f>VLOOKUP(Table2[[#This Row],[Code]],'MPG Payment'!$B$4:$Z$130,25,0)</f>
        <v>0</v>
      </c>
      <c r="O673" s="170">
        <f t="shared" si="47"/>
        <v>2220</v>
      </c>
      <c r="P673" t="str">
        <f>IFERROR(VLOOKUP(D673,'Bank Master'!$C$3:$D$7987,2,0),"Indirect")</f>
        <v>Direct</v>
      </c>
      <c r="Q673" t="str">
        <f>IFERROR(VLOOKUP(A673,Table1424[],6,0),0)</f>
        <v>DIPIKA DEVI</v>
      </c>
      <c r="R673" t="str">
        <f>IFERROR(VLOOKUP(A673,Table1424[],7,0),0)</f>
        <v>494518210001166</v>
      </c>
      <c r="S673" t="str">
        <f>IFERROR(VLOOKUP(A673,Table1424[],8,0),0)</f>
        <v>BKID0004945</v>
      </c>
      <c r="T673">
        <f>IFERROR(VLOOKUP(A673,Table1424[],9,0),0)</f>
        <v>0</v>
      </c>
      <c r="U673" s="40">
        <f>IFERROR(VLOOKUP(A673,Table1424[],10,0),0)</f>
        <v>46140</v>
      </c>
      <c r="V673">
        <f t="shared" si="48"/>
        <v>1</v>
      </c>
      <c r="W673" t="str">
        <f t="shared" si="49"/>
        <v>Available</v>
      </c>
      <c r="X673" s="164" t="str" cm="1">
        <f t="array" aca="1" ref="X673" ca="1">SUBSTITUTE(SUBSTITUTE(MID(CELL("filename"),FIND("[",CELL("filename"))+1,FIND("]",CELL("filename"))-FIND("[",CELL("filename"))-1)," JH Farmer Payment-",""),".xlsx","")</f>
        <v>Indent</v>
      </c>
      <c r="Y673" s="13">
        <f t="shared" si="46"/>
        <v>27.344617455569239</v>
      </c>
      <c r="Z673" s="3">
        <v>0</v>
      </c>
      <c r="AA673" s="3"/>
    </row>
    <row r="674" spans="1:27" x14ac:dyDescent="0.25">
      <c r="A674" t="str">
        <f>CONCATENATE(Table2[[#This Row],[Code]],Table2[[#This Row],[Farmers Code]])</f>
        <v>200200250016</v>
      </c>
      <c r="B674" s="1" t="str">
        <f>INDEX('MPG Payment'!$A:$A,MATCH(Table2[[#This Row],[Code]],'MPG Payment'!B:B,0))</f>
        <v>BMC Code :2002</v>
      </c>
      <c r="C674" t="str">
        <f>VLOOKUP(Table2[[#This Row],[Code]],'MPG Payment'!B:C,2,0)</f>
        <v>AGRU</v>
      </c>
      <c r="D674" s="17">
        <v>20020025</v>
      </c>
      <c r="E674" s="17" t="s">
        <v>26</v>
      </c>
      <c r="F674" s="1">
        <v>7</v>
      </c>
      <c r="G674" s="13">
        <v>62.400000000000006</v>
      </c>
      <c r="H674" s="13">
        <v>2405.8351000000002</v>
      </c>
      <c r="I674" s="166">
        <v>0</v>
      </c>
      <c r="J674" s="191">
        <v>0</v>
      </c>
      <c r="K674" s="166">
        <v>0</v>
      </c>
      <c r="L674" s="166">
        <v>0</v>
      </c>
      <c r="M674" s="18">
        <v>0</v>
      </c>
      <c r="N674" s="165">
        <f>VLOOKUP(Table2[[#This Row],[Code]],'MPG Payment'!$B$4:$Z$130,25,0)</f>
        <v>0</v>
      </c>
      <c r="O674" s="170">
        <f t="shared" si="47"/>
        <v>2406</v>
      </c>
      <c r="P674" t="str">
        <f>IFERROR(VLOOKUP(D674,'Bank Master'!$C$3:$D$7987,2,0),"Indirect")</f>
        <v>Direct</v>
      </c>
      <c r="Q674" t="str">
        <f>IFERROR(VLOOKUP(A674,Table1424[],6,0),0)</f>
        <v>ANNA SUSHMA KHALKHO</v>
      </c>
      <c r="R674" t="str">
        <f>IFERROR(VLOOKUP(A674,Table1424[],7,0),0)</f>
        <v>490110110006505</v>
      </c>
      <c r="S674" t="str">
        <f>IFERROR(VLOOKUP(A674,Table1424[],8,0),0)</f>
        <v>BKID0004901</v>
      </c>
      <c r="T674">
        <f>IFERROR(VLOOKUP(A674,Table1424[],9,0),0)</f>
        <v>0</v>
      </c>
      <c r="U674" s="40">
        <f>IFERROR(VLOOKUP(A674,Table1424[],10,0),0)</f>
        <v>46146</v>
      </c>
      <c r="V674">
        <f t="shared" si="48"/>
        <v>1</v>
      </c>
      <c r="W674" t="str">
        <f t="shared" si="49"/>
        <v>Available</v>
      </c>
      <c r="X674" s="164" t="str" cm="1">
        <f t="array" aca="1" ref="X674" ca="1">SUBSTITUTE(SUBSTITUTE(MID(CELL("filename"),FIND("[",CELL("filename"))+1,FIND("]",CELL("filename"))-FIND("[",CELL("filename"))-1)," JH Farmer Payment-",""),".xlsx","")</f>
        <v>Indent</v>
      </c>
      <c r="Y674" s="13">
        <f t="shared" si="46"/>
        <v>13.494267387820516</v>
      </c>
      <c r="Z674" s="3">
        <v>0</v>
      </c>
    </row>
    <row r="675" spans="1:27" x14ac:dyDescent="0.25">
      <c r="A675" t="str">
        <f>CONCATENATE(Table2[[#This Row],[Code]],Table2[[#This Row],[Farmers Code]])</f>
        <v>200200250017</v>
      </c>
      <c r="B675" s="1" t="str">
        <f>INDEX('MPG Payment'!$A:$A,MATCH(Table2[[#This Row],[Code]],'MPG Payment'!B:B,0))</f>
        <v>BMC Code :2002</v>
      </c>
      <c r="C675" t="str">
        <f>VLOOKUP(Table2[[#This Row],[Code]],'MPG Payment'!B:C,2,0)</f>
        <v>AGRU</v>
      </c>
      <c r="D675" s="17">
        <v>20020025</v>
      </c>
      <c r="E675" s="17" t="s">
        <v>27</v>
      </c>
      <c r="F675" s="1">
        <v>14</v>
      </c>
      <c r="G675" s="13">
        <v>61.940000000000005</v>
      </c>
      <c r="H675" s="13">
        <v>2581.1035000000002</v>
      </c>
      <c r="I675" s="166">
        <v>0</v>
      </c>
      <c r="J675" s="191">
        <v>0</v>
      </c>
      <c r="K675" s="166">
        <v>0</v>
      </c>
      <c r="L675" s="166">
        <v>0</v>
      </c>
      <c r="M675" s="18">
        <v>0</v>
      </c>
      <c r="N675" s="165">
        <f>VLOOKUP(Table2[[#This Row],[Code]],'MPG Payment'!$B$4:$Z$130,25,0)</f>
        <v>0</v>
      </c>
      <c r="O675" s="170">
        <f t="shared" si="47"/>
        <v>2581</v>
      </c>
      <c r="P675" t="str">
        <f>IFERROR(VLOOKUP(D675,'Bank Master'!$C$3:$D$7987,2,0),"Indirect")</f>
        <v>Direct</v>
      </c>
      <c r="Q675" t="str">
        <f>IFERROR(VLOOKUP(A675,Table1424[],6,0),0)</f>
        <v>SALMAN ANSARI</v>
      </c>
      <c r="R675" t="str">
        <f>IFERROR(VLOOKUP(A675,Table1424[],7,0),0)</f>
        <v>110080358088</v>
      </c>
      <c r="S675" t="str">
        <f>IFERROR(VLOOKUP(A675,Table1424[],8,0),0)</f>
        <v>CNRB0002514</v>
      </c>
      <c r="T675">
        <f>IFERROR(VLOOKUP(A675,Table1424[],9,0),0)</f>
        <v>0</v>
      </c>
      <c r="U675" s="40">
        <f>IFERROR(VLOOKUP(A675,Table1424[],10,0),0)</f>
        <v>46160</v>
      </c>
      <c r="V675">
        <f t="shared" si="48"/>
        <v>1</v>
      </c>
      <c r="W675" t="str">
        <f t="shared" si="49"/>
        <v>Available</v>
      </c>
      <c r="X675" s="164" t="str" cm="1">
        <f t="array" aca="1" ref="X675" ca="1">SUBSTITUTE(SUBSTITUTE(MID(CELL("filename"),FIND("[",CELL("filename"))+1,FIND("]",CELL("filename"))-FIND("[",CELL("filename"))-1)," JH Farmer Payment-",""),".xlsx","")</f>
        <v>Indent</v>
      </c>
      <c r="Y675" s="13">
        <f t="shared" si="46"/>
        <v>29.169719890216339</v>
      </c>
      <c r="Z675" s="3">
        <v>0</v>
      </c>
      <c r="AA675" s="3"/>
    </row>
    <row r="676" spans="1:27" x14ac:dyDescent="0.25">
      <c r="A676" t="str">
        <f>CONCATENATE(Table2[[#This Row],[Code]],Table2[[#This Row],[Farmers Code]])</f>
        <v>200200250022</v>
      </c>
      <c r="B676" s="1" t="str">
        <f>INDEX('MPG Payment'!$A:$A,MATCH(Table2[[#This Row],[Code]],'MPG Payment'!B:B,0))</f>
        <v>BMC Code :2002</v>
      </c>
      <c r="C676" t="str">
        <f>VLOOKUP(Table2[[#This Row],[Code]],'MPG Payment'!B:C,2,0)</f>
        <v>AGRU</v>
      </c>
      <c r="D676" s="17">
        <v>20020025</v>
      </c>
      <c r="E676" s="17" t="s">
        <v>37</v>
      </c>
      <c r="F676" s="1">
        <v>4</v>
      </c>
      <c r="G676" s="13">
        <v>19.580000000000002</v>
      </c>
      <c r="H676" s="13">
        <v>732.04920000000004</v>
      </c>
      <c r="I676" s="166">
        <v>0</v>
      </c>
      <c r="J676" s="191">
        <v>0</v>
      </c>
      <c r="K676" s="166">
        <v>0</v>
      </c>
      <c r="L676" s="166">
        <v>0</v>
      </c>
      <c r="M676" s="18">
        <v>0</v>
      </c>
      <c r="N676" s="165">
        <f>VLOOKUP(Table2[[#This Row],[Code]],'MPG Payment'!$B$4:$Z$130,25,0)</f>
        <v>0</v>
      </c>
      <c r="O676" s="170">
        <f t="shared" si="47"/>
        <v>732</v>
      </c>
      <c r="P676" t="str">
        <f>IFERROR(VLOOKUP(D676,'Bank Master'!$C$3:$D$7987,2,0),"Indirect")</f>
        <v>Direct</v>
      </c>
      <c r="Q676" t="str">
        <f>IFERROR(VLOOKUP(A676,Table1424[],6,0),0)</f>
        <v>PRAMILA DEVI</v>
      </c>
      <c r="R676" t="str">
        <f>IFERROR(VLOOKUP(A676,Table1424[],7,0),0)</f>
        <v>494510110009082</v>
      </c>
      <c r="S676" t="str">
        <f>IFERROR(VLOOKUP(A676,Table1424[],8,0),0)</f>
        <v>BKID0004945</v>
      </c>
      <c r="T676">
        <f>IFERROR(VLOOKUP(A676,Table1424[],9,0),0)</f>
        <v>0</v>
      </c>
      <c r="U676" s="40">
        <f>IFERROR(VLOOKUP(A676,Table1424[],10,0),0)</f>
        <v>46153</v>
      </c>
      <c r="V676">
        <f t="shared" si="48"/>
        <v>1</v>
      </c>
      <c r="W676" t="str">
        <f t="shared" si="49"/>
        <v>Available</v>
      </c>
      <c r="X676" s="164" t="str" cm="1">
        <f t="array" aca="1" ref="X676" ca="1">SUBSTITUTE(SUBSTITUTE(MID(CELL("filename"),FIND("[",CELL("filename"))+1,FIND("]",CELL("filename"))-FIND("[",CELL("filename"))-1)," JH Farmer Payment-",""),".xlsx","")</f>
        <v>Indent</v>
      </c>
      <c r="Y676" s="13">
        <f t="shared" si="46"/>
        <v>7.4775199182839636</v>
      </c>
      <c r="Z676" s="3">
        <v>0</v>
      </c>
    </row>
    <row r="677" spans="1:27" x14ac:dyDescent="0.25">
      <c r="A677" t="str">
        <f>CONCATENATE(Table2[[#This Row],[Code]],Table2[[#This Row],[Farmers Code]])</f>
        <v>200200250023</v>
      </c>
      <c r="B677" s="1" t="str">
        <f>INDEX('MPG Payment'!$A:$A,MATCH(Table2[[#This Row],[Code]],'MPG Payment'!B:B,0))</f>
        <v>BMC Code :2002</v>
      </c>
      <c r="C677" t="str">
        <f>VLOOKUP(Table2[[#This Row],[Code]],'MPG Payment'!B:C,2,0)</f>
        <v>AGRU</v>
      </c>
      <c r="D677" s="17">
        <v>20020025</v>
      </c>
      <c r="E677" s="17" t="s">
        <v>38</v>
      </c>
      <c r="F677" s="1">
        <v>14</v>
      </c>
      <c r="G677" s="13">
        <v>38.020000000000003</v>
      </c>
      <c r="H677" s="13">
        <v>1757.8780999999999</v>
      </c>
      <c r="I677" s="166">
        <v>0</v>
      </c>
      <c r="J677" s="191">
        <v>0</v>
      </c>
      <c r="K677" s="166">
        <v>0</v>
      </c>
      <c r="L677" s="166">
        <v>0</v>
      </c>
      <c r="M677" s="18">
        <v>0</v>
      </c>
      <c r="N677" s="165">
        <f>VLOOKUP(Table2[[#This Row],[Code]],'MPG Payment'!$B$4:$Z$130,25,0)</f>
        <v>0</v>
      </c>
      <c r="O677" s="170">
        <f t="shared" si="47"/>
        <v>1758</v>
      </c>
      <c r="P677" t="str">
        <f>IFERROR(VLOOKUP(D677,'Bank Master'!$C$3:$D$7987,2,0),"Indirect")</f>
        <v>Direct</v>
      </c>
      <c r="Q677" t="str">
        <f>IFERROR(VLOOKUP(A677,Table1424[],6,0),0)</f>
        <v>DEEPAK TIGGA</v>
      </c>
      <c r="R677" t="str">
        <f>IFERROR(VLOOKUP(A677,Table1424[],7,0),0)</f>
        <v>31987439658</v>
      </c>
      <c r="S677" t="str">
        <f>IFERROR(VLOOKUP(A677,Table1424[],8,0),0)</f>
        <v>SBIN0014341</v>
      </c>
      <c r="T677">
        <f>IFERROR(VLOOKUP(A677,Table1424[],9,0),0)</f>
        <v>0</v>
      </c>
      <c r="U677" s="40">
        <f>IFERROR(VLOOKUP(A677,Table1424[],10,0),0)</f>
        <v>46203</v>
      </c>
      <c r="V677">
        <f t="shared" si="48"/>
        <v>1</v>
      </c>
      <c r="W677" t="str">
        <f t="shared" si="49"/>
        <v>Available</v>
      </c>
      <c r="X677" s="164" t="str" cm="1">
        <f t="array" aca="1" ref="X677" ca="1">SUBSTITUTE(SUBSTITUTE(MID(CELL("filename"),FIND("[",CELL("filename"))+1,FIND("]",CELL("filename"))-FIND("[",CELL("filename"))-1)," JH Farmer Payment-",""),".xlsx","")</f>
        <v>Indent</v>
      </c>
      <c r="Y677" s="13">
        <f t="shared" si="46"/>
        <v>32.36493082588111</v>
      </c>
      <c r="Z677" s="3">
        <v>0</v>
      </c>
    </row>
    <row r="678" spans="1:27" x14ac:dyDescent="0.25">
      <c r="A678" t="str">
        <f>CONCATENATE(Table2[[#This Row],[Code]],Table2[[#This Row],[Farmers Code]])</f>
        <v>200200260003</v>
      </c>
      <c r="B678" s="1" t="str">
        <f>INDEX('MPG Payment'!$A:$A,MATCH(Table2[[#This Row],[Code]],'MPG Payment'!B:B,0))</f>
        <v>BMC Code :2002</v>
      </c>
      <c r="C678" t="str">
        <f>VLOOKUP(Table2[[#This Row],[Code]],'MPG Payment'!B:C,2,0)</f>
        <v>TIGRA</v>
      </c>
      <c r="D678" s="17">
        <v>20020026</v>
      </c>
      <c r="E678" s="17" t="s">
        <v>0</v>
      </c>
      <c r="F678" s="1">
        <v>14</v>
      </c>
      <c r="G678" s="13">
        <v>62.969999999999992</v>
      </c>
      <c r="H678" s="13">
        <v>2528.3053999999997</v>
      </c>
      <c r="I678" s="166">
        <v>0</v>
      </c>
      <c r="J678" s="191">
        <v>0</v>
      </c>
      <c r="K678" s="166">
        <v>0</v>
      </c>
      <c r="L678" s="166">
        <v>0</v>
      </c>
      <c r="M678" s="18">
        <v>0</v>
      </c>
      <c r="N678" s="165">
        <f>VLOOKUP(Table2[[#This Row],[Code]],'MPG Payment'!$B$4:$Z$130,25,0)</f>
        <v>0</v>
      </c>
      <c r="O678" s="170">
        <f t="shared" si="47"/>
        <v>2528</v>
      </c>
      <c r="P678" t="str">
        <f>IFERROR(VLOOKUP(D678,'Bank Master'!$C$3:$D$7987,2,0),"Indirect")</f>
        <v>Direct</v>
      </c>
      <c r="Q678" t="str">
        <f>IFERROR(VLOOKUP(A678,Table1424[],6,0),0)</f>
        <v>SHEKHAR PRASAD</v>
      </c>
      <c r="R678" t="str">
        <f>IFERROR(VLOOKUP(A678,Table1424[],7,0),0)</f>
        <v>5970031324</v>
      </c>
      <c r="S678" t="str">
        <f>IFERROR(VLOOKUP(A678,Table1424[],8,0),0)</f>
        <v>CBIN0284871</v>
      </c>
      <c r="T678">
        <f>IFERROR(VLOOKUP(A678,Table1424[],9,0),0)</f>
        <v>0</v>
      </c>
      <c r="U678" s="40">
        <f>IFERROR(VLOOKUP(A678,Table1424[],10,0),0)</f>
        <v>46168</v>
      </c>
      <c r="V678">
        <f t="shared" si="48"/>
        <v>1</v>
      </c>
      <c r="W678" t="str">
        <f t="shared" si="49"/>
        <v>Available</v>
      </c>
      <c r="X678" s="164" t="str" cm="1">
        <f t="array" aca="1" ref="X678" ca="1">SUBSTITUTE(SUBSTITUTE(MID(CELL("filename"),FIND("[",CELL("filename"))+1,FIND("]",CELL("filename"))-FIND("[",CELL("filename"))-1)," JH Farmer Payment-",""),".xlsx","")</f>
        <v>Indent</v>
      </c>
      <c r="Y678" s="13">
        <f t="shared" si="46"/>
        <v>28.105665872637765</v>
      </c>
      <c r="Z678" s="3">
        <v>0</v>
      </c>
    </row>
    <row r="679" spans="1:27" x14ac:dyDescent="0.25">
      <c r="A679" t="str">
        <f>CONCATENATE(Table2[[#This Row],[Code]],Table2[[#This Row],[Farmers Code]])</f>
        <v>200200260004</v>
      </c>
      <c r="B679" s="1" t="str">
        <f>INDEX('MPG Payment'!$A:$A,MATCH(Table2[[#This Row],[Code]],'MPG Payment'!B:B,0))</f>
        <v>BMC Code :2002</v>
      </c>
      <c r="C679" t="str">
        <f>VLOOKUP(Table2[[#This Row],[Code]],'MPG Payment'!B:C,2,0)</f>
        <v>TIGRA</v>
      </c>
      <c r="D679" s="17">
        <v>20020026</v>
      </c>
      <c r="E679" s="17" t="s">
        <v>1</v>
      </c>
      <c r="F679" s="1">
        <v>14</v>
      </c>
      <c r="G679" s="13">
        <v>167.76</v>
      </c>
      <c r="H679" s="13">
        <v>7061.6880999999994</v>
      </c>
      <c r="I679" s="166">
        <v>0</v>
      </c>
      <c r="J679" s="191">
        <v>0</v>
      </c>
      <c r="K679" s="166">
        <v>0</v>
      </c>
      <c r="L679" s="166">
        <v>0</v>
      </c>
      <c r="M679" s="18">
        <v>0</v>
      </c>
      <c r="N679" s="165">
        <f>VLOOKUP(Table2[[#This Row],[Code]],'MPG Payment'!$B$4:$Z$130,25,0)</f>
        <v>0</v>
      </c>
      <c r="O679" s="170">
        <f t="shared" si="47"/>
        <v>7062</v>
      </c>
      <c r="P679" t="str">
        <f>IFERROR(VLOOKUP(D679,'Bank Master'!$C$3:$D$7987,2,0),"Indirect")</f>
        <v>Direct</v>
      </c>
      <c r="Q679" t="str">
        <f>IFERROR(VLOOKUP(A679,Table1424[],6,0),0)</f>
        <v>AMRIT TIRKEY</v>
      </c>
      <c r="R679" t="str">
        <f>IFERROR(VLOOKUP(A679,Table1424[],7,0),0)</f>
        <v>494518210002937</v>
      </c>
      <c r="S679" t="str">
        <f>IFERROR(VLOOKUP(A679,Table1424[],8,0),0)</f>
        <v>BKID0004945</v>
      </c>
      <c r="T679">
        <f>IFERROR(VLOOKUP(A679,Table1424[],9,0),0)</f>
        <v>0</v>
      </c>
      <c r="U679" s="40">
        <f>IFERROR(VLOOKUP(A679,Table1424[],10,0),0)</f>
        <v>46168</v>
      </c>
      <c r="V679">
        <f t="shared" si="48"/>
        <v>1</v>
      </c>
      <c r="W679" t="str">
        <f t="shared" si="49"/>
        <v>Available</v>
      </c>
      <c r="X679" s="164" t="str" cm="1">
        <f t="array" aca="1" ref="X679" ca="1">SUBSTITUTE(SUBSTITUTE(MID(CELL("filename"),FIND("[",CELL("filename"))+1,FIND("]",CELL("filename"))-FIND("[",CELL("filename"))-1)," JH Farmer Payment-",""),".xlsx","")</f>
        <v>Indent</v>
      </c>
      <c r="Y679" s="13">
        <f t="shared" si="46"/>
        <v>29.46579440867907</v>
      </c>
      <c r="Z679" s="3">
        <v>0</v>
      </c>
    </row>
    <row r="680" spans="1:27" x14ac:dyDescent="0.25">
      <c r="A680" t="str">
        <f>CONCATENATE(Table2[[#This Row],[Code]],Table2[[#This Row],[Farmers Code]])</f>
        <v>200200260005</v>
      </c>
      <c r="B680" s="1" t="str">
        <f>INDEX('MPG Payment'!$A:$A,MATCH(Table2[[#This Row],[Code]],'MPG Payment'!B:B,0))</f>
        <v>BMC Code :2002</v>
      </c>
      <c r="C680" t="str">
        <f>VLOOKUP(Table2[[#This Row],[Code]],'MPG Payment'!B:C,2,0)</f>
        <v>TIGRA</v>
      </c>
      <c r="D680" s="17">
        <v>20020026</v>
      </c>
      <c r="E680" s="17" t="s">
        <v>18</v>
      </c>
      <c r="F680" s="1">
        <v>14</v>
      </c>
      <c r="G680" s="13">
        <v>1125.9099999999999</v>
      </c>
      <c r="H680" s="13">
        <v>46149.350999999995</v>
      </c>
      <c r="I680" s="166">
        <v>0</v>
      </c>
      <c r="J680" s="191">
        <v>0</v>
      </c>
      <c r="K680" s="166">
        <v>0</v>
      </c>
      <c r="L680" s="166">
        <v>0</v>
      </c>
      <c r="M680" s="18">
        <v>0</v>
      </c>
      <c r="N680" s="165">
        <f>VLOOKUP(Table2[[#This Row],[Code]],'MPG Payment'!$B$4:$Z$130,25,0)</f>
        <v>0</v>
      </c>
      <c r="O680" s="170">
        <f t="shared" si="47"/>
        <v>46149</v>
      </c>
      <c r="P680" t="str">
        <f>IFERROR(VLOOKUP(D680,'Bank Master'!$C$3:$D$7987,2,0),"Indirect")</f>
        <v>Direct</v>
      </c>
      <c r="Q680" t="str">
        <f>IFERROR(VLOOKUP(A680,Table1424[],6,0),0)</f>
        <v>ALAM ANSARI</v>
      </c>
      <c r="R680" t="str">
        <f>IFERROR(VLOOKUP(A680,Table1424[],7,0),0)</f>
        <v>29170100011261</v>
      </c>
      <c r="S680" t="str">
        <f>IFERROR(VLOOKUP(A680,Table1424[],8,0),0)</f>
        <v>BARB0RATURO</v>
      </c>
      <c r="T680">
        <f>IFERROR(VLOOKUP(A680,Table1424[],9,0),0)</f>
        <v>0</v>
      </c>
      <c r="U680" s="40">
        <f>IFERROR(VLOOKUP(A680,Table1424[],10,0),0)</f>
        <v>46168</v>
      </c>
      <c r="V680">
        <f t="shared" si="48"/>
        <v>1</v>
      </c>
      <c r="W680" t="str">
        <f t="shared" si="49"/>
        <v>Available</v>
      </c>
      <c r="X680" s="164" t="str" cm="1">
        <f t="array" aca="1" ref="X680" ca="1">SUBSTITUTE(SUBSTITUTE(MID(CELL("filename"),FIND("[",CELL("filename"))+1,FIND("]",CELL("filename"))-FIND("[",CELL("filename"))-1)," JH Farmer Payment-",""),".xlsx","")</f>
        <v>Indent</v>
      </c>
      <c r="Y680" s="13">
        <f t="shared" si="46"/>
        <v>28.691943139327304</v>
      </c>
      <c r="Z680" s="3">
        <v>0</v>
      </c>
    </row>
    <row r="681" spans="1:27" x14ac:dyDescent="0.25">
      <c r="A681" t="str">
        <f>CONCATENATE(Table2[[#This Row],[Code]],Table2[[#This Row],[Farmers Code]])</f>
        <v>200200260006</v>
      </c>
      <c r="B681" s="1" t="str">
        <f>INDEX('MPG Payment'!$A:$A,MATCH(Table2[[#This Row],[Code]],'MPG Payment'!B:B,0))</f>
        <v>BMC Code :2002</v>
      </c>
      <c r="C681" t="str">
        <f>VLOOKUP(Table2[[#This Row],[Code]],'MPG Payment'!B:C,2,0)</f>
        <v>TIGRA</v>
      </c>
      <c r="D681" s="17">
        <v>20020026</v>
      </c>
      <c r="E681" s="17" t="s">
        <v>19</v>
      </c>
      <c r="F681" s="1">
        <v>10</v>
      </c>
      <c r="G681" s="13">
        <v>45.11</v>
      </c>
      <c r="H681" s="13">
        <v>1828.4141000000002</v>
      </c>
      <c r="I681" s="166">
        <v>0</v>
      </c>
      <c r="J681" s="191">
        <v>0</v>
      </c>
      <c r="K681" s="166">
        <v>0</v>
      </c>
      <c r="L681" s="166">
        <v>0</v>
      </c>
      <c r="M681" s="18">
        <v>0</v>
      </c>
      <c r="N681" s="165">
        <f>VLOOKUP(Table2[[#This Row],[Code]],'MPG Payment'!$B$4:$Z$130,25,0)</f>
        <v>0</v>
      </c>
      <c r="O681" s="170">
        <f t="shared" si="47"/>
        <v>1828</v>
      </c>
      <c r="P681" t="str">
        <f>IFERROR(VLOOKUP(D681,'Bank Master'!$C$3:$D$7987,2,0),"Indirect")</f>
        <v>Direct</v>
      </c>
      <c r="Q681" t="str">
        <f>IFERROR(VLOOKUP(A681,Table1424[],6,0),0)</f>
        <v>MARKASH TIRKEY</v>
      </c>
      <c r="R681" t="str">
        <f>IFERROR(VLOOKUP(A681,Table1424[],7,0),0)</f>
        <v>3907119003137</v>
      </c>
      <c r="S681" t="str">
        <f>IFERROR(VLOOKUP(A681,Table1424[],8,0),0)</f>
        <v>CNRB0003907</v>
      </c>
      <c r="T681">
        <f>IFERROR(VLOOKUP(A681,Table1424[],9,0),0)</f>
        <v>0</v>
      </c>
      <c r="U681" s="40">
        <f>IFERROR(VLOOKUP(A681,Table1424[],10,0),0)</f>
        <v>46168</v>
      </c>
      <c r="V681">
        <f t="shared" si="48"/>
        <v>1</v>
      </c>
      <c r="W681" t="str">
        <f t="shared" si="49"/>
        <v>Available</v>
      </c>
      <c r="X681" s="164" t="str" cm="1">
        <f t="array" aca="1" ref="X681" ca="1">SUBSTITUTE(SUBSTITUTE(MID(CELL("filename"),FIND("[",CELL("filename"))+1,FIND("]",CELL("filename"))-FIND("[",CELL("filename"))-1)," JH Farmer Payment-",""),".xlsx","")</f>
        <v>Indent</v>
      </c>
      <c r="Y681" s="13">
        <f t="shared" si="46"/>
        <v>20.26617268898249</v>
      </c>
      <c r="Z681" s="3">
        <v>0</v>
      </c>
    </row>
    <row r="682" spans="1:27" x14ac:dyDescent="0.25">
      <c r="A682" t="str">
        <f>CONCATENATE(Table2[[#This Row],[Code]],Table2[[#This Row],[Farmers Code]])</f>
        <v>200200260007</v>
      </c>
      <c r="B682" s="1" t="str">
        <f>INDEX('MPG Payment'!$A:$A,MATCH(Table2[[#This Row],[Code]],'MPG Payment'!B:B,0))</f>
        <v>BMC Code :2002</v>
      </c>
      <c r="C682" t="str">
        <f>VLOOKUP(Table2[[#This Row],[Code]],'MPG Payment'!B:C,2,0)</f>
        <v>TIGRA</v>
      </c>
      <c r="D682" s="17">
        <v>20020026</v>
      </c>
      <c r="E682" s="17" t="s">
        <v>20</v>
      </c>
      <c r="F682" s="1">
        <v>3</v>
      </c>
      <c r="G682" s="13">
        <v>1.8000000000000003</v>
      </c>
      <c r="H682" s="13">
        <v>83.998199999999997</v>
      </c>
      <c r="I682" s="166">
        <v>0</v>
      </c>
      <c r="J682" s="191">
        <v>0</v>
      </c>
      <c r="K682" s="166">
        <v>0</v>
      </c>
      <c r="L682" s="166">
        <v>0</v>
      </c>
      <c r="M682" s="18">
        <v>0</v>
      </c>
      <c r="N682" s="165">
        <f>VLOOKUP(Table2[[#This Row],[Code]],'MPG Payment'!$B$4:$Z$130,25,0)</f>
        <v>0</v>
      </c>
      <c r="O682" s="170">
        <f t="shared" si="47"/>
        <v>84</v>
      </c>
      <c r="P682" t="str">
        <f>IFERROR(VLOOKUP(D682,'Bank Master'!$C$3:$D$7987,2,0),"Indirect")</f>
        <v>Direct</v>
      </c>
      <c r="Q682" t="str">
        <f>IFERROR(VLOOKUP(A682,Table1424[],6,0),0)</f>
        <v>UNIL LAKRA</v>
      </c>
      <c r="R682" t="str">
        <f>IFERROR(VLOOKUP(A682,Table1424[],7,0),0)</f>
        <v>494518210011089</v>
      </c>
      <c r="S682" t="str">
        <f>IFERROR(VLOOKUP(A682,Table1424[],8,0),0)</f>
        <v>BKID0004945</v>
      </c>
      <c r="T682">
        <f>IFERROR(VLOOKUP(A682,Table1424[],9,0),0)</f>
        <v>0</v>
      </c>
      <c r="U682" s="40">
        <f>IFERROR(VLOOKUP(A682,Table1424[],10,0),0)</f>
        <v>46168</v>
      </c>
      <c r="V682">
        <f t="shared" si="48"/>
        <v>1</v>
      </c>
      <c r="W682" t="str">
        <f t="shared" si="49"/>
        <v>Available</v>
      </c>
      <c r="X682" s="164" t="str" cm="1">
        <f t="array" aca="1" ref="X682" ca="1">SUBSTITUTE(SUBSTITUTE(MID(CELL("filename"),FIND("[",CELL("filename"))+1,FIND("]",CELL("filename"))-FIND("[",CELL("filename"))-1)," JH Farmer Payment-",""),".xlsx","")</f>
        <v>Indent</v>
      </c>
      <c r="Y682" s="13">
        <f t="shared" si="46"/>
        <v>6.9998500000000003</v>
      </c>
      <c r="Z682" s="3">
        <v>0</v>
      </c>
      <c r="AA682" s="31"/>
    </row>
    <row r="683" spans="1:27" x14ac:dyDescent="0.25">
      <c r="A683" t="str">
        <f>CONCATENATE(Table2[[#This Row],[Code]],Table2[[#This Row],[Farmers Code]])</f>
        <v>200200260008</v>
      </c>
      <c r="B683" s="1" t="str">
        <f>INDEX('MPG Payment'!$A:$A,MATCH(Table2[[#This Row],[Code]],'MPG Payment'!B:B,0))</f>
        <v>BMC Code :2002</v>
      </c>
      <c r="C683" t="str">
        <f>VLOOKUP(Table2[[#This Row],[Code]],'MPG Payment'!B:C,2,0)</f>
        <v>TIGRA</v>
      </c>
      <c r="D683" s="17">
        <v>20020026</v>
      </c>
      <c r="E683" s="17" t="s">
        <v>41</v>
      </c>
      <c r="F683" s="1">
        <v>7</v>
      </c>
      <c r="G683" s="13">
        <v>53.88</v>
      </c>
      <c r="H683" s="13">
        <v>2155.8944999999999</v>
      </c>
      <c r="I683" s="166">
        <v>0</v>
      </c>
      <c r="J683" s="191">
        <v>0</v>
      </c>
      <c r="K683" s="166">
        <v>0</v>
      </c>
      <c r="L683" s="166">
        <v>0</v>
      </c>
      <c r="M683" s="18">
        <v>0</v>
      </c>
      <c r="N683" s="165">
        <f>VLOOKUP(Table2[[#This Row],[Code]],'MPG Payment'!$B$4:$Z$130,25,0)</f>
        <v>0</v>
      </c>
      <c r="O683" s="170">
        <f t="shared" si="47"/>
        <v>2156</v>
      </c>
      <c r="P683" t="str">
        <f>IFERROR(VLOOKUP(D683,'Bank Master'!$C$3:$D$7987,2,0),"Indirect")</f>
        <v>Direct</v>
      </c>
      <c r="Q683" t="str">
        <f>IFERROR(VLOOKUP(A683,Table1424[],6,0),0)</f>
        <v>ANITA DEVI</v>
      </c>
      <c r="R683" t="str">
        <f>IFERROR(VLOOKUP(A683,Table1424[],7,0),0)</f>
        <v>494510110009487</v>
      </c>
      <c r="S683" t="str">
        <f>IFERROR(VLOOKUP(A683,Table1424[],8,0),0)</f>
        <v>BKID0004945</v>
      </c>
      <c r="T683">
        <f>IFERROR(VLOOKUP(A683,Table1424[],9,0),0)</f>
        <v>0</v>
      </c>
      <c r="U683" s="40">
        <f>IFERROR(VLOOKUP(A683,Table1424[],10,0),0)</f>
        <v>46168</v>
      </c>
      <c r="V683">
        <f t="shared" si="48"/>
        <v>1</v>
      </c>
      <c r="W683" t="str">
        <f t="shared" si="49"/>
        <v>Available</v>
      </c>
      <c r="X683" s="164" t="str" cm="1">
        <f t="array" aca="1" ref="X683" ca="1">SUBSTITUTE(SUBSTITUTE(MID(CELL("filename"),FIND("[",CELL("filename"))+1,FIND("]",CELL("filename"))-FIND("[",CELL("filename"))-1)," JH Farmer Payment-",""),".xlsx","")</f>
        <v>Indent</v>
      </c>
      <c r="Y683" s="13">
        <f t="shared" si="46"/>
        <v>14.004511414253898</v>
      </c>
      <c r="Z683" s="3">
        <v>0</v>
      </c>
      <c r="AA683" s="3"/>
    </row>
    <row r="684" spans="1:27" x14ac:dyDescent="0.25">
      <c r="A684" t="str">
        <f>CONCATENATE(Table2[[#This Row],[Code]],Table2[[#This Row],[Farmers Code]])</f>
        <v>200200260009</v>
      </c>
      <c r="B684" s="1" t="str">
        <f>INDEX('MPG Payment'!$A:$A,MATCH(Table2[[#This Row],[Code]],'MPG Payment'!B:B,0))</f>
        <v>BMC Code :2002</v>
      </c>
      <c r="C684" t="str">
        <f>VLOOKUP(Table2[[#This Row],[Code]],'MPG Payment'!B:C,2,0)</f>
        <v>TIGRA</v>
      </c>
      <c r="D684" s="17">
        <v>20020026</v>
      </c>
      <c r="E684" s="17" t="s">
        <v>36</v>
      </c>
      <c r="F684" s="1">
        <v>13</v>
      </c>
      <c r="G684" s="13">
        <v>70.11</v>
      </c>
      <c r="H684" s="13">
        <v>2848.9648000000002</v>
      </c>
      <c r="I684" s="166">
        <v>0</v>
      </c>
      <c r="J684" s="191">
        <v>0</v>
      </c>
      <c r="K684" s="166">
        <v>0</v>
      </c>
      <c r="L684" s="166">
        <v>0</v>
      </c>
      <c r="M684" s="18">
        <v>0</v>
      </c>
      <c r="N684" s="165">
        <f>VLOOKUP(Table2[[#This Row],[Code]],'MPG Payment'!$B$4:$Z$130,25,0)</f>
        <v>0</v>
      </c>
      <c r="O684" s="170">
        <f t="shared" si="47"/>
        <v>2849</v>
      </c>
      <c r="P684" t="str">
        <f>IFERROR(VLOOKUP(D684,'Bank Master'!$C$3:$D$7987,2,0),"Indirect")</f>
        <v>Direct</v>
      </c>
      <c r="Q684" t="str">
        <f>IFERROR(VLOOKUP(A684,Table1424[],6,0),0)</f>
        <v>VIKASH GOPE</v>
      </c>
      <c r="R684" t="str">
        <f>IFERROR(VLOOKUP(A684,Table1424[],7,0),0)</f>
        <v>494518210008161</v>
      </c>
      <c r="S684" t="str">
        <f>IFERROR(VLOOKUP(A684,Table1424[],8,0),0)</f>
        <v>BKID0004945</v>
      </c>
      <c r="T684">
        <f>IFERROR(VLOOKUP(A684,Table1424[],9,0),0)</f>
        <v>0</v>
      </c>
      <c r="U684" s="40">
        <f>IFERROR(VLOOKUP(A684,Table1424[],10,0),0)</f>
        <v>46168</v>
      </c>
      <c r="V684">
        <f t="shared" si="48"/>
        <v>1</v>
      </c>
      <c r="W684" t="str">
        <f t="shared" si="49"/>
        <v>Available</v>
      </c>
      <c r="X684" s="164" t="str" cm="1">
        <f t="array" aca="1" ref="X684" ca="1">SUBSTITUTE(SUBSTITUTE(MID(CELL("filename"),FIND("[",CELL("filename"))+1,FIND("]",CELL("filename"))-FIND("[",CELL("filename"))-1)," JH Farmer Payment-",""),".xlsx","")</f>
        <v>Indent</v>
      </c>
      <c r="Y684" s="13">
        <f t="shared" si="46"/>
        <v>26.413166737983172</v>
      </c>
      <c r="Z684" s="3">
        <v>0</v>
      </c>
      <c r="AA684" s="31"/>
    </row>
    <row r="685" spans="1:27" x14ac:dyDescent="0.25">
      <c r="A685" t="str">
        <f>CONCATENATE(Table2[[#This Row],[Code]],Table2[[#This Row],[Farmers Code]])</f>
        <v>200200260010</v>
      </c>
      <c r="B685" s="1" t="str">
        <f>INDEX('MPG Payment'!$A:$A,MATCH(Table2[[#This Row],[Code]],'MPG Payment'!B:B,0))</f>
        <v>BMC Code :2002</v>
      </c>
      <c r="C685" t="str">
        <f>VLOOKUP(Table2[[#This Row],[Code]],'MPG Payment'!B:C,2,0)</f>
        <v>TIGRA</v>
      </c>
      <c r="D685" s="17">
        <v>20020026</v>
      </c>
      <c r="E685" s="17" t="s">
        <v>21</v>
      </c>
      <c r="F685" s="1">
        <v>14</v>
      </c>
      <c r="G685" s="13">
        <v>41.019999999999996</v>
      </c>
      <c r="H685" s="13">
        <v>1815.2577000000001</v>
      </c>
      <c r="I685" s="166">
        <v>0</v>
      </c>
      <c r="J685" s="191">
        <v>0</v>
      </c>
      <c r="K685" s="166">
        <v>0</v>
      </c>
      <c r="L685" s="166">
        <v>0</v>
      </c>
      <c r="M685" s="18">
        <v>0</v>
      </c>
      <c r="N685" s="165">
        <f>VLOOKUP(Table2[[#This Row],[Code]],'MPG Payment'!$B$4:$Z$130,25,0)</f>
        <v>0</v>
      </c>
      <c r="O685" s="170">
        <f t="shared" si="47"/>
        <v>1815</v>
      </c>
      <c r="P685" t="str">
        <f>IFERROR(VLOOKUP(D685,'Bank Master'!$C$3:$D$7987,2,0),"Indirect")</f>
        <v>Direct</v>
      </c>
      <c r="Q685" t="str">
        <f>IFERROR(VLOOKUP(A685,Table1424[],6,0),0)</f>
        <v>SAVITRI DEVI</v>
      </c>
      <c r="R685" t="str">
        <f>IFERROR(VLOOKUP(A685,Table1424[],7,0),0)</f>
        <v>3907101002165</v>
      </c>
      <c r="S685" t="str">
        <f>IFERROR(VLOOKUP(A685,Table1424[],8,0),0)</f>
        <v>CNRB0003907</v>
      </c>
      <c r="T685">
        <f>IFERROR(VLOOKUP(A685,Table1424[],9,0),0)</f>
        <v>0</v>
      </c>
      <c r="U685" s="40">
        <f>IFERROR(VLOOKUP(A685,Table1424[],10,0),0)</f>
        <v>46168</v>
      </c>
      <c r="V685">
        <f t="shared" si="48"/>
        <v>1</v>
      </c>
      <c r="W685" t="str">
        <f t="shared" si="49"/>
        <v>Available</v>
      </c>
      <c r="X685" s="164" t="str" cm="1">
        <f t="array" aca="1" ref="X685" ca="1">SUBSTITUTE(SUBSTITUTE(MID(CELL("filename"),FIND("[",CELL("filename"))+1,FIND("]",CELL("filename"))-FIND("[",CELL("filename"))-1)," JH Farmer Payment-",""),".xlsx","")</f>
        <v>Indent</v>
      </c>
      <c r="Y685" s="13">
        <f t="shared" si="46"/>
        <v>30.977093856655298</v>
      </c>
      <c r="Z685" s="3">
        <v>0</v>
      </c>
    </row>
    <row r="686" spans="1:27" x14ac:dyDescent="0.25">
      <c r="A686" t="str">
        <f>CONCATENATE(Table2[[#This Row],[Code]],Table2[[#This Row],[Farmers Code]])</f>
        <v>200200260011</v>
      </c>
      <c r="B686" s="1" t="str">
        <f>INDEX('MPG Payment'!$A:$A,MATCH(Table2[[#This Row],[Code]],'MPG Payment'!B:B,0))</f>
        <v>BMC Code :2002</v>
      </c>
      <c r="C686" t="str">
        <f>VLOOKUP(Table2[[#This Row],[Code]],'MPG Payment'!B:C,2,0)</f>
        <v>TIGRA</v>
      </c>
      <c r="D686" s="17">
        <v>20020026</v>
      </c>
      <c r="E686" s="17" t="s">
        <v>22</v>
      </c>
      <c r="F686" s="1">
        <v>7</v>
      </c>
      <c r="G686" s="13">
        <v>38.550000000000004</v>
      </c>
      <c r="H686" s="13">
        <v>1709.4227000000001</v>
      </c>
      <c r="I686" s="166">
        <v>0</v>
      </c>
      <c r="J686" s="191">
        <v>0</v>
      </c>
      <c r="K686" s="166">
        <v>0</v>
      </c>
      <c r="L686" s="166">
        <v>0</v>
      </c>
      <c r="M686" s="18">
        <v>0</v>
      </c>
      <c r="N686" s="165">
        <f>VLOOKUP(Table2[[#This Row],[Code]],'MPG Payment'!$B$4:$Z$130,25,0)</f>
        <v>0</v>
      </c>
      <c r="O686" s="170">
        <f t="shared" si="47"/>
        <v>1709</v>
      </c>
      <c r="P686" t="str">
        <f>IFERROR(VLOOKUP(D686,'Bank Master'!$C$3:$D$7987,2,0),"Indirect")</f>
        <v>Direct</v>
      </c>
      <c r="Q686" t="str">
        <f>IFERROR(VLOOKUP(A686,Table1424[],6,0),0)</f>
        <v>MAHAVIR ORAON</v>
      </c>
      <c r="R686" t="str">
        <f>IFERROR(VLOOKUP(A686,Table1424[],7,0),0)</f>
        <v>494510110010173</v>
      </c>
      <c r="S686" t="str">
        <f>IFERROR(VLOOKUP(A686,Table1424[],8,0),0)</f>
        <v>BKID0004945</v>
      </c>
      <c r="T686">
        <f>IFERROR(VLOOKUP(A686,Table1424[],9,0),0)</f>
        <v>0</v>
      </c>
      <c r="U686" s="40">
        <f>IFERROR(VLOOKUP(A686,Table1424[],10,0),0)</f>
        <v>46168</v>
      </c>
      <c r="V686">
        <f t="shared" si="48"/>
        <v>1</v>
      </c>
      <c r="W686" t="str">
        <f t="shared" si="49"/>
        <v>Available</v>
      </c>
      <c r="X686" s="164" t="str" cm="1">
        <f t="array" aca="1" ref="X686" ca="1">SUBSTITUTE(SUBSTITUTE(MID(CELL("filename"),FIND("[",CELL("filename"))+1,FIND("]",CELL("filename"))-FIND("[",CELL("filename"))-1)," JH Farmer Payment-",""),".xlsx","")</f>
        <v>Indent</v>
      </c>
      <c r="Y686" s="13">
        <f t="shared" si="46"/>
        <v>15.5200504539559</v>
      </c>
      <c r="Z686" s="3">
        <v>0</v>
      </c>
    </row>
    <row r="687" spans="1:27" x14ac:dyDescent="0.25">
      <c r="A687" t="str">
        <f>CONCATENATE(Table2[[#This Row],[Code]],Table2[[#This Row],[Farmers Code]])</f>
        <v>200200260012</v>
      </c>
      <c r="B687" s="1" t="str">
        <f>INDEX('MPG Payment'!$A:$A,MATCH(Table2[[#This Row],[Code]],'MPG Payment'!B:B,0))</f>
        <v>BMC Code :2002</v>
      </c>
      <c r="C687" t="str">
        <f>VLOOKUP(Table2[[#This Row],[Code]],'MPG Payment'!B:C,2,0)</f>
        <v>TIGRA</v>
      </c>
      <c r="D687" s="17">
        <v>20020026</v>
      </c>
      <c r="E687" s="17" t="s">
        <v>40</v>
      </c>
      <c r="F687" s="1">
        <v>14</v>
      </c>
      <c r="G687" s="13">
        <v>149.29</v>
      </c>
      <c r="H687" s="13">
        <v>6167.6098999999995</v>
      </c>
      <c r="I687" s="166">
        <v>0</v>
      </c>
      <c r="J687" s="191">
        <v>0</v>
      </c>
      <c r="K687" s="166">
        <v>0</v>
      </c>
      <c r="L687" s="166">
        <v>0</v>
      </c>
      <c r="M687" s="18">
        <v>0</v>
      </c>
      <c r="N687" s="165">
        <f>VLOOKUP(Table2[[#This Row],[Code]],'MPG Payment'!$B$4:$Z$130,25,0)</f>
        <v>0</v>
      </c>
      <c r="O687" s="170">
        <f t="shared" si="47"/>
        <v>6168</v>
      </c>
      <c r="P687" t="str">
        <f>IFERROR(VLOOKUP(D687,'Bank Master'!$C$3:$D$7987,2,0),"Indirect")</f>
        <v>Direct</v>
      </c>
      <c r="Q687" t="str">
        <f>IFERROR(VLOOKUP(A687,Table1424[],6,0),0)</f>
        <v>RIKESH KUMAR MAHTO</v>
      </c>
      <c r="R687" t="str">
        <f>IFERROR(VLOOKUP(A687,Table1424[],7,0),0)</f>
        <v>3907101002585</v>
      </c>
      <c r="S687" t="str">
        <f>IFERROR(VLOOKUP(A687,Table1424[],8,0),0)</f>
        <v>CNRB0003907</v>
      </c>
      <c r="T687">
        <f>IFERROR(VLOOKUP(A687,Table1424[],9,0),0)</f>
        <v>0</v>
      </c>
      <c r="U687" s="40">
        <f>IFERROR(VLOOKUP(A687,Table1424[],10,0),0)</f>
        <v>46168</v>
      </c>
      <c r="V687">
        <f t="shared" si="48"/>
        <v>1</v>
      </c>
      <c r="W687" t="str">
        <f t="shared" si="49"/>
        <v>Available</v>
      </c>
      <c r="X687" s="164" t="str" cm="1">
        <f t="array" aca="1" ref="X687" ca="1">SUBSTITUTE(SUBSTITUTE(MID(CELL("filename"),FIND("[",CELL("filename"))+1,FIND("]",CELL("filename"))-FIND("[",CELL("filename"))-1)," JH Farmer Payment-",""),".xlsx","")</f>
        <v>Indent</v>
      </c>
      <c r="Y687" s="13">
        <f t="shared" si="46"/>
        <v>28.919063098667024</v>
      </c>
      <c r="Z687" s="3">
        <v>0</v>
      </c>
      <c r="AA687" s="31"/>
    </row>
    <row r="688" spans="1:27" x14ac:dyDescent="0.25">
      <c r="A688" t="str">
        <f>CONCATENATE(Table2[[#This Row],[Code]],Table2[[#This Row],[Farmers Code]])</f>
        <v>200200260013</v>
      </c>
      <c r="B688" s="1" t="str">
        <f>INDEX('MPG Payment'!$A:$A,MATCH(Table2[[#This Row],[Code]],'MPG Payment'!B:B,0))</f>
        <v>BMC Code :2002</v>
      </c>
      <c r="C688" t="str">
        <f>VLOOKUP(Table2[[#This Row],[Code]],'MPG Payment'!B:C,2,0)</f>
        <v>TIGRA</v>
      </c>
      <c r="D688" s="17">
        <v>20020026</v>
      </c>
      <c r="E688" s="17" t="s">
        <v>23</v>
      </c>
      <c r="F688" s="1">
        <v>14</v>
      </c>
      <c r="G688" s="13">
        <v>31.33</v>
      </c>
      <c r="H688" s="13">
        <v>1356.8369</v>
      </c>
      <c r="I688" s="166">
        <v>0</v>
      </c>
      <c r="J688" s="191">
        <v>0</v>
      </c>
      <c r="K688" s="166">
        <v>0</v>
      </c>
      <c r="L688" s="166">
        <v>0</v>
      </c>
      <c r="M688" s="18">
        <v>0</v>
      </c>
      <c r="N688" s="165">
        <f>VLOOKUP(Table2[[#This Row],[Code]],'MPG Payment'!$B$4:$Z$130,25,0)</f>
        <v>0</v>
      </c>
      <c r="O688" s="170">
        <f t="shared" si="47"/>
        <v>1357</v>
      </c>
      <c r="P688" t="str">
        <f>IFERROR(VLOOKUP(D688,'Bank Master'!$C$3:$D$7987,2,0),"Indirect")</f>
        <v>Direct</v>
      </c>
      <c r="Q688" t="str">
        <f>IFERROR(VLOOKUP(A688,Table1424[],6,0),0)</f>
        <v>SUSHMA TOPPO</v>
      </c>
      <c r="R688" t="str">
        <f>IFERROR(VLOOKUP(A688,Table1424[],7,0),0)</f>
        <v>110153334907</v>
      </c>
      <c r="S688" t="str">
        <f>IFERROR(VLOOKUP(A688,Table1424[],8,0),0)</f>
        <v>CNRB0003907</v>
      </c>
      <c r="T688">
        <f>IFERROR(VLOOKUP(A688,Table1424[],9,0),0)</f>
        <v>0</v>
      </c>
      <c r="U688" s="40">
        <f>IFERROR(VLOOKUP(A688,Table1424[],10,0),0)</f>
        <v>46168</v>
      </c>
      <c r="V688">
        <f t="shared" si="48"/>
        <v>1</v>
      </c>
      <c r="W688" t="str">
        <f t="shared" si="49"/>
        <v>Available</v>
      </c>
      <c r="X688" s="164" t="str" cm="1">
        <f t="array" aca="1" ref="X688" ca="1">SUBSTITUTE(SUBSTITUTE(MID(CELL("filename"),FIND("[",CELL("filename"))+1,FIND("]",CELL("filename"))-FIND("[",CELL("filename"))-1)," JH Farmer Payment-",""),".xlsx","")</f>
        <v>Indent</v>
      </c>
      <c r="Y688" s="13">
        <f t="shared" si="46"/>
        <v>30.315538780721361</v>
      </c>
      <c r="Z688" s="3">
        <v>0</v>
      </c>
    </row>
    <row r="689" spans="1:27" x14ac:dyDescent="0.25">
      <c r="A689" t="str">
        <f>CONCATENATE(Table2[[#This Row],[Code]],Table2[[#This Row],[Farmers Code]])</f>
        <v>200200260014</v>
      </c>
      <c r="B689" s="1" t="str">
        <f>INDEX('MPG Payment'!$A:$A,MATCH(Table2[[#This Row],[Code]],'MPG Payment'!B:B,0))</f>
        <v>BMC Code :2002</v>
      </c>
      <c r="C689" t="str">
        <f>VLOOKUP(Table2[[#This Row],[Code]],'MPG Payment'!B:C,2,0)</f>
        <v>TIGRA</v>
      </c>
      <c r="D689" s="17">
        <v>20020026</v>
      </c>
      <c r="E689" s="17" t="s">
        <v>24</v>
      </c>
      <c r="F689" s="1">
        <v>13</v>
      </c>
      <c r="G689" s="13">
        <v>32.89</v>
      </c>
      <c r="H689" s="13">
        <v>1337.0099</v>
      </c>
      <c r="I689" s="166">
        <v>0</v>
      </c>
      <c r="J689" s="191">
        <v>0</v>
      </c>
      <c r="K689" s="166">
        <v>0</v>
      </c>
      <c r="L689" s="166">
        <v>0</v>
      </c>
      <c r="M689" s="18">
        <v>0</v>
      </c>
      <c r="N689" s="165">
        <f>VLOOKUP(Table2[[#This Row],[Code]],'MPG Payment'!$B$4:$Z$130,25,0)</f>
        <v>0</v>
      </c>
      <c r="O689" s="170">
        <f t="shared" si="47"/>
        <v>1337</v>
      </c>
      <c r="P689" t="str">
        <f>IFERROR(VLOOKUP(D689,'Bank Master'!$C$3:$D$7987,2,0),"Indirect")</f>
        <v>Direct</v>
      </c>
      <c r="Q689" t="str">
        <f>IFERROR(VLOOKUP(A689,Table1424[],6,0),0)</f>
        <v>VISHNU LOHRA</v>
      </c>
      <c r="R689" t="str">
        <f>IFERROR(VLOOKUP(A689,Table1424[],7,0),0)</f>
        <v>494518210006030</v>
      </c>
      <c r="S689" t="str">
        <f>IFERROR(VLOOKUP(A689,Table1424[],8,0),0)</f>
        <v>BKID0004945</v>
      </c>
      <c r="T689">
        <f>IFERROR(VLOOKUP(A689,Table1424[],9,0),0)</f>
        <v>0</v>
      </c>
      <c r="U689" s="40">
        <f>IFERROR(VLOOKUP(A689,Table1424[],10,0),0)</f>
        <v>46168</v>
      </c>
      <c r="V689">
        <f t="shared" si="48"/>
        <v>1</v>
      </c>
      <c r="W689" t="str">
        <f t="shared" si="49"/>
        <v>Available</v>
      </c>
      <c r="X689" s="164" t="str" cm="1">
        <f t="array" aca="1" ref="X689" ca="1">SUBSTITUTE(SUBSTITUTE(MID(CELL("filename"),FIND("[",CELL("filename"))+1,FIND("]",CELL("filename"))-FIND("[",CELL("filename"))-1)," JH Farmer Payment-",""),".xlsx","")</f>
        <v>Indent</v>
      </c>
      <c r="Y689" s="13">
        <f t="shared" si="46"/>
        <v>26.423120553359684</v>
      </c>
      <c r="Z689" s="3">
        <v>0</v>
      </c>
    </row>
    <row r="690" spans="1:27" x14ac:dyDescent="0.25">
      <c r="A690" t="str">
        <f>CONCATENATE(Table2[[#This Row],[Code]],Table2[[#This Row],[Farmers Code]])</f>
        <v>200200260015</v>
      </c>
      <c r="B690" s="1" t="str">
        <f>INDEX('MPG Payment'!$A:$A,MATCH(Table2[[#This Row],[Code]],'MPG Payment'!B:B,0))</f>
        <v>BMC Code :2002</v>
      </c>
      <c r="C690" t="str">
        <f>VLOOKUP(Table2[[#This Row],[Code]],'MPG Payment'!B:C,2,0)</f>
        <v>TIGRA</v>
      </c>
      <c r="D690" s="17">
        <v>20020026</v>
      </c>
      <c r="E690" s="17" t="s">
        <v>25</v>
      </c>
      <c r="F690" s="1">
        <v>8</v>
      </c>
      <c r="G690" s="13">
        <v>28.57</v>
      </c>
      <c r="H690" s="13">
        <v>1230.4713000000002</v>
      </c>
      <c r="I690" s="166">
        <v>0</v>
      </c>
      <c r="J690" s="191">
        <v>0</v>
      </c>
      <c r="K690" s="166">
        <v>0</v>
      </c>
      <c r="L690" s="166">
        <v>0</v>
      </c>
      <c r="M690" s="18">
        <v>0</v>
      </c>
      <c r="N690" s="165">
        <f>VLOOKUP(Table2[[#This Row],[Code]],'MPG Payment'!$B$4:$Z$130,25,0)</f>
        <v>0</v>
      </c>
      <c r="O690" s="170">
        <f t="shared" si="47"/>
        <v>1230</v>
      </c>
      <c r="P690" t="str">
        <f>IFERROR(VLOOKUP(D690,'Bank Master'!$C$3:$D$7987,2,0),"Indirect")</f>
        <v>Direct</v>
      </c>
      <c r="Q690" t="str">
        <f>IFERROR(VLOOKUP(A690,Table1424[],6,0),0)</f>
        <v>LAKHNA ORAON</v>
      </c>
      <c r="R690" t="str">
        <f>IFERROR(VLOOKUP(A690,Table1424[],7,0),0)</f>
        <v>494518210007545</v>
      </c>
      <c r="S690" t="str">
        <f>IFERROR(VLOOKUP(A690,Table1424[],8,0),0)</f>
        <v>BKID0004945</v>
      </c>
      <c r="T690">
        <f>IFERROR(VLOOKUP(A690,Table1424[],9,0),0)</f>
        <v>0</v>
      </c>
      <c r="U690" s="40">
        <f>IFERROR(VLOOKUP(A690,Table1424[],10,0),0)</f>
        <v>46168</v>
      </c>
      <c r="V690">
        <f t="shared" si="48"/>
        <v>1</v>
      </c>
      <c r="W690" t="str">
        <f t="shared" si="49"/>
        <v>Available</v>
      </c>
      <c r="X690" s="164" t="str" cm="1">
        <f t="array" aca="1" ref="X690" ca="1">SUBSTITUTE(SUBSTITUTE(MID(CELL("filename"),FIND("[",CELL("filename"))+1,FIND("]",CELL("filename"))-FIND("[",CELL("filename"))-1)," JH Farmer Payment-",""),".xlsx","")</f>
        <v>Indent</v>
      </c>
      <c r="Y690" s="13">
        <f t="shared" si="46"/>
        <v>17.227459572978653</v>
      </c>
      <c r="Z690" s="3">
        <v>0</v>
      </c>
    </row>
    <row r="691" spans="1:27" x14ac:dyDescent="0.25">
      <c r="A691" t="str">
        <f>CONCATENATE(Table2[[#This Row],[Code]],Table2[[#This Row],[Farmers Code]])</f>
        <v>200200260016</v>
      </c>
      <c r="B691" s="1" t="str">
        <f>INDEX('MPG Payment'!$A:$A,MATCH(Table2[[#This Row],[Code]],'MPG Payment'!B:B,0))</f>
        <v>BMC Code :2002</v>
      </c>
      <c r="C691" t="str">
        <f>VLOOKUP(Table2[[#This Row],[Code]],'MPG Payment'!B:C,2,0)</f>
        <v>TIGRA</v>
      </c>
      <c r="D691" s="17">
        <v>20020026</v>
      </c>
      <c r="E691" s="17" t="s">
        <v>26</v>
      </c>
      <c r="F691" s="1">
        <v>14</v>
      </c>
      <c r="G691" s="13">
        <v>112.34</v>
      </c>
      <c r="H691" s="13">
        <v>4527.4616000000005</v>
      </c>
      <c r="I691" s="166">
        <v>0</v>
      </c>
      <c r="J691" s="191">
        <v>0</v>
      </c>
      <c r="K691" s="166">
        <v>0</v>
      </c>
      <c r="L691" s="166">
        <v>0</v>
      </c>
      <c r="M691" s="18">
        <v>0</v>
      </c>
      <c r="N691" s="165">
        <f>VLOOKUP(Table2[[#This Row],[Code]],'MPG Payment'!$B$4:$Z$130,25,0)</f>
        <v>0</v>
      </c>
      <c r="O691" s="170">
        <f t="shared" si="47"/>
        <v>4527</v>
      </c>
      <c r="P691" t="str">
        <f>IFERROR(VLOOKUP(D691,'Bank Master'!$C$3:$D$7987,2,0),"Indirect")</f>
        <v>Direct</v>
      </c>
      <c r="Q691" t="str">
        <f>IFERROR(VLOOKUP(A691,Table1424[],6,0),0)</f>
        <v>SUJATA KUMARI</v>
      </c>
      <c r="R691" t="str">
        <f>IFERROR(VLOOKUP(A691,Table1424[],7,0),0)</f>
        <v>494518210004808</v>
      </c>
      <c r="S691" t="str">
        <f>IFERROR(VLOOKUP(A691,Table1424[],8,0),0)</f>
        <v>BKID0004945</v>
      </c>
      <c r="T691">
        <f>IFERROR(VLOOKUP(A691,Table1424[],9,0),0)</f>
        <v>0</v>
      </c>
      <c r="U691" s="40">
        <f>IFERROR(VLOOKUP(A691,Table1424[],10,0),0)</f>
        <v>46168</v>
      </c>
      <c r="V691">
        <f t="shared" si="48"/>
        <v>1</v>
      </c>
      <c r="W691" t="str">
        <f t="shared" si="49"/>
        <v>Available</v>
      </c>
      <c r="X691" s="164" t="str" cm="1">
        <f t="array" aca="1" ref="X691" ca="1">SUBSTITUTE(SUBSTITUTE(MID(CELL("filename"),FIND("[",CELL("filename"))+1,FIND("]",CELL("filename"))-FIND("[",CELL("filename"))-1)," JH Farmer Payment-",""),".xlsx","")</f>
        <v>Indent</v>
      </c>
      <c r="Y691" s="13">
        <f t="shared" si="46"/>
        <v>28.210994481039705</v>
      </c>
      <c r="Z691" s="3">
        <v>0</v>
      </c>
    </row>
    <row r="692" spans="1:27" x14ac:dyDescent="0.25">
      <c r="A692" t="str">
        <f>CONCATENATE(Table2[[#This Row],[Code]],Table2[[#This Row],[Farmers Code]])</f>
        <v>200200260017</v>
      </c>
      <c r="B692" s="1" t="str">
        <f>INDEX('MPG Payment'!$A:$A,MATCH(Table2[[#This Row],[Code]],'MPG Payment'!B:B,0))</f>
        <v>BMC Code :2002</v>
      </c>
      <c r="C692" t="str">
        <f>VLOOKUP(Table2[[#This Row],[Code]],'MPG Payment'!B:C,2,0)</f>
        <v>TIGRA</v>
      </c>
      <c r="D692" s="17">
        <v>20020026</v>
      </c>
      <c r="E692" s="17" t="s">
        <v>27</v>
      </c>
      <c r="F692" s="1">
        <v>10</v>
      </c>
      <c r="G692" s="13">
        <v>24.189999999999998</v>
      </c>
      <c r="H692" s="13">
        <v>1145.5857000000001</v>
      </c>
      <c r="I692" s="166">
        <v>0</v>
      </c>
      <c r="J692" s="191">
        <v>0</v>
      </c>
      <c r="K692" s="166">
        <v>0</v>
      </c>
      <c r="L692" s="166">
        <v>0</v>
      </c>
      <c r="M692" s="18">
        <v>0</v>
      </c>
      <c r="N692" s="165">
        <f>VLOOKUP(Table2[[#This Row],[Code]],'MPG Payment'!$B$4:$Z$130,25,0)</f>
        <v>0</v>
      </c>
      <c r="O692" s="170">
        <f t="shared" si="47"/>
        <v>1146</v>
      </c>
      <c r="P692" t="str">
        <f>IFERROR(VLOOKUP(D692,'Bank Master'!$C$3:$D$7987,2,0),"Indirect")</f>
        <v>Direct</v>
      </c>
      <c r="Q692" t="str">
        <f>IFERROR(VLOOKUP(A692,Table1424[],6,0),0)</f>
        <v>RATAN MAHLI</v>
      </c>
      <c r="R692" t="str">
        <f>IFERROR(VLOOKUP(A692,Table1424[],7,0),0)</f>
        <v>494518210004195</v>
      </c>
      <c r="S692" t="str">
        <f>IFERROR(VLOOKUP(A692,Table1424[],8,0),0)</f>
        <v>BKID0004945</v>
      </c>
      <c r="T692">
        <f>IFERROR(VLOOKUP(A692,Table1424[],9,0),0)</f>
        <v>0</v>
      </c>
      <c r="U692" s="40">
        <f>IFERROR(VLOOKUP(A692,Table1424[],10,0),0)</f>
        <v>46168</v>
      </c>
      <c r="V692">
        <f t="shared" si="48"/>
        <v>1</v>
      </c>
      <c r="W692" t="str">
        <f t="shared" si="49"/>
        <v>Available</v>
      </c>
      <c r="X692" s="164" t="str" cm="1">
        <f t="array" aca="1" ref="X692" ca="1">SUBSTITUTE(SUBSTITUTE(MID(CELL("filename"),FIND("[",CELL("filename"))+1,FIND("]",CELL("filename"))-FIND("[",CELL("filename"))-1)," JH Farmer Payment-",""),".xlsx","")</f>
        <v>Indent</v>
      </c>
      <c r="Y692" s="13">
        <f t="shared" si="46"/>
        <v>23.678910706903682</v>
      </c>
      <c r="Z692" s="3">
        <v>0</v>
      </c>
    </row>
    <row r="693" spans="1:27" x14ac:dyDescent="0.25">
      <c r="A693" t="str">
        <f>CONCATENATE(Table2[[#This Row],[Code]],Table2[[#This Row],[Farmers Code]])</f>
        <v>200200260018</v>
      </c>
      <c r="B693" s="1" t="str">
        <f>INDEX('MPG Payment'!$A:$A,MATCH(Table2[[#This Row],[Code]],'MPG Payment'!B:B,0))</f>
        <v>BMC Code :2002</v>
      </c>
      <c r="C693" t="str">
        <f>VLOOKUP(Table2[[#This Row],[Code]],'MPG Payment'!B:C,2,0)</f>
        <v>TIGRA</v>
      </c>
      <c r="D693" s="17">
        <v>20020026</v>
      </c>
      <c r="E693" s="17" t="s">
        <v>2</v>
      </c>
      <c r="F693" s="1">
        <v>10</v>
      </c>
      <c r="G693" s="13">
        <v>35.200000000000003</v>
      </c>
      <c r="H693" s="13">
        <v>1379.0527000000002</v>
      </c>
      <c r="I693" s="166">
        <v>0</v>
      </c>
      <c r="J693" s="191">
        <v>0</v>
      </c>
      <c r="K693" s="166">
        <v>0</v>
      </c>
      <c r="L693" s="166">
        <v>0</v>
      </c>
      <c r="M693" s="18">
        <v>0</v>
      </c>
      <c r="N693" s="165">
        <f>VLOOKUP(Table2[[#This Row],[Code]],'MPG Payment'!$B$4:$Z$130,25,0)</f>
        <v>0</v>
      </c>
      <c r="O693" s="170">
        <f t="shared" si="47"/>
        <v>1379</v>
      </c>
      <c r="P693" t="str">
        <f>IFERROR(VLOOKUP(D693,'Bank Master'!$C$3:$D$7987,2,0),"Indirect")</f>
        <v>Direct</v>
      </c>
      <c r="Q693" t="str">
        <f>IFERROR(VLOOKUP(A693,Table1424[],6,0),0)</f>
        <v>SHIKHA ORAON</v>
      </c>
      <c r="R693" t="str">
        <f>IFERROR(VLOOKUP(A693,Table1424[],7,0),0)</f>
        <v>494518210004588</v>
      </c>
      <c r="S693" t="str">
        <f>IFERROR(VLOOKUP(A693,Table1424[],8,0),0)</f>
        <v>BKID0004945</v>
      </c>
      <c r="T693">
        <f>IFERROR(VLOOKUP(A693,Table1424[],9,0),0)</f>
        <v>0</v>
      </c>
      <c r="U693" s="40">
        <f>IFERROR(VLOOKUP(A693,Table1424[],10,0),0)</f>
        <v>46168</v>
      </c>
      <c r="V693">
        <f t="shared" si="48"/>
        <v>1</v>
      </c>
      <c r="W693" t="str">
        <f t="shared" si="49"/>
        <v>Available</v>
      </c>
      <c r="X693" s="164" t="str" cm="1">
        <f t="array" aca="1" ref="X693" ca="1">SUBSTITUTE(SUBSTITUTE(MID(CELL("filename"),FIND("[",CELL("filename"))+1,FIND("]",CELL("filename"))-FIND("[",CELL("filename"))-1)," JH Farmer Payment-",""),".xlsx","")</f>
        <v>Indent</v>
      </c>
      <c r="Y693" s="13">
        <f t="shared" si="46"/>
        <v>19.588816761363638</v>
      </c>
      <c r="Z693" s="3">
        <v>0</v>
      </c>
    </row>
    <row r="694" spans="1:27" x14ac:dyDescent="0.25">
      <c r="A694" t="str">
        <f>CONCATENATE(Table2[[#This Row],[Code]],Table2[[#This Row],[Farmers Code]])</f>
        <v>200200260019</v>
      </c>
      <c r="B694" s="1" t="str">
        <f>INDEX('MPG Payment'!$A:$A,MATCH(Table2[[#This Row],[Code]],'MPG Payment'!B:B,0))</f>
        <v>BMC Code :2002</v>
      </c>
      <c r="C694" t="str">
        <f>VLOOKUP(Table2[[#This Row],[Code]],'MPG Payment'!B:C,2,0)</f>
        <v>TIGRA</v>
      </c>
      <c r="D694" s="17">
        <v>20020026</v>
      </c>
      <c r="E694" s="17" t="s">
        <v>3</v>
      </c>
      <c r="F694" s="1">
        <v>14</v>
      </c>
      <c r="G694" s="13">
        <v>120.56000000000003</v>
      </c>
      <c r="H694" s="13">
        <v>5272.3474999999999</v>
      </c>
      <c r="I694" s="166">
        <v>0</v>
      </c>
      <c r="J694" s="191">
        <v>0</v>
      </c>
      <c r="K694" s="166">
        <v>0</v>
      </c>
      <c r="L694" s="166">
        <v>0</v>
      </c>
      <c r="M694" s="18">
        <v>0</v>
      </c>
      <c r="N694" s="165">
        <f>VLOOKUP(Table2[[#This Row],[Code]],'MPG Payment'!$B$4:$Z$130,25,0)</f>
        <v>0</v>
      </c>
      <c r="O694" s="170">
        <f t="shared" si="47"/>
        <v>5272</v>
      </c>
      <c r="P694" t="str">
        <f>IFERROR(VLOOKUP(D694,'Bank Master'!$C$3:$D$7987,2,0),"Indirect")</f>
        <v>Direct</v>
      </c>
      <c r="Q694" t="str">
        <f>IFERROR(VLOOKUP(A694,Table1424[],6,0),0)</f>
        <v>Savitri Devi</v>
      </c>
      <c r="R694" t="str">
        <f>IFERROR(VLOOKUP(A694,Table1424[],7,0),0)</f>
        <v>494518210004104</v>
      </c>
      <c r="S694" t="str">
        <f>IFERROR(VLOOKUP(A694,Table1424[],8,0),0)</f>
        <v>BKID0004945</v>
      </c>
      <c r="T694">
        <f>IFERROR(VLOOKUP(A694,Table1424[],9,0),0)</f>
        <v>0</v>
      </c>
      <c r="U694" s="40">
        <f>IFERROR(VLOOKUP(A694,Table1424[],10,0),0)</f>
        <v>46175</v>
      </c>
      <c r="V694">
        <f t="shared" si="48"/>
        <v>1</v>
      </c>
      <c r="W694" t="str">
        <f t="shared" si="49"/>
        <v>Available</v>
      </c>
      <c r="X694" s="164" t="str" cm="1">
        <f t="array" aca="1" ref="X694" ca="1">SUBSTITUTE(SUBSTITUTE(MID(CELL("filename"),FIND("[",CELL("filename"))+1,FIND("]",CELL("filename"))-FIND("[",CELL("filename"))-1)," JH Farmer Payment-",""),".xlsx","")</f>
        <v>Indent</v>
      </c>
      <c r="Y694" s="13">
        <f t="shared" si="46"/>
        <v>30.612502073656263</v>
      </c>
      <c r="Z694" s="3">
        <v>0</v>
      </c>
    </row>
    <row r="695" spans="1:27" x14ac:dyDescent="0.25">
      <c r="A695" t="str">
        <f>CONCATENATE(Table2[[#This Row],[Code]],Table2[[#This Row],[Farmers Code]])</f>
        <v>200200260020</v>
      </c>
      <c r="B695" s="1" t="str">
        <f>INDEX('MPG Payment'!$A:$A,MATCH(Table2[[#This Row],[Code]],'MPG Payment'!B:B,0))</f>
        <v>BMC Code :2002</v>
      </c>
      <c r="C695" t="str">
        <f>VLOOKUP(Table2[[#This Row],[Code]],'MPG Payment'!B:C,2,0)</f>
        <v>TIGRA</v>
      </c>
      <c r="D695" s="17">
        <v>20020026</v>
      </c>
      <c r="E695" s="17" t="s">
        <v>4</v>
      </c>
      <c r="F695" s="1">
        <v>7</v>
      </c>
      <c r="G695" s="13">
        <v>31.529999999999998</v>
      </c>
      <c r="H695" s="13">
        <v>1323.0921999999998</v>
      </c>
      <c r="I695" s="166">
        <v>0</v>
      </c>
      <c r="J695" s="191">
        <v>0</v>
      </c>
      <c r="K695" s="166">
        <v>0</v>
      </c>
      <c r="L695" s="166">
        <v>0</v>
      </c>
      <c r="M695" s="18">
        <v>0</v>
      </c>
      <c r="N695" s="165">
        <f>VLOOKUP(Table2[[#This Row],[Code]],'MPG Payment'!$B$4:$Z$130,25,0)</f>
        <v>0</v>
      </c>
      <c r="O695" s="170">
        <f t="shared" si="47"/>
        <v>1323</v>
      </c>
      <c r="P695" t="str">
        <f>IFERROR(VLOOKUP(D695,'Bank Master'!$C$3:$D$7987,2,0),"Indirect")</f>
        <v>Direct</v>
      </c>
      <c r="Q695" t="str">
        <f>IFERROR(VLOOKUP(A695,Table1424[],6,0),0)</f>
        <v>Bikram Gop</v>
      </c>
      <c r="R695" t="str">
        <f>IFERROR(VLOOKUP(A695,Table1424[],7,0),0)</f>
        <v>110080094073</v>
      </c>
      <c r="S695" t="str">
        <f>IFERROR(VLOOKUP(A695,Table1424[],8,0),0)</f>
        <v>CNRB0003907</v>
      </c>
      <c r="T695">
        <f>IFERROR(VLOOKUP(A695,Table1424[],9,0),0)</f>
        <v>0</v>
      </c>
      <c r="U695" s="40">
        <f>IFERROR(VLOOKUP(A695,Table1424[],10,0),0)</f>
        <v>46175</v>
      </c>
      <c r="V695">
        <f t="shared" si="48"/>
        <v>1</v>
      </c>
      <c r="W695" t="str">
        <f t="shared" si="49"/>
        <v>Available</v>
      </c>
      <c r="X695" s="164" t="str" cm="1">
        <f t="array" aca="1" ref="X695" ca="1">SUBSTITUTE(SUBSTITUTE(MID(CELL("filename"),FIND("[",CELL("filename"))+1,FIND("]",CELL("filename"))-FIND("[",CELL("filename"))-1)," JH Farmer Payment-",""),".xlsx","")</f>
        <v>Indent</v>
      </c>
      <c r="Y695" s="13">
        <f t="shared" si="46"/>
        <v>14.687036790358391</v>
      </c>
      <c r="Z695" s="3">
        <v>0</v>
      </c>
    </row>
    <row r="696" spans="1:27" x14ac:dyDescent="0.25">
      <c r="A696" t="str">
        <f>CONCATENATE(Table2[[#This Row],[Code]],Table2[[#This Row],[Farmers Code]])</f>
        <v>200200260021</v>
      </c>
      <c r="B696" s="1" t="str">
        <f>INDEX('MPG Payment'!$A:$A,MATCH(Table2[[#This Row],[Code]],'MPG Payment'!B:B,0))</f>
        <v>BMC Code :2002</v>
      </c>
      <c r="C696" t="str">
        <f>VLOOKUP(Table2[[#This Row],[Code]],'MPG Payment'!B:C,2,0)</f>
        <v>TIGRA</v>
      </c>
      <c r="D696" s="17">
        <v>20020026</v>
      </c>
      <c r="E696" s="17" t="s">
        <v>28</v>
      </c>
      <c r="F696" s="1">
        <v>2</v>
      </c>
      <c r="G696" s="13">
        <v>4.0600000000000005</v>
      </c>
      <c r="H696" s="13">
        <v>163.96359999999999</v>
      </c>
      <c r="I696" s="166">
        <v>0</v>
      </c>
      <c r="J696" s="191">
        <v>0</v>
      </c>
      <c r="K696" s="166">
        <v>0</v>
      </c>
      <c r="L696" s="166">
        <v>0</v>
      </c>
      <c r="M696" s="18">
        <v>0</v>
      </c>
      <c r="N696" s="165">
        <f>VLOOKUP(Table2[[#This Row],[Code]],'MPG Payment'!$B$4:$Z$130,25,0)</f>
        <v>0</v>
      </c>
      <c r="O696" s="170">
        <f t="shared" si="47"/>
        <v>164</v>
      </c>
      <c r="P696" t="str">
        <f>IFERROR(VLOOKUP(D696,'Bank Master'!$C$3:$D$7987,2,0),"Indirect")</f>
        <v>Direct</v>
      </c>
      <c r="Q696" t="str">
        <f>IFERROR(VLOOKUP(A696,Table1424[],6,0),0)</f>
        <v>Sangita Tirkey</v>
      </c>
      <c r="R696" t="str">
        <f>IFERROR(VLOOKUP(A696,Table1424[],7,0),0)</f>
        <v>494510100013353</v>
      </c>
      <c r="S696" t="str">
        <f>IFERROR(VLOOKUP(A696,Table1424[],8,0),0)</f>
        <v>BKID0004945</v>
      </c>
      <c r="T696">
        <f>IFERROR(VLOOKUP(A696,Table1424[],9,0),0)</f>
        <v>0</v>
      </c>
      <c r="U696" s="40">
        <f>IFERROR(VLOOKUP(A696,Table1424[],10,0),0)</f>
        <v>46175</v>
      </c>
      <c r="V696">
        <f t="shared" si="48"/>
        <v>1</v>
      </c>
      <c r="W696" t="str">
        <f t="shared" si="49"/>
        <v>Available</v>
      </c>
      <c r="X696" s="164" t="str" cm="1">
        <f t="array" aca="1" ref="X696" ca="1">SUBSTITUTE(SUBSTITUTE(MID(CELL("filename"),FIND("[",CELL("filename"))+1,FIND("]",CELL("filename"))-FIND("[",CELL("filename"))-1)," JH Farmer Payment-",""),".xlsx","")</f>
        <v>Indent</v>
      </c>
      <c r="Y696" s="13">
        <f t="shared" si="46"/>
        <v>4.0385123152709355</v>
      </c>
      <c r="Z696" s="3">
        <v>0</v>
      </c>
      <c r="AA696" s="3"/>
    </row>
    <row r="697" spans="1:27" x14ac:dyDescent="0.25">
      <c r="A697" t="str">
        <f>CONCATENATE(Table2[[#This Row],[Code]],Table2[[#This Row],[Farmers Code]])</f>
        <v>200200260022</v>
      </c>
      <c r="B697" s="1" t="str">
        <f>INDEX('MPG Payment'!$A:$A,MATCH(Table2[[#This Row],[Code]],'MPG Payment'!B:B,0))</f>
        <v>BMC Code :2002</v>
      </c>
      <c r="C697" t="str">
        <f>VLOOKUP(Table2[[#This Row],[Code]],'MPG Payment'!B:C,2,0)</f>
        <v>TIGRA</v>
      </c>
      <c r="D697" s="17">
        <v>20020026</v>
      </c>
      <c r="E697" s="17" t="s">
        <v>37</v>
      </c>
      <c r="F697" s="1">
        <v>7</v>
      </c>
      <c r="G697" s="13">
        <v>79.820000000000007</v>
      </c>
      <c r="H697" s="13">
        <v>3253.9857999999995</v>
      </c>
      <c r="I697" s="166">
        <v>0</v>
      </c>
      <c r="J697" s="191">
        <v>0</v>
      </c>
      <c r="K697" s="166">
        <v>0</v>
      </c>
      <c r="L697" s="166">
        <v>0</v>
      </c>
      <c r="M697" s="18">
        <v>0</v>
      </c>
      <c r="N697" s="165">
        <f>VLOOKUP(Table2[[#This Row],[Code]],'MPG Payment'!$B$4:$Z$130,25,0)</f>
        <v>0</v>
      </c>
      <c r="O697" s="170">
        <f t="shared" si="47"/>
        <v>3254</v>
      </c>
      <c r="P697" t="str">
        <f>IFERROR(VLOOKUP(D697,'Bank Master'!$C$3:$D$7987,2,0),"Indirect")</f>
        <v>Direct</v>
      </c>
      <c r="Q697" t="str">
        <f>IFERROR(VLOOKUP(A697,Table1424[],6,0),0)</f>
        <v>Akshay Tirkey</v>
      </c>
      <c r="R697" t="str">
        <f>IFERROR(VLOOKUP(A697,Table1424[],7,0),0)</f>
        <v>32862810495</v>
      </c>
      <c r="S697" t="str">
        <f>IFERROR(VLOOKUP(A697,Table1424[],8,0),0)</f>
        <v>SBIN0014341</v>
      </c>
      <c r="T697">
        <f>IFERROR(VLOOKUP(A697,Table1424[],9,0),0)</f>
        <v>0</v>
      </c>
      <c r="U697" s="40">
        <f>IFERROR(VLOOKUP(A697,Table1424[],10,0),0)</f>
        <v>46168</v>
      </c>
      <c r="V697">
        <f t="shared" si="48"/>
        <v>1</v>
      </c>
      <c r="W697" t="str">
        <f t="shared" si="49"/>
        <v>Available</v>
      </c>
      <c r="X697" s="164" t="str" cm="1">
        <f t="array" aca="1" ref="X697" ca="1">SUBSTITUTE(SUBSTITUTE(MID(CELL("filename"),FIND("[",CELL("filename"))+1,FIND("]",CELL("filename"))-FIND("[",CELL("filename"))-1)," JH Farmer Payment-",""),".xlsx","")</f>
        <v>Indent</v>
      </c>
      <c r="Y697" s="13">
        <f t="shared" si="46"/>
        <v>14.268291530944625</v>
      </c>
      <c r="Z697" s="3">
        <v>0</v>
      </c>
    </row>
    <row r="698" spans="1:27" x14ac:dyDescent="0.25">
      <c r="A698" t="str">
        <f>CONCATENATE(Table2[[#This Row],[Code]],Table2[[#This Row],[Farmers Code]])</f>
        <v>200200260023</v>
      </c>
      <c r="B698" s="1" t="str">
        <f>INDEX('MPG Payment'!$A:$A,MATCH(Table2[[#This Row],[Code]],'MPG Payment'!B:B,0))</f>
        <v>BMC Code :2002</v>
      </c>
      <c r="C698" t="str">
        <f>VLOOKUP(Table2[[#This Row],[Code]],'MPG Payment'!B:C,2,0)</f>
        <v>TIGRA</v>
      </c>
      <c r="D698" s="17">
        <v>20020026</v>
      </c>
      <c r="E698" s="17" t="s">
        <v>38</v>
      </c>
      <c r="F698" s="1">
        <v>9</v>
      </c>
      <c r="G698" s="13">
        <v>77.430000000000007</v>
      </c>
      <c r="H698" s="13">
        <v>3248.4246999999996</v>
      </c>
      <c r="I698" s="166">
        <v>0</v>
      </c>
      <c r="J698" s="191">
        <v>0</v>
      </c>
      <c r="K698" s="166">
        <v>0</v>
      </c>
      <c r="L698" s="166">
        <v>0</v>
      </c>
      <c r="M698" s="18">
        <v>0</v>
      </c>
      <c r="N698" s="165">
        <f>VLOOKUP(Table2[[#This Row],[Code]],'MPG Payment'!$B$4:$Z$130,25,0)</f>
        <v>0</v>
      </c>
      <c r="O698" s="170">
        <f t="shared" si="47"/>
        <v>3248</v>
      </c>
      <c r="P698" t="str">
        <f>IFERROR(VLOOKUP(D698,'Bank Master'!$C$3:$D$7987,2,0),"Indirect")</f>
        <v>Direct</v>
      </c>
      <c r="Q698" t="str">
        <f>IFERROR(VLOOKUP(A698,Table1424[],6,0),0)</f>
        <v>RENU DEVI</v>
      </c>
      <c r="R698" t="str">
        <f>IFERROR(VLOOKUP(A698,Table1424[],7,0),0)</f>
        <v>494518210002253</v>
      </c>
      <c r="S698" t="str">
        <f>IFERROR(VLOOKUP(A698,Table1424[],8,0),0)</f>
        <v>BKID0004945</v>
      </c>
      <c r="T698">
        <f>IFERROR(VLOOKUP(A698,Table1424[],9,0),0)</f>
        <v>0</v>
      </c>
      <c r="U698" s="40">
        <f>IFERROR(VLOOKUP(A698,Table1424[],10,0),0)</f>
        <v>46175</v>
      </c>
      <c r="V698">
        <f t="shared" si="48"/>
        <v>1</v>
      </c>
      <c r="W698" t="str">
        <f t="shared" si="49"/>
        <v>Available</v>
      </c>
      <c r="X698" s="164" t="str" cm="1">
        <f t="array" aca="1" ref="X698" ca="1">SUBSTITUTE(SUBSTITUTE(MID(CELL("filename"),FIND("[",CELL("filename"))+1,FIND("]",CELL("filename"))-FIND("[",CELL("filename"))-1)," JH Farmer Payment-",""),".xlsx","")</f>
        <v>Indent</v>
      </c>
      <c r="Y698" s="13">
        <f t="shared" si="46"/>
        <v>18.878872723750479</v>
      </c>
      <c r="Z698" s="3">
        <v>0</v>
      </c>
    </row>
    <row r="699" spans="1:27" x14ac:dyDescent="0.25">
      <c r="A699" t="str">
        <f>CONCATENATE(Table2[[#This Row],[Code]],Table2[[#This Row],[Farmers Code]])</f>
        <v>200200260024</v>
      </c>
      <c r="B699" s="1" t="str">
        <f>INDEX('MPG Payment'!$A:$A,MATCH(Table2[[#This Row],[Code]],'MPG Payment'!B:B,0))</f>
        <v>BMC Code :2002</v>
      </c>
      <c r="C699" t="str">
        <f>VLOOKUP(Table2[[#This Row],[Code]],'MPG Payment'!B:C,2,0)</f>
        <v>TIGRA</v>
      </c>
      <c r="D699" s="17">
        <v>20020026</v>
      </c>
      <c r="E699" s="17" t="s">
        <v>29</v>
      </c>
      <c r="F699" s="1">
        <v>7</v>
      </c>
      <c r="G699" s="13">
        <v>37.830000000000005</v>
      </c>
      <c r="H699" s="13">
        <v>1573.7775999999999</v>
      </c>
      <c r="I699" s="166">
        <v>0</v>
      </c>
      <c r="J699" s="191">
        <v>0</v>
      </c>
      <c r="K699" s="166">
        <v>0</v>
      </c>
      <c r="L699" s="166">
        <v>0</v>
      </c>
      <c r="M699" s="18">
        <v>0</v>
      </c>
      <c r="N699" s="165">
        <f>VLOOKUP(Table2[[#This Row],[Code]],'MPG Payment'!$B$4:$Z$130,25,0)</f>
        <v>0</v>
      </c>
      <c r="O699" s="170">
        <f t="shared" si="47"/>
        <v>1574</v>
      </c>
      <c r="P699" t="str">
        <f>IFERROR(VLOOKUP(D699,'Bank Master'!$C$3:$D$7987,2,0),"Indirect")</f>
        <v>Direct</v>
      </c>
      <c r="Q699" t="str">
        <f>IFERROR(VLOOKUP(A699,Table1424[],6,0),0)</f>
        <v>VISHNU TIRKEY</v>
      </c>
      <c r="R699" t="str">
        <f>IFERROR(VLOOKUP(A699,Table1424[],7,0),0)</f>
        <v>494518210006843</v>
      </c>
      <c r="S699" t="str">
        <f>IFERROR(VLOOKUP(A699,Table1424[],8,0),0)</f>
        <v>BKID0004945</v>
      </c>
      <c r="T699">
        <f>IFERROR(VLOOKUP(A699,Table1424[],9,0),0)</f>
        <v>0</v>
      </c>
      <c r="U699" s="40">
        <f>IFERROR(VLOOKUP(A699,Table1424[],10,0),0)</f>
        <v>46175</v>
      </c>
      <c r="V699">
        <f t="shared" si="48"/>
        <v>1</v>
      </c>
      <c r="W699" t="str">
        <f t="shared" si="49"/>
        <v>Available</v>
      </c>
      <c r="X699" s="164" t="str" cm="1">
        <f t="array" aca="1" ref="X699" ca="1">SUBSTITUTE(SUBSTITUTE(MID(CELL("filename"),FIND("[",CELL("filename"))+1,FIND("]",CELL("filename"))-FIND("[",CELL("filename"))-1)," JH Farmer Payment-",""),".xlsx","")</f>
        <v>Indent</v>
      </c>
      <c r="Y699" s="13">
        <f t="shared" si="46"/>
        <v>14.560458895056831</v>
      </c>
      <c r="Z699" s="3">
        <v>0</v>
      </c>
      <c r="AA699" s="31"/>
    </row>
    <row r="700" spans="1:27" x14ac:dyDescent="0.25">
      <c r="A700" t="str">
        <f>CONCATENATE(Table2[[#This Row],[Code]],Table2[[#This Row],[Farmers Code]])</f>
        <v>200200260026</v>
      </c>
      <c r="B700" s="1" t="str">
        <f>INDEX('MPG Payment'!$A:$A,MATCH(Table2[[#This Row],[Code]],'MPG Payment'!B:B,0))</f>
        <v>BMC Code :2002</v>
      </c>
      <c r="C700" t="str">
        <f>VLOOKUP(Table2[[#This Row],[Code]],'MPG Payment'!B:C,2,0)</f>
        <v>TIGRA</v>
      </c>
      <c r="D700" s="17">
        <v>20020026</v>
      </c>
      <c r="E700" s="17" t="s">
        <v>39</v>
      </c>
      <c r="F700" s="1">
        <v>7</v>
      </c>
      <c r="G700" s="13">
        <v>46.08</v>
      </c>
      <c r="H700" s="13">
        <v>2061.0358999999999</v>
      </c>
      <c r="I700" s="166">
        <v>0</v>
      </c>
      <c r="J700" s="191">
        <v>0</v>
      </c>
      <c r="K700" s="166">
        <v>0</v>
      </c>
      <c r="L700" s="166">
        <v>0</v>
      </c>
      <c r="M700" s="18">
        <v>0</v>
      </c>
      <c r="N700" s="165">
        <f>VLOOKUP(Table2[[#This Row],[Code]],'MPG Payment'!$B$4:$Z$130,25,0)</f>
        <v>0</v>
      </c>
      <c r="O700" s="170">
        <f t="shared" si="47"/>
        <v>2061</v>
      </c>
      <c r="P700" t="str">
        <f>IFERROR(VLOOKUP(D700,'Bank Master'!$C$3:$D$7987,2,0),"Indirect")</f>
        <v>Direct</v>
      </c>
      <c r="Q700" t="str">
        <f>IFERROR(VLOOKUP(A700,Table1424[],6,0),0)</f>
        <v>ETWARI ORAIN</v>
      </c>
      <c r="R700" t="str">
        <f>IFERROR(VLOOKUP(A700,Table1424[],7,0),0)</f>
        <v>50100193207070</v>
      </c>
      <c r="S700" t="str">
        <f>IFERROR(VLOOKUP(A700,Table1424[],8,0),0)</f>
        <v>HDFC0001470</v>
      </c>
      <c r="T700">
        <f>IFERROR(VLOOKUP(A700,Table1424[],9,0),0)</f>
        <v>0</v>
      </c>
      <c r="U700" s="40">
        <f>IFERROR(VLOOKUP(A700,Table1424[],10,0),0)</f>
        <v>46175</v>
      </c>
      <c r="V700">
        <f t="shared" si="48"/>
        <v>1</v>
      </c>
      <c r="W700" t="str">
        <f t="shared" si="49"/>
        <v>Available</v>
      </c>
      <c r="X700" s="164" t="str" cm="1">
        <f t="array" aca="1" ref="X700" ca="1">SUBSTITUTE(SUBSTITUTE(MID(CELL("filename"),FIND("[",CELL("filename"))+1,FIND("]",CELL("filename"))-FIND("[",CELL("filename"))-1)," JH Farmer Payment-",""),".xlsx","")</f>
        <v>Indent</v>
      </c>
      <c r="Y700" s="13">
        <f t="shared" si="46"/>
        <v>15.65456955295139</v>
      </c>
      <c r="Z700" s="3">
        <v>0</v>
      </c>
      <c r="AA700" s="31"/>
    </row>
    <row r="701" spans="1:27" x14ac:dyDescent="0.25">
      <c r="A701" t="str">
        <f>CONCATENATE(Table2[[#This Row],[Code]],Table2[[#This Row],[Farmers Code]])</f>
        <v>200200260027</v>
      </c>
      <c r="B701" s="1" t="str">
        <f>INDEX('MPG Payment'!$A:$A,MATCH(Table2[[#This Row],[Code]],'MPG Payment'!B:B,0))</f>
        <v>BMC Code :2002</v>
      </c>
      <c r="C701" t="str">
        <f>VLOOKUP(Table2[[#This Row],[Code]],'MPG Payment'!B:C,2,0)</f>
        <v>TIGRA</v>
      </c>
      <c r="D701" s="17">
        <v>20020026</v>
      </c>
      <c r="E701" s="17" t="s">
        <v>6</v>
      </c>
      <c r="F701" s="1">
        <v>7</v>
      </c>
      <c r="G701" s="13">
        <v>48.57</v>
      </c>
      <c r="H701" s="13">
        <v>2347.0614</v>
      </c>
      <c r="I701" s="166">
        <v>0</v>
      </c>
      <c r="J701" s="191">
        <v>0</v>
      </c>
      <c r="K701" s="166">
        <v>0</v>
      </c>
      <c r="L701" s="166">
        <v>0</v>
      </c>
      <c r="M701" s="18">
        <v>0</v>
      </c>
      <c r="N701" s="165">
        <f>VLOOKUP(Table2[[#This Row],[Code]],'MPG Payment'!$B$4:$Z$130,25,0)</f>
        <v>0</v>
      </c>
      <c r="O701" s="170">
        <f t="shared" si="47"/>
        <v>2347</v>
      </c>
      <c r="P701" t="str">
        <f>IFERROR(VLOOKUP(D701,'Bank Master'!$C$3:$D$7987,2,0),"Indirect")</f>
        <v>Direct</v>
      </c>
      <c r="Q701" t="str">
        <f>IFERROR(VLOOKUP(A701,Table1424[],6,0),0)</f>
        <v>LILAWATI DEVI</v>
      </c>
      <c r="R701" t="str">
        <f>IFERROR(VLOOKUP(A701,Table1424[],7,0),0)</f>
        <v>30493211010593</v>
      </c>
      <c r="S701" t="str">
        <f>IFERROR(VLOOKUP(A701,Table1424[],8,0),0)</f>
        <v>UCBA0003049</v>
      </c>
      <c r="T701">
        <f>IFERROR(VLOOKUP(A701,Table1424[],9,0),0)</f>
        <v>0</v>
      </c>
      <c r="U701" s="40">
        <f>IFERROR(VLOOKUP(A701,Table1424[],10,0),0)</f>
        <v>46195</v>
      </c>
      <c r="V701">
        <f t="shared" si="48"/>
        <v>1</v>
      </c>
      <c r="W701" t="str">
        <f t="shared" si="49"/>
        <v>Available</v>
      </c>
      <c r="X701" s="164" t="str" cm="1">
        <f t="array" aca="1" ref="X701" ca="1">SUBSTITUTE(SUBSTITUTE(MID(CELL("filename"),FIND("[",CELL("filename"))+1,FIND("]",CELL("filename"))-FIND("[",CELL("filename"))-1)," JH Farmer Payment-",""),".xlsx","")</f>
        <v>Indent</v>
      </c>
      <c r="Y701" s="13">
        <f t="shared" si="46"/>
        <v>16.913145768993207</v>
      </c>
      <c r="Z701" s="3">
        <v>0</v>
      </c>
    </row>
    <row r="702" spans="1:27" x14ac:dyDescent="0.25">
      <c r="A702" t="str">
        <f>CONCATENATE(Table2[[#This Row],[Code]],Table2[[#This Row],[Farmers Code]])</f>
        <v>200200260028</v>
      </c>
      <c r="B702" s="1" t="str">
        <f>INDEX('MPG Payment'!$A:$A,MATCH(Table2[[#This Row],[Code]],'MPG Payment'!B:B,0))</f>
        <v>BMC Code :2002</v>
      </c>
      <c r="C702" t="str">
        <f>VLOOKUP(Table2[[#This Row],[Code]],'MPG Payment'!B:C,2,0)</f>
        <v>TIGRA</v>
      </c>
      <c r="D702" s="17">
        <v>20020026</v>
      </c>
      <c r="E702" s="17" t="s">
        <v>30</v>
      </c>
      <c r="F702" s="1">
        <v>7</v>
      </c>
      <c r="G702" s="13">
        <v>35.06</v>
      </c>
      <c r="H702" s="13">
        <v>1627.2056</v>
      </c>
      <c r="I702" s="166">
        <v>0</v>
      </c>
      <c r="J702" s="191">
        <v>0</v>
      </c>
      <c r="K702" s="166">
        <v>0</v>
      </c>
      <c r="L702" s="166">
        <v>0</v>
      </c>
      <c r="M702" s="18">
        <v>0</v>
      </c>
      <c r="N702" s="165">
        <f>VLOOKUP(Table2[[#This Row],[Code]],'MPG Payment'!$B$4:$Z$130,25,0)</f>
        <v>0</v>
      </c>
      <c r="O702" s="170">
        <f t="shared" si="47"/>
        <v>1627</v>
      </c>
      <c r="P702" t="str">
        <f>IFERROR(VLOOKUP(D702,'Bank Master'!$C$3:$D$7987,2,0),"Indirect")</f>
        <v>Direct</v>
      </c>
      <c r="Q702" t="str">
        <f>IFERROR(VLOOKUP(A702,Table1424[],6,0),0)</f>
        <v>BALI DEVI</v>
      </c>
      <c r="R702" t="str">
        <f>IFERROR(VLOOKUP(A702,Table1424[],7,0),0)</f>
        <v>30493211009634</v>
      </c>
      <c r="S702" t="str">
        <f>IFERROR(VLOOKUP(A702,Table1424[],8,0),0)</f>
        <v>UCBA0003049</v>
      </c>
      <c r="T702">
        <f>IFERROR(VLOOKUP(A702,Table1424[],9,0),0)</f>
        <v>0</v>
      </c>
      <c r="U702" s="40">
        <f>IFERROR(VLOOKUP(A702,Table1424[],10,0),0)</f>
        <v>46175</v>
      </c>
      <c r="V702">
        <f t="shared" si="48"/>
        <v>1</v>
      </c>
      <c r="W702" t="str">
        <f t="shared" si="49"/>
        <v>Available</v>
      </c>
      <c r="X702" s="164" t="str" cm="1">
        <f t="array" aca="1" ref="X702" ca="1">SUBSTITUTE(SUBSTITUTE(MID(CELL("filename"),FIND("[",CELL("filename"))+1,FIND("]",CELL("filename"))-FIND("[",CELL("filename"))-1)," JH Farmer Payment-",""),".xlsx","")</f>
        <v>Indent</v>
      </c>
      <c r="Y702" s="13">
        <f t="shared" si="46"/>
        <v>16.244208784940103</v>
      </c>
      <c r="Z702" s="3">
        <v>0</v>
      </c>
    </row>
    <row r="703" spans="1:27" x14ac:dyDescent="0.25">
      <c r="A703" t="str">
        <f>CONCATENATE(Table2[[#This Row],[Code]],Table2[[#This Row],[Farmers Code]])</f>
        <v>200200260029</v>
      </c>
      <c r="B703" s="1" t="str">
        <f>INDEX('MPG Payment'!$A:$A,MATCH(Table2[[#This Row],[Code]],'MPG Payment'!B:B,0))</f>
        <v>BMC Code :2002</v>
      </c>
      <c r="C703" t="str">
        <f>VLOOKUP(Table2[[#This Row],[Code]],'MPG Payment'!B:C,2,0)</f>
        <v>TIGRA</v>
      </c>
      <c r="D703" s="17">
        <v>20020026</v>
      </c>
      <c r="E703" s="17" t="s">
        <v>31</v>
      </c>
      <c r="F703" s="1">
        <v>14</v>
      </c>
      <c r="G703" s="13">
        <v>80.92</v>
      </c>
      <c r="H703" s="13">
        <v>3312.2605999999996</v>
      </c>
      <c r="I703" s="166">
        <v>0</v>
      </c>
      <c r="J703" s="191">
        <v>0</v>
      </c>
      <c r="K703" s="166">
        <v>0</v>
      </c>
      <c r="L703" s="166">
        <v>0</v>
      </c>
      <c r="M703" s="18">
        <v>0</v>
      </c>
      <c r="N703" s="165">
        <f>VLOOKUP(Table2[[#This Row],[Code]],'MPG Payment'!$B$4:$Z$130,25,0)</f>
        <v>0</v>
      </c>
      <c r="O703" s="170">
        <f t="shared" si="47"/>
        <v>3312</v>
      </c>
      <c r="P703" t="str">
        <f>IFERROR(VLOOKUP(D703,'Bank Master'!$C$3:$D$7987,2,0),"Indirect")</f>
        <v>Direct</v>
      </c>
      <c r="Q703" t="str">
        <f>IFERROR(VLOOKUP(A703,Table1424[],6,0),0)</f>
        <v>AFINDRA MAHTO</v>
      </c>
      <c r="R703" t="str">
        <f>IFERROR(VLOOKUP(A703,Table1424[],7,0),0)</f>
        <v>494510100012547</v>
      </c>
      <c r="S703" t="str">
        <f>IFERROR(VLOOKUP(A703,Table1424[],8,0),0)</f>
        <v>BKID0004945</v>
      </c>
      <c r="T703">
        <f>IFERROR(VLOOKUP(A703,Table1424[],9,0),0)</f>
        <v>0</v>
      </c>
      <c r="U703" s="40">
        <f>IFERROR(VLOOKUP(A703,Table1424[],10,0),0)</f>
        <v>46175</v>
      </c>
      <c r="V703">
        <f t="shared" si="48"/>
        <v>1</v>
      </c>
      <c r="W703" t="str">
        <f t="shared" si="49"/>
        <v>Available</v>
      </c>
      <c r="X703" s="164" t="str" cm="1">
        <f t="array" aca="1" ref="X703" ca="1">SUBSTITUTE(SUBSTITUTE(MID(CELL("filename"),FIND("[",CELL("filename"))+1,FIND("]",CELL("filename"))-FIND("[",CELL("filename"))-1)," JH Farmer Payment-",""),".xlsx","")</f>
        <v>Indent</v>
      </c>
      <c r="Y703" s="13">
        <f t="shared" si="46"/>
        <v>28.652773356401383</v>
      </c>
      <c r="Z703" s="3">
        <v>0</v>
      </c>
    </row>
    <row r="704" spans="1:27" x14ac:dyDescent="0.25">
      <c r="A704" t="str">
        <f>CONCATENATE(Table2[[#This Row],[Code]],Table2[[#This Row],[Farmers Code]])</f>
        <v>200200260030</v>
      </c>
      <c r="B704" s="1" t="str">
        <f>INDEX('MPG Payment'!$A:$A,MATCH(Table2[[#This Row],[Code]],'MPG Payment'!B:B,0))</f>
        <v>BMC Code :2002</v>
      </c>
      <c r="C704" t="str">
        <f>VLOOKUP(Table2[[#This Row],[Code]],'MPG Payment'!B:C,2,0)</f>
        <v>TIGRA</v>
      </c>
      <c r="D704" s="17">
        <v>20020026</v>
      </c>
      <c r="E704" s="17" t="s">
        <v>7</v>
      </c>
      <c r="F704" s="1">
        <v>12</v>
      </c>
      <c r="G704" s="13">
        <v>22.550000000000004</v>
      </c>
      <c r="H704" s="13">
        <v>1012.9669</v>
      </c>
      <c r="I704" s="166">
        <v>0</v>
      </c>
      <c r="J704" s="191">
        <v>0</v>
      </c>
      <c r="K704" s="166">
        <v>0</v>
      </c>
      <c r="L704" s="166">
        <v>0</v>
      </c>
      <c r="M704" s="18">
        <v>0</v>
      </c>
      <c r="N704" s="165">
        <f>VLOOKUP(Table2[[#This Row],[Code]],'MPG Payment'!$B$4:$Z$130,25,0)</f>
        <v>0</v>
      </c>
      <c r="O704" s="170">
        <f t="shared" si="47"/>
        <v>1013</v>
      </c>
      <c r="P704" t="str">
        <f>IFERROR(VLOOKUP(D704,'Bank Master'!$C$3:$D$7987,2,0),"Indirect")</f>
        <v>Direct</v>
      </c>
      <c r="Q704" t="str">
        <f>IFERROR(VLOOKUP(A704,Table1424[],6,0),0)</f>
        <v>SUNITA ORAIN</v>
      </c>
      <c r="R704" t="str">
        <f>IFERROR(VLOOKUP(A704,Table1424[],7,0),0)</f>
        <v>50100180732318</v>
      </c>
      <c r="S704" t="str">
        <f>IFERROR(VLOOKUP(A704,Table1424[],8,0),0)</f>
        <v>HDFC0001470</v>
      </c>
      <c r="T704">
        <f>IFERROR(VLOOKUP(A704,Table1424[],9,0),0)</f>
        <v>0</v>
      </c>
      <c r="U704" s="40">
        <f>IFERROR(VLOOKUP(A704,Table1424[],10,0),0)</f>
        <v>46175</v>
      </c>
      <c r="V704">
        <f t="shared" si="48"/>
        <v>1</v>
      </c>
      <c r="W704" t="str">
        <f t="shared" si="49"/>
        <v>Available</v>
      </c>
      <c r="X704" s="164" t="str" cm="1">
        <f t="array" aca="1" ref="X704" ca="1">SUBSTITUTE(SUBSTITUTE(MID(CELL("filename"),FIND("[",CELL("filename"))+1,FIND("]",CELL("filename"))-FIND("[",CELL("filename"))-1)," JH Farmer Payment-",""),".xlsx","")</f>
        <v>Indent</v>
      </c>
      <c r="Y704" s="13">
        <f t="shared" si="46"/>
        <v>26.952556097560972</v>
      </c>
      <c r="Z704" s="3">
        <v>0</v>
      </c>
    </row>
    <row r="705" spans="1:27" x14ac:dyDescent="0.25">
      <c r="A705" t="str">
        <f>CONCATENATE(Table2[[#This Row],[Code]],Table2[[#This Row],[Farmers Code]])</f>
        <v>200200260031</v>
      </c>
      <c r="B705" s="1" t="str">
        <f>INDEX('MPG Payment'!$A:$A,MATCH(Table2[[#This Row],[Code]],'MPG Payment'!B:B,0))</f>
        <v>BMC Code :2002</v>
      </c>
      <c r="C705" t="str">
        <f>VLOOKUP(Table2[[#This Row],[Code]],'MPG Payment'!B:C,2,0)</f>
        <v>TIGRA</v>
      </c>
      <c r="D705" s="17">
        <v>20020026</v>
      </c>
      <c r="E705" s="17" t="s">
        <v>422</v>
      </c>
      <c r="F705" s="1">
        <v>10</v>
      </c>
      <c r="G705" s="13">
        <v>20.59</v>
      </c>
      <c r="H705" s="13">
        <v>834.72519999999997</v>
      </c>
      <c r="I705" s="166">
        <v>0</v>
      </c>
      <c r="J705" s="191">
        <v>0</v>
      </c>
      <c r="K705" s="166">
        <v>0</v>
      </c>
      <c r="L705" s="166">
        <v>0</v>
      </c>
      <c r="M705" s="18">
        <v>0</v>
      </c>
      <c r="N705" s="165">
        <f>VLOOKUP(Table2[[#This Row],[Code]],'MPG Payment'!$B$4:$Z$130,25,0)</f>
        <v>0</v>
      </c>
      <c r="O705" s="170">
        <f t="shared" si="47"/>
        <v>835</v>
      </c>
      <c r="P705" t="str">
        <f>IFERROR(VLOOKUP(D705,'Bank Master'!$C$3:$D$7987,2,0),"Indirect")</f>
        <v>Direct</v>
      </c>
      <c r="Q705" t="str">
        <f>IFERROR(VLOOKUP(A705,Table1424[],6,0),0)</f>
        <v>KIRAN KUMARI</v>
      </c>
      <c r="R705" t="str">
        <f>IFERROR(VLOOKUP(A705,Table1424[],7,0),0)</f>
        <v>34020625846</v>
      </c>
      <c r="S705" t="str">
        <f>IFERROR(VLOOKUP(A705,Table1424[],8,0),0)</f>
        <v>SBIN0006999</v>
      </c>
      <c r="T705">
        <f>IFERROR(VLOOKUP(A705,Table1424[],9,0),0)</f>
        <v>0</v>
      </c>
      <c r="U705" s="40">
        <f>IFERROR(VLOOKUP(A705,Table1424[],10,0),0)</f>
        <v>46175</v>
      </c>
      <c r="V705">
        <f t="shared" si="48"/>
        <v>1</v>
      </c>
      <c r="W705" t="str">
        <f t="shared" si="49"/>
        <v>Available</v>
      </c>
      <c r="X705" s="164" t="str" cm="1">
        <f t="array" aca="1" ref="X705" ca="1">SUBSTITUTE(SUBSTITUTE(MID(CELL("filename"),FIND("[",CELL("filename"))+1,FIND("]",CELL("filename"))-FIND("[",CELL("filename"))-1)," JH Farmer Payment-",""),".xlsx","")</f>
        <v>Indent</v>
      </c>
      <c r="Y705" s="13">
        <f t="shared" si="46"/>
        <v>20.270160271976689</v>
      </c>
      <c r="Z705" s="3">
        <v>0</v>
      </c>
      <c r="AA705" s="3"/>
    </row>
    <row r="706" spans="1:27" x14ac:dyDescent="0.25">
      <c r="A706" t="str">
        <f>CONCATENATE(Table2[[#This Row],[Code]],Table2[[#This Row],[Farmers Code]])</f>
        <v>200200260032</v>
      </c>
      <c r="B706" s="1" t="str">
        <f>INDEX('MPG Payment'!$A:$A,MATCH(Table2[[#This Row],[Code]],'MPG Payment'!B:B,0))</f>
        <v>BMC Code :2002</v>
      </c>
      <c r="C706" t="str">
        <f>VLOOKUP(Table2[[#This Row],[Code]],'MPG Payment'!B:C,2,0)</f>
        <v>TIGRA</v>
      </c>
      <c r="D706" s="17">
        <v>20020026</v>
      </c>
      <c r="E706" s="17" t="s">
        <v>8</v>
      </c>
      <c r="F706" s="1">
        <v>14</v>
      </c>
      <c r="G706" s="13">
        <v>50.070000000000007</v>
      </c>
      <c r="H706" s="13">
        <v>2147.1617000000001</v>
      </c>
      <c r="I706" s="166">
        <v>0</v>
      </c>
      <c r="J706" s="191">
        <v>0</v>
      </c>
      <c r="K706" s="166">
        <v>0</v>
      </c>
      <c r="L706" s="166">
        <v>0</v>
      </c>
      <c r="M706" s="18">
        <v>0</v>
      </c>
      <c r="N706" s="165">
        <f>VLOOKUP(Table2[[#This Row],[Code]],'MPG Payment'!$B$4:$Z$130,25,0)</f>
        <v>0</v>
      </c>
      <c r="O706" s="170">
        <f t="shared" si="47"/>
        <v>2147</v>
      </c>
      <c r="P706" t="str">
        <f>IFERROR(VLOOKUP(D706,'Bank Master'!$C$3:$D$7987,2,0),"Indirect")</f>
        <v>Direct</v>
      </c>
      <c r="Q706" t="str">
        <f>IFERROR(VLOOKUP(A706,Table1424[],6,0),0)</f>
        <v>ARTI DEVI</v>
      </c>
      <c r="R706" t="str">
        <f>IFERROR(VLOOKUP(A706,Table1424[],7,0),0)</f>
        <v>3907101002420</v>
      </c>
      <c r="S706" t="str">
        <f>IFERROR(VLOOKUP(A706,Table1424[],8,0),0)</f>
        <v>CNRB0003907</v>
      </c>
      <c r="T706">
        <f>IFERROR(VLOOKUP(A706,Table1424[],9,0),0)</f>
        <v>0</v>
      </c>
      <c r="U706" s="40">
        <f>IFERROR(VLOOKUP(A706,Table1424[],10,0),0)</f>
        <v>46175</v>
      </c>
      <c r="V706">
        <f t="shared" si="48"/>
        <v>1</v>
      </c>
      <c r="W706" t="str">
        <f t="shared" si="49"/>
        <v>Available</v>
      </c>
      <c r="X706" s="164" t="str" cm="1">
        <f t="array" aca="1" ref="X706" ca="1">SUBSTITUTE(SUBSTITUTE(MID(CELL("filename"),FIND("[",CELL("filename"))+1,FIND("]",CELL("filename"))-FIND("[",CELL("filename"))-1)," JH Farmer Payment-",""),".xlsx","")</f>
        <v>Indent</v>
      </c>
      <c r="Y706" s="13">
        <f t="shared" si="46"/>
        <v>30.018238266427002</v>
      </c>
      <c r="Z706" s="3">
        <v>0</v>
      </c>
      <c r="AA706" s="31"/>
    </row>
    <row r="707" spans="1:27" x14ac:dyDescent="0.25">
      <c r="A707" t="str">
        <f>CONCATENATE(Table2[[#This Row],[Code]],Table2[[#This Row],[Farmers Code]])</f>
        <v>200200260033</v>
      </c>
      <c r="B707" s="1" t="str">
        <f>INDEX('MPG Payment'!$A:$A,MATCH(Table2[[#This Row],[Code]],'MPG Payment'!B:B,0))</f>
        <v>BMC Code :2002</v>
      </c>
      <c r="C707" t="str">
        <f>VLOOKUP(Table2[[#This Row],[Code]],'MPG Payment'!B:C,2,0)</f>
        <v>TIGRA</v>
      </c>
      <c r="D707" s="17">
        <v>20020026</v>
      </c>
      <c r="E707" s="17" t="s">
        <v>32</v>
      </c>
      <c r="F707" s="1">
        <v>14</v>
      </c>
      <c r="G707" s="13">
        <v>37.03</v>
      </c>
      <c r="H707" s="13">
        <v>1612.41</v>
      </c>
      <c r="I707" s="166">
        <v>0</v>
      </c>
      <c r="J707" s="191">
        <v>0</v>
      </c>
      <c r="K707" s="166">
        <v>0</v>
      </c>
      <c r="L707" s="166">
        <v>0</v>
      </c>
      <c r="M707" s="18">
        <v>0</v>
      </c>
      <c r="N707" s="165">
        <f>VLOOKUP(Table2[[#This Row],[Code]],'MPG Payment'!$B$4:$Z$130,25,0)</f>
        <v>0</v>
      </c>
      <c r="O707" s="170">
        <f t="shared" si="47"/>
        <v>1612</v>
      </c>
      <c r="P707" t="str">
        <f>IFERROR(VLOOKUP(D707,'Bank Master'!$C$3:$D$7987,2,0),"Indirect")</f>
        <v>Direct</v>
      </c>
      <c r="Q707" t="str">
        <f>IFERROR(VLOOKUP(A707,Table1424[],6,0),0)</f>
        <v>ANJANI KUMARI</v>
      </c>
      <c r="R707" t="str">
        <f>IFERROR(VLOOKUP(A707,Table1424[],7,0),0)</f>
        <v>110234132507</v>
      </c>
      <c r="S707" t="str">
        <f>IFERROR(VLOOKUP(A707,Table1424[],8,0),0)</f>
        <v>CNRB0003907</v>
      </c>
      <c r="T707">
        <f>IFERROR(VLOOKUP(A707,Table1424[],9,0),0)</f>
        <v>0</v>
      </c>
      <c r="U707" s="40">
        <f>IFERROR(VLOOKUP(A707,Table1424[],10,0),0)</f>
        <v>46182</v>
      </c>
      <c r="V707">
        <f t="shared" si="48"/>
        <v>1</v>
      </c>
      <c r="W707" t="str">
        <f t="shared" si="49"/>
        <v>Available</v>
      </c>
      <c r="X707" s="164" t="str" cm="1">
        <f t="array" aca="1" ref="X707" ca="1">SUBSTITUTE(SUBSTITUTE(MID(CELL("filename"),FIND("[",CELL("filename"))+1,FIND("]",CELL("filename"))-FIND("[",CELL("filename"))-1)," JH Farmer Payment-",""),".xlsx","")</f>
        <v>Indent</v>
      </c>
      <c r="Y707" s="13">
        <f t="shared" ref="Y707:Y770" si="50">(F707*0.05)*(H707/G707)</f>
        <v>30.480340264650287</v>
      </c>
      <c r="Z707" s="3">
        <v>0</v>
      </c>
    </row>
    <row r="708" spans="1:27" x14ac:dyDescent="0.25">
      <c r="A708" t="str">
        <f>CONCATENATE(Table2[[#This Row],[Code]],Table2[[#This Row],[Farmers Code]])</f>
        <v>200200260035</v>
      </c>
      <c r="B708" s="1" t="str">
        <f>INDEX('MPG Payment'!$A:$A,MATCH(Table2[[#This Row],[Code]],'MPG Payment'!B:B,0))</f>
        <v>BMC Code :2002</v>
      </c>
      <c r="C708" t="str">
        <f>VLOOKUP(Table2[[#This Row],[Code]],'MPG Payment'!B:C,2,0)</f>
        <v>TIGRA</v>
      </c>
      <c r="D708" s="17">
        <v>20020026</v>
      </c>
      <c r="E708" s="17" t="s">
        <v>9</v>
      </c>
      <c r="F708" s="1">
        <v>14</v>
      </c>
      <c r="G708" s="13">
        <v>398.88999999999993</v>
      </c>
      <c r="H708" s="13">
        <v>16325.099700000001</v>
      </c>
      <c r="I708" s="166">
        <v>0</v>
      </c>
      <c r="J708" s="191">
        <v>0</v>
      </c>
      <c r="K708" s="166">
        <v>0</v>
      </c>
      <c r="L708" s="166">
        <v>0</v>
      </c>
      <c r="M708" s="18">
        <v>0</v>
      </c>
      <c r="N708" s="165">
        <f>VLOOKUP(Table2[[#This Row],[Code]],'MPG Payment'!$B$4:$Z$130,25,0)</f>
        <v>0</v>
      </c>
      <c r="O708" s="170">
        <f t="shared" si="47"/>
        <v>16325</v>
      </c>
      <c r="P708" t="str">
        <f>IFERROR(VLOOKUP(D708,'Bank Master'!$C$3:$D$7987,2,0),"Indirect")</f>
        <v>Direct</v>
      </c>
      <c r="Q708" t="str">
        <f>IFERROR(VLOOKUP(A708,Table1424[],6,0),0)</f>
        <v>SANDEEP ORAON</v>
      </c>
      <c r="R708" t="str">
        <f>IFERROR(VLOOKUP(A708,Table1424[],7,0),0)</f>
        <v>494518210004158</v>
      </c>
      <c r="S708" t="str">
        <f>IFERROR(VLOOKUP(A708,Table1424[],8,0),0)</f>
        <v>BKID0004945</v>
      </c>
      <c r="T708">
        <f>IFERROR(VLOOKUP(A708,Table1424[],9,0),0)</f>
        <v>0</v>
      </c>
      <c r="U708" s="40">
        <f>IFERROR(VLOOKUP(A708,Table1424[],10,0),0)</f>
        <v>46195</v>
      </c>
      <c r="V708">
        <f t="shared" si="48"/>
        <v>1</v>
      </c>
      <c r="W708" t="str">
        <f t="shared" si="49"/>
        <v>Available</v>
      </c>
      <c r="X708" s="164" t="str" cm="1">
        <f t="array" aca="1" ref="X708" ca="1">SUBSTITUTE(SUBSTITUTE(MID(CELL("filename"),FIND("[",CELL("filename"))+1,FIND("]",CELL("filename"))-FIND("[",CELL("filename"))-1)," JH Farmer Payment-",""),".xlsx","")</f>
        <v>Indent</v>
      </c>
      <c r="Y708" s="13">
        <f t="shared" si="50"/>
        <v>28.648423851187054</v>
      </c>
      <c r="Z708" s="3">
        <v>0</v>
      </c>
      <c r="AA708" s="3"/>
    </row>
    <row r="709" spans="1:27" x14ac:dyDescent="0.25">
      <c r="A709" t="str">
        <f>CONCATENATE(Table2[[#This Row],[Code]],Table2[[#This Row],[Farmers Code]])</f>
        <v>200200260038</v>
      </c>
      <c r="B709" s="1" t="str">
        <f>INDEX('MPG Payment'!$A:$A,MATCH(Table2[[#This Row],[Code]],'MPG Payment'!B:B,0))</f>
        <v>BMC Code :2002</v>
      </c>
      <c r="C709" t="str">
        <f>VLOOKUP(Table2[[#This Row],[Code]],'MPG Payment'!B:C,2,0)</f>
        <v>TIGRA</v>
      </c>
      <c r="D709" s="17">
        <v>20020026</v>
      </c>
      <c r="E709" s="17" t="s">
        <v>11</v>
      </c>
      <c r="F709" s="1">
        <v>6</v>
      </c>
      <c r="G709" s="13">
        <v>15.370000000000001</v>
      </c>
      <c r="H709" s="13">
        <v>648.88369999999998</v>
      </c>
      <c r="I709" s="166">
        <v>0</v>
      </c>
      <c r="J709" s="191">
        <v>0</v>
      </c>
      <c r="K709" s="166">
        <v>0</v>
      </c>
      <c r="L709" s="166">
        <v>0</v>
      </c>
      <c r="M709" s="18">
        <v>0</v>
      </c>
      <c r="N709" s="165">
        <f>VLOOKUP(Table2[[#This Row],[Code]],'MPG Payment'!$B$4:$Z$130,25,0)</f>
        <v>0</v>
      </c>
      <c r="O709" s="170">
        <f t="shared" si="47"/>
        <v>649</v>
      </c>
      <c r="P709" t="str">
        <f>IFERROR(VLOOKUP(D709,'Bank Master'!$C$3:$D$7987,2,0),"Indirect")</f>
        <v>Direct</v>
      </c>
      <c r="Q709" t="str">
        <f>IFERROR(VLOOKUP(A709,Table1424[],6,0),0)</f>
        <v>MD SABAN ANSARI</v>
      </c>
      <c r="R709" t="str">
        <f>IFERROR(VLOOKUP(A709,Table1424[],7,0),0)</f>
        <v>494518210008505</v>
      </c>
      <c r="S709" t="str">
        <f>IFERROR(VLOOKUP(A709,Table1424[],8,0),0)</f>
        <v>BKID0004945</v>
      </c>
      <c r="T709">
        <f>IFERROR(VLOOKUP(A709,Table1424[],9,0),0)</f>
        <v>0</v>
      </c>
      <c r="U709" s="40">
        <f>IFERROR(VLOOKUP(A709,Table1424[],10,0),0)</f>
        <v>46195</v>
      </c>
      <c r="V709">
        <f t="shared" si="48"/>
        <v>1</v>
      </c>
      <c r="W709" t="str">
        <f t="shared" si="49"/>
        <v>Available</v>
      </c>
      <c r="X709" s="164" t="str" cm="1">
        <f t="array" aca="1" ref="X709" ca="1">SUBSTITUTE(SUBSTITUTE(MID(CELL("filename"),FIND("[",CELL("filename"))+1,FIND("]",CELL("filename"))-FIND("[",CELL("filename"))-1)," JH Farmer Payment-",""),".xlsx","")</f>
        <v>Indent</v>
      </c>
      <c r="Y709" s="13">
        <f t="shared" si="50"/>
        <v>12.665264150943397</v>
      </c>
      <c r="Z709" s="3">
        <v>0</v>
      </c>
    </row>
    <row r="710" spans="1:27" x14ac:dyDescent="0.25">
      <c r="A710" t="str">
        <f>CONCATENATE(Table2[[#This Row],[Code]],Table2[[#This Row],[Farmers Code]])</f>
        <v>200200260039</v>
      </c>
      <c r="B710" s="1" t="str">
        <f>INDEX('MPG Payment'!$A:$A,MATCH(Table2[[#This Row],[Code]],'MPG Payment'!B:B,0))</f>
        <v>BMC Code :2002</v>
      </c>
      <c r="C710" t="str">
        <f>VLOOKUP(Table2[[#This Row],[Code]],'MPG Payment'!B:C,2,0)</f>
        <v>TIGRA</v>
      </c>
      <c r="D710" s="17">
        <v>20020026</v>
      </c>
      <c r="E710" s="17" t="s">
        <v>12</v>
      </c>
      <c r="F710" s="1">
        <v>7</v>
      </c>
      <c r="G710" s="13">
        <v>26.28</v>
      </c>
      <c r="H710" s="13">
        <v>1066.0871999999999</v>
      </c>
      <c r="I710" s="166">
        <v>0</v>
      </c>
      <c r="J710" s="191">
        <v>0</v>
      </c>
      <c r="K710" s="166">
        <v>0</v>
      </c>
      <c r="L710" s="166">
        <v>0</v>
      </c>
      <c r="M710" s="18">
        <v>0</v>
      </c>
      <c r="N710" s="165">
        <f>VLOOKUP(Table2[[#This Row],[Code]],'MPG Payment'!$B$4:$Z$130,25,0)</f>
        <v>0</v>
      </c>
      <c r="O710" s="170">
        <f t="shared" si="47"/>
        <v>1066</v>
      </c>
      <c r="P710" t="str">
        <f>IFERROR(VLOOKUP(D710,'Bank Master'!$C$3:$D$7987,2,0),"Indirect")</f>
        <v>Direct</v>
      </c>
      <c r="Q710" t="str">
        <f>IFERROR(VLOOKUP(A710,Table1424[],6,0),0)</f>
        <v>CHANGO ORAON</v>
      </c>
      <c r="R710" t="str">
        <f>IFERROR(VLOOKUP(A710,Table1424[],7,0),0)</f>
        <v>494518210003248</v>
      </c>
      <c r="S710" t="str">
        <f>IFERROR(VLOOKUP(A710,Table1424[],8,0),0)</f>
        <v>BKID0004945</v>
      </c>
      <c r="T710">
        <f>IFERROR(VLOOKUP(A710,Table1424[],9,0),0)</f>
        <v>0</v>
      </c>
      <c r="U710" s="40">
        <f>IFERROR(VLOOKUP(A710,Table1424[],10,0),0)</f>
        <v>46195</v>
      </c>
      <c r="V710">
        <f t="shared" si="48"/>
        <v>1</v>
      </c>
      <c r="W710" t="str">
        <f t="shared" si="49"/>
        <v>Available</v>
      </c>
      <c r="X710" s="164" t="str" cm="1">
        <f t="array" aca="1" ref="X710" ca="1">SUBSTITUTE(SUBSTITUTE(MID(CELL("filename"),FIND("[",CELL("filename"))+1,FIND("]",CELL("filename"))-FIND("[",CELL("filename"))-1)," JH Farmer Payment-",""),".xlsx","")</f>
        <v>Indent</v>
      </c>
      <c r="Y710" s="13">
        <f t="shared" si="50"/>
        <v>14.198269406392695</v>
      </c>
      <c r="Z710" s="3">
        <v>0</v>
      </c>
    </row>
    <row r="711" spans="1:27" x14ac:dyDescent="0.25">
      <c r="A711" t="str">
        <f>CONCATENATE(Table2[[#This Row],[Code]],Table2[[#This Row],[Farmers Code]])</f>
        <v>200200260040</v>
      </c>
      <c r="B711" s="1" t="str">
        <f>INDEX('MPG Payment'!$A:$A,MATCH(Table2[[#This Row],[Code]],'MPG Payment'!B:B,0))</f>
        <v>BMC Code :2002</v>
      </c>
      <c r="C711" t="str">
        <f>VLOOKUP(Table2[[#This Row],[Code]],'MPG Payment'!B:C,2,0)</f>
        <v>TIGRA</v>
      </c>
      <c r="D711" s="17">
        <v>20020026</v>
      </c>
      <c r="E711" s="17" t="s">
        <v>13</v>
      </c>
      <c r="F711" s="1">
        <v>14</v>
      </c>
      <c r="G711" s="13">
        <v>105.44</v>
      </c>
      <c r="H711" s="13">
        <v>4421.2974999999997</v>
      </c>
      <c r="I711" s="166">
        <v>0</v>
      </c>
      <c r="J711" s="191">
        <v>0</v>
      </c>
      <c r="K711" s="166">
        <v>0</v>
      </c>
      <c r="L711" s="166">
        <v>0</v>
      </c>
      <c r="M711" s="18">
        <v>0</v>
      </c>
      <c r="N711" s="165">
        <f>VLOOKUP(Table2[[#This Row],[Code]],'MPG Payment'!$B$4:$Z$130,25,0)</f>
        <v>0</v>
      </c>
      <c r="O711" s="170">
        <f t="shared" si="47"/>
        <v>4421</v>
      </c>
      <c r="P711" t="str">
        <f>IFERROR(VLOOKUP(D711,'Bank Master'!$C$3:$D$7987,2,0),"Indirect")</f>
        <v>Direct</v>
      </c>
      <c r="Q711" t="str">
        <f>IFERROR(VLOOKUP(A711,Table1424[],6,0),0)</f>
        <v>MARIYAM KHALKHO</v>
      </c>
      <c r="R711" t="str">
        <f>IFERROR(VLOOKUP(A711,Table1424[],7,0),0)</f>
        <v>1943200100005887</v>
      </c>
      <c r="S711" t="str">
        <f>IFERROR(VLOOKUP(A711,Table1424[],8,0),0)</f>
        <v>PUNB0194320</v>
      </c>
      <c r="T711">
        <f>IFERROR(VLOOKUP(A711,Table1424[],9,0),0)</f>
        <v>0</v>
      </c>
      <c r="U711" s="40">
        <f>IFERROR(VLOOKUP(A711,Table1424[],10,0),0)</f>
        <v>46195</v>
      </c>
      <c r="V711">
        <f t="shared" si="48"/>
        <v>1</v>
      </c>
      <c r="W711" t="str">
        <f t="shared" si="49"/>
        <v>Available</v>
      </c>
      <c r="X711" s="164" t="str" cm="1">
        <f t="array" aca="1" ref="X711" ca="1">SUBSTITUTE(SUBSTITUTE(MID(CELL("filename"),FIND("[",CELL("filename"))+1,FIND("]",CELL("filename"))-FIND("[",CELL("filename"))-1)," JH Farmer Payment-",""),".xlsx","")</f>
        <v>Indent</v>
      </c>
      <c r="Y711" s="13">
        <f t="shared" si="50"/>
        <v>29.352316483308044</v>
      </c>
      <c r="Z711" s="3">
        <v>0</v>
      </c>
    </row>
    <row r="712" spans="1:27" x14ac:dyDescent="0.25">
      <c r="A712" t="str">
        <f>CONCATENATE(Table2[[#This Row],[Code]],Table2[[#This Row],[Farmers Code]])</f>
        <v>200200260041</v>
      </c>
      <c r="B712" s="1" t="str">
        <f>INDEX('MPG Payment'!$A:$A,MATCH(Table2[[#This Row],[Code]],'MPG Payment'!B:B,0))</f>
        <v>BMC Code :2002</v>
      </c>
      <c r="C712" t="str">
        <f>VLOOKUP(Table2[[#This Row],[Code]],'MPG Payment'!B:C,2,0)</f>
        <v>TIGRA</v>
      </c>
      <c r="D712" s="17">
        <v>20020026</v>
      </c>
      <c r="E712" s="17" t="s">
        <v>35</v>
      </c>
      <c r="F712" s="1">
        <v>14</v>
      </c>
      <c r="G712" s="13">
        <v>84.260000000000019</v>
      </c>
      <c r="H712" s="13">
        <v>3379.7069999999994</v>
      </c>
      <c r="I712" s="166">
        <v>0</v>
      </c>
      <c r="J712" s="191">
        <v>0</v>
      </c>
      <c r="K712" s="166">
        <v>0</v>
      </c>
      <c r="L712" s="166">
        <v>0</v>
      </c>
      <c r="M712" s="18">
        <v>0</v>
      </c>
      <c r="N712" s="165">
        <f>VLOOKUP(Table2[[#This Row],[Code]],'MPG Payment'!$B$4:$Z$130,25,0)</f>
        <v>0</v>
      </c>
      <c r="O712" s="170">
        <f t="shared" si="47"/>
        <v>3380</v>
      </c>
      <c r="P712" t="str">
        <f>IFERROR(VLOOKUP(D712,'Bank Master'!$C$3:$D$7987,2,0),"Indirect")</f>
        <v>Direct</v>
      </c>
      <c r="Q712" t="str">
        <f>IFERROR(VLOOKUP(A712,Table1424[],6,0),0)</f>
        <v>HISRON TIRKEY</v>
      </c>
      <c r="R712" t="str">
        <f>IFERROR(VLOOKUP(A712,Table1424[],7,0),0)</f>
        <v>494518210001647</v>
      </c>
      <c r="S712" t="str">
        <f>IFERROR(VLOOKUP(A712,Table1424[],8,0),0)</f>
        <v>BKID0004945</v>
      </c>
      <c r="T712">
        <f>IFERROR(VLOOKUP(A712,Table1424[],9,0),0)</f>
        <v>0</v>
      </c>
      <c r="U712" s="40">
        <f>IFERROR(VLOOKUP(A712,Table1424[],10,0),0)</f>
        <v>46203</v>
      </c>
      <c r="V712">
        <f t="shared" si="48"/>
        <v>1</v>
      </c>
      <c r="W712" t="str">
        <f t="shared" si="49"/>
        <v>Available</v>
      </c>
      <c r="X712" s="164" t="str" cm="1">
        <f t="array" aca="1" ref="X712" ca="1">SUBSTITUTE(SUBSTITUTE(MID(CELL("filename"),FIND("[",CELL("filename"))+1,FIND("]",CELL("filename"))-FIND("[",CELL("filename"))-1)," JH Farmer Payment-",""),".xlsx","")</f>
        <v>Indent</v>
      </c>
      <c r="Y712" s="13">
        <f t="shared" si="50"/>
        <v>28.077319012580102</v>
      </c>
      <c r="Z712" s="3">
        <v>0</v>
      </c>
    </row>
    <row r="713" spans="1:27" x14ac:dyDescent="0.25">
      <c r="A713" t="str">
        <f>CONCATENATE(Table2[[#This Row],[Code]],Table2[[#This Row],[Farmers Code]])</f>
        <v>200200260042</v>
      </c>
      <c r="B713" s="1" t="str">
        <f>INDEX('MPG Payment'!$A:$A,MATCH(Table2[[#This Row],[Code]],'MPG Payment'!B:B,0))</f>
        <v>BMC Code :2002</v>
      </c>
      <c r="C713" t="str">
        <f>VLOOKUP(Table2[[#This Row],[Code]],'MPG Payment'!B:C,2,0)</f>
        <v>TIGRA</v>
      </c>
      <c r="D713" s="17">
        <v>20020026</v>
      </c>
      <c r="E713" s="17" t="s">
        <v>14</v>
      </c>
      <c r="F713" s="1">
        <v>14</v>
      </c>
      <c r="G713" s="13">
        <v>96.38</v>
      </c>
      <c r="H713" s="13">
        <v>3804.1008000000002</v>
      </c>
      <c r="I713" s="166">
        <v>0</v>
      </c>
      <c r="J713" s="191">
        <v>0</v>
      </c>
      <c r="K713" s="166">
        <v>0</v>
      </c>
      <c r="L713" s="166">
        <v>0</v>
      </c>
      <c r="M713" s="18">
        <v>0</v>
      </c>
      <c r="N713" s="165">
        <f>VLOOKUP(Table2[[#This Row],[Code]],'MPG Payment'!$B$4:$Z$130,25,0)</f>
        <v>0</v>
      </c>
      <c r="O713" s="170">
        <f t="shared" si="47"/>
        <v>3804</v>
      </c>
      <c r="P713" t="str">
        <f>IFERROR(VLOOKUP(D713,'Bank Master'!$C$3:$D$7987,2,0),"Indirect")</f>
        <v>Direct</v>
      </c>
      <c r="Q713" t="str">
        <f>IFERROR(VLOOKUP(A713,Table1424[],6,0),0)</f>
        <v>SONI DEVI</v>
      </c>
      <c r="R713" t="str">
        <f>IFERROR(VLOOKUP(A713,Table1424[],7,0),0)</f>
        <v>494518210001812</v>
      </c>
      <c r="S713" t="str">
        <f>IFERROR(VLOOKUP(A713,Table1424[],8,0),0)</f>
        <v>BKID0004945</v>
      </c>
      <c r="T713">
        <f>IFERROR(VLOOKUP(A713,Table1424[],9,0),0)</f>
        <v>0</v>
      </c>
      <c r="U713" s="40">
        <f>IFERROR(VLOOKUP(A713,Table1424[],10,0),0)</f>
        <v>46209</v>
      </c>
      <c r="V713">
        <f t="shared" si="48"/>
        <v>1</v>
      </c>
      <c r="W713" t="str">
        <f t="shared" si="49"/>
        <v>Available</v>
      </c>
      <c r="X713" s="164" t="str" cm="1">
        <f t="array" aca="1" ref="X713" ca="1">SUBSTITUTE(SUBSTITUTE(MID(CELL("filename"),FIND("[",CELL("filename"))+1,FIND("]",CELL("filename"))-FIND("[",CELL("filename"))-1)," JH Farmer Payment-",""),".xlsx","")</f>
        <v>Indent</v>
      </c>
      <c r="Y713" s="13">
        <f t="shared" si="50"/>
        <v>27.628870720066409</v>
      </c>
      <c r="Z713" s="3">
        <v>0</v>
      </c>
    </row>
    <row r="714" spans="1:27" x14ac:dyDescent="0.25">
      <c r="A714" t="str">
        <f>CONCATENATE(Table2[[#This Row],[Code]],Table2[[#This Row],[Farmers Code]])</f>
        <v>200200260043</v>
      </c>
      <c r="B714" s="1" t="str">
        <f>INDEX('MPG Payment'!$A:$A,MATCH(Table2[[#This Row],[Code]],'MPG Payment'!B:B,0))</f>
        <v>BMC Code :2002</v>
      </c>
      <c r="C714" t="str">
        <f>VLOOKUP(Table2[[#This Row],[Code]],'MPG Payment'!B:C,2,0)</f>
        <v>TIGRA</v>
      </c>
      <c r="D714" s="17">
        <v>20020026</v>
      </c>
      <c r="E714" s="17" t="s">
        <v>1650</v>
      </c>
      <c r="F714" s="1">
        <v>14</v>
      </c>
      <c r="G714" s="13">
        <v>63.129999999999995</v>
      </c>
      <c r="H714" s="13">
        <v>2555.2425000000007</v>
      </c>
      <c r="I714" s="166">
        <v>0</v>
      </c>
      <c r="J714" s="191">
        <v>0</v>
      </c>
      <c r="K714" s="166">
        <v>0</v>
      </c>
      <c r="L714" s="166">
        <v>0</v>
      </c>
      <c r="M714" s="18">
        <v>0</v>
      </c>
      <c r="N714" s="165">
        <f>VLOOKUP(Table2[[#This Row],[Code]],'MPG Payment'!$B$4:$Z$130,25,0)</f>
        <v>0</v>
      </c>
      <c r="O714" s="170">
        <f t="shared" si="47"/>
        <v>2555</v>
      </c>
      <c r="P714" t="str">
        <f>IFERROR(VLOOKUP(D714,'Bank Master'!$C$3:$D$7987,2,0),"Indirect")</f>
        <v>Direct</v>
      </c>
      <c r="Q714" t="str">
        <f>IFERROR(VLOOKUP(A714,Table1424[],6,0),0)</f>
        <v>USHA DEVI</v>
      </c>
      <c r="R714" t="str">
        <f>IFERROR(VLOOKUP(A714,Table1424[],7,0),0)</f>
        <v>494510110003911</v>
      </c>
      <c r="S714" t="str">
        <f>IFERROR(VLOOKUP(A714,Table1424[],8,0),0)</f>
        <v>BKID0004945</v>
      </c>
      <c r="T714">
        <f>IFERROR(VLOOKUP(A714,Table1424[],9,0),0)</f>
        <v>0</v>
      </c>
      <c r="U714" s="40">
        <f>IFERROR(VLOOKUP(A714,Table1424[],10,0),0)</f>
        <v>46237</v>
      </c>
      <c r="V714">
        <f t="shared" si="48"/>
        <v>1</v>
      </c>
      <c r="W714" t="str">
        <f t="shared" si="49"/>
        <v>Available</v>
      </c>
      <c r="X714" s="164" t="str" cm="1">
        <f t="array" aca="1" ref="X714" ca="1">SUBSTITUTE(SUBSTITUTE(MID(CELL("filename"),FIND("[",CELL("filename"))+1,FIND("]",CELL("filename"))-FIND("[",CELL("filename"))-1)," JH Farmer Payment-",""),".xlsx","")</f>
        <v>Indent</v>
      </c>
      <c r="Y714" s="13">
        <f t="shared" si="50"/>
        <v>28.333118168857926</v>
      </c>
      <c r="Z714" s="3">
        <v>0</v>
      </c>
    </row>
    <row r="715" spans="1:27" x14ac:dyDescent="0.25">
      <c r="A715" t="str">
        <f>CONCATENATE(Table2[[#This Row],[Code]],Table2[[#This Row],[Farmers Code]])</f>
        <v>200200260044</v>
      </c>
      <c r="B715" s="1" t="str">
        <f>INDEX('MPG Payment'!$A:$A,MATCH(Table2[[#This Row],[Code]],'MPG Payment'!B:B,0))</f>
        <v>BMC Code :2002</v>
      </c>
      <c r="C715" t="str">
        <f>VLOOKUP(Table2[[#This Row],[Code]],'MPG Payment'!B:C,2,0)</f>
        <v>TIGRA</v>
      </c>
      <c r="D715" s="17">
        <v>20020026</v>
      </c>
      <c r="E715" s="17" t="s">
        <v>15</v>
      </c>
      <c r="F715" s="1">
        <v>14</v>
      </c>
      <c r="G715" s="13">
        <v>67.08</v>
      </c>
      <c r="H715" s="13">
        <v>2680.2257</v>
      </c>
      <c r="I715" s="166">
        <v>0</v>
      </c>
      <c r="J715" s="191">
        <v>0</v>
      </c>
      <c r="K715" s="166">
        <v>0</v>
      </c>
      <c r="L715" s="166">
        <v>0</v>
      </c>
      <c r="M715" s="18">
        <v>0</v>
      </c>
      <c r="N715" s="165">
        <f>VLOOKUP(Table2[[#This Row],[Code]],'MPG Payment'!$B$4:$Z$130,25,0)</f>
        <v>0</v>
      </c>
      <c r="O715" s="170">
        <f t="shared" si="47"/>
        <v>2680</v>
      </c>
      <c r="P715" t="str">
        <f>IFERROR(VLOOKUP(D715,'Bank Master'!$C$3:$D$7987,2,0),"Indirect")</f>
        <v>Direct</v>
      </c>
      <c r="Q715" t="str">
        <f>IFERROR(VLOOKUP(A715,Table1424[],6,0),0)</f>
        <v>SABNAM TIGGA</v>
      </c>
      <c r="R715" t="str">
        <f>IFERROR(VLOOKUP(A715,Table1424[],7,0),0)</f>
        <v>494510100011825</v>
      </c>
      <c r="S715" t="str">
        <f>IFERROR(VLOOKUP(A715,Table1424[],8,0),0)</f>
        <v>BKID0004945</v>
      </c>
      <c r="T715">
        <f>IFERROR(VLOOKUP(A715,Table1424[],9,0),0)</f>
        <v>0</v>
      </c>
      <c r="U715" s="40">
        <f>IFERROR(VLOOKUP(A715,Table1424[],10,0),0)</f>
        <v>46231</v>
      </c>
      <c r="V715">
        <f t="shared" si="48"/>
        <v>1</v>
      </c>
      <c r="W715" t="str">
        <f t="shared" si="49"/>
        <v>Available</v>
      </c>
      <c r="X715" s="164" t="str" cm="1">
        <f t="array" aca="1" ref="X715" ca="1">SUBSTITUTE(SUBSTITUTE(MID(CELL("filename"),FIND("[",CELL("filename"))+1,FIND("]",CELL("filename"))-FIND("[",CELL("filename"))-1)," JH Farmer Payment-",""),".xlsx","")</f>
        <v>Indent</v>
      </c>
      <c r="Y715" s="13">
        <f t="shared" si="50"/>
        <v>27.968962283840192</v>
      </c>
      <c r="Z715" s="3">
        <v>0</v>
      </c>
    </row>
    <row r="716" spans="1:27" x14ac:dyDescent="0.25">
      <c r="A716" t="str">
        <f>CONCATENATE(Table2[[#This Row],[Code]],Table2[[#This Row],[Farmers Code]])</f>
        <v>200200260045</v>
      </c>
      <c r="B716" s="1" t="str">
        <f>INDEX('MPG Payment'!$A:$A,MATCH(Table2[[#This Row],[Code]],'MPG Payment'!B:B,0))</f>
        <v>BMC Code :2002</v>
      </c>
      <c r="C716" t="str">
        <f>VLOOKUP(Table2[[#This Row],[Code]],'MPG Payment'!B:C,2,0)</f>
        <v>TIGRA</v>
      </c>
      <c r="D716" s="17">
        <v>20020026</v>
      </c>
      <c r="E716" s="17" t="s">
        <v>16</v>
      </c>
      <c r="F716" s="1">
        <v>14</v>
      </c>
      <c r="G716" s="13">
        <v>39.229999999999997</v>
      </c>
      <c r="H716" s="13">
        <v>1510.9484999999997</v>
      </c>
      <c r="I716" s="166">
        <v>0</v>
      </c>
      <c r="J716" s="191">
        <v>0</v>
      </c>
      <c r="K716" s="166">
        <v>0</v>
      </c>
      <c r="L716" s="166">
        <v>0</v>
      </c>
      <c r="M716" s="18">
        <v>0</v>
      </c>
      <c r="N716" s="165">
        <f>VLOOKUP(Table2[[#This Row],[Code]],'MPG Payment'!$B$4:$Z$130,25,0)</f>
        <v>0</v>
      </c>
      <c r="O716" s="170">
        <f t="shared" si="47"/>
        <v>1511</v>
      </c>
      <c r="P716" t="str">
        <f>IFERROR(VLOOKUP(D716,'Bank Master'!$C$3:$D$7987,2,0),"Indirect")</f>
        <v>Direct</v>
      </c>
      <c r="Q716" t="str">
        <f>IFERROR(VLOOKUP(A716,Table1424[],6,0),0)</f>
        <v>RAMESH ORAON</v>
      </c>
      <c r="R716" t="str">
        <f>IFERROR(VLOOKUP(A716,Table1424[],7,0),0)</f>
        <v>494518210002341</v>
      </c>
      <c r="S716" t="str">
        <f>IFERROR(VLOOKUP(A716,Table1424[],8,0),0)</f>
        <v>BKID0004945</v>
      </c>
      <c r="T716">
        <f>IFERROR(VLOOKUP(A716,Table1424[],9,0),0)</f>
        <v>0</v>
      </c>
      <c r="U716" s="40">
        <f>IFERROR(VLOOKUP(A716,Table1424[],10,0),0)</f>
        <v>46237</v>
      </c>
      <c r="V716">
        <f t="shared" si="48"/>
        <v>1</v>
      </c>
      <c r="W716" t="str">
        <f t="shared" si="49"/>
        <v>Available</v>
      </c>
      <c r="X716" s="164" t="str" cm="1">
        <f t="array" aca="1" ref="X716" ca="1">SUBSTITUTE(SUBSTITUTE(MID(CELL("filename"),FIND("[",CELL("filename"))+1,FIND("]",CELL("filename"))-FIND("[",CELL("filename"))-1)," JH Farmer Payment-",""),".xlsx","")</f>
        <v>Indent</v>
      </c>
      <c r="Y716" s="13">
        <f t="shared" si="50"/>
        <v>26.960590109609992</v>
      </c>
      <c r="Z716" s="3">
        <v>0</v>
      </c>
    </row>
    <row r="717" spans="1:27" x14ac:dyDescent="0.25">
      <c r="A717" t="str">
        <f>CONCATENATE(Table2[[#This Row],[Code]],Table2[[#This Row],[Farmers Code]])</f>
        <v>200200260046</v>
      </c>
      <c r="B717" s="1" t="str">
        <f>INDEX('MPG Payment'!$A:$A,MATCH(Table2[[#This Row],[Code]],'MPG Payment'!B:B,0))</f>
        <v>BMC Code :2002</v>
      </c>
      <c r="C717" t="str">
        <f>VLOOKUP(Table2[[#This Row],[Code]],'MPG Payment'!B:C,2,0)</f>
        <v>TIGRA</v>
      </c>
      <c r="D717" s="17">
        <v>20020026</v>
      </c>
      <c r="E717" s="17" t="s">
        <v>129</v>
      </c>
      <c r="F717" s="1">
        <v>13</v>
      </c>
      <c r="G717" s="13">
        <v>40.17</v>
      </c>
      <c r="H717" s="13">
        <v>1843.9162999999999</v>
      </c>
      <c r="I717" s="166">
        <v>0</v>
      </c>
      <c r="J717" s="191">
        <v>0</v>
      </c>
      <c r="K717" s="166">
        <v>0</v>
      </c>
      <c r="L717" s="166">
        <v>0</v>
      </c>
      <c r="M717" s="18">
        <v>0</v>
      </c>
      <c r="N717" s="165">
        <f>VLOOKUP(Table2[[#This Row],[Code]],'MPG Payment'!$B$4:$Z$130,25,0)</f>
        <v>0</v>
      </c>
      <c r="O717" s="170">
        <f t="shared" si="47"/>
        <v>1844</v>
      </c>
      <c r="P717" t="str">
        <f>IFERROR(VLOOKUP(D717,'Bank Master'!$C$3:$D$7987,2,0),"Indirect")</f>
        <v>Direct</v>
      </c>
      <c r="Q717" t="str">
        <f>IFERROR(VLOOKUP(A717,Table1424[],6,0),0)</f>
        <v>JAYANTI KUMARI</v>
      </c>
      <c r="R717" t="str">
        <f>IFERROR(VLOOKUP(A717,Table1424[],7,0),0)</f>
        <v>08030110066140</v>
      </c>
      <c r="S717" t="str">
        <f>IFERROR(VLOOKUP(A717,Table1424[],8,0),0)</f>
        <v>UCBA0000803</v>
      </c>
      <c r="T717">
        <f>IFERROR(VLOOKUP(A717,Table1424[],9,0),0)</f>
        <v>0</v>
      </c>
      <c r="U717" s="40">
        <f>IFERROR(VLOOKUP(A717,Table1424[],10,0),0)</f>
        <v>46244</v>
      </c>
      <c r="V717">
        <f t="shared" si="48"/>
        <v>1</v>
      </c>
      <c r="W717" t="str">
        <f t="shared" si="49"/>
        <v>Available</v>
      </c>
      <c r="X717" s="164" t="str" cm="1">
        <f t="array" aca="1" ref="X717" ca="1">SUBSTITUTE(SUBSTITUTE(MID(CELL("filename"),FIND("[",CELL("filename"))+1,FIND("]",CELL("filename"))-FIND("[",CELL("filename"))-1)," JH Farmer Payment-",""),".xlsx","")</f>
        <v>Indent</v>
      </c>
      <c r="Y717" s="13">
        <f t="shared" si="50"/>
        <v>29.836833333333328</v>
      </c>
      <c r="Z717" s="3">
        <v>0</v>
      </c>
    </row>
    <row r="718" spans="1:27" x14ac:dyDescent="0.25">
      <c r="A718" t="str">
        <f>CONCATENATE(Table2[[#This Row],[Code]],Table2[[#This Row],[Farmers Code]])</f>
        <v>200200260047</v>
      </c>
      <c r="B718" s="1" t="str">
        <f>INDEX('MPG Payment'!$A:$A,MATCH(Table2[[#This Row],[Code]],'MPG Payment'!B:B,0))</f>
        <v>BMC Code :2002</v>
      </c>
      <c r="C718" t="str">
        <f>VLOOKUP(Table2[[#This Row],[Code]],'MPG Payment'!B:C,2,0)</f>
        <v>TIGRA</v>
      </c>
      <c r="D718" s="17">
        <v>20020026</v>
      </c>
      <c r="E718" s="17" t="s">
        <v>423</v>
      </c>
      <c r="F718" s="1">
        <v>14</v>
      </c>
      <c r="G718" s="13">
        <v>67.63000000000001</v>
      </c>
      <c r="H718" s="13">
        <v>2764.3904000000002</v>
      </c>
      <c r="I718" s="166">
        <v>0</v>
      </c>
      <c r="J718" s="191">
        <v>0</v>
      </c>
      <c r="K718" s="166">
        <v>0</v>
      </c>
      <c r="L718" s="166">
        <v>0</v>
      </c>
      <c r="M718" s="18">
        <v>0</v>
      </c>
      <c r="N718" s="165">
        <f>VLOOKUP(Table2[[#This Row],[Code]],'MPG Payment'!$B$4:$Z$130,25,0)</f>
        <v>0</v>
      </c>
      <c r="O718" s="170">
        <f t="shared" si="47"/>
        <v>2764</v>
      </c>
      <c r="P718" t="str">
        <f>IFERROR(VLOOKUP(D718,'Bank Master'!$C$3:$D$7987,2,0),"Indirect")</f>
        <v>Direct</v>
      </c>
      <c r="Q718" t="str">
        <f>IFERROR(VLOOKUP(A718,Table1424[],6,0),0)</f>
        <v>SIYON EKKA</v>
      </c>
      <c r="R718" t="str">
        <f>IFERROR(VLOOKUP(A718,Table1424[],7,0),0)</f>
        <v>156301000049616</v>
      </c>
      <c r="S718" t="str">
        <f>IFERROR(VLOOKUP(A718,Table1424[],8,0),0)</f>
        <v>IOBA0001563</v>
      </c>
      <c r="T718">
        <f>IFERROR(VLOOKUP(A718,Table1424[],9,0),0)</f>
        <v>0</v>
      </c>
      <c r="U718" s="40">
        <f>IFERROR(VLOOKUP(A718,Table1424[],10,0),0)</f>
        <v>46272</v>
      </c>
      <c r="V718">
        <f t="shared" si="48"/>
        <v>1</v>
      </c>
      <c r="W718" t="str">
        <f t="shared" si="49"/>
        <v>Available</v>
      </c>
      <c r="X718" s="164" t="str" cm="1">
        <f t="array" aca="1" ref="X718" ca="1">SUBSTITUTE(SUBSTITUTE(MID(CELL("filename"),FIND("[",CELL("filename"))+1,FIND("]",CELL("filename"))-FIND("[",CELL("filename"))-1)," JH Farmer Payment-",""),".xlsx","")</f>
        <v>Indent</v>
      </c>
      <c r="Y718" s="13">
        <f t="shared" si="50"/>
        <v>28.612646458672188</v>
      </c>
      <c r="Z718" s="3">
        <v>0</v>
      </c>
    </row>
    <row r="719" spans="1:27" x14ac:dyDescent="0.25">
      <c r="A719" t="str">
        <f>CONCATENATE(Table2[[#This Row],[Code]],Table2[[#This Row],[Farmers Code]])</f>
        <v>200200260048</v>
      </c>
      <c r="B719" s="1" t="str">
        <f>INDEX('MPG Payment'!$A:$A,MATCH(Table2[[#This Row],[Code]],'MPG Payment'!B:B,0))</f>
        <v>BMC Code :2002</v>
      </c>
      <c r="C719" t="str">
        <f>VLOOKUP(Table2[[#This Row],[Code]],'MPG Payment'!B:C,2,0)</f>
        <v>TIGRA</v>
      </c>
      <c r="D719" s="17">
        <v>20020026</v>
      </c>
      <c r="E719" s="17" t="s">
        <v>424</v>
      </c>
      <c r="F719" s="1">
        <v>12</v>
      </c>
      <c r="G719" s="13">
        <v>36.11</v>
      </c>
      <c r="H719" s="13">
        <v>1504.8734000000002</v>
      </c>
      <c r="I719" s="166">
        <v>0</v>
      </c>
      <c r="J719" s="191">
        <v>0</v>
      </c>
      <c r="K719" s="166">
        <v>0</v>
      </c>
      <c r="L719" s="166">
        <v>0</v>
      </c>
      <c r="M719" s="18">
        <v>0</v>
      </c>
      <c r="N719" s="165">
        <f>VLOOKUP(Table2[[#This Row],[Code]],'MPG Payment'!$B$4:$Z$130,25,0)</f>
        <v>0</v>
      </c>
      <c r="O719" s="170">
        <f t="shared" si="47"/>
        <v>1505</v>
      </c>
      <c r="P719" t="str">
        <f>IFERROR(VLOOKUP(D719,'Bank Master'!$C$3:$D$7987,2,0),"Indirect")</f>
        <v>Direct</v>
      </c>
      <c r="Q719" t="str">
        <f>IFERROR(VLOOKUP(A719,Table1424[],6,0),0)</f>
        <v>SANJU KHALKHO</v>
      </c>
      <c r="R719" t="str">
        <f>IFERROR(VLOOKUP(A719,Table1424[],7,0),0)</f>
        <v>494518210001302</v>
      </c>
      <c r="S719" t="str">
        <f>IFERROR(VLOOKUP(A719,Table1424[],8,0),0)</f>
        <v>BKID0004945</v>
      </c>
      <c r="T719">
        <f>IFERROR(VLOOKUP(A719,Table1424[],9,0),0)</f>
        <v>0</v>
      </c>
      <c r="U719" s="40">
        <f>IFERROR(VLOOKUP(A719,Table1424[],10,0),0)</f>
        <v>46272</v>
      </c>
      <c r="V719">
        <f t="shared" si="48"/>
        <v>1</v>
      </c>
      <c r="W719" t="str">
        <f t="shared" si="49"/>
        <v>Available</v>
      </c>
      <c r="X719" s="164" t="str" cm="1">
        <f t="array" aca="1" ref="X719" ca="1">SUBSTITUTE(SUBSTITUTE(MID(CELL("filename"),FIND("[",CELL("filename"))+1,FIND("]",CELL("filename"))-FIND("[",CELL("filename"))-1)," JH Farmer Payment-",""),".xlsx","")</f>
        <v>Indent</v>
      </c>
      <c r="Y719" s="13">
        <f t="shared" si="50"/>
        <v>25.004819717529777</v>
      </c>
      <c r="Z719" s="3">
        <v>0</v>
      </c>
      <c r="AA719" s="3"/>
    </row>
    <row r="720" spans="1:27" x14ac:dyDescent="0.25">
      <c r="A720" t="str">
        <f>CONCATENATE(Table2[[#This Row],[Code]],Table2[[#This Row],[Farmers Code]])</f>
        <v>200200270003</v>
      </c>
      <c r="B720" s="1" t="str">
        <f>INDEX('MPG Payment'!$A:$A,MATCH(Table2[[#This Row],[Code]],'MPG Payment'!B:B,0))</f>
        <v>BMC Code :2002</v>
      </c>
      <c r="C720" t="str">
        <f>VLOOKUP(Table2[[#This Row],[Code]],'MPG Payment'!B:C,2,0)</f>
        <v>GARRI</v>
      </c>
      <c r="D720" s="17">
        <v>20020027</v>
      </c>
      <c r="E720" s="17" t="s">
        <v>0</v>
      </c>
      <c r="F720" s="1">
        <v>7</v>
      </c>
      <c r="G720" s="13">
        <v>17.21</v>
      </c>
      <c r="H720" s="13">
        <v>833.60579999999993</v>
      </c>
      <c r="I720" s="166">
        <v>0</v>
      </c>
      <c r="J720" s="191">
        <v>0</v>
      </c>
      <c r="K720" s="166">
        <v>0</v>
      </c>
      <c r="L720" s="166">
        <v>0</v>
      </c>
      <c r="M720" s="18">
        <v>0</v>
      </c>
      <c r="N720" s="165">
        <f>VLOOKUP(Table2[[#This Row],[Code]],'MPG Payment'!$B$4:$Z$130,25,0)</f>
        <v>0</v>
      </c>
      <c r="O720" s="170">
        <f t="shared" si="47"/>
        <v>834</v>
      </c>
      <c r="P720" t="str">
        <f>IFERROR(VLOOKUP(D720,'Bank Master'!$C$3:$D$7987,2,0),"Indirect")</f>
        <v>Direct</v>
      </c>
      <c r="Q720" t="str">
        <f>IFERROR(VLOOKUP(A720,Table1424[],6,0),0)</f>
        <v>LAXAMI KUMARI</v>
      </c>
      <c r="R720" t="str">
        <f>IFERROR(VLOOKUP(A720,Table1424[],7,0),0)</f>
        <v>494518210002677</v>
      </c>
      <c r="S720" t="str">
        <f>IFERROR(VLOOKUP(A720,Table1424[],8,0),0)</f>
        <v>BKID0004945</v>
      </c>
      <c r="T720">
        <f>IFERROR(VLOOKUP(A720,Table1424[],9,0),0)</f>
        <v>0</v>
      </c>
      <c r="U720" s="40">
        <f>IFERROR(VLOOKUP(A720,Table1424[],10,0),0)</f>
        <v>46195</v>
      </c>
      <c r="V720">
        <f t="shared" si="48"/>
        <v>1</v>
      </c>
      <c r="W720" t="str">
        <f t="shared" si="49"/>
        <v>Available</v>
      </c>
      <c r="X720" s="164" t="str" cm="1">
        <f t="array" aca="1" ref="X720" ca="1">SUBSTITUTE(SUBSTITUTE(MID(CELL("filename"),FIND("[",CELL("filename"))+1,FIND("]",CELL("filename"))-FIND("[",CELL("filename"))-1)," JH Farmer Payment-",""),".xlsx","")</f>
        <v>Indent</v>
      </c>
      <c r="Y720" s="13">
        <f t="shared" si="50"/>
        <v>16.953052295177223</v>
      </c>
      <c r="Z720" s="3">
        <v>0</v>
      </c>
      <c r="AA720" s="3"/>
    </row>
    <row r="721" spans="1:26" x14ac:dyDescent="0.25">
      <c r="A721" t="str">
        <f>CONCATENATE(Table2[[#This Row],[Code]],Table2[[#This Row],[Farmers Code]])</f>
        <v>200200270005</v>
      </c>
      <c r="B721" s="1" t="str">
        <f>INDEX('MPG Payment'!$A:$A,MATCH(Table2[[#This Row],[Code]],'MPG Payment'!B:B,0))</f>
        <v>BMC Code :2002</v>
      </c>
      <c r="C721" t="str">
        <f>VLOOKUP(Table2[[#This Row],[Code]],'MPG Payment'!B:C,2,0)</f>
        <v>GARRI</v>
      </c>
      <c r="D721" s="17">
        <v>20020027</v>
      </c>
      <c r="E721" s="17" t="s">
        <v>18</v>
      </c>
      <c r="F721" s="1">
        <v>14</v>
      </c>
      <c r="G721" s="13">
        <v>108.19</v>
      </c>
      <c r="H721" s="13">
        <v>4894.7826999999997</v>
      </c>
      <c r="I721" s="166">
        <v>0</v>
      </c>
      <c r="J721" s="191">
        <v>0</v>
      </c>
      <c r="K721" s="166">
        <v>0</v>
      </c>
      <c r="L721" s="166">
        <v>1270</v>
      </c>
      <c r="M721" s="18">
        <v>0</v>
      </c>
      <c r="N721" s="165">
        <f>VLOOKUP(Table2[[#This Row],[Code]],'MPG Payment'!$B$4:$Z$130,25,0)</f>
        <v>0</v>
      </c>
      <c r="O721" s="170">
        <f t="shared" si="47"/>
        <v>3625</v>
      </c>
      <c r="P721" t="str">
        <f>IFERROR(VLOOKUP(D721,'Bank Master'!$C$3:$D$7987,2,0),"Indirect")</f>
        <v>Direct</v>
      </c>
      <c r="Q721" t="str">
        <f>IFERROR(VLOOKUP(A721,Table1424[],6,0),0)</f>
        <v>LAKHIMANI DEVI</v>
      </c>
      <c r="R721" t="str">
        <f>IFERROR(VLOOKUP(A721,Table1424[],7,0),0)</f>
        <v>84030243114</v>
      </c>
      <c r="S721" t="str">
        <f>IFERROR(VLOOKUP(A721,Table1424[],8,0),0)</f>
        <v>SBIN0RRVCGB</v>
      </c>
      <c r="T721">
        <f>IFERROR(VLOOKUP(A721,Table1424[],9,0),0)</f>
        <v>0</v>
      </c>
      <c r="U721" s="40">
        <f>IFERROR(VLOOKUP(A721,Table1424[],10,0),0)</f>
        <v>46195</v>
      </c>
      <c r="V721">
        <f t="shared" si="48"/>
        <v>1</v>
      </c>
      <c r="W721" t="str">
        <f t="shared" si="49"/>
        <v>Available</v>
      </c>
      <c r="X721" s="164" t="str" cm="1">
        <f t="array" aca="1" ref="X721" ca="1">SUBSTITUTE(SUBSTITUTE(MID(CELL("filename"),FIND("[",CELL("filename"))+1,FIND("]",CELL("filename"))-FIND("[",CELL("filename"))-1)," JH Farmer Payment-",""),".xlsx","")</f>
        <v>Indent</v>
      </c>
      <c r="Y721" s="13">
        <f t="shared" si="50"/>
        <v>31.669728163416217</v>
      </c>
      <c r="Z721" s="3">
        <v>0</v>
      </c>
    </row>
    <row r="722" spans="1:26" x14ac:dyDescent="0.25">
      <c r="A722" t="str">
        <f>CONCATENATE(Table2[[#This Row],[Code]],Table2[[#This Row],[Farmers Code]])</f>
        <v>200200270006</v>
      </c>
      <c r="B722" s="1" t="str">
        <f>INDEX('MPG Payment'!$A:$A,MATCH(Table2[[#This Row],[Code]],'MPG Payment'!B:B,0))</f>
        <v>BMC Code :2002</v>
      </c>
      <c r="C722" t="str">
        <f>VLOOKUP(Table2[[#This Row],[Code]],'MPG Payment'!B:C,2,0)</f>
        <v>GARRI</v>
      </c>
      <c r="D722" s="17">
        <v>20020027</v>
      </c>
      <c r="E722" s="17" t="s">
        <v>19</v>
      </c>
      <c r="F722" s="1">
        <v>10</v>
      </c>
      <c r="G722" s="13">
        <v>29.870000000000005</v>
      </c>
      <c r="H722" s="13">
        <v>1327.5194000000001</v>
      </c>
      <c r="I722" s="166">
        <v>0</v>
      </c>
      <c r="J722" s="191">
        <v>0</v>
      </c>
      <c r="K722" s="166">
        <v>0</v>
      </c>
      <c r="L722" s="166">
        <v>0</v>
      </c>
      <c r="M722" s="18">
        <v>0</v>
      </c>
      <c r="N722" s="165">
        <f>VLOOKUP(Table2[[#This Row],[Code]],'MPG Payment'!$B$4:$Z$130,25,0)</f>
        <v>0</v>
      </c>
      <c r="O722" s="170">
        <f t="shared" si="47"/>
        <v>1328</v>
      </c>
      <c r="P722" t="str">
        <f>IFERROR(VLOOKUP(D722,'Bank Master'!$C$3:$D$7987,2,0),"Indirect")</f>
        <v>Direct</v>
      </c>
      <c r="Q722" t="str">
        <f>IFERROR(VLOOKUP(A722,Table1424[],6,0),0)</f>
        <v>ATAVA ORAON</v>
      </c>
      <c r="R722" t="str">
        <f>IFERROR(VLOOKUP(A722,Table1424[],7,0),0)</f>
        <v>469510510002574</v>
      </c>
      <c r="S722" t="str">
        <f>IFERROR(VLOOKUP(A722,Table1424[],8,0),0)</f>
        <v>BKID0004695</v>
      </c>
      <c r="T722">
        <f>IFERROR(VLOOKUP(A722,Table1424[],9,0),0)</f>
        <v>0</v>
      </c>
      <c r="U722" s="40">
        <f>IFERROR(VLOOKUP(A722,Table1424[],10,0),0)</f>
        <v>46195</v>
      </c>
      <c r="V722">
        <f t="shared" si="48"/>
        <v>1</v>
      </c>
      <c r="W722" t="str">
        <f t="shared" si="49"/>
        <v>Available</v>
      </c>
      <c r="X722" s="164" t="str" cm="1">
        <f t="array" aca="1" ref="X722" ca="1">SUBSTITUTE(SUBSTITUTE(MID(CELL("filename"),FIND("[",CELL("filename"))+1,FIND("]",CELL("filename"))-FIND("[",CELL("filename"))-1)," JH Farmer Payment-",""),".xlsx","")</f>
        <v>Indent</v>
      </c>
      <c r="Y722" s="13">
        <f t="shared" si="50"/>
        <v>22.221617007030463</v>
      </c>
      <c r="Z722" s="3">
        <v>0</v>
      </c>
    </row>
    <row r="723" spans="1:26" x14ac:dyDescent="0.25">
      <c r="A723" t="str">
        <f>CONCATENATE(Table2[[#This Row],[Code]],Table2[[#This Row],[Farmers Code]])</f>
        <v>200200270009</v>
      </c>
      <c r="B723" s="1" t="str">
        <f>INDEX('MPG Payment'!$A:$A,MATCH(Table2[[#This Row],[Code]],'MPG Payment'!B:B,0))</f>
        <v>BMC Code :2002</v>
      </c>
      <c r="C723" t="str">
        <f>VLOOKUP(Table2[[#This Row],[Code]],'MPG Payment'!B:C,2,0)</f>
        <v>GARRI</v>
      </c>
      <c r="D723" s="17">
        <v>20020027</v>
      </c>
      <c r="E723" s="17" t="s">
        <v>36</v>
      </c>
      <c r="F723" s="1">
        <v>14</v>
      </c>
      <c r="G723" s="13">
        <v>73.16</v>
      </c>
      <c r="H723" s="13">
        <v>2974.5974999999999</v>
      </c>
      <c r="I723" s="166">
        <v>0</v>
      </c>
      <c r="J723" s="191">
        <v>0</v>
      </c>
      <c r="K723" s="166">
        <v>0</v>
      </c>
      <c r="L723" s="166">
        <v>2975</v>
      </c>
      <c r="M723" s="18">
        <v>0</v>
      </c>
      <c r="N723" s="165">
        <f>VLOOKUP(Table2[[#This Row],[Code]],'MPG Payment'!$B$4:$Z$130,25,0)</f>
        <v>0</v>
      </c>
      <c r="O723" s="170">
        <f t="shared" si="47"/>
        <v>0</v>
      </c>
      <c r="P723" t="str">
        <f>IFERROR(VLOOKUP(D723,'Bank Master'!$C$3:$D$7987,2,0),"Indirect")</f>
        <v>Direct</v>
      </c>
      <c r="Q723" t="str">
        <f>IFERROR(VLOOKUP(A723,Table1424[],6,0),0)</f>
        <v>NIDHI MINJ</v>
      </c>
      <c r="R723" t="str">
        <f>IFERROR(VLOOKUP(A723,Table1424[],7,0),0)</f>
        <v>35705557916</v>
      </c>
      <c r="S723" t="str">
        <f>IFERROR(VLOOKUP(A723,Table1424[],8,0),0)</f>
        <v>SBIN0012619</v>
      </c>
      <c r="T723">
        <f>IFERROR(VLOOKUP(A723,Table1424[],9,0),0)</f>
        <v>0</v>
      </c>
      <c r="U723" s="40">
        <f>IFERROR(VLOOKUP(A723,Table1424[],10,0),0)</f>
        <v>46195</v>
      </c>
      <c r="V723">
        <f t="shared" si="48"/>
        <v>1</v>
      </c>
      <c r="W723" t="str">
        <f t="shared" si="49"/>
        <v>Available</v>
      </c>
      <c r="X723" s="164" t="str" cm="1">
        <f t="array" aca="1" ref="X723" ca="1">SUBSTITUTE(SUBSTITUTE(MID(CELL("filename"),FIND("[",CELL("filename"))+1,FIND("]",CELL("filename"))-FIND("[",CELL("filename"))-1)," JH Farmer Payment-",""),".xlsx","")</f>
        <v>Indent</v>
      </c>
      <c r="Y723" s="13">
        <f t="shared" si="50"/>
        <v>28.461157053034444</v>
      </c>
      <c r="Z723" s="3">
        <v>0</v>
      </c>
    </row>
    <row r="724" spans="1:26" x14ac:dyDescent="0.25">
      <c r="A724" t="str">
        <f>CONCATENATE(Table2[[#This Row],[Code]],Table2[[#This Row],[Farmers Code]])</f>
        <v>200200270010</v>
      </c>
      <c r="B724" s="1" t="str">
        <f>INDEX('MPG Payment'!$A:$A,MATCH(Table2[[#This Row],[Code]],'MPG Payment'!B:B,0))</f>
        <v>BMC Code :2002</v>
      </c>
      <c r="C724" t="str">
        <f>VLOOKUP(Table2[[#This Row],[Code]],'MPG Payment'!B:C,2,0)</f>
        <v>GARRI</v>
      </c>
      <c r="D724" s="17">
        <v>20020027</v>
      </c>
      <c r="E724" s="17" t="s">
        <v>21</v>
      </c>
      <c r="F724" s="1">
        <v>12</v>
      </c>
      <c r="G724" s="13">
        <v>50.9</v>
      </c>
      <c r="H724" s="13">
        <v>2162.8352999999997</v>
      </c>
      <c r="I724" s="166">
        <v>0</v>
      </c>
      <c r="J724" s="191">
        <v>0</v>
      </c>
      <c r="K724" s="166">
        <v>0</v>
      </c>
      <c r="L724" s="166">
        <v>0</v>
      </c>
      <c r="M724" s="18">
        <v>0</v>
      </c>
      <c r="N724" s="165">
        <f>VLOOKUP(Table2[[#This Row],[Code]],'MPG Payment'!$B$4:$Z$130,25,0)</f>
        <v>0</v>
      </c>
      <c r="O724" s="170">
        <f t="shared" si="47"/>
        <v>2163</v>
      </c>
      <c r="P724" t="str">
        <f>IFERROR(VLOOKUP(D724,'Bank Master'!$C$3:$D$7987,2,0),"Indirect")</f>
        <v>Direct</v>
      </c>
      <c r="Q724" t="str">
        <f>IFERROR(VLOOKUP(A724,Table1424[],6,0),0)</f>
        <v>YASHODA DEVI</v>
      </c>
      <c r="R724" t="str">
        <f>IFERROR(VLOOKUP(A724,Table1424[],7,0),0)</f>
        <v>43417345138</v>
      </c>
      <c r="S724" t="str">
        <f>IFERROR(VLOOKUP(A724,Table1424[],8,0),0)</f>
        <v>SBIN0014341</v>
      </c>
      <c r="T724">
        <f>IFERROR(VLOOKUP(A724,Table1424[],9,0),0)</f>
        <v>0</v>
      </c>
      <c r="U724" s="40">
        <f>IFERROR(VLOOKUP(A724,Table1424[],10,0),0)</f>
        <v>46272</v>
      </c>
      <c r="V724">
        <f t="shared" si="48"/>
        <v>1</v>
      </c>
      <c r="W724" t="str">
        <f t="shared" si="49"/>
        <v>Available</v>
      </c>
      <c r="X724" s="164" t="str" cm="1">
        <f t="array" aca="1" ref="X724" ca="1">SUBSTITUTE(SUBSTITUTE(MID(CELL("filename"),FIND("[",CELL("filename"))+1,FIND("]",CELL("filename"))-FIND("[",CELL("filename"))-1)," JH Farmer Payment-",""),".xlsx","")</f>
        <v>Indent</v>
      </c>
      <c r="Y724" s="13">
        <f t="shared" si="50"/>
        <v>25.495111591355599</v>
      </c>
      <c r="Z724" s="3">
        <v>0</v>
      </c>
    </row>
    <row r="725" spans="1:26" x14ac:dyDescent="0.25">
      <c r="A725" t="str">
        <f>CONCATENATE(Table2[[#This Row],[Code]],Table2[[#This Row],[Farmers Code]])</f>
        <v>200200270011</v>
      </c>
      <c r="B725" s="1" t="str">
        <f>INDEX('MPG Payment'!$A:$A,MATCH(Table2[[#This Row],[Code]],'MPG Payment'!B:B,0))</f>
        <v>BMC Code :2002</v>
      </c>
      <c r="C725" t="str">
        <f>VLOOKUP(Table2[[#This Row],[Code]],'MPG Payment'!B:C,2,0)</f>
        <v>GARRI</v>
      </c>
      <c r="D725" s="17">
        <v>20020027</v>
      </c>
      <c r="E725" s="17" t="s">
        <v>22</v>
      </c>
      <c r="F725" s="1">
        <v>14</v>
      </c>
      <c r="G725" s="13">
        <v>181.69000000000003</v>
      </c>
      <c r="H725" s="13">
        <v>7990.0141999999996</v>
      </c>
      <c r="I725" s="166">
        <v>0</v>
      </c>
      <c r="J725" s="191">
        <v>0</v>
      </c>
      <c r="K725" s="166">
        <v>0</v>
      </c>
      <c r="L725" s="166">
        <v>1270</v>
      </c>
      <c r="M725" s="18">
        <v>0</v>
      </c>
      <c r="N725" s="165">
        <f>VLOOKUP(Table2[[#This Row],[Code]],'MPG Payment'!$B$4:$Z$130,25,0)</f>
        <v>0</v>
      </c>
      <c r="O725" s="170">
        <f t="shared" si="47"/>
        <v>6720</v>
      </c>
      <c r="P725" t="str">
        <f>IFERROR(VLOOKUP(D725,'Bank Master'!$C$3:$D$7987,2,0),"Indirect")</f>
        <v>Direct</v>
      </c>
      <c r="Q725" t="str">
        <f>IFERROR(VLOOKUP(A725,Table1424[],6,0),0)</f>
        <v>ASTIK KUMAR</v>
      </c>
      <c r="R725" t="str">
        <f>IFERROR(VLOOKUP(A725,Table1424[],7,0),0)</f>
        <v>75382250002889</v>
      </c>
      <c r="S725" t="str">
        <f>IFERROR(VLOOKUP(A725,Table1424[],8,0),0)</f>
        <v>CNRB0017538</v>
      </c>
      <c r="T725">
        <f>IFERROR(VLOOKUP(A725,Table1424[],9,0),0)</f>
        <v>0</v>
      </c>
      <c r="U725" s="40">
        <f>IFERROR(VLOOKUP(A725,Table1424[],10,0),0)</f>
        <v>46272</v>
      </c>
      <c r="V725">
        <f t="shared" si="48"/>
        <v>1</v>
      </c>
      <c r="W725" t="str">
        <f t="shared" si="49"/>
        <v>Available</v>
      </c>
      <c r="X725" s="164" t="str" cm="1">
        <f t="array" aca="1" ref="X725" ca="1">SUBSTITUTE(SUBSTITUTE(MID(CELL("filename"),FIND("[",CELL("filename"))+1,FIND("]",CELL("filename"))-FIND("[",CELL("filename"))-1)," JH Farmer Payment-",""),".xlsx","")</f>
        <v>Indent</v>
      </c>
      <c r="Y725" s="13">
        <f t="shared" si="50"/>
        <v>30.783256866090589</v>
      </c>
      <c r="Z725" s="3">
        <v>0</v>
      </c>
    </row>
    <row r="726" spans="1:26" x14ac:dyDescent="0.25">
      <c r="A726" t="str">
        <f>CONCATENATE(Table2[[#This Row],[Code]],Table2[[#This Row],[Farmers Code]])</f>
        <v>200200280003</v>
      </c>
      <c r="B726" s="1" t="str">
        <f>INDEX('MPG Payment'!$A:$A,MATCH(Table2[[#This Row],[Code]],'MPG Payment'!B:B,0))</f>
        <v>BMC Code :2002</v>
      </c>
      <c r="C726" t="str">
        <f>VLOOKUP(Table2[[#This Row],[Code]],'MPG Payment'!B:C,2,0)</f>
        <v xml:space="preserve">HISRI </v>
      </c>
      <c r="D726" s="17">
        <v>20020028</v>
      </c>
      <c r="E726" s="17" t="s">
        <v>0</v>
      </c>
      <c r="F726" s="1">
        <v>14</v>
      </c>
      <c r="G726" s="13">
        <v>57.11</v>
      </c>
      <c r="H726" s="13">
        <v>2434.3933999999995</v>
      </c>
      <c r="I726" s="166">
        <v>0</v>
      </c>
      <c r="J726" s="191">
        <v>0</v>
      </c>
      <c r="K726" s="166">
        <v>0</v>
      </c>
      <c r="L726" s="166">
        <v>0</v>
      </c>
      <c r="M726" s="18">
        <v>0</v>
      </c>
      <c r="N726" s="165">
        <f>VLOOKUP(Table2[[#This Row],[Code]],'MPG Payment'!$B$4:$Z$130,25,0)</f>
        <v>0</v>
      </c>
      <c r="O726" s="170">
        <f t="shared" si="47"/>
        <v>2434</v>
      </c>
      <c r="P726" t="str">
        <f>IFERROR(VLOOKUP(D726,'Bank Master'!$C$3:$D$7987,2,0),"Indirect")</f>
        <v>Direct</v>
      </c>
      <c r="Q726" t="str">
        <f>IFERROR(VLOOKUP(A726,Table1424[],6,0),0)</f>
        <v>ABUL ANSARI</v>
      </c>
      <c r="R726" t="str">
        <f>IFERROR(VLOOKUP(A726,Table1424[],7,0),0)</f>
        <v>30493211002161</v>
      </c>
      <c r="S726" t="str">
        <f>IFERROR(VLOOKUP(A726,Table1424[],8,0),0)</f>
        <v>UCBA0003049</v>
      </c>
      <c r="T726">
        <f>IFERROR(VLOOKUP(A726,Table1424[],9,0),0)</f>
        <v>0</v>
      </c>
      <c r="U726" s="40">
        <f>IFERROR(VLOOKUP(A726,Table1424[],10,0),0)</f>
        <v>46182</v>
      </c>
      <c r="V726">
        <f t="shared" si="48"/>
        <v>1</v>
      </c>
      <c r="W726" t="str">
        <f t="shared" si="49"/>
        <v>Available</v>
      </c>
      <c r="X726" s="164" t="str" cm="1">
        <f t="array" aca="1" ref="X726" ca="1">SUBSTITUTE(SUBSTITUTE(MID(CELL("filename"),FIND("[",CELL("filename"))+1,FIND("]",CELL("filename"))-FIND("[",CELL("filename"))-1)," JH Farmer Payment-",""),".xlsx","")</f>
        <v>Indent</v>
      </c>
      <c r="Y726" s="13">
        <f t="shared" si="50"/>
        <v>29.838476273857466</v>
      </c>
      <c r="Z726" s="3">
        <v>0</v>
      </c>
    </row>
    <row r="727" spans="1:26" x14ac:dyDescent="0.25">
      <c r="A727" t="str">
        <f>CONCATENATE(Table2[[#This Row],[Code]],Table2[[#This Row],[Farmers Code]])</f>
        <v>200200280004</v>
      </c>
      <c r="B727" s="1" t="str">
        <f>INDEX('MPG Payment'!$A:$A,MATCH(Table2[[#This Row],[Code]],'MPG Payment'!B:B,0))</f>
        <v>BMC Code :2002</v>
      </c>
      <c r="C727" t="str">
        <f>VLOOKUP(Table2[[#This Row],[Code]],'MPG Payment'!B:C,2,0)</f>
        <v xml:space="preserve">HISRI </v>
      </c>
      <c r="D727" s="17">
        <v>20020028</v>
      </c>
      <c r="E727" s="17" t="s">
        <v>1</v>
      </c>
      <c r="F727" s="1">
        <v>14</v>
      </c>
      <c r="G727" s="13">
        <v>49.089999999999996</v>
      </c>
      <c r="H727" s="13">
        <v>2031.1158999999998</v>
      </c>
      <c r="I727" s="166">
        <v>0</v>
      </c>
      <c r="J727" s="191">
        <v>0</v>
      </c>
      <c r="K727" s="166">
        <v>0</v>
      </c>
      <c r="L727" s="166">
        <v>0</v>
      </c>
      <c r="M727" s="18">
        <v>0</v>
      </c>
      <c r="N727" s="165">
        <f>VLOOKUP(Table2[[#This Row],[Code]],'MPG Payment'!$B$4:$Z$130,25,0)</f>
        <v>0</v>
      </c>
      <c r="O727" s="170">
        <f t="shared" si="47"/>
        <v>2031</v>
      </c>
      <c r="P727" t="str">
        <f>IFERROR(VLOOKUP(D727,'Bank Master'!$C$3:$D$7987,2,0),"Indirect")</f>
        <v>Direct</v>
      </c>
      <c r="Q727" t="str">
        <f>IFERROR(VLOOKUP(A727,Table1424[],6,0),0)</f>
        <v>RAMESH GOPE</v>
      </c>
      <c r="R727" t="str">
        <f>IFERROR(VLOOKUP(A727,Table1424[],7,0),0)</f>
        <v>494518210004438</v>
      </c>
      <c r="S727" t="str">
        <f>IFERROR(VLOOKUP(A727,Table1424[],8,0),0)</f>
        <v>BKID0004945</v>
      </c>
      <c r="T727">
        <f>IFERROR(VLOOKUP(A727,Table1424[],9,0),0)</f>
        <v>0</v>
      </c>
      <c r="U727" s="40">
        <f>IFERROR(VLOOKUP(A727,Table1424[],10,0),0)</f>
        <v>46182</v>
      </c>
      <c r="V727">
        <f t="shared" si="48"/>
        <v>1</v>
      </c>
      <c r="W727" t="str">
        <f t="shared" si="49"/>
        <v>Available</v>
      </c>
      <c r="X727" s="164" t="str" cm="1">
        <f t="array" aca="1" ref="X727" ca="1">SUBSTITUTE(SUBSTITUTE(MID(CELL("filename"),FIND("[",CELL("filename"))+1,FIND("]",CELL("filename"))-FIND("[",CELL("filename"))-1)," JH Farmer Payment-",""),".xlsx","")</f>
        <v>Indent</v>
      </c>
      <c r="Y727" s="13">
        <f t="shared" si="50"/>
        <v>28.962744550825018</v>
      </c>
      <c r="Z727" s="3">
        <v>0</v>
      </c>
    </row>
    <row r="728" spans="1:26" x14ac:dyDescent="0.25">
      <c r="A728" t="str">
        <f>CONCATENATE(Table2[[#This Row],[Code]],Table2[[#This Row],[Farmers Code]])</f>
        <v>200200280006</v>
      </c>
      <c r="B728" s="1" t="str">
        <f>INDEX('MPG Payment'!$A:$A,MATCH(Table2[[#This Row],[Code]],'MPG Payment'!B:B,0))</f>
        <v>BMC Code :2002</v>
      </c>
      <c r="C728" t="str">
        <f>VLOOKUP(Table2[[#This Row],[Code]],'MPG Payment'!B:C,2,0)</f>
        <v xml:space="preserve">HISRI </v>
      </c>
      <c r="D728" s="17">
        <v>20020028</v>
      </c>
      <c r="E728" s="17" t="s">
        <v>19</v>
      </c>
      <c r="F728" s="1">
        <v>14</v>
      </c>
      <c r="G728" s="13">
        <v>47.43</v>
      </c>
      <c r="H728" s="13">
        <v>1980.3451</v>
      </c>
      <c r="I728" s="166">
        <v>0</v>
      </c>
      <c r="J728" s="191">
        <v>0</v>
      </c>
      <c r="K728" s="166">
        <v>0</v>
      </c>
      <c r="L728" s="166">
        <v>0</v>
      </c>
      <c r="M728" s="18">
        <v>0</v>
      </c>
      <c r="N728" s="165">
        <f>VLOOKUP(Table2[[#This Row],[Code]],'MPG Payment'!$B$4:$Z$130,25,0)</f>
        <v>0</v>
      </c>
      <c r="O728" s="170">
        <f t="shared" ref="O728:O791" si="51">IF(N728="Yes",0,ROUND((H728-I728-J728-K728-L728-M728),0))</f>
        <v>1980</v>
      </c>
      <c r="P728" t="str">
        <f>IFERROR(VLOOKUP(D728,'Bank Master'!$C$3:$D$7987,2,0),"Indirect")</f>
        <v>Direct</v>
      </c>
      <c r="Q728" t="str">
        <f>IFERROR(VLOOKUP(A728,Table1424[],6,0),0)</f>
        <v>SHILA MINZ</v>
      </c>
      <c r="R728" t="str">
        <f>IFERROR(VLOOKUP(A728,Table1424[],7,0),0)</f>
        <v>43366241419</v>
      </c>
      <c r="S728" t="str">
        <f>IFERROR(VLOOKUP(A728,Table1424[],8,0),0)</f>
        <v>SBIN0014341</v>
      </c>
      <c r="T728">
        <f>IFERROR(VLOOKUP(A728,Table1424[],9,0),0)</f>
        <v>0</v>
      </c>
      <c r="U728" s="40">
        <f>IFERROR(VLOOKUP(A728,Table1424[],10,0),0)</f>
        <v>46182</v>
      </c>
      <c r="V728">
        <f t="shared" ref="V728:V791" si="52">IF(G728&gt;0,1,0)</f>
        <v>1</v>
      </c>
      <c r="W728" t="str">
        <f t="shared" ref="W728:W791" si="53">IF(Q728=0,"Not Available","Available")</f>
        <v>Available</v>
      </c>
      <c r="X728" s="164" t="str" cm="1">
        <f t="array" aca="1" ref="X728" ca="1">SUBSTITUTE(SUBSTITUTE(MID(CELL("filename"),FIND("[",CELL("filename"))+1,FIND("]",CELL("filename"))-FIND("[",CELL("filename"))-1)," JH Farmer Payment-",""),".xlsx","")</f>
        <v>Indent</v>
      </c>
      <c r="Y728" s="13">
        <f t="shared" si="50"/>
        <v>29.227104575163402</v>
      </c>
      <c r="Z728" s="3">
        <v>0</v>
      </c>
    </row>
    <row r="729" spans="1:26" x14ac:dyDescent="0.25">
      <c r="A729" t="str">
        <f>CONCATENATE(Table2[[#This Row],[Code]],Table2[[#This Row],[Farmers Code]])</f>
        <v>200200280007</v>
      </c>
      <c r="B729" s="1" t="str">
        <f>INDEX('MPG Payment'!$A:$A,MATCH(Table2[[#This Row],[Code]],'MPG Payment'!B:B,0))</f>
        <v>BMC Code :2002</v>
      </c>
      <c r="C729" t="str">
        <f>VLOOKUP(Table2[[#This Row],[Code]],'MPG Payment'!B:C,2,0)</f>
        <v xml:space="preserve">HISRI </v>
      </c>
      <c r="D729" s="17">
        <v>20020028</v>
      </c>
      <c r="E729" s="17" t="s">
        <v>20</v>
      </c>
      <c r="F729" s="1">
        <v>7</v>
      </c>
      <c r="G729" s="13">
        <v>28.87</v>
      </c>
      <c r="H729" s="13">
        <v>1222.8803</v>
      </c>
      <c r="I729" s="166">
        <v>0</v>
      </c>
      <c r="J729" s="191">
        <v>0</v>
      </c>
      <c r="K729" s="166">
        <v>0</v>
      </c>
      <c r="L729" s="166">
        <v>0</v>
      </c>
      <c r="M729" s="18">
        <v>0</v>
      </c>
      <c r="N729" s="165">
        <f>VLOOKUP(Table2[[#This Row],[Code]],'MPG Payment'!$B$4:$Z$130,25,0)</f>
        <v>0</v>
      </c>
      <c r="O729" s="170">
        <f t="shared" si="51"/>
        <v>1223</v>
      </c>
      <c r="P729" t="str">
        <f>IFERROR(VLOOKUP(D729,'Bank Master'!$C$3:$D$7987,2,0),"Indirect")</f>
        <v>Direct</v>
      </c>
      <c r="Q729" t="str">
        <f>IFERROR(VLOOKUP(A729,Table1424[],6,0),0)</f>
        <v>SANJIDA KHATUN</v>
      </c>
      <c r="R729" t="str">
        <f>IFERROR(VLOOKUP(A729,Table1424[],7,0),0)</f>
        <v>494518210003752</v>
      </c>
      <c r="S729" t="str">
        <f>IFERROR(VLOOKUP(A729,Table1424[],8,0),0)</f>
        <v>BKID0004945</v>
      </c>
      <c r="T729">
        <f>IFERROR(VLOOKUP(A729,Table1424[],9,0),0)</f>
        <v>0</v>
      </c>
      <c r="U729" s="40">
        <f>IFERROR(VLOOKUP(A729,Table1424[],10,0),0)</f>
        <v>46182</v>
      </c>
      <c r="V729">
        <f t="shared" si="52"/>
        <v>1</v>
      </c>
      <c r="W729" t="str">
        <f t="shared" si="53"/>
        <v>Available</v>
      </c>
      <c r="X729" s="164" t="str" cm="1">
        <f t="array" aca="1" ref="X729" ca="1">SUBSTITUTE(SUBSTITUTE(MID(CELL("filename"),FIND("[",CELL("filename"))+1,FIND("]",CELL("filename"))-FIND("[",CELL("filename"))-1)," JH Farmer Payment-",""),".xlsx","")</f>
        <v>Indent</v>
      </c>
      <c r="Y729" s="13">
        <f t="shared" si="50"/>
        <v>14.825358676827157</v>
      </c>
      <c r="Z729" s="3">
        <v>0</v>
      </c>
    </row>
    <row r="730" spans="1:26" x14ac:dyDescent="0.25">
      <c r="A730" t="str">
        <f>CONCATENATE(Table2[[#This Row],[Code]],Table2[[#This Row],[Farmers Code]])</f>
        <v>200200280008</v>
      </c>
      <c r="B730" s="1" t="str">
        <f>INDEX('MPG Payment'!$A:$A,MATCH(Table2[[#This Row],[Code]],'MPG Payment'!B:B,0))</f>
        <v>BMC Code :2002</v>
      </c>
      <c r="C730" t="str">
        <f>VLOOKUP(Table2[[#This Row],[Code]],'MPG Payment'!B:C,2,0)</f>
        <v xml:space="preserve">HISRI </v>
      </c>
      <c r="D730" s="17">
        <v>20020028</v>
      </c>
      <c r="E730" s="17" t="s">
        <v>41</v>
      </c>
      <c r="F730" s="1">
        <v>14</v>
      </c>
      <c r="G730" s="13">
        <v>161.20999999999998</v>
      </c>
      <c r="H730" s="13">
        <v>6548.2195999999994</v>
      </c>
      <c r="I730" s="166">
        <v>0</v>
      </c>
      <c r="J730" s="191">
        <v>0</v>
      </c>
      <c r="K730" s="166">
        <v>0</v>
      </c>
      <c r="L730" s="166">
        <v>0</v>
      </c>
      <c r="M730" s="18">
        <v>0</v>
      </c>
      <c r="N730" s="165">
        <f>VLOOKUP(Table2[[#This Row],[Code]],'MPG Payment'!$B$4:$Z$130,25,0)</f>
        <v>0</v>
      </c>
      <c r="O730" s="170">
        <f t="shared" si="51"/>
        <v>6548</v>
      </c>
      <c r="P730" t="str">
        <f>IFERROR(VLOOKUP(D730,'Bank Master'!$C$3:$D$7987,2,0),"Indirect")</f>
        <v>Direct</v>
      </c>
      <c r="Q730" t="str">
        <f>IFERROR(VLOOKUP(A730,Table1424[],6,0),0)</f>
        <v>NEHA KUMARI</v>
      </c>
      <c r="R730" t="str">
        <f>IFERROR(VLOOKUP(A730,Table1424[],7,0),0)</f>
        <v>110214148976</v>
      </c>
      <c r="S730" t="str">
        <f>IFERROR(VLOOKUP(A730,Table1424[],8,0),0)</f>
        <v>CNRB0003907</v>
      </c>
      <c r="T730">
        <f>IFERROR(VLOOKUP(A730,Table1424[],9,0),0)</f>
        <v>0</v>
      </c>
      <c r="U730" s="40">
        <f>IFERROR(VLOOKUP(A730,Table1424[],10,0),0)</f>
        <v>46182</v>
      </c>
      <c r="V730">
        <f t="shared" si="52"/>
        <v>1</v>
      </c>
      <c r="W730" t="str">
        <f t="shared" si="53"/>
        <v>Available</v>
      </c>
      <c r="X730" s="164" t="str" cm="1">
        <f t="array" aca="1" ref="X730" ca="1">SUBSTITUTE(SUBSTITUTE(MID(CELL("filename"),FIND("[",CELL("filename"))+1,FIND("]",CELL("filename"))-FIND("[",CELL("filename"))-1)," JH Farmer Payment-",""),".xlsx","")</f>
        <v>Indent</v>
      </c>
      <c r="Y730" s="13">
        <f t="shared" si="50"/>
        <v>28.433432913590973</v>
      </c>
      <c r="Z730" s="3">
        <v>0</v>
      </c>
    </row>
    <row r="731" spans="1:26" x14ac:dyDescent="0.25">
      <c r="A731" t="str">
        <f>CONCATENATE(Table2[[#This Row],[Code]],Table2[[#This Row],[Farmers Code]])</f>
        <v>200200280009</v>
      </c>
      <c r="B731" s="1" t="str">
        <f>INDEX('MPG Payment'!$A:$A,MATCH(Table2[[#This Row],[Code]],'MPG Payment'!B:B,0))</f>
        <v>BMC Code :2002</v>
      </c>
      <c r="C731" t="str">
        <f>VLOOKUP(Table2[[#This Row],[Code]],'MPG Payment'!B:C,2,0)</f>
        <v xml:space="preserve">HISRI </v>
      </c>
      <c r="D731" s="17">
        <v>20020028</v>
      </c>
      <c r="E731" s="17" t="s">
        <v>36</v>
      </c>
      <c r="F731" s="1">
        <v>14</v>
      </c>
      <c r="G731" s="13">
        <v>124.68999999999998</v>
      </c>
      <c r="H731" s="13">
        <v>5285.9771000000001</v>
      </c>
      <c r="I731" s="166">
        <v>0</v>
      </c>
      <c r="J731" s="191">
        <v>0</v>
      </c>
      <c r="K731" s="166">
        <v>0</v>
      </c>
      <c r="L731" s="166">
        <v>0</v>
      </c>
      <c r="M731" s="18">
        <v>0</v>
      </c>
      <c r="N731" s="165">
        <f>VLOOKUP(Table2[[#This Row],[Code]],'MPG Payment'!$B$4:$Z$130,25,0)</f>
        <v>0</v>
      </c>
      <c r="O731" s="170">
        <f t="shared" si="51"/>
        <v>5286</v>
      </c>
      <c r="P731" t="str">
        <f>IFERROR(VLOOKUP(D731,'Bank Master'!$C$3:$D$7987,2,0),"Indirect")</f>
        <v>Direct</v>
      </c>
      <c r="Q731" t="str">
        <f>IFERROR(VLOOKUP(A731,Table1424[],6,0),0)</f>
        <v>REKHA ORAIN</v>
      </c>
      <c r="R731" t="str">
        <f>IFERROR(VLOOKUP(A731,Table1424[],7,0),0)</f>
        <v>494518210002083</v>
      </c>
      <c r="S731" t="str">
        <f>IFERROR(VLOOKUP(A731,Table1424[],8,0),0)</f>
        <v>BKID0004945</v>
      </c>
      <c r="T731">
        <f>IFERROR(VLOOKUP(A731,Table1424[],9,0),0)</f>
        <v>0</v>
      </c>
      <c r="U731" s="40">
        <f>IFERROR(VLOOKUP(A731,Table1424[],10,0),0)</f>
        <v>46182</v>
      </c>
      <c r="V731">
        <f t="shared" si="52"/>
        <v>1</v>
      </c>
      <c r="W731" t="str">
        <f t="shared" si="53"/>
        <v>Available</v>
      </c>
      <c r="X731" s="164" t="str" cm="1">
        <f t="array" aca="1" ref="X731" ca="1">SUBSTITUTE(SUBSTITUTE(MID(CELL("filename"),FIND("[",CELL("filename"))+1,FIND("]",CELL("filename"))-FIND("[",CELL("filename"))-1)," JH Farmer Payment-",""),".xlsx","")</f>
        <v>Indent</v>
      </c>
      <c r="Y731" s="13">
        <f t="shared" si="50"/>
        <v>29.675065923490266</v>
      </c>
      <c r="Z731" s="3">
        <v>0</v>
      </c>
    </row>
    <row r="732" spans="1:26" x14ac:dyDescent="0.25">
      <c r="A732" t="str">
        <f>CONCATENATE(Table2[[#This Row],[Code]],Table2[[#This Row],[Farmers Code]])</f>
        <v>200200280010</v>
      </c>
      <c r="B732" s="1" t="str">
        <f>INDEX('MPG Payment'!$A:$A,MATCH(Table2[[#This Row],[Code]],'MPG Payment'!B:B,0))</f>
        <v>BMC Code :2002</v>
      </c>
      <c r="C732" t="str">
        <f>VLOOKUP(Table2[[#This Row],[Code]],'MPG Payment'!B:C,2,0)</f>
        <v xml:space="preserve">HISRI </v>
      </c>
      <c r="D732" s="17">
        <v>20020028</v>
      </c>
      <c r="E732" s="17" t="s">
        <v>21</v>
      </c>
      <c r="F732" s="1">
        <v>14</v>
      </c>
      <c r="G732" s="13">
        <v>32.340000000000003</v>
      </c>
      <c r="H732" s="13">
        <v>1306.2083</v>
      </c>
      <c r="I732" s="166">
        <v>0</v>
      </c>
      <c r="J732" s="191">
        <v>0</v>
      </c>
      <c r="K732" s="166">
        <v>0</v>
      </c>
      <c r="L732" s="166">
        <v>0</v>
      </c>
      <c r="M732" s="18">
        <v>0</v>
      </c>
      <c r="N732" s="165">
        <f>VLOOKUP(Table2[[#This Row],[Code]],'MPG Payment'!$B$4:$Z$130,25,0)</f>
        <v>0</v>
      </c>
      <c r="O732" s="170">
        <f t="shared" si="51"/>
        <v>1306</v>
      </c>
      <c r="P732" t="str">
        <f>IFERROR(VLOOKUP(D732,'Bank Master'!$C$3:$D$7987,2,0),"Indirect")</f>
        <v>Direct</v>
      </c>
      <c r="Q732" t="str">
        <f>IFERROR(VLOOKUP(A732,Table1424[],6,0),0)</f>
        <v>ANITA MINZ</v>
      </c>
      <c r="R732" t="str">
        <f>IFERROR(VLOOKUP(A732,Table1424[],7,0),0)</f>
        <v>494510110014855</v>
      </c>
      <c r="S732" t="str">
        <f>IFERROR(VLOOKUP(A732,Table1424[],8,0),0)</f>
        <v>BKID0004945</v>
      </c>
      <c r="T732">
        <f>IFERROR(VLOOKUP(A732,Table1424[],9,0),0)</f>
        <v>0</v>
      </c>
      <c r="U732" s="40">
        <f>IFERROR(VLOOKUP(A732,Table1424[],10,0),0)</f>
        <v>46182</v>
      </c>
      <c r="V732">
        <f t="shared" si="52"/>
        <v>1</v>
      </c>
      <c r="W732" t="str">
        <f t="shared" si="53"/>
        <v>Available</v>
      </c>
      <c r="X732" s="164" t="str" cm="1">
        <f t="array" aca="1" ref="X732" ca="1">SUBSTITUTE(SUBSTITUTE(MID(CELL("filename"),FIND("[",CELL("filename"))+1,FIND("]",CELL("filename"))-FIND("[",CELL("filename"))-1)," JH Farmer Payment-",""),".xlsx","")</f>
        <v>Indent</v>
      </c>
      <c r="Y732" s="13">
        <f t="shared" si="50"/>
        <v>28.272906926406929</v>
      </c>
      <c r="Z732" s="3">
        <v>0</v>
      </c>
    </row>
    <row r="733" spans="1:26" x14ac:dyDescent="0.25">
      <c r="A733" t="str">
        <f>CONCATENATE(Table2[[#This Row],[Code]],Table2[[#This Row],[Farmers Code]])</f>
        <v>200200280011</v>
      </c>
      <c r="B733" s="1" t="str">
        <f>INDEX('MPG Payment'!$A:$A,MATCH(Table2[[#This Row],[Code]],'MPG Payment'!B:B,0))</f>
        <v>BMC Code :2002</v>
      </c>
      <c r="C733" t="str">
        <f>VLOOKUP(Table2[[#This Row],[Code]],'MPG Payment'!B:C,2,0)</f>
        <v xml:space="preserve">HISRI </v>
      </c>
      <c r="D733" s="17">
        <v>20020028</v>
      </c>
      <c r="E733" s="17" t="s">
        <v>22</v>
      </c>
      <c r="F733" s="1">
        <v>5</v>
      </c>
      <c r="G733" s="13">
        <v>13.15</v>
      </c>
      <c r="H733" s="13">
        <v>527.00400000000002</v>
      </c>
      <c r="I733" s="166">
        <v>0</v>
      </c>
      <c r="J733" s="191">
        <v>0</v>
      </c>
      <c r="K733" s="166">
        <v>0</v>
      </c>
      <c r="L733" s="166">
        <v>0</v>
      </c>
      <c r="M733" s="18">
        <v>0</v>
      </c>
      <c r="N733" s="165">
        <f>VLOOKUP(Table2[[#This Row],[Code]],'MPG Payment'!$B$4:$Z$130,25,0)</f>
        <v>0</v>
      </c>
      <c r="O733" s="170">
        <f t="shared" si="51"/>
        <v>527</v>
      </c>
      <c r="P733" t="str">
        <f>IFERROR(VLOOKUP(D733,'Bank Master'!$C$3:$D$7987,2,0),"Indirect")</f>
        <v>Direct</v>
      </c>
      <c r="Q733" t="str">
        <f>IFERROR(VLOOKUP(A733,Table1424[],6,0),0)</f>
        <v>SHRIYA KUMARI</v>
      </c>
      <c r="R733" t="str">
        <f>IFERROR(VLOOKUP(A733,Table1424[],7,0),0)</f>
        <v>494518210010271</v>
      </c>
      <c r="S733" t="str">
        <f>IFERROR(VLOOKUP(A733,Table1424[],8,0),0)</f>
        <v>BKID0004945</v>
      </c>
      <c r="T733">
        <f>IFERROR(VLOOKUP(A733,Table1424[],9,0),0)</f>
        <v>0</v>
      </c>
      <c r="U733" s="40">
        <f>IFERROR(VLOOKUP(A733,Table1424[],10,0),0)</f>
        <v>46182</v>
      </c>
      <c r="V733">
        <f t="shared" si="52"/>
        <v>1</v>
      </c>
      <c r="W733" t="str">
        <f t="shared" si="53"/>
        <v>Available</v>
      </c>
      <c r="X733" s="164" t="str" cm="1">
        <f t="array" aca="1" ref="X733" ca="1">SUBSTITUTE(SUBSTITUTE(MID(CELL("filename"),FIND("[",CELL("filename"))+1,FIND("]",CELL("filename"))-FIND("[",CELL("filename"))-1)," JH Farmer Payment-",""),".xlsx","")</f>
        <v>Indent</v>
      </c>
      <c r="Y733" s="13">
        <f t="shared" si="50"/>
        <v>10.019087452471483</v>
      </c>
      <c r="Z733" s="3">
        <v>0</v>
      </c>
    </row>
    <row r="734" spans="1:26" x14ac:dyDescent="0.25">
      <c r="A734" t="str">
        <f>CONCATENATE(Table2[[#This Row],[Code]],Table2[[#This Row],[Farmers Code]])</f>
        <v>200200280013</v>
      </c>
      <c r="B734" s="1" t="str">
        <f>INDEX('MPG Payment'!$A:$A,MATCH(Table2[[#This Row],[Code]],'MPG Payment'!B:B,0))</f>
        <v>BMC Code :2002</v>
      </c>
      <c r="C734" t="str">
        <f>VLOOKUP(Table2[[#This Row],[Code]],'MPG Payment'!B:C,2,0)</f>
        <v xml:space="preserve">HISRI </v>
      </c>
      <c r="D734" s="17">
        <v>20020028</v>
      </c>
      <c r="E734" s="17" t="s">
        <v>23</v>
      </c>
      <c r="F734" s="1">
        <v>10</v>
      </c>
      <c r="G734" s="13">
        <v>14.699999999999998</v>
      </c>
      <c r="H734" s="13">
        <v>607.71769999999992</v>
      </c>
      <c r="I734" s="166">
        <v>0</v>
      </c>
      <c r="J734" s="191">
        <v>0</v>
      </c>
      <c r="K734" s="166">
        <v>0</v>
      </c>
      <c r="L734" s="166">
        <v>0</v>
      </c>
      <c r="M734" s="18">
        <v>0</v>
      </c>
      <c r="N734" s="165">
        <f>VLOOKUP(Table2[[#This Row],[Code]],'MPG Payment'!$B$4:$Z$130,25,0)</f>
        <v>0</v>
      </c>
      <c r="O734" s="170">
        <f t="shared" si="51"/>
        <v>608</v>
      </c>
      <c r="P734" t="str">
        <f>IFERROR(VLOOKUP(D734,'Bank Master'!$C$3:$D$7987,2,0),"Indirect")</f>
        <v>Direct</v>
      </c>
      <c r="Q734" t="str">
        <f>IFERROR(VLOOKUP(A734,Table1424[],6,0),0)</f>
        <v>USHA ORAIN</v>
      </c>
      <c r="R734" t="str">
        <f>IFERROR(VLOOKUP(A734,Table1424[],7,0),0)</f>
        <v>3907101000566</v>
      </c>
      <c r="S734" t="str">
        <f>IFERROR(VLOOKUP(A734,Table1424[],8,0),0)</f>
        <v>CNRB0003907</v>
      </c>
      <c r="T734">
        <f>IFERROR(VLOOKUP(A734,Table1424[],9,0),0)</f>
        <v>0</v>
      </c>
      <c r="U734" s="40">
        <f>IFERROR(VLOOKUP(A734,Table1424[],10,0),0)</f>
        <v>46182</v>
      </c>
      <c r="V734">
        <f t="shared" si="52"/>
        <v>1</v>
      </c>
      <c r="W734" t="str">
        <f t="shared" si="53"/>
        <v>Available</v>
      </c>
      <c r="X734" s="164" t="str" cm="1">
        <f t="array" aca="1" ref="X734" ca="1">SUBSTITUTE(SUBSTITUTE(MID(CELL("filename"),FIND("[",CELL("filename"))+1,FIND("]",CELL("filename"))-FIND("[",CELL("filename"))-1)," JH Farmer Payment-",""),".xlsx","")</f>
        <v>Indent</v>
      </c>
      <c r="Y734" s="13">
        <f t="shared" si="50"/>
        <v>20.670670068027214</v>
      </c>
      <c r="Z734" s="3">
        <v>0</v>
      </c>
    </row>
    <row r="735" spans="1:26" x14ac:dyDescent="0.25">
      <c r="A735" t="str">
        <f>CONCATENATE(Table2[[#This Row],[Code]],Table2[[#This Row],[Farmers Code]])</f>
        <v>200200280014</v>
      </c>
      <c r="B735" s="1" t="str">
        <f>INDEX('MPG Payment'!$A:$A,MATCH(Table2[[#This Row],[Code]],'MPG Payment'!B:B,0))</f>
        <v>BMC Code :2002</v>
      </c>
      <c r="C735" t="str">
        <f>VLOOKUP(Table2[[#This Row],[Code]],'MPG Payment'!B:C,2,0)</f>
        <v xml:space="preserve">HISRI </v>
      </c>
      <c r="D735" s="17">
        <v>20020028</v>
      </c>
      <c r="E735" s="17" t="s">
        <v>24</v>
      </c>
      <c r="F735" s="1">
        <v>6</v>
      </c>
      <c r="G735" s="13">
        <v>15.299999999999999</v>
      </c>
      <c r="H735" s="13">
        <v>661.19540000000006</v>
      </c>
      <c r="I735" s="166">
        <v>0</v>
      </c>
      <c r="J735" s="191">
        <v>0</v>
      </c>
      <c r="K735" s="166">
        <v>0</v>
      </c>
      <c r="L735" s="166">
        <v>0</v>
      </c>
      <c r="M735" s="18">
        <v>0</v>
      </c>
      <c r="N735" s="165">
        <f>VLOOKUP(Table2[[#This Row],[Code]],'MPG Payment'!$B$4:$Z$130,25,0)</f>
        <v>0</v>
      </c>
      <c r="O735" s="170">
        <f t="shared" si="51"/>
        <v>661</v>
      </c>
      <c r="P735" t="str">
        <f>IFERROR(VLOOKUP(D735,'Bank Master'!$C$3:$D$7987,2,0),"Indirect")</f>
        <v>Direct</v>
      </c>
      <c r="Q735" t="str">
        <f>IFERROR(VLOOKUP(A735,Table1424[],6,0),0)</f>
        <v>TASIMA KHATUN</v>
      </c>
      <c r="R735" t="str">
        <f>IFERROR(VLOOKUP(A735,Table1424[],7,0),0)</f>
        <v>494518210001416</v>
      </c>
      <c r="S735" t="str">
        <f>IFERROR(VLOOKUP(A735,Table1424[],8,0),0)</f>
        <v>BKID0004945</v>
      </c>
      <c r="T735">
        <f>IFERROR(VLOOKUP(A735,Table1424[],9,0),0)</f>
        <v>0</v>
      </c>
      <c r="U735" s="40">
        <f>IFERROR(VLOOKUP(A735,Table1424[],10,0),0)</f>
        <v>46182</v>
      </c>
      <c r="V735">
        <f t="shared" si="52"/>
        <v>1</v>
      </c>
      <c r="W735" t="str">
        <f t="shared" si="53"/>
        <v>Available</v>
      </c>
      <c r="X735" s="164" t="str" cm="1">
        <f t="array" aca="1" ref="X735" ca="1">SUBSTITUTE(SUBSTITUTE(MID(CELL("filename"),FIND("[",CELL("filename"))+1,FIND("]",CELL("filename"))-FIND("[",CELL("filename"))-1)," JH Farmer Payment-",""),".xlsx","")</f>
        <v>Indent</v>
      </c>
      <c r="Y735" s="13">
        <f t="shared" si="50"/>
        <v>12.964615686274515</v>
      </c>
      <c r="Z735" s="3">
        <v>0</v>
      </c>
    </row>
    <row r="736" spans="1:26" x14ac:dyDescent="0.25">
      <c r="A736" t="str">
        <f>CONCATENATE(Table2[[#This Row],[Code]],Table2[[#This Row],[Farmers Code]])</f>
        <v>200200280017</v>
      </c>
      <c r="B736" s="1" t="str">
        <f>INDEX('MPG Payment'!$A:$A,MATCH(Table2[[#This Row],[Code]],'MPG Payment'!B:B,0))</f>
        <v>BMC Code :2002</v>
      </c>
      <c r="C736" t="str">
        <f>VLOOKUP(Table2[[#This Row],[Code]],'MPG Payment'!B:C,2,0)</f>
        <v xml:space="preserve">HISRI </v>
      </c>
      <c r="D736" s="17">
        <v>20020028</v>
      </c>
      <c r="E736" s="17" t="s">
        <v>27</v>
      </c>
      <c r="F736" s="1">
        <v>7</v>
      </c>
      <c r="G736" s="13">
        <v>13.49</v>
      </c>
      <c r="H736" s="13">
        <v>551.3501</v>
      </c>
      <c r="I736" s="166">
        <v>0</v>
      </c>
      <c r="J736" s="191">
        <v>0</v>
      </c>
      <c r="K736" s="166">
        <v>0</v>
      </c>
      <c r="L736" s="166">
        <v>0</v>
      </c>
      <c r="M736" s="18">
        <v>0</v>
      </c>
      <c r="N736" s="165">
        <f>VLOOKUP(Table2[[#This Row],[Code]],'MPG Payment'!$B$4:$Z$130,25,0)</f>
        <v>0</v>
      </c>
      <c r="O736" s="170">
        <f t="shared" si="51"/>
        <v>551</v>
      </c>
      <c r="P736" t="str">
        <f>IFERROR(VLOOKUP(D736,'Bank Master'!$C$3:$D$7987,2,0),"Indirect")</f>
        <v>Direct</v>
      </c>
      <c r="Q736" t="str">
        <f>IFERROR(VLOOKUP(A736,Table1424[],6,0),0)</f>
        <v>SAROJ MINZ</v>
      </c>
      <c r="R736" t="str">
        <f>IFERROR(VLOOKUP(A736,Table1424[],7,0),0)</f>
        <v>494518210000516</v>
      </c>
      <c r="S736" t="str">
        <f>IFERROR(VLOOKUP(A736,Table1424[],8,0),0)</f>
        <v>BKID0004945</v>
      </c>
      <c r="T736">
        <f>IFERROR(VLOOKUP(A736,Table1424[],9,0),0)</f>
        <v>0</v>
      </c>
      <c r="U736" s="40">
        <f>IFERROR(VLOOKUP(A736,Table1424[],10,0),0)</f>
        <v>46182</v>
      </c>
      <c r="V736">
        <f t="shared" si="52"/>
        <v>1</v>
      </c>
      <c r="W736" t="str">
        <f t="shared" si="53"/>
        <v>Available</v>
      </c>
      <c r="X736" s="164" t="str" cm="1">
        <f t="array" aca="1" ref="X736" ca="1">SUBSTITUTE(SUBSTITUTE(MID(CELL("filename"),FIND("[",CELL("filename"))+1,FIND("]",CELL("filename"))-FIND("[",CELL("filename"))-1)," JH Farmer Payment-",""),".xlsx","")</f>
        <v>Indent</v>
      </c>
      <c r="Y736" s="13">
        <f t="shared" si="50"/>
        <v>14.304858042994811</v>
      </c>
      <c r="Z736" s="3">
        <v>0</v>
      </c>
    </row>
    <row r="737" spans="1:26" x14ac:dyDescent="0.25">
      <c r="A737" t="str">
        <f>CONCATENATE(Table2[[#This Row],[Code]],Table2[[#This Row],[Farmers Code]])</f>
        <v>200200280018</v>
      </c>
      <c r="B737" s="1" t="str">
        <f>INDEX('MPG Payment'!$A:$A,MATCH(Table2[[#This Row],[Code]],'MPG Payment'!B:B,0))</f>
        <v>BMC Code :2002</v>
      </c>
      <c r="C737" t="str">
        <f>VLOOKUP(Table2[[#This Row],[Code]],'MPG Payment'!B:C,2,0)</f>
        <v xml:space="preserve">HISRI </v>
      </c>
      <c r="D737" s="17">
        <v>20020028</v>
      </c>
      <c r="E737" s="17" t="s">
        <v>2</v>
      </c>
      <c r="F737" s="1">
        <v>13</v>
      </c>
      <c r="G737" s="13">
        <v>29.769999999999996</v>
      </c>
      <c r="H737" s="13">
        <v>1305.4757</v>
      </c>
      <c r="I737" s="166">
        <v>0</v>
      </c>
      <c r="J737" s="191">
        <v>0</v>
      </c>
      <c r="K737" s="166">
        <v>0</v>
      </c>
      <c r="L737" s="166">
        <v>0</v>
      </c>
      <c r="M737" s="18">
        <v>0</v>
      </c>
      <c r="N737" s="165">
        <f>VLOOKUP(Table2[[#This Row],[Code]],'MPG Payment'!$B$4:$Z$130,25,0)</f>
        <v>0</v>
      </c>
      <c r="O737" s="170">
        <f t="shared" si="51"/>
        <v>1305</v>
      </c>
      <c r="P737" t="str">
        <f>IFERROR(VLOOKUP(D737,'Bank Master'!$C$3:$D$7987,2,0),"Indirect")</f>
        <v>Direct</v>
      </c>
      <c r="Q737" t="str">
        <f>IFERROR(VLOOKUP(A737,Table1424[],6,0),0)</f>
        <v>PRADEEP ORAON</v>
      </c>
      <c r="R737" t="str">
        <f>IFERROR(VLOOKUP(A737,Table1424[],7,0),0)</f>
        <v>32562783801</v>
      </c>
      <c r="S737" t="str">
        <f>IFERROR(VLOOKUP(A737,Table1424[],8,0),0)</f>
        <v>SBIN0014341</v>
      </c>
      <c r="T737">
        <f>IFERROR(VLOOKUP(A737,Table1424[],9,0),0)</f>
        <v>0</v>
      </c>
      <c r="U737" s="40">
        <f>IFERROR(VLOOKUP(A737,Table1424[],10,0),0)</f>
        <v>46182</v>
      </c>
      <c r="V737">
        <f t="shared" si="52"/>
        <v>1</v>
      </c>
      <c r="W737" t="str">
        <f t="shared" si="53"/>
        <v>Available</v>
      </c>
      <c r="X737" s="164" t="str" cm="1">
        <f t="array" aca="1" ref="X737" ca="1">SUBSTITUTE(SUBSTITUTE(MID(CELL("filename"),FIND("[",CELL("filename"))+1,FIND("]",CELL("filename"))-FIND("[",CELL("filename"))-1)," JH Farmer Payment-",""),".xlsx","")</f>
        <v>Indent</v>
      </c>
      <c r="Y737" s="13">
        <f t="shared" si="50"/>
        <v>28.503836244541489</v>
      </c>
      <c r="Z737" s="3">
        <v>0</v>
      </c>
    </row>
    <row r="738" spans="1:26" x14ac:dyDescent="0.25">
      <c r="A738" t="str">
        <f>CONCATENATE(Table2[[#This Row],[Code]],Table2[[#This Row],[Farmers Code]])</f>
        <v>200200280020</v>
      </c>
      <c r="B738" s="1" t="str">
        <f>INDEX('MPG Payment'!$A:$A,MATCH(Table2[[#This Row],[Code]],'MPG Payment'!B:B,0))</f>
        <v>BMC Code :2002</v>
      </c>
      <c r="C738" t="str">
        <f>VLOOKUP(Table2[[#This Row],[Code]],'MPG Payment'!B:C,2,0)</f>
        <v xml:space="preserve">HISRI </v>
      </c>
      <c r="D738" s="17">
        <v>20020028</v>
      </c>
      <c r="E738" s="17" t="s">
        <v>4</v>
      </c>
      <c r="F738" s="1">
        <v>14</v>
      </c>
      <c r="G738" s="13">
        <v>91.19</v>
      </c>
      <c r="H738" s="13">
        <v>3804.2433000000005</v>
      </c>
      <c r="I738" s="166">
        <v>0</v>
      </c>
      <c r="J738" s="191">
        <v>0</v>
      </c>
      <c r="K738" s="166">
        <v>0</v>
      </c>
      <c r="L738" s="166">
        <v>0</v>
      </c>
      <c r="M738" s="18">
        <v>0</v>
      </c>
      <c r="N738" s="165">
        <f>VLOOKUP(Table2[[#This Row],[Code]],'MPG Payment'!$B$4:$Z$130,25,0)</f>
        <v>0</v>
      </c>
      <c r="O738" s="170">
        <f t="shared" si="51"/>
        <v>3804</v>
      </c>
      <c r="P738" t="str">
        <f>IFERROR(VLOOKUP(D738,'Bank Master'!$C$3:$D$7987,2,0),"Indirect")</f>
        <v>Direct</v>
      </c>
      <c r="Q738" t="str">
        <f>IFERROR(VLOOKUP(A738,Table1424[],6,0),0)</f>
        <v>MUMTAJ KHATUN</v>
      </c>
      <c r="R738" t="str">
        <f>IFERROR(VLOOKUP(A738,Table1424[],7,0),0)</f>
        <v>494518210003758</v>
      </c>
      <c r="S738" t="str">
        <f>IFERROR(VLOOKUP(A738,Table1424[],8,0),0)</f>
        <v>BKID0004945</v>
      </c>
      <c r="T738">
        <f>IFERROR(VLOOKUP(A738,Table1424[],9,0),0)</f>
        <v>0</v>
      </c>
      <c r="U738" s="40">
        <f>IFERROR(VLOOKUP(A738,Table1424[],10,0),0)</f>
        <v>46182</v>
      </c>
      <c r="V738">
        <f t="shared" si="52"/>
        <v>1</v>
      </c>
      <c r="W738" t="str">
        <f t="shared" si="53"/>
        <v>Available</v>
      </c>
      <c r="X738" s="164" t="str" cm="1">
        <f t="array" aca="1" ref="X738" ca="1">SUBSTITUTE(SUBSTITUTE(MID(CELL("filename"),FIND("[",CELL("filename"))+1,FIND("]",CELL("filename"))-FIND("[",CELL("filename"))-1)," JH Farmer Payment-",""),".xlsx","")</f>
        <v>Indent</v>
      </c>
      <c r="Y738" s="13">
        <f t="shared" si="50"/>
        <v>29.2024378769602</v>
      </c>
      <c r="Z738" s="3">
        <v>0</v>
      </c>
    </row>
    <row r="739" spans="1:26" x14ac:dyDescent="0.25">
      <c r="A739" t="str">
        <f>CONCATENATE(Table2[[#This Row],[Code]],Table2[[#This Row],[Farmers Code]])</f>
        <v>200200280021</v>
      </c>
      <c r="B739" s="1" t="str">
        <f>INDEX('MPG Payment'!$A:$A,MATCH(Table2[[#This Row],[Code]],'MPG Payment'!B:B,0))</f>
        <v>BMC Code :2002</v>
      </c>
      <c r="C739" t="str">
        <f>VLOOKUP(Table2[[#This Row],[Code]],'MPG Payment'!B:C,2,0)</f>
        <v xml:space="preserve">HISRI </v>
      </c>
      <c r="D739" s="17">
        <v>20020028</v>
      </c>
      <c r="E739" s="17" t="s">
        <v>28</v>
      </c>
      <c r="F739" s="1">
        <v>14</v>
      </c>
      <c r="G739" s="13">
        <v>71.44</v>
      </c>
      <c r="H739" s="13">
        <v>2924.9198999999999</v>
      </c>
      <c r="I739" s="166">
        <v>0</v>
      </c>
      <c r="J739" s="191">
        <v>0</v>
      </c>
      <c r="K739" s="166">
        <v>0</v>
      </c>
      <c r="L739" s="166">
        <v>0</v>
      </c>
      <c r="M739" s="18">
        <v>0</v>
      </c>
      <c r="N739" s="165">
        <f>VLOOKUP(Table2[[#This Row],[Code]],'MPG Payment'!$B$4:$Z$130,25,0)</f>
        <v>0</v>
      </c>
      <c r="O739" s="170">
        <f t="shared" si="51"/>
        <v>2925</v>
      </c>
      <c r="P739" t="str">
        <f>IFERROR(VLOOKUP(D739,'Bank Master'!$C$3:$D$7987,2,0),"Indirect")</f>
        <v>Direct</v>
      </c>
      <c r="Q739" t="str">
        <f>IFERROR(VLOOKUP(A739,Table1424[],6,0),0)</f>
        <v>SHABANA KHATOON</v>
      </c>
      <c r="R739" t="str">
        <f>IFERROR(VLOOKUP(A739,Table1424[],7,0),0)</f>
        <v>494518210001543</v>
      </c>
      <c r="S739" t="str">
        <f>IFERROR(VLOOKUP(A739,Table1424[],8,0),0)</f>
        <v>BKID0004945</v>
      </c>
      <c r="T739">
        <f>IFERROR(VLOOKUP(A739,Table1424[],9,0),0)</f>
        <v>0</v>
      </c>
      <c r="U739" s="40">
        <f>IFERROR(VLOOKUP(A739,Table1424[],10,0),0)</f>
        <v>46182</v>
      </c>
      <c r="V739">
        <f t="shared" si="52"/>
        <v>1</v>
      </c>
      <c r="W739" t="str">
        <f t="shared" si="53"/>
        <v>Available</v>
      </c>
      <c r="X739" s="164" t="str" cm="1">
        <f t="array" aca="1" ref="X739" ca="1">SUBSTITUTE(SUBSTITUTE(MID(CELL("filename"),FIND("[",CELL("filename"))+1,FIND("]",CELL("filename"))-FIND("[",CELL("filename"))-1)," JH Farmer Payment-",""),".xlsx","")</f>
        <v>Indent</v>
      </c>
      <c r="Y739" s="13">
        <f t="shared" si="50"/>
        <v>28.659629479283318</v>
      </c>
      <c r="Z739" s="3">
        <v>0</v>
      </c>
    </row>
    <row r="740" spans="1:26" x14ac:dyDescent="0.25">
      <c r="A740" t="str">
        <f>CONCATENATE(Table2[[#This Row],[Code]],Table2[[#This Row],[Farmers Code]])</f>
        <v>200200280022</v>
      </c>
      <c r="B740" s="1" t="str">
        <f>INDEX('MPG Payment'!$A:$A,MATCH(Table2[[#This Row],[Code]],'MPG Payment'!B:B,0))</f>
        <v>BMC Code :2002</v>
      </c>
      <c r="C740" t="str">
        <f>VLOOKUP(Table2[[#This Row],[Code]],'MPG Payment'!B:C,2,0)</f>
        <v xml:space="preserve">HISRI </v>
      </c>
      <c r="D740" s="17">
        <v>20020028</v>
      </c>
      <c r="E740" s="17" t="s">
        <v>37</v>
      </c>
      <c r="F740" s="1">
        <v>6</v>
      </c>
      <c r="G740" s="13">
        <v>26.21</v>
      </c>
      <c r="H740" s="13">
        <v>1073.8</v>
      </c>
      <c r="I740" s="166">
        <v>0</v>
      </c>
      <c r="J740" s="191">
        <v>0</v>
      </c>
      <c r="K740" s="166">
        <v>0</v>
      </c>
      <c r="L740" s="166">
        <v>0</v>
      </c>
      <c r="M740" s="18">
        <v>0</v>
      </c>
      <c r="N740" s="165">
        <f>VLOOKUP(Table2[[#This Row],[Code]],'MPG Payment'!$B$4:$Z$130,25,0)</f>
        <v>0</v>
      </c>
      <c r="O740" s="170">
        <f t="shared" si="51"/>
        <v>1074</v>
      </c>
      <c r="P740" t="str">
        <f>IFERROR(VLOOKUP(D740,'Bank Master'!$C$3:$D$7987,2,0),"Indirect")</f>
        <v>Direct</v>
      </c>
      <c r="Q740" t="str">
        <f>IFERROR(VLOOKUP(A740,Table1424[],6,0),0)</f>
        <v>ABDUL SATTAR</v>
      </c>
      <c r="R740" t="str">
        <f>IFERROR(VLOOKUP(A740,Table1424[],7,0),0)</f>
        <v>494510100015757</v>
      </c>
      <c r="S740" t="str">
        <f>IFERROR(VLOOKUP(A740,Table1424[],8,0),0)</f>
        <v>BKID0004945</v>
      </c>
      <c r="T740">
        <f>IFERROR(VLOOKUP(A740,Table1424[],9,0),0)</f>
        <v>0</v>
      </c>
      <c r="U740" s="40">
        <f>IFERROR(VLOOKUP(A740,Table1424[],10,0),0)</f>
        <v>46182</v>
      </c>
      <c r="V740">
        <f t="shared" si="52"/>
        <v>1</v>
      </c>
      <c r="W740" t="str">
        <f t="shared" si="53"/>
        <v>Available</v>
      </c>
      <c r="X740" s="164" t="str" cm="1">
        <f t="array" aca="1" ref="X740" ca="1">SUBSTITUTE(SUBSTITUTE(MID(CELL("filename"),FIND("[",CELL("filename"))+1,FIND("]",CELL("filename"))-FIND("[",CELL("filename"))-1)," JH Farmer Payment-",""),".xlsx","")</f>
        <v>Indent</v>
      </c>
      <c r="Y740" s="13">
        <f t="shared" si="50"/>
        <v>12.290728729492562</v>
      </c>
      <c r="Z740" s="3">
        <v>0</v>
      </c>
    </row>
    <row r="741" spans="1:26" x14ac:dyDescent="0.25">
      <c r="A741" t="str">
        <f>CONCATENATE(Table2[[#This Row],[Code]],Table2[[#This Row],[Farmers Code]])</f>
        <v>200200280024</v>
      </c>
      <c r="B741" s="1" t="str">
        <f>INDEX('MPG Payment'!$A:$A,MATCH(Table2[[#This Row],[Code]],'MPG Payment'!B:B,0))</f>
        <v>BMC Code :2002</v>
      </c>
      <c r="C741" t="str">
        <f>VLOOKUP(Table2[[#This Row],[Code]],'MPG Payment'!B:C,2,0)</f>
        <v xml:space="preserve">HISRI </v>
      </c>
      <c r="D741" s="17">
        <v>20020028</v>
      </c>
      <c r="E741" s="17" t="s">
        <v>29</v>
      </c>
      <c r="F741" s="1">
        <v>13</v>
      </c>
      <c r="G741" s="13">
        <v>46.55</v>
      </c>
      <c r="H741" s="13">
        <v>1874.9450999999999</v>
      </c>
      <c r="I741" s="166">
        <v>0</v>
      </c>
      <c r="J741" s="191">
        <v>0</v>
      </c>
      <c r="K741" s="166">
        <v>0</v>
      </c>
      <c r="L741" s="166">
        <v>0</v>
      </c>
      <c r="M741" s="18">
        <v>0</v>
      </c>
      <c r="N741" s="165">
        <f>VLOOKUP(Table2[[#This Row],[Code]],'MPG Payment'!$B$4:$Z$130,25,0)</f>
        <v>0</v>
      </c>
      <c r="O741" s="170">
        <f t="shared" si="51"/>
        <v>1875</v>
      </c>
      <c r="P741" t="str">
        <f>IFERROR(VLOOKUP(D741,'Bank Master'!$C$3:$D$7987,2,0),"Indirect")</f>
        <v>Direct</v>
      </c>
      <c r="Q741" t="str">
        <f>IFERROR(VLOOKUP(A741,Table1424[],6,0),0)</f>
        <v>BASANTI DEVI</v>
      </c>
      <c r="R741" t="str">
        <f>IFERROR(VLOOKUP(A741,Table1424[],7,0),0)</f>
        <v>3907108007265</v>
      </c>
      <c r="S741" t="str">
        <f>IFERROR(VLOOKUP(A741,Table1424[],8,0),0)</f>
        <v>CNRB0003907</v>
      </c>
      <c r="T741">
        <f>IFERROR(VLOOKUP(A741,Table1424[],9,0),0)</f>
        <v>0</v>
      </c>
      <c r="U741" s="40">
        <f>IFERROR(VLOOKUP(A741,Table1424[],10,0),0)</f>
        <v>46182</v>
      </c>
      <c r="V741">
        <f t="shared" si="52"/>
        <v>1</v>
      </c>
      <c r="W741" t="str">
        <f t="shared" si="53"/>
        <v>Available</v>
      </c>
      <c r="X741" s="164" t="str" cm="1">
        <f t="array" aca="1" ref="X741" ca="1">SUBSTITUTE(SUBSTITUTE(MID(CELL("filename"),FIND("[",CELL("filename"))+1,FIND("]",CELL("filename"))-FIND("[",CELL("filename"))-1)," JH Farmer Payment-",""),".xlsx","")</f>
        <v>Indent</v>
      </c>
      <c r="Y741" s="13">
        <f t="shared" si="50"/>
        <v>26.180758646616543</v>
      </c>
      <c r="Z741" s="3">
        <v>0</v>
      </c>
    </row>
    <row r="742" spans="1:26" x14ac:dyDescent="0.25">
      <c r="A742" t="str">
        <f>CONCATENATE(Table2[[#This Row],[Code]],Table2[[#This Row],[Farmers Code]])</f>
        <v>200200280026</v>
      </c>
      <c r="B742" s="1" t="str">
        <f>INDEX('MPG Payment'!$A:$A,MATCH(Table2[[#This Row],[Code]],'MPG Payment'!B:B,0))</f>
        <v>BMC Code :2002</v>
      </c>
      <c r="C742" t="str">
        <f>VLOOKUP(Table2[[#This Row],[Code]],'MPG Payment'!B:C,2,0)</f>
        <v xml:space="preserve">HISRI </v>
      </c>
      <c r="D742" s="17">
        <v>20020028</v>
      </c>
      <c r="E742" s="17" t="s">
        <v>39</v>
      </c>
      <c r="F742" s="1">
        <v>13</v>
      </c>
      <c r="G742" s="13">
        <v>64.3</v>
      </c>
      <c r="H742" s="13">
        <v>2638.0594999999998</v>
      </c>
      <c r="I742" s="166">
        <v>0</v>
      </c>
      <c r="J742" s="191">
        <v>0</v>
      </c>
      <c r="K742" s="166">
        <v>0</v>
      </c>
      <c r="L742" s="166">
        <v>0</v>
      </c>
      <c r="M742" s="18">
        <v>0</v>
      </c>
      <c r="N742" s="165">
        <f>VLOOKUP(Table2[[#This Row],[Code]],'MPG Payment'!$B$4:$Z$130,25,0)</f>
        <v>0</v>
      </c>
      <c r="O742" s="170">
        <f t="shared" si="51"/>
        <v>2638</v>
      </c>
      <c r="P742" t="str">
        <f>IFERROR(VLOOKUP(D742,'Bank Master'!$C$3:$D$7987,2,0),"Indirect")</f>
        <v>Direct</v>
      </c>
      <c r="Q742" t="str">
        <f>IFERROR(VLOOKUP(A742,Table1424[],6,0),0)</f>
        <v>BUDHESHWARI DEVI</v>
      </c>
      <c r="R742" t="str">
        <f>IFERROR(VLOOKUP(A742,Table1424[],7,0),0)</f>
        <v>494518210004041</v>
      </c>
      <c r="S742" t="str">
        <f>IFERROR(VLOOKUP(A742,Table1424[],8,0),0)</f>
        <v>BKID0004945</v>
      </c>
      <c r="T742">
        <f>IFERROR(VLOOKUP(A742,Table1424[],9,0),0)</f>
        <v>0</v>
      </c>
      <c r="U742" s="40">
        <f>IFERROR(VLOOKUP(A742,Table1424[],10,0),0)</f>
        <v>46182</v>
      </c>
      <c r="V742">
        <f t="shared" si="52"/>
        <v>1</v>
      </c>
      <c r="W742" t="str">
        <f t="shared" si="53"/>
        <v>Available</v>
      </c>
      <c r="X742" s="164" t="str" cm="1">
        <f t="array" aca="1" ref="X742" ca="1">SUBSTITUTE(SUBSTITUTE(MID(CELL("filename"),FIND("[",CELL("filename"))+1,FIND("]",CELL("filename"))-FIND("[",CELL("filename"))-1)," JH Farmer Payment-",""),".xlsx","")</f>
        <v>Indent</v>
      </c>
      <c r="Y742" s="13">
        <f t="shared" si="50"/>
        <v>26.667786547433902</v>
      </c>
      <c r="Z742" s="3">
        <v>0</v>
      </c>
    </row>
    <row r="743" spans="1:26" x14ac:dyDescent="0.25">
      <c r="A743" t="str">
        <f>CONCATENATE(Table2[[#This Row],[Code]],Table2[[#This Row],[Farmers Code]])</f>
        <v>200200280027</v>
      </c>
      <c r="B743" s="1" t="str">
        <f>INDEX('MPG Payment'!$A:$A,MATCH(Table2[[#This Row],[Code]],'MPG Payment'!B:B,0))</f>
        <v>BMC Code :2002</v>
      </c>
      <c r="C743" t="str">
        <f>VLOOKUP(Table2[[#This Row],[Code]],'MPG Payment'!B:C,2,0)</f>
        <v xml:space="preserve">HISRI </v>
      </c>
      <c r="D743" s="17">
        <v>20020028</v>
      </c>
      <c r="E743" s="17" t="s">
        <v>6</v>
      </c>
      <c r="F743" s="1">
        <v>7</v>
      </c>
      <c r="G743" s="13">
        <v>17.309999999999999</v>
      </c>
      <c r="H743" s="13">
        <v>713.51880000000006</v>
      </c>
      <c r="I743" s="166">
        <v>0</v>
      </c>
      <c r="J743" s="191">
        <v>0</v>
      </c>
      <c r="K743" s="166">
        <v>0</v>
      </c>
      <c r="L743" s="166">
        <v>0</v>
      </c>
      <c r="M743" s="18">
        <v>0</v>
      </c>
      <c r="N743" s="165">
        <f>VLOOKUP(Table2[[#This Row],[Code]],'MPG Payment'!$B$4:$Z$130,25,0)</f>
        <v>0</v>
      </c>
      <c r="O743" s="170">
        <f t="shared" si="51"/>
        <v>714</v>
      </c>
      <c r="P743" t="str">
        <f>IFERROR(VLOOKUP(D743,'Bank Master'!$C$3:$D$7987,2,0),"Indirect")</f>
        <v>Direct</v>
      </c>
      <c r="Q743" t="str">
        <f>IFERROR(VLOOKUP(A743,Table1424[],6,0),0)</f>
        <v>DILU MAHTO</v>
      </c>
      <c r="R743" t="str">
        <f>IFERROR(VLOOKUP(A743,Table1424[],7,0),0)</f>
        <v>3506800069</v>
      </c>
      <c r="S743" t="str">
        <f>IFERROR(VLOOKUP(A743,Table1424[],8,0),0)</f>
        <v>CBIN0284871</v>
      </c>
      <c r="T743">
        <f>IFERROR(VLOOKUP(A743,Table1424[],9,0),0)</f>
        <v>0</v>
      </c>
      <c r="U743" s="40">
        <f>IFERROR(VLOOKUP(A743,Table1424[],10,0),0)</f>
        <v>46182</v>
      </c>
      <c r="V743">
        <f t="shared" si="52"/>
        <v>1</v>
      </c>
      <c r="W743" t="str">
        <f t="shared" si="53"/>
        <v>Available</v>
      </c>
      <c r="X743" s="164" t="str" cm="1">
        <f t="array" aca="1" ref="X743" ca="1">SUBSTITUTE(SUBSTITUTE(MID(CELL("filename"),FIND("[",CELL("filename"))+1,FIND("]",CELL("filename"))-FIND("[",CELL("filename"))-1)," JH Farmer Payment-",""),".xlsx","")</f>
        <v>Indent</v>
      </c>
      <c r="Y743" s="13">
        <f t="shared" si="50"/>
        <v>14.427012131715774</v>
      </c>
      <c r="Z743" s="3">
        <v>0</v>
      </c>
    </row>
    <row r="744" spans="1:26" x14ac:dyDescent="0.25">
      <c r="A744" t="str">
        <f>CONCATENATE(Table2[[#This Row],[Code]],Table2[[#This Row],[Farmers Code]])</f>
        <v>200200280028</v>
      </c>
      <c r="B744" s="1" t="str">
        <f>INDEX('MPG Payment'!$A:$A,MATCH(Table2[[#This Row],[Code]],'MPG Payment'!B:B,0))</f>
        <v>BMC Code :2002</v>
      </c>
      <c r="C744" t="str">
        <f>VLOOKUP(Table2[[#This Row],[Code]],'MPG Payment'!B:C,2,0)</f>
        <v xml:space="preserve">HISRI </v>
      </c>
      <c r="D744" s="17">
        <v>20020028</v>
      </c>
      <c r="E744" s="17" t="s">
        <v>30</v>
      </c>
      <c r="F744" s="1">
        <v>14</v>
      </c>
      <c r="G744" s="13">
        <v>22.34</v>
      </c>
      <c r="H744" s="13">
        <v>936.10160000000008</v>
      </c>
      <c r="I744" s="166">
        <v>0</v>
      </c>
      <c r="J744" s="191">
        <v>0</v>
      </c>
      <c r="K744" s="166">
        <v>0</v>
      </c>
      <c r="L744" s="166">
        <v>0</v>
      </c>
      <c r="M744" s="18">
        <v>0</v>
      </c>
      <c r="N744" s="165">
        <f>VLOOKUP(Table2[[#This Row],[Code]],'MPG Payment'!$B$4:$Z$130,25,0)</f>
        <v>0</v>
      </c>
      <c r="O744" s="170">
        <f t="shared" si="51"/>
        <v>936</v>
      </c>
      <c r="P744" t="str">
        <f>IFERROR(VLOOKUP(D744,'Bank Master'!$C$3:$D$7987,2,0),"Indirect")</f>
        <v>Direct</v>
      </c>
      <c r="Q744" t="str">
        <f>IFERROR(VLOOKUP(A744,Table1424[],6,0),0)</f>
        <v>PUSHPA MINZ</v>
      </c>
      <c r="R744" t="str">
        <f>IFERROR(VLOOKUP(A744,Table1424[],7,0),0)</f>
        <v>494518210000869</v>
      </c>
      <c r="S744" t="str">
        <f>IFERROR(VLOOKUP(A744,Table1424[],8,0),0)</f>
        <v>BKID0004945</v>
      </c>
      <c r="T744">
        <f>IFERROR(VLOOKUP(A744,Table1424[],9,0),0)</f>
        <v>0</v>
      </c>
      <c r="U744" s="40">
        <f>IFERROR(VLOOKUP(A744,Table1424[],10,0),0)</f>
        <v>46182</v>
      </c>
      <c r="V744">
        <f t="shared" si="52"/>
        <v>1</v>
      </c>
      <c r="W744" t="str">
        <f t="shared" si="53"/>
        <v>Available</v>
      </c>
      <c r="X744" s="164" t="str" cm="1">
        <f t="array" aca="1" ref="X744" ca="1">SUBSTITUTE(SUBSTITUTE(MID(CELL("filename"),FIND("[",CELL("filename"))+1,FIND("]",CELL("filename"))-FIND("[",CELL("filename"))-1)," JH Farmer Payment-",""),".xlsx","")</f>
        <v>Indent</v>
      </c>
      <c r="Y744" s="13">
        <f t="shared" si="50"/>
        <v>29.331742166517461</v>
      </c>
      <c r="Z744" s="3">
        <v>0</v>
      </c>
    </row>
    <row r="745" spans="1:26" x14ac:dyDescent="0.25">
      <c r="A745" t="str">
        <f>CONCATENATE(Table2[[#This Row],[Code]],Table2[[#This Row],[Farmers Code]])</f>
        <v>200200280029</v>
      </c>
      <c r="B745" s="1" t="str">
        <f>INDEX('MPG Payment'!$A:$A,MATCH(Table2[[#This Row],[Code]],'MPG Payment'!B:B,0))</f>
        <v>BMC Code :2002</v>
      </c>
      <c r="C745" t="str">
        <f>VLOOKUP(Table2[[#This Row],[Code]],'MPG Payment'!B:C,2,0)</f>
        <v xml:space="preserve">HISRI </v>
      </c>
      <c r="D745" s="17">
        <v>20020028</v>
      </c>
      <c r="E745" s="17" t="s">
        <v>31</v>
      </c>
      <c r="F745" s="1">
        <v>4</v>
      </c>
      <c r="G745" s="13">
        <v>12.84</v>
      </c>
      <c r="H745" s="13">
        <v>561.86120000000005</v>
      </c>
      <c r="I745" s="166">
        <v>0</v>
      </c>
      <c r="J745" s="191">
        <v>0</v>
      </c>
      <c r="K745" s="166">
        <v>0</v>
      </c>
      <c r="L745" s="166">
        <v>0</v>
      </c>
      <c r="M745" s="18">
        <v>0</v>
      </c>
      <c r="N745" s="165">
        <f>VLOOKUP(Table2[[#This Row],[Code]],'MPG Payment'!$B$4:$Z$130,25,0)</f>
        <v>0</v>
      </c>
      <c r="O745" s="170">
        <f t="shared" si="51"/>
        <v>562</v>
      </c>
      <c r="P745" t="str">
        <f>IFERROR(VLOOKUP(D745,'Bank Master'!$C$3:$D$7987,2,0),"Indirect")</f>
        <v>Direct</v>
      </c>
      <c r="Q745" t="str">
        <f>IFERROR(VLOOKUP(A745,Table1424[],6,0),0)</f>
        <v>GITA DEVI</v>
      </c>
      <c r="R745" t="str">
        <f>IFERROR(VLOOKUP(A745,Table1424[],7,0),0)</f>
        <v>494518210002180</v>
      </c>
      <c r="S745" t="str">
        <f>IFERROR(VLOOKUP(A745,Table1424[],8,0),0)</f>
        <v>BKID0004945</v>
      </c>
      <c r="T745">
        <f>IFERROR(VLOOKUP(A745,Table1424[],9,0),0)</f>
        <v>0</v>
      </c>
      <c r="U745" s="40">
        <f>IFERROR(VLOOKUP(A745,Table1424[],10,0),0)</f>
        <v>46182</v>
      </c>
      <c r="V745">
        <f t="shared" si="52"/>
        <v>1</v>
      </c>
      <c r="W745" t="str">
        <f t="shared" si="53"/>
        <v>Available</v>
      </c>
      <c r="X745" s="164" t="str" cm="1">
        <f t="array" aca="1" ref="X745" ca="1">SUBSTITUTE(SUBSTITUTE(MID(CELL("filename"),FIND("[",CELL("filename"))+1,FIND("]",CELL("filename"))-FIND("[",CELL("filename"))-1)," JH Farmer Payment-",""),".xlsx","")</f>
        <v>Indent</v>
      </c>
      <c r="Y745" s="13">
        <f t="shared" si="50"/>
        <v>8.7517320872274151</v>
      </c>
      <c r="Z745" s="3">
        <v>0</v>
      </c>
    </row>
    <row r="746" spans="1:26" x14ac:dyDescent="0.25">
      <c r="A746" t="str">
        <f>CONCATENATE(Table2[[#This Row],[Code]],Table2[[#This Row],[Farmers Code]])</f>
        <v>200200280030</v>
      </c>
      <c r="B746" s="1" t="str">
        <f>INDEX('MPG Payment'!$A:$A,MATCH(Table2[[#This Row],[Code]],'MPG Payment'!B:B,0))</f>
        <v>BMC Code :2002</v>
      </c>
      <c r="C746" t="str">
        <f>VLOOKUP(Table2[[#This Row],[Code]],'MPG Payment'!B:C,2,0)</f>
        <v xml:space="preserve">HISRI </v>
      </c>
      <c r="D746" s="17">
        <v>20020028</v>
      </c>
      <c r="E746" s="17" t="s">
        <v>7</v>
      </c>
      <c r="F746" s="1">
        <v>13</v>
      </c>
      <c r="G746" s="13">
        <v>51.860000000000007</v>
      </c>
      <c r="H746" s="13">
        <v>2164.0353</v>
      </c>
      <c r="I746" s="166">
        <v>0</v>
      </c>
      <c r="J746" s="191">
        <v>0</v>
      </c>
      <c r="K746" s="166">
        <v>0</v>
      </c>
      <c r="L746" s="166">
        <v>0</v>
      </c>
      <c r="M746" s="18">
        <v>0</v>
      </c>
      <c r="N746" s="165">
        <f>VLOOKUP(Table2[[#This Row],[Code]],'MPG Payment'!$B$4:$Z$130,25,0)</f>
        <v>0</v>
      </c>
      <c r="O746" s="170">
        <f t="shared" si="51"/>
        <v>2164</v>
      </c>
      <c r="P746" t="str">
        <f>IFERROR(VLOOKUP(D746,'Bank Master'!$C$3:$D$7987,2,0),"Indirect")</f>
        <v>Direct</v>
      </c>
      <c r="Q746" t="str">
        <f>IFERROR(VLOOKUP(A746,Table1424[],6,0),0)</f>
        <v>SUSHMITA ORAON</v>
      </c>
      <c r="R746" t="str">
        <f>IFERROR(VLOOKUP(A746,Table1424[],7,0),0)</f>
        <v>494518210005147</v>
      </c>
      <c r="S746" t="str">
        <f>IFERROR(VLOOKUP(A746,Table1424[],8,0),0)</f>
        <v>BKID0004945</v>
      </c>
      <c r="T746">
        <f>IFERROR(VLOOKUP(A746,Table1424[],9,0),0)</f>
        <v>0</v>
      </c>
      <c r="U746" s="40">
        <f>IFERROR(VLOOKUP(A746,Table1424[],10,0),0)</f>
        <v>46182</v>
      </c>
      <c r="V746">
        <f t="shared" si="52"/>
        <v>1</v>
      </c>
      <c r="W746" t="str">
        <f t="shared" si="53"/>
        <v>Available</v>
      </c>
      <c r="X746" s="164" t="str" cm="1">
        <f t="array" aca="1" ref="X746" ca="1">SUBSTITUTE(SUBSTITUTE(MID(CELL("filename"),FIND("[",CELL("filename"))+1,FIND("]",CELL("filename"))-FIND("[",CELL("filename"))-1)," JH Farmer Payment-",""),".xlsx","")</f>
        <v>Indent</v>
      </c>
      <c r="Y746" s="13">
        <f t="shared" si="50"/>
        <v>27.123465966062472</v>
      </c>
      <c r="Z746" s="3">
        <v>0</v>
      </c>
    </row>
    <row r="747" spans="1:26" x14ac:dyDescent="0.25">
      <c r="A747" t="str">
        <f>CONCATENATE(Table2[[#This Row],[Code]],Table2[[#This Row],[Farmers Code]])</f>
        <v>200200280031</v>
      </c>
      <c r="B747" s="1" t="str">
        <f>INDEX('MPG Payment'!$A:$A,MATCH(Table2[[#This Row],[Code]],'MPG Payment'!B:B,0))</f>
        <v>BMC Code :2002</v>
      </c>
      <c r="C747" t="str">
        <f>VLOOKUP(Table2[[#This Row],[Code]],'MPG Payment'!B:C,2,0)</f>
        <v xml:space="preserve">HISRI </v>
      </c>
      <c r="D747" s="17">
        <v>20020028</v>
      </c>
      <c r="E747" s="17" t="s">
        <v>422</v>
      </c>
      <c r="F747" s="1">
        <v>1</v>
      </c>
      <c r="G747" s="13">
        <v>1.69</v>
      </c>
      <c r="H747" s="13">
        <v>111.53999999999999</v>
      </c>
      <c r="I747" s="166">
        <v>0</v>
      </c>
      <c r="J747" s="191">
        <v>0</v>
      </c>
      <c r="K747" s="166">
        <v>0</v>
      </c>
      <c r="L747" s="166">
        <v>0</v>
      </c>
      <c r="M747" s="18">
        <v>0</v>
      </c>
      <c r="N747" s="165">
        <f>VLOOKUP(Table2[[#This Row],[Code]],'MPG Payment'!$B$4:$Z$130,25,0)</f>
        <v>0</v>
      </c>
      <c r="O747" s="170">
        <f t="shared" si="51"/>
        <v>112</v>
      </c>
      <c r="P747" t="str">
        <f>IFERROR(VLOOKUP(D747,'Bank Master'!$C$3:$D$7987,2,0),"Indirect")</f>
        <v>Direct</v>
      </c>
      <c r="Q747" t="str">
        <f>IFERROR(VLOOKUP(A747,Table1424[],6,0),0)</f>
        <v>SANIJA KHATUN</v>
      </c>
      <c r="R747" t="str">
        <f>IFERROR(VLOOKUP(A747,Table1424[],7,0),0)</f>
        <v>494510510009558</v>
      </c>
      <c r="S747" t="str">
        <f>IFERROR(VLOOKUP(A747,Table1424[],8,0),0)</f>
        <v>BKID0004945</v>
      </c>
      <c r="T747">
        <f>IFERROR(VLOOKUP(A747,Table1424[],9,0),0)</f>
        <v>0</v>
      </c>
      <c r="U747" s="40">
        <f>IFERROR(VLOOKUP(A747,Table1424[],10,0),0)</f>
        <v>46182</v>
      </c>
      <c r="V747">
        <f t="shared" si="52"/>
        <v>1</v>
      </c>
      <c r="W747" t="str">
        <f t="shared" si="53"/>
        <v>Available</v>
      </c>
      <c r="X747" s="164" t="str" cm="1">
        <f t="array" aca="1" ref="X747" ca="1">SUBSTITUTE(SUBSTITUTE(MID(CELL("filename"),FIND("[",CELL("filename"))+1,FIND("]",CELL("filename"))-FIND("[",CELL("filename"))-1)," JH Farmer Payment-",""),".xlsx","")</f>
        <v>Indent</v>
      </c>
      <c r="Y747" s="13">
        <f t="shared" si="50"/>
        <v>3.3000000000000003</v>
      </c>
      <c r="Z747" s="3">
        <v>0</v>
      </c>
    </row>
    <row r="748" spans="1:26" x14ac:dyDescent="0.25">
      <c r="A748" t="str">
        <f>CONCATENATE(Table2[[#This Row],[Code]],Table2[[#This Row],[Farmers Code]])</f>
        <v>200200280033</v>
      </c>
      <c r="B748" s="1" t="str">
        <f>INDEX('MPG Payment'!$A:$A,MATCH(Table2[[#This Row],[Code]],'MPG Payment'!B:B,0))</f>
        <v>BMC Code :2002</v>
      </c>
      <c r="C748" t="str">
        <f>VLOOKUP(Table2[[#This Row],[Code]],'MPG Payment'!B:C,2,0)</f>
        <v xml:space="preserve">HISRI </v>
      </c>
      <c r="D748" s="17">
        <v>20020028</v>
      </c>
      <c r="E748" s="17" t="s">
        <v>32</v>
      </c>
      <c r="F748" s="1">
        <v>7</v>
      </c>
      <c r="G748" s="13">
        <v>26.850000000000005</v>
      </c>
      <c r="H748" s="13">
        <v>1116.1316999999999</v>
      </c>
      <c r="I748" s="166">
        <v>0</v>
      </c>
      <c r="J748" s="191">
        <v>0</v>
      </c>
      <c r="K748" s="166">
        <v>0</v>
      </c>
      <c r="L748" s="166">
        <v>0</v>
      </c>
      <c r="M748" s="18">
        <v>0</v>
      </c>
      <c r="N748" s="165">
        <f>VLOOKUP(Table2[[#This Row],[Code]],'MPG Payment'!$B$4:$Z$130,25,0)</f>
        <v>0</v>
      </c>
      <c r="O748" s="170">
        <f t="shared" si="51"/>
        <v>1116</v>
      </c>
      <c r="P748" t="str">
        <f>IFERROR(VLOOKUP(D748,'Bank Master'!$C$3:$D$7987,2,0),"Indirect")</f>
        <v>Direct</v>
      </c>
      <c r="Q748" t="str">
        <f>IFERROR(VLOOKUP(A748,Table1424[],6,0),0)</f>
        <v>TARANNUM BEGAM</v>
      </c>
      <c r="R748" t="str">
        <f>IFERROR(VLOOKUP(A748,Table1424[],7,0),0)</f>
        <v>520101037195391</v>
      </c>
      <c r="S748" t="str">
        <f>IFERROR(VLOOKUP(A748,Table1424[],8,0),0)</f>
        <v>UBIN0915874</v>
      </c>
      <c r="T748">
        <f>IFERROR(VLOOKUP(A748,Table1424[],9,0),0)</f>
        <v>0</v>
      </c>
      <c r="U748" s="40">
        <f>IFERROR(VLOOKUP(A748,Table1424[],10,0),0)</f>
        <v>46182</v>
      </c>
      <c r="V748">
        <f t="shared" si="52"/>
        <v>1</v>
      </c>
      <c r="W748" t="str">
        <f t="shared" si="53"/>
        <v>Available</v>
      </c>
      <c r="X748" s="164" t="str" cm="1">
        <f t="array" aca="1" ref="X748" ca="1">SUBSTITUTE(SUBSTITUTE(MID(CELL("filename"),FIND("[",CELL("filename"))+1,FIND("]",CELL("filename"))-FIND("[",CELL("filename"))-1)," JH Farmer Payment-",""),".xlsx","")</f>
        <v>Indent</v>
      </c>
      <c r="Y748" s="13">
        <f t="shared" si="50"/>
        <v>14.549202793296086</v>
      </c>
      <c r="Z748" s="3">
        <v>0</v>
      </c>
    </row>
    <row r="749" spans="1:26" x14ac:dyDescent="0.25">
      <c r="A749" t="str">
        <f>CONCATENATE(Table2[[#This Row],[Code]],Table2[[#This Row],[Farmers Code]])</f>
        <v>200200280034</v>
      </c>
      <c r="B749" s="1" t="str">
        <f>INDEX('MPG Payment'!$A:$A,MATCH(Table2[[#This Row],[Code]],'MPG Payment'!B:B,0))</f>
        <v>BMC Code :2002</v>
      </c>
      <c r="C749" t="str">
        <f>VLOOKUP(Table2[[#This Row],[Code]],'MPG Payment'!B:C,2,0)</f>
        <v xml:space="preserve">HISRI </v>
      </c>
      <c r="D749" s="17">
        <v>20020028</v>
      </c>
      <c r="E749" s="17" t="s">
        <v>33</v>
      </c>
      <c r="F749" s="1">
        <v>4</v>
      </c>
      <c r="G749" s="13">
        <v>5.0199999999999996</v>
      </c>
      <c r="H749" s="13">
        <v>215.12520000000001</v>
      </c>
      <c r="I749" s="166">
        <v>0</v>
      </c>
      <c r="J749" s="191">
        <v>0</v>
      </c>
      <c r="K749" s="166">
        <v>0</v>
      </c>
      <c r="L749" s="166">
        <v>0</v>
      </c>
      <c r="M749" s="18">
        <v>0</v>
      </c>
      <c r="N749" s="165">
        <f>VLOOKUP(Table2[[#This Row],[Code]],'MPG Payment'!$B$4:$Z$130,25,0)</f>
        <v>0</v>
      </c>
      <c r="O749" s="170">
        <f t="shared" si="51"/>
        <v>215</v>
      </c>
      <c r="P749" t="str">
        <f>IFERROR(VLOOKUP(D749,'Bank Master'!$C$3:$D$7987,2,0),"Indirect")</f>
        <v>Direct</v>
      </c>
      <c r="Q749" t="str">
        <f>IFERROR(VLOOKUP(A749,Table1424[],6,0),0)</f>
        <v>DHANKU GOP</v>
      </c>
      <c r="R749" t="str">
        <f>IFERROR(VLOOKUP(A749,Table1424[],7,0),0)</f>
        <v>494510110004663</v>
      </c>
      <c r="S749" t="str">
        <f>IFERROR(VLOOKUP(A749,Table1424[],8,0),0)</f>
        <v>BKID0004945</v>
      </c>
      <c r="T749">
        <f>IFERROR(VLOOKUP(A749,Table1424[],9,0),0)</f>
        <v>0</v>
      </c>
      <c r="U749" s="40">
        <f>IFERROR(VLOOKUP(A749,Table1424[],10,0),0)</f>
        <v>46182</v>
      </c>
      <c r="V749">
        <f t="shared" si="52"/>
        <v>1</v>
      </c>
      <c r="W749" t="str">
        <f t="shared" si="53"/>
        <v>Available</v>
      </c>
      <c r="X749" s="164" t="str" cm="1">
        <f t="array" aca="1" ref="X749" ca="1">SUBSTITUTE(SUBSTITUTE(MID(CELL("filename"),FIND("[",CELL("filename"))+1,FIND("]",CELL("filename"))-FIND("[",CELL("filename"))-1)," JH Farmer Payment-",""),".xlsx","")</f>
        <v>Indent</v>
      </c>
      <c r="Y749" s="13">
        <f t="shared" si="50"/>
        <v>8.570725099601594</v>
      </c>
      <c r="Z749" s="3">
        <v>0</v>
      </c>
    </row>
    <row r="750" spans="1:26" x14ac:dyDescent="0.25">
      <c r="A750" t="str">
        <f>CONCATENATE(Table2[[#This Row],[Code]],Table2[[#This Row],[Farmers Code]])</f>
        <v>200200280035</v>
      </c>
      <c r="B750" s="1" t="str">
        <f>INDEX('MPG Payment'!$A:$A,MATCH(Table2[[#This Row],[Code]],'MPG Payment'!B:B,0))</f>
        <v>BMC Code :2002</v>
      </c>
      <c r="C750" t="str">
        <f>VLOOKUP(Table2[[#This Row],[Code]],'MPG Payment'!B:C,2,0)</f>
        <v xml:space="preserve">HISRI </v>
      </c>
      <c r="D750" s="17">
        <v>20020028</v>
      </c>
      <c r="E750" s="17" t="s">
        <v>9</v>
      </c>
      <c r="F750" s="1">
        <v>14</v>
      </c>
      <c r="G750" s="13">
        <v>33.6</v>
      </c>
      <c r="H750" s="13">
        <v>1421.9028999999998</v>
      </c>
      <c r="I750" s="166">
        <v>0</v>
      </c>
      <c r="J750" s="191">
        <v>0</v>
      </c>
      <c r="K750" s="166">
        <v>0</v>
      </c>
      <c r="L750" s="166">
        <v>0</v>
      </c>
      <c r="M750" s="18">
        <v>0</v>
      </c>
      <c r="N750" s="165">
        <f>VLOOKUP(Table2[[#This Row],[Code]],'MPG Payment'!$B$4:$Z$130,25,0)</f>
        <v>0</v>
      </c>
      <c r="O750" s="170">
        <f t="shared" si="51"/>
        <v>1422</v>
      </c>
      <c r="P750" t="str">
        <f>IFERROR(VLOOKUP(D750,'Bank Master'!$C$3:$D$7987,2,0),"Indirect")</f>
        <v>Direct</v>
      </c>
      <c r="Q750" t="str">
        <f>IFERROR(VLOOKUP(A750,Table1424[],6,0),0)</f>
        <v>ISRAFIL ANSARI</v>
      </c>
      <c r="R750" t="str">
        <f>IFERROR(VLOOKUP(A750,Table1424[],7,0),0)</f>
        <v>494510100018898</v>
      </c>
      <c r="S750" t="str">
        <f>IFERROR(VLOOKUP(A750,Table1424[],8,0),0)</f>
        <v>BKID0004945</v>
      </c>
      <c r="T750">
        <f>IFERROR(VLOOKUP(A750,Table1424[],9,0),0)</f>
        <v>0</v>
      </c>
      <c r="U750" s="40">
        <f>IFERROR(VLOOKUP(A750,Table1424[],10,0),0)</f>
        <v>46182</v>
      </c>
      <c r="V750">
        <f t="shared" si="52"/>
        <v>1</v>
      </c>
      <c r="W750" t="str">
        <f t="shared" si="53"/>
        <v>Available</v>
      </c>
      <c r="X750" s="164" t="str" cm="1">
        <f t="array" aca="1" ref="X750" ca="1">SUBSTITUTE(SUBSTITUTE(MID(CELL("filename"),FIND("[",CELL("filename"))+1,FIND("]",CELL("filename"))-FIND("[",CELL("filename"))-1)," JH Farmer Payment-",""),".xlsx","")</f>
        <v>Indent</v>
      </c>
      <c r="Y750" s="13">
        <f t="shared" si="50"/>
        <v>29.622977083333328</v>
      </c>
      <c r="Z750" s="3">
        <v>0</v>
      </c>
    </row>
    <row r="751" spans="1:26" x14ac:dyDescent="0.25">
      <c r="A751" t="str">
        <f>CONCATENATE(Table2[[#This Row],[Code]],Table2[[#This Row],[Farmers Code]])</f>
        <v>200200280036</v>
      </c>
      <c r="B751" s="1" t="str">
        <f>INDEX('MPG Payment'!$A:$A,MATCH(Table2[[#This Row],[Code]],'MPG Payment'!B:B,0))</f>
        <v>BMC Code :2002</v>
      </c>
      <c r="C751" t="str">
        <f>VLOOKUP(Table2[[#This Row],[Code]],'MPG Payment'!B:C,2,0)</f>
        <v xml:space="preserve">HISRI </v>
      </c>
      <c r="D751" s="17">
        <v>20020028</v>
      </c>
      <c r="E751" s="17" t="s">
        <v>10</v>
      </c>
      <c r="F751" s="1">
        <v>12</v>
      </c>
      <c r="G751" s="13">
        <v>22.37</v>
      </c>
      <c r="H751" s="13">
        <v>926.05359999999996</v>
      </c>
      <c r="I751" s="166">
        <v>0</v>
      </c>
      <c r="J751" s="191">
        <v>0</v>
      </c>
      <c r="K751" s="166">
        <v>0</v>
      </c>
      <c r="L751" s="166">
        <v>0</v>
      </c>
      <c r="M751" s="18">
        <v>0</v>
      </c>
      <c r="N751" s="165">
        <f>VLOOKUP(Table2[[#This Row],[Code]],'MPG Payment'!$B$4:$Z$130,25,0)</f>
        <v>0</v>
      </c>
      <c r="O751" s="170">
        <f t="shared" si="51"/>
        <v>926</v>
      </c>
      <c r="P751" t="str">
        <f>IFERROR(VLOOKUP(D751,'Bank Master'!$C$3:$D$7987,2,0),"Indirect")</f>
        <v>Direct</v>
      </c>
      <c r="Q751" t="str">
        <f>IFERROR(VLOOKUP(A751,Table1424[],6,0),0)</f>
        <v>NAHIDA KHATOON</v>
      </c>
      <c r="R751" t="str">
        <f>IFERROR(VLOOKUP(A751,Table1424[],7,0),0)</f>
        <v>494518210005473</v>
      </c>
      <c r="S751" t="str">
        <f>IFERROR(VLOOKUP(A751,Table1424[],8,0),0)</f>
        <v>BKID0004945</v>
      </c>
      <c r="T751">
        <f>IFERROR(VLOOKUP(A751,Table1424[],9,0),0)</f>
        <v>0</v>
      </c>
      <c r="U751" s="40">
        <f>IFERROR(VLOOKUP(A751,Table1424[],10,0),0)</f>
        <v>46182</v>
      </c>
      <c r="V751">
        <f t="shared" si="52"/>
        <v>1</v>
      </c>
      <c r="W751" t="str">
        <f t="shared" si="53"/>
        <v>Available</v>
      </c>
      <c r="X751" s="164" t="str" cm="1">
        <f t="array" aca="1" ref="X751" ca="1">SUBSTITUTE(SUBSTITUTE(MID(CELL("filename"),FIND("[",CELL("filename"))+1,FIND("]",CELL("filename"))-FIND("[",CELL("filename"))-1)," JH Farmer Payment-",""),".xlsx","")</f>
        <v>Indent</v>
      </c>
      <c r="Y751" s="13">
        <f t="shared" si="50"/>
        <v>24.838272686633889</v>
      </c>
      <c r="Z751" s="3">
        <v>0</v>
      </c>
    </row>
    <row r="752" spans="1:26" x14ac:dyDescent="0.25">
      <c r="A752" t="str">
        <f>CONCATENATE(Table2[[#This Row],[Code]],Table2[[#This Row],[Farmers Code]])</f>
        <v>200200280037</v>
      </c>
      <c r="B752" s="1" t="str">
        <f>INDEX('MPG Payment'!$A:$A,MATCH(Table2[[#This Row],[Code]],'MPG Payment'!B:B,0))</f>
        <v>BMC Code :2002</v>
      </c>
      <c r="C752" t="str">
        <f>VLOOKUP(Table2[[#This Row],[Code]],'MPG Payment'!B:C,2,0)</f>
        <v xml:space="preserve">HISRI </v>
      </c>
      <c r="D752" s="17">
        <v>20020028</v>
      </c>
      <c r="E752" s="17" t="s">
        <v>34</v>
      </c>
      <c r="F752" s="1">
        <v>3</v>
      </c>
      <c r="G752" s="13">
        <v>8.14</v>
      </c>
      <c r="H752" s="13">
        <v>331.70500000000004</v>
      </c>
      <c r="I752" s="166">
        <v>0</v>
      </c>
      <c r="J752" s="191">
        <v>0</v>
      </c>
      <c r="K752" s="166">
        <v>0</v>
      </c>
      <c r="L752" s="166">
        <v>0</v>
      </c>
      <c r="M752" s="18">
        <v>0</v>
      </c>
      <c r="N752" s="165">
        <f>VLOOKUP(Table2[[#This Row],[Code]],'MPG Payment'!$B$4:$Z$130,25,0)</f>
        <v>0</v>
      </c>
      <c r="O752" s="170">
        <f t="shared" si="51"/>
        <v>332</v>
      </c>
      <c r="P752" t="str">
        <f>IFERROR(VLOOKUP(D752,'Bank Master'!$C$3:$D$7987,2,0),"Indirect")</f>
        <v>Direct</v>
      </c>
      <c r="Q752" t="str">
        <f>IFERROR(VLOOKUP(A752,Table1424[],6,0),0)</f>
        <v>RITA DEVI</v>
      </c>
      <c r="R752" t="str">
        <f>IFERROR(VLOOKUP(A752,Table1424[],7,0),0)</f>
        <v>110285728119</v>
      </c>
      <c r="S752" t="str">
        <f>IFERROR(VLOOKUP(A752,Table1424[],8,0),0)</f>
        <v>CNRB0003907</v>
      </c>
      <c r="T752">
        <f>IFERROR(VLOOKUP(A752,Table1424[],9,0),0)</f>
        <v>0</v>
      </c>
      <c r="U752" s="40">
        <f>IFERROR(VLOOKUP(A752,Table1424[],10,0),0)</f>
        <v>46182</v>
      </c>
      <c r="V752">
        <f t="shared" si="52"/>
        <v>1</v>
      </c>
      <c r="W752" t="str">
        <f t="shared" si="53"/>
        <v>Available</v>
      </c>
      <c r="X752" s="164" t="str" cm="1">
        <f t="array" aca="1" ref="X752" ca="1">SUBSTITUTE(SUBSTITUTE(MID(CELL("filename"),FIND("[",CELL("filename"))+1,FIND("]",CELL("filename"))-FIND("[",CELL("filename"))-1)," JH Farmer Payment-",""),".xlsx","")</f>
        <v>Indent</v>
      </c>
      <c r="Y752" s="13">
        <f t="shared" si="50"/>
        <v>6.1125000000000007</v>
      </c>
      <c r="Z752" s="3">
        <v>0</v>
      </c>
    </row>
    <row r="753" spans="1:27" x14ac:dyDescent="0.25">
      <c r="A753" t="str">
        <f>CONCATENATE(Table2[[#This Row],[Code]],Table2[[#This Row],[Farmers Code]])</f>
        <v>200200280038</v>
      </c>
      <c r="B753" s="1" t="str">
        <f>INDEX('MPG Payment'!$A:$A,MATCH(Table2[[#This Row],[Code]],'MPG Payment'!B:B,0))</f>
        <v>BMC Code :2002</v>
      </c>
      <c r="C753" t="str">
        <f>VLOOKUP(Table2[[#This Row],[Code]],'MPG Payment'!B:C,2,0)</f>
        <v xml:space="preserve">HISRI </v>
      </c>
      <c r="D753" s="17">
        <v>20020028</v>
      </c>
      <c r="E753" s="17" t="s">
        <v>11</v>
      </c>
      <c r="F753" s="1">
        <v>13</v>
      </c>
      <c r="G753" s="13">
        <v>67.88000000000001</v>
      </c>
      <c r="H753" s="13">
        <v>2828.4940999999999</v>
      </c>
      <c r="I753" s="166">
        <v>0</v>
      </c>
      <c r="J753" s="191">
        <v>0</v>
      </c>
      <c r="K753" s="166">
        <v>0</v>
      </c>
      <c r="L753" s="166">
        <v>0</v>
      </c>
      <c r="M753" s="18">
        <v>0</v>
      </c>
      <c r="N753" s="165">
        <f>VLOOKUP(Table2[[#This Row],[Code]],'MPG Payment'!$B$4:$Z$130,25,0)</f>
        <v>0</v>
      </c>
      <c r="O753" s="170">
        <f t="shared" si="51"/>
        <v>2828</v>
      </c>
      <c r="P753" t="str">
        <f>IFERROR(VLOOKUP(D753,'Bank Master'!$C$3:$D$7987,2,0),"Indirect")</f>
        <v>Direct</v>
      </c>
      <c r="Q753" t="str">
        <f>IFERROR(VLOOKUP(A753,Table1424[],6,0),0)</f>
        <v>BRAJ MAHTO</v>
      </c>
      <c r="R753" t="str">
        <f>IFERROR(VLOOKUP(A753,Table1424[],7,0),0)</f>
        <v>110294422102</v>
      </c>
      <c r="S753" t="str">
        <f>IFERROR(VLOOKUP(A753,Table1424[],8,0),0)</f>
        <v>CNRB0003907</v>
      </c>
      <c r="T753">
        <f>IFERROR(VLOOKUP(A753,Table1424[],9,0),0)</f>
        <v>0</v>
      </c>
      <c r="U753" s="40">
        <f>IFERROR(VLOOKUP(A753,Table1424[],10,0),0)</f>
        <v>46195</v>
      </c>
      <c r="V753">
        <f t="shared" si="52"/>
        <v>1</v>
      </c>
      <c r="W753" t="str">
        <f t="shared" si="53"/>
        <v>Available</v>
      </c>
      <c r="X753" s="164" t="str" cm="1">
        <f t="array" aca="1" ref="X753" ca="1">SUBSTITUTE(SUBSTITUTE(MID(CELL("filename"),FIND("[",CELL("filename"))+1,FIND("]",CELL("filename"))-FIND("[",CELL("filename"))-1)," JH Farmer Payment-",""),".xlsx","")</f>
        <v>Indent</v>
      </c>
      <c r="Y753" s="13">
        <f t="shared" si="50"/>
        <v>27.084872790218025</v>
      </c>
      <c r="Z753" s="3">
        <v>0</v>
      </c>
    </row>
    <row r="754" spans="1:27" x14ac:dyDescent="0.25">
      <c r="A754" t="str">
        <f>CONCATENATE(Table2[[#This Row],[Code]],Table2[[#This Row],[Farmers Code]])</f>
        <v>200200280040</v>
      </c>
      <c r="B754" s="1" t="str">
        <f>INDEX('MPG Payment'!$A:$A,MATCH(Table2[[#This Row],[Code]],'MPG Payment'!B:B,0))</f>
        <v>BMC Code :2002</v>
      </c>
      <c r="C754" t="str">
        <f>VLOOKUP(Table2[[#This Row],[Code]],'MPG Payment'!B:C,2,0)</f>
        <v xml:space="preserve">HISRI </v>
      </c>
      <c r="D754" s="17">
        <v>20020028</v>
      </c>
      <c r="E754" s="17" t="s">
        <v>13</v>
      </c>
      <c r="F754" s="1">
        <v>14</v>
      </c>
      <c r="G754" s="13">
        <v>86.51</v>
      </c>
      <c r="H754" s="13">
        <v>3611.0904</v>
      </c>
      <c r="I754" s="166">
        <v>0</v>
      </c>
      <c r="J754" s="191">
        <v>0</v>
      </c>
      <c r="K754" s="166">
        <v>0</v>
      </c>
      <c r="L754" s="166">
        <v>0</v>
      </c>
      <c r="M754" s="18">
        <v>0</v>
      </c>
      <c r="N754" s="165">
        <f>VLOOKUP(Table2[[#This Row],[Code]],'MPG Payment'!$B$4:$Z$130,25,0)</f>
        <v>0</v>
      </c>
      <c r="O754" s="170">
        <f t="shared" si="51"/>
        <v>3611</v>
      </c>
      <c r="P754" t="str">
        <f>IFERROR(VLOOKUP(D754,'Bank Master'!$C$3:$D$7987,2,0),"Indirect")</f>
        <v>Direct</v>
      </c>
      <c r="Q754" t="str">
        <f>IFERROR(VLOOKUP(A754,Table1424[],6,0),0)</f>
        <v>ROSHNI KERKETTA</v>
      </c>
      <c r="R754" t="str">
        <f>IFERROR(VLOOKUP(A754,Table1424[],7,0),0)</f>
        <v>20349381105</v>
      </c>
      <c r="S754" t="str">
        <f>IFERROR(VLOOKUP(A754,Table1424[],8,0),0)</f>
        <v>SBIN0014341</v>
      </c>
      <c r="T754">
        <f>IFERROR(VLOOKUP(A754,Table1424[],9,0),0)</f>
        <v>0</v>
      </c>
      <c r="U754" s="40">
        <f>IFERROR(VLOOKUP(A754,Table1424[],10,0),0)</f>
        <v>46203</v>
      </c>
      <c r="V754">
        <f t="shared" si="52"/>
        <v>1</v>
      </c>
      <c r="W754" t="str">
        <f t="shared" si="53"/>
        <v>Available</v>
      </c>
      <c r="X754" s="164" t="str" cm="1">
        <f t="array" aca="1" ref="X754" ca="1">SUBSTITUTE(SUBSTITUTE(MID(CELL("filename"),FIND("[",CELL("filename"))+1,FIND("]",CELL("filename"))-FIND("[",CELL("filename"))-1)," JH Farmer Payment-",""),".xlsx","")</f>
        <v>Indent</v>
      </c>
      <c r="Y754" s="13">
        <f t="shared" si="50"/>
        <v>29.219318922667899</v>
      </c>
      <c r="Z754" s="3">
        <v>0</v>
      </c>
      <c r="AA754" s="3"/>
    </row>
    <row r="755" spans="1:27" x14ac:dyDescent="0.25">
      <c r="A755" t="str">
        <f>CONCATENATE(Table2[[#This Row],[Code]],Table2[[#This Row],[Farmers Code]])</f>
        <v>200200280042</v>
      </c>
      <c r="B755" s="1" t="str">
        <f>INDEX('MPG Payment'!$A:$A,MATCH(Table2[[#This Row],[Code]],'MPG Payment'!B:B,0))</f>
        <v>BMC Code :2002</v>
      </c>
      <c r="C755" t="str">
        <f>VLOOKUP(Table2[[#This Row],[Code]],'MPG Payment'!B:C,2,0)</f>
        <v xml:space="preserve">HISRI </v>
      </c>
      <c r="D755" s="17">
        <v>20020028</v>
      </c>
      <c r="E755" s="17" t="s">
        <v>14</v>
      </c>
      <c r="F755" s="1">
        <v>8</v>
      </c>
      <c r="G755" s="13">
        <v>17.989999999999998</v>
      </c>
      <c r="H755" s="13">
        <v>758.51979999999992</v>
      </c>
      <c r="I755" s="166">
        <v>0</v>
      </c>
      <c r="J755" s="191">
        <v>0</v>
      </c>
      <c r="K755" s="166">
        <v>0</v>
      </c>
      <c r="L755" s="166">
        <v>0</v>
      </c>
      <c r="M755" s="18">
        <v>0</v>
      </c>
      <c r="N755" s="165">
        <f>VLOOKUP(Table2[[#This Row],[Code]],'MPG Payment'!$B$4:$Z$130,25,0)</f>
        <v>0</v>
      </c>
      <c r="O755" s="170">
        <f t="shared" si="51"/>
        <v>759</v>
      </c>
      <c r="P755" t="str">
        <f>IFERROR(VLOOKUP(D755,'Bank Master'!$C$3:$D$7987,2,0),"Indirect")</f>
        <v>Direct</v>
      </c>
      <c r="Q755" t="str">
        <f>IFERROR(VLOOKUP(A755,Table1424[],6,0),0)</f>
        <v>ANAND GOPE</v>
      </c>
      <c r="R755" t="str">
        <f>IFERROR(VLOOKUP(A755,Table1424[],7,0),0)</f>
        <v>54240100003684</v>
      </c>
      <c r="S755" t="str">
        <f>IFERROR(VLOOKUP(A755,Table1424[],8,0),0)</f>
        <v>BARB0RATUCH</v>
      </c>
      <c r="T755">
        <f>IFERROR(VLOOKUP(A755,Table1424[],9,0),0)</f>
        <v>0</v>
      </c>
      <c r="U755" s="40">
        <f>IFERROR(VLOOKUP(A755,Table1424[],10,0),0)</f>
        <v>46251</v>
      </c>
      <c r="V755">
        <f t="shared" si="52"/>
        <v>1</v>
      </c>
      <c r="W755" t="str">
        <f t="shared" si="53"/>
        <v>Available</v>
      </c>
      <c r="X755" s="164" t="str" cm="1">
        <f t="array" aca="1" ref="X755" ca="1">SUBSTITUTE(SUBSTITUTE(MID(CELL("filename"),FIND("[",CELL("filename"))+1,FIND("]",CELL("filename"))-FIND("[",CELL("filename"))-1)," JH Farmer Payment-",""),".xlsx","")</f>
        <v>Indent</v>
      </c>
      <c r="Y755" s="13">
        <f t="shared" si="50"/>
        <v>16.865365202890498</v>
      </c>
      <c r="Z755" s="3">
        <v>0</v>
      </c>
    </row>
    <row r="756" spans="1:27" x14ac:dyDescent="0.25">
      <c r="A756" t="str">
        <f>CONCATENATE(Table2[[#This Row],[Code]],Table2[[#This Row],[Farmers Code]])</f>
        <v>200200280043</v>
      </c>
      <c r="B756" s="1" t="str">
        <f>INDEX('MPG Payment'!$A:$A,MATCH(Table2[[#This Row],[Code]],'MPG Payment'!B:B,0))</f>
        <v>BMC Code :2002</v>
      </c>
      <c r="C756" t="str">
        <f>VLOOKUP(Table2[[#This Row],[Code]],'MPG Payment'!B:C,2,0)</f>
        <v xml:space="preserve">HISRI </v>
      </c>
      <c r="D756" s="17">
        <v>20020028</v>
      </c>
      <c r="E756" s="17" t="s">
        <v>1650</v>
      </c>
      <c r="F756" s="1">
        <v>13</v>
      </c>
      <c r="G756" s="13">
        <v>45.67</v>
      </c>
      <c r="H756" s="13">
        <v>1897.8298000000002</v>
      </c>
      <c r="I756" s="166">
        <v>0</v>
      </c>
      <c r="J756" s="191">
        <v>0</v>
      </c>
      <c r="K756" s="166">
        <v>0</v>
      </c>
      <c r="L756" s="166">
        <v>0</v>
      </c>
      <c r="M756" s="18">
        <v>0</v>
      </c>
      <c r="N756" s="165">
        <f>VLOOKUP(Table2[[#This Row],[Code]],'MPG Payment'!$B$4:$Z$130,25,0)</f>
        <v>0</v>
      </c>
      <c r="O756" s="170">
        <f t="shared" si="51"/>
        <v>1898</v>
      </c>
      <c r="P756" t="str">
        <f>IFERROR(VLOOKUP(D756,'Bank Master'!$C$3:$D$7987,2,0),"Indirect")</f>
        <v>Direct</v>
      </c>
      <c r="Q756" t="str">
        <f>IFERROR(VLOOKUP(A756,Table1424[],6,0),0)</f>
        <v>LALCHAND GOPE</v>
      </c>
      <c r="R756" t="str">
        <f>IFERROR(VLOOKUP(A756,Table1424[],7,0),0)</f>
        <v>3907108004204</v>
      </c>
      <c r="S756" t="str">
        <f>IFERROR(VLOOKUP(A756,Table1424[],8,0),0)</f>
        <v>CNRB0003907</v>
      </c>
      <c r="T756">
        <f>IFERROR(VLOOKUP(A756,Table1424[],9,0),0)</f>
        <v>0</v>
      </c>
      <c r="U756" s="40">
        <f>IFERROR(VLOOKUP(A756,Table1424[],10,0),0)</f>
        <v>46237</v>
      </c>
      <c r="V756">
        <f t="shared" si="52"/>
        <v>1</v>
      </c>
      <c r="W756" t="str">
        <f t="shared" si="53"/>
        <v>Available</v>
      </c>
      <c r="X756" s="164" t="str" cm="1">
        <f t="array" aca="1" ref="X756" ca="1">SUBSTITUTE(SUBSTITUTE(MID(CELL("filename"),FIND("[",CELL("filename"))+1,FIND("]",CELL("filename"))-FIND("[",CELL("filename"))-1)," JH Farmer Payment-",""),".xlsx","")</f>
        <v>Indent</v>
      </c>
      <c r="Y756" s="13">
        <f t="shared" si="50"/>
        <v>27.010934311364139</v>
      </c>
      <c r="Z756" s="3">
        <v>0</v>
      </c>
    </row>
    <row r="757" spans="1:27" x14ac:dyDescent="0.25">
      <c r="A757" t="str">
        <f>CONCATENATE(Table2[[#This Row],[Code]],Table2[[#This Row],[Farmers Code]])</f>
        <v>200200280044</v>
      </c>
      <c r="B757" s="1" t="str">
        <f>INDEX('MPG Payment'!$A:$A,MATCH(Table2[[#This Row],[Code]],'MPG Payment'!B:B,0))</f>
        <v>BMC Code :2002</v>
      </c>
      <c r="C757" t="str">
        <f>VLOOKUP(Table2[[#This Row],[Code]],'MPG Payment'!B:C,2,0)</f>
        <v xml:space="preserve">HISRI </v>
      </c>
      <c r="D757" s="17">
        <v>20020028</v>
      </c>
      <c r="E757" s="17" t="s">
        <v>15</v>
      </c>
      <c r="F757" s="1">
        <v>14</v>
      </c>
      <c r="G757" s="13">
        <v>44.430000000000007</v>
      </c>
      <c r="H757" s="13">
        <v>1802.1714999999999</v>
      </c>
      <c r="I757" s="166">
        <v>0</v>
      </c>
      <c r="J757" s="191">
        <v>0</v>
      </c>
      <c r="K757" s="166">
        <v>0</v>
      </c>
      <c r="L757" s="166">
        <v>0</v>
      </c>
      <c r="M757" s="18">
        <v>0</v>
      </c>
      <c r="N757" s="165">
        <f>VLOOKUP(Table2[[#This Row],[Code]],'MPG Payment'!$B$4:$Z$130,25,0)</f>
        <v>0</v>
      </c>
      <c r="O757" s="170">
        <f t="shared" si="51"/>
        <v>1802</v>
      </c>
      <c r="P757" t="str">
        <f>IFERROR(VLOOKUP(D757,'Bank Master'!$C$3:$D$7987,2,0),"Indirect")</f>
        <v>Direct</v>
      </c>
      <c r="Q757" t="str">
        <f>IFERROR(VLOOKUP(A757,Table1424[],6,0),0)</f>
        <v>AMITA TIGGA</v>
      </c>
      <c r="R757" t="str">
        <f>IFERROR(VLOOKUP(A757,Table1424[],7,0),0)</f>
        <v>33187544680</v>
      </c>
      <c r="S757" t="str">
        <f>IFERROR(VLOOKUP(A757,Table1424[],8,0),0)</f>
        <v>SBIN0014341</v>
      </c>
      <c r="T757">
        <f>IFERROR(VLOOKUP(A757,Table1424[],9,0),0)</f>
        <v>0</v>
      </c>
      <c r="U757" s="40">
        <f>IFERROR(VLOOKUP(A757,Table1424[],10,0),0)</f>
        <v>46272</v>
      </c>
      <c r="V757">
        <f t="shared" si="52"/>
        <v>1</v>
      </c>
      <c r="W757" t="str">
        <f t="shared" si="53"/>
        <v>Available</v>
      </c>
      <c r="X757" s="164" t="str" cm="1">
        <f t="array" aca="1" ref="X757" ca="1">SUBSTITUTE(SUBSTITUTE(MID(CELL("filename"),FIND("[",CELL("filename"))+1,FIND("]",CELL("filename"))-FIND("[",CELL("filename"))-1)," JH Farmer Payment-",""),".xlsx","")</f>
        <v>Indent</v>
      </c>
      <c r="Y757" s="13">
        <f t="shared" si="50"/>
        <v>28.393428989421562</v>
      </c>
      <c r="Z757" s="3">
        <v>0</v>
      </c>
    </row>
    <row r="758" spans="1:27" x14ac:dyDescent="0.25">
      <c r="A758" t="str">
        <f>CONCATENATE(Table2[[#This Row],[Code]],Table2[[#This Row],[Farmers Code]])</f>
        <v>200200290003</v>
      </c>
      <c r="B758" s="1" t="str">
        <f>INDEX('MPG Payment'!$A:$A,MATCH(Table2[[#This Row],[Code]],'MPG Payment'!B:B,0))</f>
        <v>BMC Code :2002</v>
      </c>
      <c r="C758" t="str">
        <f>VLOOKUP(Table2[[#This Row],[Code]],'MPG Payment'!B:C,2,0)</f>
        <v>MURMA</v>
      </c>
      <c r="D758" s="17">
        <v>20020029</v>
      </c>
      <c r="E758" s="17" t="s">
        <v>0</v>
      </c>
      <c r="F758" s="1">
        <v>14</v>
      </c>
      <c r="G758" s="13">
        <v>68.259999999999991</v>
      </c>
      <c r="H758" s="13">
        <v>3119.5401000000006</v>
      </c>
      <c r="I758" s="166">
        <v>0</v>
      </c>
      <c r="J758" s="191">
        <v>0</v>
      </c>
      <c r="K758" s="166">
        <v>0</v>
      </c>
      <c r="L758" s="166">
        <v>1270</v>
      </c>
      <c r="M758" s="18">
        <v>0</v>
      </c>
      <c r="N758" s="165">
        <f>VLOOKUP(Table2[[#This Row],[Code]],'MPG Payment'!$B$4:$Z$130,25,0)</f>
        <v>0</v>
      </c>
      <c r="O758" s="170">
        <f t="shared" si="51"/>
        <v>1850</v>
      </c>
      <c r="P758" t="str">
        <f>IFERROR(VLOOKUP(D758,'Bank Master'!$C$3:$D$7987,2,0),"Indirect")</f>
        <v>Direct</v>
      </c>
      <c r="Q758" t="str">
        <f>IFERROR(VLOOKUP(A758,Table1424[],6,0),0)</f>
        <v>USHA DEVI</v>
      </c>
      <c r="R758" t="str">
        <f>IFERROR(VLOOKUP(A758,Table1424[],7,0),0)</f>
        <v>22009533651</v>
      </c>
      <c r="S758" t="str">
        <f>IFERROR(VLOOKUP(A758,Table1424[],8,0),0)</f>
        <v>SBIN0RRVCGB</v>
      </c>
      <c r="T758">
        <f>IFERROR(VLOOKUP(A758,Table1424[],9,0),0)</f>
        <v>0</v>
      </c>
      <c r="U758" s="40">
        <f>IFERROR(VLOOKUP(A758,Table1424[],10,0),0)</f>
        <v>46216</v>
      </c>
      <c r="V758">
        <f t="shared" si="52"/>
        <v>1</v>
      </c>
      <c r="W758" t="str">
        <f t="shared" si="53"/>
        <v>Available</v>
      </c>
      <c r="X758" s="164" t="str" cm="1">
        <f t="array" aca="1" ref="X758" ca="1">SUBSTITUTE(SUBSTITUTE(MID(CELL("filename"),FIND("[",CELL("filename"))+1,FIND("]",CELL("filename"))-FIND("[",CELL("filename"))-1)," JH Farmer Payment-",""),".xlsx","")</f>
        <v>Indent</v>
      </c>
      <c r="Y758" s="13">
        <f t="shared" si="50"/>
        <v>31.990595810137723</v>
      </c>
      <c r="Z758" s="3">
        <v>0</v>
      </c>
    </row>
    <row r="759" spans="1:27" x14ac:dyDescent="0.25">
      <c r="A759" t="str">
        <f>CONCATENATE(Table2[[#This Row],[Code]],Table2[[#This Row],[Farmers Code]])</f>
        <v>200200290005</v>
      </c>
      <c r="B759" s="1" t="str">
        <f>INDEX('MPG Payment'!$A:$A,MATCH(Table2[[#This Row],[Code]],'MPG Payment'!B:B,0))</f>
        <v>BMC Code :2002</v>
      </c>
      <c r="C759" t="str">
        <f>VLOOKUP(Table2[[#This Row],[Code]],'MPG Payment'!B:C,2,0)</f>
        <v>MURMA</v>
      </c>
      <c r="D759" s="17">
        <v>20020029</v>
      </c>
      <c r="E759" s="17" t="s">
        <v>18</v>
      </c>
      <c r="F759" s="1">
        <v>14</v>
      </c>
      <c r="G759" s="13">
        <v>71.400000000000006</v>
      </c>
      <c r="H759" s="13">
        <v>3061.7890000000002</v>
      </c>
      <c r="I759" s="166">
        <v>0</v>
      </c>
      <c r="J759" s="191">
        <v>0</v>
      </c>
      <c r="K759" s="166">
        <v>0</v>
      </c>
      <c r="L759" s="166">
        <v>1270</v>
      </c>
      <c r="M759" s="18">
        <v>0</v>
      </c>
      <c r="N759" s="165">
        <f>VLOOKUP(Table2[[#This Row],[Code]],'MPG Payment'!$B$4:$Z$130,25,0)</f>
        <v>0</v>
      </c>
      <c r="O759" s="170">
        <f t="shared" si="51"/>
        <v>1792</v>
      </c>
      <c r="P759" t="str">
        <f>IFERROR(VLOOKUP(D759,'Bank Master'!$C$3:$D$7987,2,0),"Indirect")</f>
        <v>Direct</v>
      </c>
      <c r="Q759" t="str">
        <f>IFERROR(VLOOKUP(A759,Table1424[],6,0),0)</f>
        <v>SHASHI KUMAR</v>
      </c>
      <c r="R759" t="str">
        <f>IFERROR(VLOOKUP(A759,Table1424[],7,0),0)</f>
        <v>22009514129</v>
      </c>
      <c r="S759" t="str">
        <f>IFERROR(VLOOKUP(A759,Table1424[],8,0),0)</f>
        <v>SBIN0RRVCGB</v>
      </c>
      <c r="T759">
        <f>IFERROR(VLOOKUP(A759,Table1424[],9,0),0)</f>
        <v>0</v>
      </c>
      <c r="U759" s="40">
        <f>IFERROR(VLOOKUP(A759,Table1424[],10,0),0)</f>
        <v>46216</v>
      </c>
      <c r="V759">
        <f t="shared" si="52"/>
        <v>1</v>
      </c>
      <c r="W759" t="str">
        <f t="shared" si="53"/>
        <v>Available</v>
      </c>
      <c r="X759" s="164" t="str" cm="1">
        <f t="array" aca="1" ref="X759" ca="1">SUBSTITUTE(SUBSTITUTE(MID(CELL("filename"),FIND("[",CELL("filename"))+1,FIND("]",CELL("filename"))-FIND("[",CELL("filename"))-1)," JH Farmer Payment-",""),".xlsx","")</f>
        <v>Indent</v>
      </c>
      <c r="Y759" s="13">
        <f t="shared" si="50"/>
        <v>30.017539215686277</v>
      </c>
      <c r="Z759" s="3">
        <v>0</v>
      </c>
    </row>
    <row r="760" spans="1:27" x14ac:dyDescent="0.25">
      <c r="A760" t="str">
        <f>CONCATENATE(Table2[[#This Row],[Code]],Table2[[#This Row],[Farmers Code]])</f>
        <v>200200290007</v>
      </c>
      <c r="B760" s="1" t="str">
        <f>INDEX('MPG Payment'!$A:$A,MATCH(Table2[[#This Row],[Code]],'MPG Payment'!B:B,0))</f>
        <v>BMC Code :2002</v>
      </c>
      <c r="C760" t="str">
        <f>VLOOKUP(Table2[[#This Row],[Code]],'MPG Payment'!B:C,2,0)</f>
        <v>MURMA</v>
      </c>
      <c r="D760" s="17">
        <v>20020029</v>
      </c>
      <c r="E760" s="17" t="s">
        <v>20</v>
      </c>
      <c r="F760" s="1">
        <v>5</v>
      </c>
      <c r="G760" s="13">
        <v>5.7</v>
      </c>
      <c r="H760" s="13">
        <v>209.85020000000003</v>
      </c>
      <c r="I760" s="166">
        <v>0</v>
      </c>
      <c r="J760" s="191">
        <v>0</v>
      </c>
      <c r="K760" s="166">
        <v>0</v>
      </c>
      <c r="L760" s="166">
        <v>0</v>
      </c>
      <c r="M760" s="18">
        <v>0</v>
      </c>
      <c r="N760" s="165">
        <f>VLOOKUP(Table2[[#This Row],[Code]],'MPG Payment'!$B$4:$Z$130,25,0)</f>
        <v>0</v>
      </c>
      <c r="O760" s="170">
        <f t="shared" si="51"/>
        <v>210</v>
      </c>
      <c r="P760" t="str">
        <f>IFERROR(VLOOKUP(D760,'Bank Master'!$C$3:$D$7987,2,0),"Indirect")</f>
        <v>Direct</v>
      </c>
      <c r="Q760" t="str">
        <f>IFERROR(VLOOKUP(A760,Table1424[],6,0),0)</f>
        <v>SHEELA DEVI</v>
      </c>
      <c r="R760" t="str">
        <f>IFERROR(VLOOKUP(A760,Table1424[],7,0),0)</f>
        <v>4904101006346</v>
      </c>
      <c r="S760" t="str">
        <f>IFERROR(VLOOKUP(A760,Table1424[],8,0),0)</f>
        <v>CNRB0004904</v>
      </c>
      <c r="T760">
        <f>IFERROR(VLOOKUP(A760,Table1424[],9,0),0)</f>
        <v>0</v>
      </c>
      <c r="U760" s="40">
        <f>IFERROR(VLOOKUP(A760,Table1424[],10,0),0)</f>
        <v>46216</v>
      </c>
      <c r="V760">
        <f t="shared" si="52"/>
        <v>1</v>
      </c>
      <c r="W760" t="str">
        <f t="shared" si="53"/>
        <v>Available</v>
      </c>
      <c r="X760" s="164" t="str" cm="1">
        <f t="array" aca="1" ref="X760" ca="1">SUBSTITUTE(SUBSTITUTE(MID(CELL("filename"),FIND("[",CELL("filename"))+1,FIND("]",CELL("filename"))-FIND("[",CELL("filename"))-1)," JH Farmer Payment-",""),".xlsx","")</f>
        <v>Indent</v>
      </c>
      <c r="Y760" s="13">
        <f t="shared" si="50"/>
        <v>9.2039561403508774</v>
      </c>
      <c r="Z760" s="3">
        <v>0</v>
      </c>
    </row>
    <row r="761" spans="1:27" x14ac:dyDescent="0.25">
      <c r="A761" t="str">
        <f>CONCATENATE(Table2[[#This Row],[Code]],Table2[[#This Row],[Farmers Code]])</f>
        <v>200200290008</v>
      </c>
      <c r="B761" s="1" t="str">
        <f>INDEX('MPG Payment'!$A:$A,MATCH(Table2[[#This Row],[Code]],'MPG Payment'!B:B,0))</f>
        <v>BMC Code :2002</v>
      </c>
      <c r="C761" t="str">
        <f>VLOOKUP(Table2[[#This Row],[Code]],'MPG Payment'!B:C,2,0)</f>
        <v>MURMA</v>
      </c>
      <c r="D761" s="17">
        <v>20020029</v>
      </c>
      <c r="E761" s="17" t="s">
        <v>41</v>
      </c>
      <c r="F761" s="1">
        <v>7</v>
      </c>
      <c r="G761" s="13">
        <v>22.130000000000003</v>
      </c>
      <c r="H761" s="13">
        <v>956.78920000000005</v>
      </c>
      <c r="I761" s="166">
        <v>0</v>
      </c>
      <c r="J761" s="191">
        <v>0</v>
      </c>
      <c r="K761" s="166">
        <v>0</v>
      </c>
      <c r="L761" s="166">
        <v>0</v>
      </c>
      <c r="M761" s="18">
        <v>0</v>
      </c>
      <c r="N761" s="165">
        <f>VLOOKUP(Table2[[#This Row],[Code]],'MPG Payment'!$B$4:$Z$130,25,0)</f>
        <v>0</v>
      </c>
      <c r="O761" s="170">
        <f t="shared" si="51"/>
        <v>957</v>
      </c>
      <c r="P761" t="str">
        <f>IFERROR(VLOOKUP(D761,'Bank Master'!$C$3:$D$7987,2,0),"Indirect")</f>
        <v>Direct</v>
      </c>
      <c r="Q761" t="str">
        <f>IFERROR(VLOOKUP(A761,Table1424[],6,0),0)</f>
        <v>RAUSHAN AARA</v>
      </c>
      <c r="R761" t="str">
        <f>IFERROR(VLOOKUP(A761,Table1424[],7,0),0)</f>
        <v>84047428313</v>
      </c>
      <c r="S761" t="str">
        <f>IFERROR(VLOOKUP(A761,Table1424[],8,0),0)</f>
        <v>SBIN0RRVCGB</v>
      </c>
      <c r="T761">
        <f>IFERROR(VLOOKUP(A761,Table1424[],9,0),0)</f>
        <v>0</v>
      </c>
      <c r="U761" s="40">
        <f>IFERROR(VLOOKUP(A761,Table1424[],10,0),0)</f>
        <v>46272</v>
      </c>
      <c r="V761">
        <f t="shared" si="52"/>
        <v>1</v>
      </c>
      <c r="W761" t="str">
        <f t="shared" si="53"/>
        <v>Available</v>
      </c>
      <c r="X761" s="164" t="str" cm="1">
        <f t="array" aca="1" ref="X761" ca="1">SUBSTITUTE(SUBSTITUTE(MID(CELL("filename"),FIND("[",CELL("filename"))+1,FIND("]",CELL("filename"))-FIND("[",CELL("filename"))-1)," JH Farmer Payment-",""),".xlsx","")</f>
        <v>Indent</v>
      </c>
      <c r="Y761" s="13">
        <f t="shared" si="50"/>
        <v>15.132228648892905</v>
      </c>
      <c r="Z761" s="3">
        <v>0</v>
      </c>
      <c r="AA761" s="3"/>
    </row>
    <row r="762" spans="1:27" x14ac:dyDescent="0.25">
      <c r="A762" t="str">
        <f>CONCATENATE(Table2[[#This Row],[Code]],Table2[[#This Row],[Farmers Code]])</f>
        <v>200200290010</v>
      </c>
      <c r="B762" s="1" t="str">
        <f>INDEX('MPG Payment'!$A:$A,MATCH(Table2[[#This Row],[Code]],'MPG Payment'!B:B,0))</f>
        <v>BMC Code :2002</v>
      </c>
      <c r="C762" t="str">
        <f>VLOOKUP(Table2[[#This Row],[Code]],'MPG Payment'!B:C,2,0)</f>
        <v>MURMA</v>
      </c>
      <c r="D762" s="17">
        <v>20020029</v>
      </c>
      <c r="E762" s="17" t="s">
        <v>21</v>
      </c>
      <c r="F762" s="1">
        <v>14</v>
      </c>
      <c r="G762" s="13">
        <v>50.97</v>
      </c>
      <c r="H762" s="13">
        <v>2182.9607000000001</v>
      </c>
      <c r="I762" s="166">
        <v>0</v>
      </c>
      <c r="J762" s="191">
        <v>0</v>
      </c>
      <c r="K762" s="166">
        <v>0</v>
      </c>
      <c r="L762" s="166">
        <v>1270</v>
      </c>
      <c r="M762" s="18">
        <v>0</v>
      </c>
      <c r="N762" s="165">
        <f>VLOOKUP(Table2[[#This Row],[Code]],'MPG Payment'!$B$4:$Z$130,25,0)</f>
        <v>0</v>
      </c>
      <c r="O762" s="170">
        <f t="shared" si="51"/>
        <v>913</v>
      </c>
      <c r="P762" t="str">
        <f>IFERROR(VLOOKUP(D762,'Bank Master'!$C$3:$D$7987,2,0),"Indirect")</f>
        <v>Direct</v>
      </c>
      <c r="Q762" t="str">
        <f>IFERROR(VLOOKUP(A762,Table1424[],6,0),0)</f>
        <v>BINA GARI</v>
      </c>
      <c r="R762" t="str">
        <f>IFERROR(VLOOKUP(A762,Table1424[],7,0),0)</f>
        <v>22009518918</v>
      </c>
      <c r="S762" t="str">
        <f>IFERROR(VLOOKUP(A762,Table1424[],8,0),0)</f>
        <v>SBIN0RRVCGB</v>
      </c>
      <c r="T762">
        <f>IFERROR(VLOOKUP(A762,Table1424[],9,0),0)</f>
        <v>0</v>
      </c>
      <c r="U762" s="40">
        <f>IFERROR(VLOOKUP(A762,Table1424[],10,0),0)</f>
        <v>46216</v>
      </c>
      <c r="V762">
        <f t="shared" si="52"/>
        <v>1</v>
      </c>
      <c r="W762" t="str">
        <f t="shared" si="53"/>
        <v>Available</v>
      </c>
      <c r="X762" s="164" t="str" cm="1">
        <f t="array" aca="1" ref="X762" ca="1">SUBSTITUTE(SUBSTITUTE(MID(CELL("filename"),FIND("[",CELL("filename"))+1,FIND("]",CELL("filename"))-FIND("[",CELL("filename"))-1)," JH Farmer Payment-",""),".xlsx","")</f>
        <v>Indent</v>
      </c>
      <c r="Y762" s="13">
        <f t="shared" si="50"/>
        <v>29.979840886796161</v>
      </c>
      <c r="Z762" s="3">
        <v>0</v>
      </c>
      <c r="AA762" s="3"/>
    </row>
    <row r="763" spans="1:27" x14ac:dyDescent="0.25">
      <c r="A763" t="str">
        <f>CONCATENATE(Table2[[#This Row],[Code]],Table2[[#This Row],[Farmers Code]])</f>
        <v>200200290012</v>
      </c>
      <c r="B763" s="1" t="str">
        <f>INDEX('MPG Payment'!$A:$A,MATCH(Table2[[#This Row],[Code]],'MPG Payment'!B:B,0))</f>
        <v>BMC Code :2002</v>
      </c>
      <c r="C763" t="str">
        <f>VLOOKUP(Table2[[#This Row],[Code]],'MPG Payment'!B:C,2,0)</f>
        <v>MURMA</v>
      </c>
      <c r="D763" s="17">
        <v>20020029</v>
      </c>
      <c r="E763" s="17" t="s">
        <v>40</v>
      </c>
      <c r="F763" s="1">
        <v>14</v>
      </c>
      <c r="G763" s="13">
        <v>48.140000000000008</v>
      </c>
      <c r="H763" s="13">
        <v>1705.6092999999996</v>
      </c>
      <c r="I763" s="166">
        <v>0</v>
      </c>
      <c r="J763" s="191">
        <v>0</v>
      </c>
      <c r="K763" s="166">
        <v>0</v>
      </c>
      <c r="L763" s="166">
        <v>0</v>
      </c>
      <c r="M763" s="18">
        <v>0</v>
      </c>
      <c r="N763" s="165">
        <f>VLOOKUP(Table2[[#This Row],[Code]],'MPG Payment'!$B$4:$Z$130,25,0)</f>
        <v>0</v>
      </c>
      <c r="O763" s="170">
        <f t="shared" si="51"/>
        <v>1706</v>
      </c>
      <c r="P763" t="str">
        <f>IFERROR(VLOOKUP(D763,'Bank Master'!$C$3:$D$7987,2,0),"Indirect")</f>
        <v>Direct</v>
      </c>
      <c r="Q763" t="str">
        <f>IFERROR(VLOOKUP(A763,Table1424[],6,0),0)</f>
        <v>ANISA KHATOON</v>
      </c>
      <c r="R763" t="str">
        <f>IFERROR(VLOOKUP(A763,Table1424[],7,0),0)</f>
        <v>110150174944</v>
      </c>
      <c r="S763" t="str">
        <f>IFERROR(VLOOKUP(A763,Table1424[],8,0),0)</f>
        <v>CNRB0004904</v>
      </c>
      <c r="T763">
        <f>IFERROR(VLOOKUP(A763,Table1424[],9,0),0)</f>
        <v>0</v>
      </c>
      <c r="U763" s="40">
        <f>IFERROR(VLOOKUP(A763,Table1424[],10,0),0)</f>
        <v>46216</v>
      </c>
      <c r="V763">
        <f t="shared" si="52"/>
        <v>1</v>
      </c>
      <c r="W763" t="str">
        <f t="shared" si="53"/>
        <v>Available</v>
      </c>
      <c r="X763" s="164" t="str" cm="1">
        <f t="array" aca="1" ref="X763" ca="1">SUBSTITUTE(SUBSTITUTE(MID(CELL("filename"),FIND("[",CELL("filename"))+1,FIND("]",CELL("filename"))-FIND("[",CELL("filename"))-1)," JH Farmer Payment-",""),".xlsx","")</f>
        <v>Indent</v>
      </c>
      <c r="Y763" s="13">
        <f t="shared" si="50"/>
        <v>24.801132322393016</v>
      </c>
      <c r="Z763" s="3">
        <v>0</v>
      </c>
    </row>
    <row r="764" spans="1:27" x14ac:dyDescent="0.25">
      <c r="A764" t="str">
        <f>CONCATENATE(Table2[[#This Row],[Code]],Table2[[#This Row],[Farmers Code]])</f>
        <v>200200290014</v>
      </c>
      <c r="B764" s="1" t="str">
        <f>INDEX('MPG Payment'!$A:$A,MATCH(Table2[[#This Row],[Code]],'MPG Payment'!B:B,0))</f>
        <v>BMC Code :2002</v>
      </c>
      <c r="C764" t="str">
        <f>VLOOKUP(Table2[[#This Row],[Code]],'MPG Payment'!B:C,2,0)</f>
        <v>MURMA</v>
      </c>
      <c r="D764" s="17">
        <v>20020029</v>
      </c>
      <c r="E764" s="17" t="s">
        <v>24</v>
      </c>
      <c r="F764" s="1">
        <v>14</v>
      </c>
      <c r="G764" s="13">
        <v>42.48</v>
      </c>
      <c r="H764" s="13">
        <v>1667.3171</v>
      </c>
      <c r="I764" s="166">
        <v>0</v>
      </c>
      <c r="J764" s="191">
        <v>0</v>
      </c>
      <c r="K764" s="166">
        <v>0</v>
      </c>
      <c r="L764" s="166">
        <v>0</v>
      </c>
      <c r="M764" s="18">
        <v>0</v>
      </c>
      <c r="N764" s="165">
        <f>VLOOKUP(Table2[[#This Row],[Code]],'MPG Payment'!$B$4:$Z$130,25,0)</f>
        <v>0</v>
      </c>
      <c r="O764" s="170">
        <f t="shared" si="51"/>
        <v>1667</v>
      </c>
      <c r="P764" t="str">
        <f>IFERROR(VLOOKUP(D764,'Bank Master'!$C$3:$D$7987,2,0),"Indirect")</f>
        <v>Direct</v>
      </c>
      <c r="Q764" t="str">
        <f>IFERROR(VLOOKUP(A764,Table1424[],6,0),0)</f>
        <v>MARIYAM KHATOON</v>
      </c>
      <c r="R764" t="str">
        <f>IFERROR(VLOOKUP(A764,Table1424[],7,0),0)</f>
        <v>35934868013</v>
      </c>
      <c r="S764" t="str">
        <f>IFERROR(VLOOKUP(A764,Table1424[],8,0),0)</f>
        <v>SBIN0014339</v>
      </c>
      <c r="T764">
        <f>IFERROR(VLOOKUP(A764,Table1424[],9,0),0)</f>
        <v>0</v>
      </c>
      <c r="U764" s="40">
        <f>IFERROR(VLOOKUP(A764,Table1424[],10,0),0)</f>
        <v>46216</v>
      </c>
      <c r="V764">
        <f t="shared" si="52"/>
        <v>1</v>
      </c>
      <c r="W764" t="str">
        <f t="shared" si="53"/>
        <v>Available</v>
      </c>
      <c r="X764" s="164" t="str" cm="1">
        <f t="array" aca="1" ref="X764" ca="1">SUBSTITUTE(SUBSTITUTE(MID(CELL("filename"),FIND("[",CELL("filename"))+1,FIND("]",CELL("filename"))-FIND("[",CELL("filename"))-1)," JH Farmer Payment-",""),".xlsx","")</f>
        <v>Indent</v>
      </c>
      <c r="Y764" s="13">
        <f t="shared" si="50"/>
        <v>27.474622645951037</v>
      </c>
      <c r="Z764" s="3">
        <v>0</v>
      </c>
    </row>
    <row r="765" spans="1:27" x14ac:dyDescent="0.25">
      <c r="A765" t="str">
        <f>CONCATENATE(Table2[[#This Row],[Code]],Table2[[#This Row],[Farmers Code]])</f>
        <v>200200290016</v>
      </c>
      <c r="B765" s="1" t="str">
        <f>INDEX('MPG Payment'!$A:$A,MATCH(Table2[[#This Row],[Code]],'MPG Payment'!B:B,0))</f>
        <v>BMC Code :2002</v>
      </c>
      <c r="C765" t="str">
        <f>VLOOKUP(Table2[[#This Row],[Code]],'MPG Payment'!B:C,2,0)</f>
        <v>MURMA</v>
      </c>
      <c r="D765" s="17">
        <v>20020029</v>
      </c>
      <c r="E765" s="17" t="s">
        <v>26</v>
      </c>
      <c r="F765" s="1">
        <v>7</v>
      </c>
      <c r="G765" s="13">
        <v>40.29</v>
      </c>
      <c r="H765" s="13">
        <v>1610.4044000000001</v>
      </c>
      <c r="I765" s="166">
        <v>0</v>
      </c>
      <c r="J765" s="191">
        <v>0</v>
      </c>
      <c r="K765" s="166">
        <v>0</v>
      </c>
      <c r="L765" s="166">
        <v>0</v>
      </c>
      <c r="M765" s="18">
        <v>0</v>
      </c>
      <c r="N765" s="165">
        <f>VLOOKUP(Table2[[#This Row],[Code]],'MPG Payment'!$B$4:$Z$130,25,0)</f>
        <v>0</v>
      </c>
      <c r="O765" s="170">
        <f t="shared" si="51"/>
        <v>1610</v>
      </c>
      <c r="P765" t="str">
        <f>IFERROR(VLOOKUP(D765,'Bank Master'!$C$3:$D$7987,2,0),"Indirect")</f>
        <v>Direct</v>
      </c>
      <c r="Q765" t="str">
        <f>IFERROR(VLOOKUP(A765,Table1424[],6,0),0)</f>
        <v>PETER KERKETTA</v>
      </c>
      <c r="R765" t="str">
        <f>IFERROR(VLOOKUP(A765,Table1424[],7,0),0)</f>
        <v>84064189065</v>
      </c>
      <c r="S765" t="str">
        <f>IFERROR(VLOOKUP(A765,Table1424[],8,0),0)</f>
        <v>SBIN0RRVCGB</v>
      </c>
      <c r="T765">
        <f>IFERROR(VLOOKUP(A765,Table1424[],9,0),0)</f>
        <v>0</v>
      </c>
      <c r="U765" s="40">
        <f>IFERROR(VLOOKUP(A765,Table1424[],10,0),0)</f>
        <v>46223</v>
      </c>
      <c r="V765">
        <f t="shared" si="52"/>
        <v>1</v>
      </c>
      <c r="W765" t="str">
        <f t="shared" si="53"/>
        <v>Available</v>
      </c>
      <c r="X765" s="164" t="str" cm="1">
        <f t="array" aca="1" ref="X765" ca="1">SUBSTITUTE(SUBSTITUTE(MID(CELL("filename"),FIND("[",CELL("filename"))+1,FIND("]",CELL("filename"))-FIND("[",CELL("filename"))-1)," JH Farmer Payment-",""),".xlsx","")</f>
        <v>Indent</v>
      </c>
      <c r="Y765" s="13">
        <f t="shared" si="50"/>
        <v>13.989613799950362</v>
      </c>
      <c r="Z765" s="3">
        <v>0</v>
      </c>
    </row>
    <row r="766" spans="1:27" x14ac:dyDescent="0.25">
      <c r="A766" t="str">
        <f>CONCATENATE(Table2[[#This Row],[Code]],Table2[[#This Row],[Farmers Code]])</f>
        <v>200200290017</v>
      </c>
      <c r="B766" s="1" t="str">
        <f>INDEX('MPG Payment'!$A:$A,MATCH(Table2[[#This Row],[Code]],'MPG Payment'!B:B,0))</f>
        <v>BMC Code :2002</v>
      </c>
      <c r="C766" t="str">
        <f>VLOOKUP(Table2[[#This Row],[Code]],'MPG Payment'!B:C,2,0)</f>
        <v>MURMA</v>
      </c>
      <c r="D766" s="17">
        <v>20020029</v>
      </c>
      <c r="E766" s="17" t="s">
        <v>27</v>
      </c>
      <c r="F766" s="1">
        <v>14</v>
      </c>
      <c r="G766" s="13">
        <v>77.97</v>
      </c>
      <c r="H766" s="13">
        <v>2952.6664999999998</v>
      </c>
      <c r="I766" s="166">
        <v>0</v>
      </c>
      <c r="J766" s="191">
        <v>0</v>
      </c>
      <c r="K766" s="166">
        <v>0</v>
      </c>
      <c r="L766" s="166">
        <v>0</v>
      </c>
      <c r="M766" s="18">
        <v>0</v>
      </c>
      <c r="N766" s="165">
        <f>VLOOKUP(Table2[[#This Row],[Code]],'MPG Payment'!$B$4:$Z$130,25,0)</f>
        <v>0</v>
      </c>
      <c r="O766" s="170">
        <f t="shared" si="51"/>
        <v>2953</v>
      </c>
      <c r="P766" t="str">
        <f>IFERROR(VLOOKUP(D766,'Bank Master'!$C$3:$D$7987,2,0),"Indirect")</f>
        <v>Direct</v>
      </c>
      <c r="Q766" t="str">
        <f>IFERROR(VLOOKUP(A766,Table1424[],6,0),0)</f>
        <v>RESHMA PARWEEN</v>
      </c>
      <c r="R766" t="str">
        <f>IFERROR(VLOOKUP(A766,Table1424[],7,0),0)</f>
        <v>110148312609</v>
      </c>
      <c r="S766" t="str">
        <f>IFERROR(VLOOKUP(A766,Table1424[],8,0),0)</f>
        <v>CNRB0004904</v>
      </c>
      <c r="T766">
        <f>IFERROR(VLOOKUP(A766,Table1424[],9,0),0)</f>
        <v>0</v>
      </c>
      <c r="U766" s="40">
        <f>IFERROR(VLOOKUP(A766,Table1424[],10,0),0)</f>
        <v>46237</v>
      </c>
      <c r="V766">
        <f t="shared" si="52"/>
        <v>1</v>
      </c>
      <c r="W766" t="str">
        <f t="shared" si="53"/>
        <v>Available</v>
      </c>
      <c r="X766" s="164" t="str" cm="1">
        <f t="array" aca="1" ref="X766" ca="1">SUBSTITUTE(SUBSTITUTE(MID(CELL("filename"),FIND("[",CELL("filename"))+1,FIND("]",CELL("filename"))-FIND("[",CELL("filename"))-1)," JH Farmer Payment-",""),".xlsx","")</f>
        <v>Indent</v>
      </c>
      <c r="Y766" s="13">
        <f t="shared" si="50"/>
        <v>26.50848467359241</v>
      </c>
      <c r="Z766" s="3">
        <v>0</v>
      </c>
    </row>
    <row r="767" spans="1:27" x14ac:dyDescent="0.25">
      <c r="A767" t="str">
        <f>CONCATENATE(Table2[[#This Row],[Code]],Table2[[#This Row],[Farmers Code]])</f>
        <v>200200290018</v>
      </c>
      <c r="B767" s="1" t="str">
        <f>INDEX('MPG Payment'!$A:$A,MATCH(Table2[[#This Row],[Code]],'MPG Payment'!B:B,0))</f>
        <v>BMC Code :2002</v>
      </c>
      <c r="C767" t="str">
        <f>VLOOKUP(Table2[[#This Row],[Code]],'MPG Payment'!B:C,2,0)</f>
        <v>MURMA</v>
      </c>
      <c r="D767" s="17">
        <v>20020029</v>
      </c>
      <c r="E767" s="17" t="s">
        <v>2</v>
      </c>
      <c r="F767" s="1">
        <v>7</v>
      </c>
      <c r="G767" s="13">
        <v>46.21</v>
      </c>
      <c r="H767" s="13">
        <v>1875.2463999999998</v>
      </c>
      <c r="I767" s="166">
        <v>0</v>
      </c>
      <c r="J767" s="191">
        <v>0</v>
      </c>
      <c r="K767" s="166">
        <v>0</v>
      </c>
      <c r="L767" s="166">
        <v>1270</v>
      </c>
      <c r="M767" s="18">
        <v>0</v>
      </c>
      <c r="N767" s="165">
        <f>VLOOKUP(Table2[[#This Row],[Code]],'MPG Payment'!$B$4:$Z$130,25,0)</f>
        <v>0</v>
      </c>
      <c r="O767" s="170">
        <f t="shared" si="51"/>
        <v>605</v>
      </c>
      <c r="P767" t="str">
        <f>IFERROR(VLOOKUP(D767,'Bank Master'!$C$3:$D$7987,2,0),"Indirect")</f>
        <v>Direct</v>
      </c>
      <c r="Q767" t="str">
        <f>IFERROR(VLOOKUP(A767,Table1424[],6,0),0)</f>
        <v>BUDHAN ORAON</v>
      </c>
      <c r="R767" t="str">
        <f>IFERROR(VLOOKUP(A767,Table1424[],7,0),0)</f>
        <v>59093695279</v>
      </c>
      <c r="S767" t="str">
        <f>IFERROR(VLOOKUP(A767,Table1424[],8,0),0)</f>
        <v>IDIB000B873</v>
      </c>
      <c r="T767">
        <f>IFERROR(VLOOKUP(A767,Table1424[],9,0),0)</f>
        <v>0</v>
      </c>
      <c r="U767" s="40">
        <f>IFERROR(VLOOKUP(A767,Table1424[],10,0),0)</f>
        <v>46231</v>
      </c>
      <c r="V767">
        <f t="shared" si="52"/>
        <v>1</v>
      </c>
      <c r="W767" t="str">
        <f t="shared" si="53"/>
        <v>Available</v>
      </c>
      <c r="X767" s="164" t="str" cm="1">
        <f t="array" aca="1" ref="X767" ca="1">SUBSTITUTE(SUBSTITUTE(MID(CELL("filename"),FIND("[",CELL("filename"))+1,FIND("]",CELL("filename"))-FIND("[",CELL("filename"))-1)," JH Farmer Payment-",""),".xlsx","")</f>
        <v>Indent</v>
      </c>
      <c r="Y767" s="13">
        <f t="shared" si="50"/>
        <v>14.203337805669769</v>
      </c>
      <c r="Z767" s="3">
        <v>0</v>
      </c>
    </row>
    <row r="768" spans="1:27" x14ac:dyDescent="0.25">
      <c r="A768" t="str">
        <f>CONCATENATE(Table2[[#This Row],[Code]],Table2[[#This Row],[Farmers Code]])</f>
        <v>200200290021</v>
      </c>
      <c r="B768" s="1" t="str">
        <f>INDEX('MPG Payment'!$A:$A,MATCH(Table2[[#This Row],[Code]],'MPG Payment'!B:B,0))</f>
        <v>BMC Code :2002</v>
      </c>
      <c r="C768" t="str">
        <f>VLOOKUP(Table2[[#This Row],[Code]],'MPG Payment'!B:C,2,0)</f>
        <v>MURMA</v>
      </c>
      <c r="D768" s="17">
        <v>20020029</v>
      </c>
      <c r="E768" s="17" t="s">
        <v>28</v>
      </c>
      <c r="F768" s="1">
        <v>14</v>
      </c>
      <c r="G768" s="13">
        <v>86.59</v>
      </c>
      <c r="H768" s="13">
        <v>3572.0989999999997</v>
      </c>
      <c r="I768" s="166">
        <v>0</v>
      </c>
      <c r="J768" s="191">
        <v>0</v>
      </c>
      <c r="K768" s="166">
        <v>0</v>
      </c>
      <c r="L768" s="166">
        <v>1270</v>
      </c>
      <c r="M768" s="18">
        <v>0</v>
      </c>
      <c r="N768" s="165">
        <f>VLOOKUP(Table2[[#This Row],[Code]],'MPG Payment'!$B$4:$Z$130,25,0)</f>
        <v>0</v>
      </c>
      <c r="O768" s="170">
        <f t="shared" si="51"/>
        <v>2302</v>
      </c>
      <c r="P768" t="str">
        <f>IFERROR(VLOOKUP(D768,'Bank Master'!$C$3:$D$7987,2,0),"Indirect")</f>
        <v>Direct</v>
      </c>
      <c r="Q768" t="str">
        <f>IFERROR(VLOOKUP(A768,Table1424[],6,0),0)</f>
        <v>KHUSHBOO KUJUR</v>
      </c>
      <c r="R768" t="str">
        <f>IFERROR(VLOOKUP(A768,Table1424[],7,0),0)</f>
        <v>84070293384</v>
      </c>
      <c r="S768" t="str">
        <f>IFERROR(VLOOKUP(A768,Table1424[],8,0),0)</f>
        <v>SBIN0RRVCGB</v>
      </c>
      <c r="T768">
        <f>IFERROR(VLOOKUP(A768,Table1424[],9,0),0)</f>
        <v>0</v>
      </c>
      <c r="U768" s="40">
        <f>IFERROR(VLOOKUP(A768,Table1424[],10,0),0)</f>
        <v>46251</v>
      </c>
      <c r="V768">
        <f t="shared" si="52"/>
        <v>1</v>
      </c>
      <c r="W768" t="str">
        <f t="shared" si="53"/>
        <v>Available</v>
      </c>
      <c r="X768" s="164" t="str" cm="1">
        <f t="array" aca="1" ref="X768" ca="1">SUBSTITUTE(SUBSTITUTE(MID(CELL("filename"),FIND("[",CELL("filename"))+1,FIND("]",CELL("filename"))-FIND("[",CELL("filename"))-1)," JH Farmer Payment-",""),".xlsx","")</f>
        <v>Indent</v>
      </c>
      <c r="Y768" s="13">
        <f t="shared" si="50"/>
        <v>28.877113985448666</v>
      </c>
      <c r="Z768" s="3">
        <v>0</v>
      </c>
    </row>
    <row r="769" spans="1:27" x14ac:dyDescent="0.25">
      <c r="A769" t="str">
        <f>CONCATENATE(Table2[[#This Row],[Code]],Table2[[#This Row],[Farmers Code]])</f>
        <v>200200290022</v>
      </c>
      <c r="B769" s="1" t="str">
        <f>INDEX('MPG Payment'!$A:$A,MATCH(Table2[[#This Row],[Code]],'MPG Payment'!B:B,0))</f>
        <v>BMC Code :2002</v>
      </c>
      <c r="C769" t="str">
        <f>VLOOKUP(Table2[[#This Row],[Code]],'MPG Payment'!B:C,2,0)</f>
        <v>MURMA</v>
      </c>
      <c r="D769" s="17">
        <v>20020029</v>
      </c>
      <c r="E769" s="17" t="s">
        <v>37</v>
      </c>
      <c r="F769" s="1">
        <v>14</v>
      </c>
      <c r="G769" s="13">
        <v>44.07</v>
      </c>
      <c r="H769" s="13">
        <v>1725.691</v>
      </c>
      <c r="I769" s="166">
        <v>0</v>
      </c>
      <c r="J769" s="191">
        <v>0</v>
      </c>
      <c r="K769" s="166">
        <v>0</v>
      </c>
      <c r="L769" s="166">
        <v>0</v>
      </c>
      <c r="M769" s="18">
        <v>0</v>
      </c>
      <c r="N769" s="165">
        <f>VLOOKUP(Table2[[#This Row],[Code]],'MPG Payment'!$B$4:$Z$130,25,0)</f>
        <v>0</v>
      </c>
      <c r="O769" s="170">
        <f t="shared" si="51"/>
        <v>1726</v>
      </c>
      <c r="P769" t="str">
        <f>IFERROR(VLOOKUP(D769,'Bank Master'!$C$3:$D$7987,2,0),"Indirect")</f>
        <v>Direct</v>
      </c>
      <c r="Q769" t="str">
        <f>IFERROR(VLOOKUP(A769,Table1424[],6,0),0)</f>
        <v>PUNIT ORAON</v>
      </c>
      <c r="R769" t="str">
        <f>IFERROR(VLOOKUP(A769,Table1424[],7,0),0)</f>
        <v>84067147102</v>
      </c>
      <c r="S769" t="str">
        <f>IFERROR(VLOOKUP(A769,Table1424[],8,0),0)</f>
        <v>SBIN0RRVCGB</v>
      </c>
      <c r="T769">
        <f>IFERROR(VLOOKUP(A769,Table1424[],9,0),0)</f>
        <v>0</v>
      </c>
      <c r="U769" s="40">
        <f>IFERROR(VLOOKUP(A769,Table1424[],10,0),0)</f>
        <v>46251</v>
      </c>
      <c r="V769">
        <f t="shared" si="52"/>
        <v>1</v>
      </c>
      <c r="W769" t="str">
        <f t="shared" si="53"/>
        <v>Available</v>
      </c>
      <c r="X769" s="164" t="str" cm="1">
        <f t="array" aca="1" ref="X769" ca="1">SUBSTITUTE(SUBSTITUTE(MID(CELL("filename"),FIND("[",CELL("filename"))+1,FIND("]",CELL("filename"))-FIND("[",CELL("filename"))-1)," JH Farmer Payment-",""),".xlsx","")</f>
        <v>Indent</v>
      </c>
      <c r="Y769" s="13">
        <f t="shared" si="50"/>
        <v>27.410567279328347</v>
      </c>
      <c r="Z769" s="3">
        <v>0</v>
      </c>
    </row>
    <row r="770" spans="1:27" x14ac:dyDescent="0.25">
      <c r="A770" t="str">
        <f>CONCATENATE(Table2[[#This Row],[Code]],Table2[[#This Row],[Farmers Code]])</f>
        <v>200200290023</v>
      </c>
      <c r="B770" s="1" t="str">
        <f>INDEX('MPG Payment'!$A:$A,MATCH(Table2[[#This Row],[Code]],'MPG Payment'!B:B,0))</f>
        <v>BMC Code :2002</v>
      </c>
      <c r="C770" t="str">
        <f>VLOOKUP(Table2[[#This Row],[Code]],'MPG Payment'!B:C,2,0)</f>
        <v>MURMA</v>
      </c>
      <c r="D770" s="17">
        <v>20020029</v>
      </c>
      <c r="E770" s="17" t="s">
        <v>38</v>
      </c>
      <c r="F770" s="1">
        <v>7</v>
      </c>
      <c r="G770" s="13">
        <v>22.880000000000003</v>
      </c>
      <c r="H770" s="13">
        <v>981.61959999999999</v>
      </c>
      <c r="I770" s="166">
        <v>0</v>
      </c>
      <c r="J770" s="191">
        <v>0</v>
      </c>
      <c r="K770" s="166">
        <v>0</v>
      </c>
      <c r="L770" s="166">
        <v>0</v>
      </c>
      <c r="M770" s="18">
        <v>0</v>
      </c>
      <c r="N770" s="165">
        <f>VLOOKUP(Table2[[#This Row],[Code]],'MPG Payment'!$B$4:$Z$130,25,0)</f>
        <v>0</v>
      </c>
      <c r="O770" s="170">
        <f t="shared" si="51"/>
        <v>982</v>
      </c>
      <c r="P770" t="str">
        <f>IFERROR(VLOOKUP(D770,'Bank Master'!$C$3:$D$7987,2,0),"Indirect")</f>
        <v>Direct</v>
      </c>
      <c r="Q770" t="str">
        <f>IFERROR(VLOOKUP(A770,Table1424[],6,0),0)</f>
        <v>SUSHIL BHAGAT</v>
      </c>
      <c r="R770" t="str">
        <f>IFERROR(VLOOKUP(A770,Table1424[],7,0),0)</f>
        <v>22009511730</v>
      </c>
      <c r="S770" t="str">
        <f>IFERROR(VLOOKUP(A770,Table1424[],8,0),0)</f>
        <v>SBIN0RRVCGB</v>
      </c>
      <c r="T770">
        <f>IFERROR(VLOOKUP(A770,Table1424[],9,0),0)</f>
        <v>0</v>
      </c>
      <c r="U770" s="40">
        <f>IFERROR(VLOOKUP(A770,Table1424[],10,0),0)</f>
        <v>46251</v>
      </c>
      <c r="V770">
        <f t="shared" si="52"/>
        <v>1</v>
      </c>
      <c r="W770" t="str">
        <f t="shared" si="53"/>
        <v>Available</v>
      </c>
      <c r="X770" s="164" t="str" cm="1">
        <f t="array" aca="1" ref="X770" ca="1">SUBSTITUTE(SUBSTITUTE(MID(CELL("filename"),FIND("[",CELL("filename"))+1,FIND("]",CELL("filename"))-FIND("[",CELL("filename"))-1)," JH Farmer Payment-",""),".xlsx","")</f>
        <v>Indent</v>
      </c>
      <c r="Y770" s="13">
        <f t="shared" si="50"/>
        <v>15.016034090909091</v>
      </c>
      <c r="Z770" s="3">
        <v>0</v>
      </c>
    </row>
    <row r="771" spans="1:27" x14ac:dyDescent="0.25">
      <c r="A771" t="str">
        <f>CONCATENATE(Table2[[#This Row],[Code]],Table2[[#This Row],[Farmers Code]])</f>
        <v>200200290024</v>
      </c>
      <c r="B771" s="1" t="str">
        <f>INDEX('MPG Payment'!$A:$A,MATCH(Table2[[#This Row],[Code]],'MPG Payment'!B:B,0))</f>
        <v>BMC Code :2002</v>
      </c>
      <c r="C771" t="str">
        <f>VLOOKUP(Table2[[#This Row],[Code]],'MPG Payment'!B:C,2,0)</f>
        <v>MURMA</v>
      </c>
      <c r="D771" s="17">
        <v>20020029</v>
      </c>
      <c r="E771" s="17" t="s">
        <v>29</v>
      </c>
      <c r="F771" s="1">
        <v>7</v>
      </c>
      <c r="G771" s="13">
        <v>19.239999999999998</v>
      </c>
      <c r="H771" s="13">
        <v>800.8442</v>
      </c>
      <c r="I771" s="166">
        <v>0</v>
      </c>
      <c r="J771" s="191">
        <v>0</v>
      </c>
      <c r="K771" s="166">
        <v>0</v>
      </c>
      <c r="L771" s="166">
        <v>0</v>
      </c>
      <c r="M771" s="18">
        <v>0</v>
      </c>
      <c r="N771" s="165">
        <f>VLOOKUP(Table2[[#This Row],[Code]],'MPG Payment'!$B$4:$Z$130,25,0)</f>
        <v>0</v>
      </c>
      <c r="O771" s="170">
        <f t="shared" si="51"/>
        <v>801</v>
      </c>
      <c r="P771" t="str">
        <f>IFERROR(VLOOKUP(D771,'Bank Master'!$C$3:$D$7987,2,0),"Indirect")</f>
        <v>Direct</v>
      </c>
      <c r="Q771" t="str">
        <f>IFERROR(VLOOKUP(A771,Table1424[],6,0),0)</f>
        <v>PRAKRITI KUJUR</v>
      </c>
      <c r="R771" t="str">
        <f>IFERROR(VLOOKUP(A771,Table1424[],7,0),0)</f>
        <v>4622108001613</v>
      </c>
      <c r="S771" t="str">
        <f>IFERROR(VLOOKUP(A771,Table1424[],8,0),0)</f>
        <v>CNRB0004622</v>
      </c>
      <c r="T771">
        <f>IFERROR(VLOOKUP(A771,Table1424[],9,0),0)</f>
        <v>0</v>
      </c>
      <c r="U771" s="40">
        <f>IFERROR(VLOOKUP(A771,Table1424[],10,0),0)</f>
        <v>46258</v>
      </c>
      <c r="V771">
        <f t="shared" si="52"/>
        <v>1</v>
      </c>
      <c r="W771" t="str">
        <f t="shared" si="53"/>
        <v>Available</v>
      </c>
      <c r="X771" s="164" t="str" cm="1">
        <f t="array" aca="1" ref="X771" ca="1">SUBSTITUTE(SUBSTITUTE(MID(CELL("filename"),FIND("[",CELL("filename"))+1,FIND("]",CELL("filename"))-FIND("[",CELL("filename"))-1)," JH Farmer Payment-",""),".xlsx","")</f>
        <v>Indent</v>
      </c>
      <c r="Y771" s="13">
        <f t="shared" ref="Y771:Y834" si="54">(F771*0.05)*(H771/G771)</f>
        <v>14.568371621621624</v>
      </c>
      <c r="Z771" s="3">
        <v>0</v>
      </c>
    </row>
    <row r="772" spans="1:27" x14ac:dyDescent="0.25">
      <c r="A772" t="str">
        <f>CONCATENATE(Table2[[#This Row],[Code]],Table2[[#This Row],[Farmers Code]])</f>
        <v>200200290025</v>
      </c>
      <c r="B772" s="1" t="str">
        <f>INDEX('MPG Payment'!$A:$A,MATCH(Table2[[#This Row],[Code]],'MPG Payment'!B:B,0))</f>
        <v>BMC Code :2002</v>
      </c>
      <c r="C772" t="str">
        <f>VLOOKUP(Table2[[#This Row],[Code]],'MPG Payment'!B:C,2,0)</f>
        <v>MURMA</v>
      </c>
      <c r="D772" s="17">
        <v>20020029</v>
      </c>
      <c r="E772" s="17" t="s">
        <v>5</v>
      </c>
      <c r="F772" s="1">
        <v>14</v>
      </c>
      <c r="G772" s="13">
        <v>50.11999999999999</v>
      </c>
      <c r="H772" s="13">
        <v>1759.5982000000001</v>
      </c>
      <c r="I772" s="166">
        <v>0</v>
      </c>
      <c r="J772" s="191">
        <v>0</v>
      </c>
      <c r="K772" s="166">
        <v>0</v>
      </c>
      <c r="L772" s="166">
        <v>0</v>
      </c>
      <c r="M772" s="18">
        <v>0</v>
      </c>
      <c r="N772" s="165">
        <f>VLOOKUP(Table2[[#This Row],[Code]],'MPG Payment'!$B$4:$Z$130,25,0)</f>
        <v>0</v>
      </c>
      <c r="O772" s="170">
        <f t="shared" si="51"/>
        <v>1760</v>
      </c>
      <c r="P772" t="str">
        <f>IFERROR(VLOOKUP(D772,'Bank Master'!$C$3:$D$7987,2,0),"Indirect")</f>
        <v>Direct</v>
      </c>
      <c r="Q772" t="str">
        <f>IFERROR(VLOOKUP(A772,Table1424[],6,0),0)</f>
        <v>MUNDAIR DEVI</v>
      </c>
      <c r="R772" t="str">
        <f>IFERROR(VLOOKUP(A772,Table1424[],7,0),0)</f>
        <v>22009563245</v>
      </c>
      <c r="S772" t="str">
        <f>IFERROR(VLOOKUP(A772,Table1424[],8,0),0)</f>
        <v>SBIN0RRVCGB</v>
      </c>
      <c r="T772">
        <f>IFERROR(VLOOKUP(A772,Table1424[],9,0),0)</f>
        <v>0</v>
      </c>
      <c r="U772" s="40">
        <f>IFERROR(VLOOKUP(A772,Table1424[],10,0),0)</f>
        <v>46258</v>
      </c>
      <c r="V772">
        <f t="shared" si="52"/>
        <v>1</v>
      </c>
      <c r="W772" t="str">
        <f t="shared" si="53"/>
        <v>Available</v>
      </c>
      <c r="X772" s="164" t="str" cm="1">
        <f t="array" aca="1" ref="X772" ca="1">SUBSTITUTE(SUBSTITUTE(MID(CELL("filename"),FIND("[",CELL("filename"))+1,FIND("]",CELL("filename"))-FIND("[",CELL("filename"))-1)," JH Farmer Payment-",""),".xlsx","")</f>
        <v>Indent</v>
      </c>
      <c r="Y772" s="13">
        <f t="shared" si="54"/>
        <v>24.575393854748615</v>
      </c>
      <c r="Z772" s="3">
        <v>0</v>
      </c>
    </row>
    <row r="773" spans="1:27" x14ac:dyDescent="0.25">
      <c r="A773" t="str">
        <f>CONCATENATE(Table2[[#This Row],[Code]],Table2[[#This Row],[Farmers Code]])</f>
        <v>200200290026</v>
      </c>
      <c r="B773" s="1" t="str">
        <f>INDEX('MPG Payment'!$A:$A,MATCH(Table2[[#This Row],[Code]],'MPG Payment'!B:B,0))</f>
        <v>BMC Code :2002</v>
      </c>
      <c r="C773" t="str">
        <f>VLOOKUP(Table2[[#This Row],[Code]],'MPG Payment'!B:C,2,0)</f>
        <v>MURMA</v>
      </c>
      <c r="D773" s="17">
        <v>20020029</v>
      </c>
      <c r="E773" s="17" t="s">
        <v>39</v>
      </c>
      <c r="F773" s="1">
        <v>14</v>
      </c>
      <c r="G773" s="13">
        <v>63.22</v>
      </c>
      <c r="H773" s="13">
        <v>2432.3589000000002</v>
      </c>
      <c r="I773" s="166">
        <v>0</v>
      </c>
      <c r="J773" s="191">
        <v>0</v>
      </c>
      <c r="K773" s="166">
        <v>0</v>
      </c>
      <c r="L773" s="166">
        <v>0</v>
      </c>
      <c r="M773" s="18">
        <v>0</v>
      </c>
      <c r="N773" s="165">
        <f>VLOOKUP(Table2[[#This Row],[Code]],'MPG Payment'!$B$4:$Z$130,25,0)</f>
        <v>0</v>
      </c>
      <c r="O773" s="170">
        <f t="shared" si="51"/>
        <v>2432</v>
      </c>
      <c r="P773" t="str">
        <f>IFERROR(VLOOKUP(D773,'Bank Master'!$C$3:$D$7987,2,0),"Indirect")</f>
        <v>Direct</v>
      </c>
      <c r="Q773" t="str">
        <f>IFERROR(VLOOKUP(A773,Table1424[],6,0),0)</f>
        <v>JUGNI KUMARI</v>
      </c>
      <c r="R773" t="str">
        <f>IFERROR(VLOOKUP(A773,Table1424[],7,0),0)</f>
        <v>59015666499</v>
      </c>
      <c r="S773" t="str">
        <f>IFERROR(VLOOKUP(A773,Table1424[],8,0),0)</f>
        <v>IDIB000B873</v>
      </c>
      <c r="T773">
        <f>IFERROR(VLOOKUP(A773,Table1424[],9,0),0)</f>
        <v>0</v>
      </c>
      <c r="U773" s="40">
        <f>IFERROR(VLOOKUP(A773,Table1424[],10,0),0)</f>
        <v>46272</v>
      </c>
      <c r="V773">
        <f t="shared" si="52"/>
        <v>1</v>
      </c>
      <c r="W773" t="str">
        <f t="shared" si="53"/>
        <v>Available</v>
      </c>
      <c r="X773" s="164" t="str" cm="1">
        <f t="array" aca="1" ref="X773" ca="1">SUBSTITUTE(SUBSTITUTE(MID(CELL("filename"),FIND("[",CELL("filename"))+1,FIND("]",CELL("filename"))-FIND("[",CELL("filename"))-1)," JH Farmer Payment-",""),".xlsx","")</f>
        <v>Indent</v>
      </c>
      <c r="Y773" s="13">
        <f t="shared" si="54"/>
        <v>26.932161183169885</v>
      </c>
      <c r="Z773" s="3">
        <v>0</v>
      </c>
    </row>
    <row r="774" spans="1:27" x14ac:dyDescent="0.25">
      <c r="A774" t="str">
        <f>CONCATENATE(Table2[[#This Row],[Code]],Table2[[#This Row],[Farmers Code]])</f>
        <v>200200290027</v>
      </c>
      <c r="B774" s="1" t="str">
        <f>INDEX('MPG Payment'!$A:$A,MATCH(Table2[[#This Row],[Code]],'MPG Payment'!B:B,0))</f>
        <v>BMC Code :2002</v>
      </c>
      <c r="C774" t="str">
        <f>VLOOKUP(Table2[[#This Row],[Code]],'MPG Payment'!B:C,2,0)</f>
        <v>MURMA</v>
      </c>
      <c r="D774" s="17">
        <v>20020029</v>
      </c>
      <c r="E774" s="17" t="s">
        <v>6</v>
      </c>
      <c r="F774" s="1">
        <v>6</v>
      </c>
      <c r="G774" s="13">
        <v>17.149999999999999</v>
      </c>
      <c r="H774" s="13">
        <v>698.10570000000007</v>
      </c>
      <c r="I774" s="166">
        <v>0</v>
      </c>
      <c r="J774" s="191">
        <v>0</v>
      </c>
      <c r="K774" s="166">
        <v>0</v>
      </c>
      <c r="L774" s="166">
        <v>0</v>
      </c>
      <c r="M774" s="18">
        <v>0</v>
      </c>
      <c r="N774" s="165">
        <f>VLOOKUP(Table2[[#This Row],[Code]],'MPG Payment'!$B$4:$Z$130,25,0)</f>
        <v>0</v>
      </c>
      <c r="O774" s="170">
        <f t="shared" si="51"/>
        <v>698</v>
      </c>
      <c r="P774" t="str">
        <f>IFERROR(VLOOKUP(D774,'Bank Master'!$C$3:$D$7987,2,0),"Indirect")</f>
        <v>Direct</v>
      </c>
      <c r="Q774" t="str">
        <f>IFERROR(VLOOKUP(A774,Table1424[],6,0),0)</f>
        <v>SULEKHA KHATUN</v>
      </c>
      <c r="R774" t="str">
        <f>IFERROR(VLOOKUP(A774,Table1424[],7,0),0)</f>
        <v>54248100003568</v>
      </c>
      <c r="S774" t="str">
        <f>IFERROR(VLOOKUP(A774,Table1424[],8,0),0)</f>
        <v>BARB0RATUCH</v>
      </c>
      <c r="T774">
        <f>IFERROR(VLOOKUP(A774,Table1424[],9,0),0)</f>
        <v>0</v>
      </c>
      <c r="U774" s="40">
        <f>IFERROR(VLOOKUP(A774,Table1424[],10,0),0)</f>
        <v>46272</v>
      </c>
      <c r="V774">
        <f t="shared" si="52"/>
        <v>1</v>
      </c>
      <c r="W774" t="str">
        <f t="shared" si="53"/>
        <v>Available</v>
      </c>
      <c r="X774" s="164" t="str" cm="1">
        <f t="array" aca="1" ref="X774" ca="1">SUBSTITUTE(SUBSTITUTE(MID(CELL("filename"),FIND("[",CELL("filename"))+1,FIND("]",CELL("filename"))-FIND("[",CELL("filename"))-1)," JH Farmer Payment-",""),".xlsx","")</f>
        <v>Indent</v>
      </c>
      <c r="Y774" s="13">
        <f t="shared" si="54"/>
        <v>12.21176151603499</v>
      </c>
      <c r="Z774" s="3">
        <v>0</v>
      </c>
      <c r="AA774" s="3"/>
    </row>
    <row r="775" spans="1:27" x14ac:dyDescent="0.25">
      <c r="A775" t="str">
        <f>CONCATENATE(Table2[[#This Row],[Code]],Table2[[#This Row],[Farmers Code]])</f>
        <v>200200290029</v>
      </c>
      <c r="B775" s="1" t="str">
        <f>INDEX('MPG Payment'!$A:$A,MATCH(Table2[[#This Row],[Code]],'MPG Payment'!B:B,0))</f>
        <v>BMC Code :2002</v>
      </c>
      <c r="C775" t="str">
        <f>VLOOKUP(Table2[[#This Row],[Code]],'MPG Payment'!B:C,2,0)</f>
        <v>MURMA</v>
      </c>
      <c r="D775" s="17">
        <v>20020029</v>
      </c>
      <c r="E775" s="17" t="s">
        <v>31</v>
      </c>
      <c r="F775" s="1">
        <v>4</v>
      </c>
      <c r="G775" s="13">
        <v>16.369999999999997</v>
      </c>
      <c r="H775" s="13">
        <v>597.24950000000001</v>
      </c>
      <c r="I775" s="166">
        <v>0</v>
      </c>
      <c r="J775" s="191">
        <v>0</v>
      </c>
      <c r="K775" s="166">
        <v>0</v>
      </c>
      <c r="L775" s="166">
        <v>0</v>
      </c>
      <c r="M775" s="18">
        <v>0</v>
      </c>
      <c r="N775" s="165">
        <f>VLOOKUP(Table2[[#This Row],[Code]],'MPG Payment'!$B$4:$Z$130,25,0)</f>
        <v>0</v>
      </c>
      <c r="O775" s="170">
        <f t="shared" si="51"/>
        <v>597</v>
      </c>
      <c r="P775" t="str">
        <f>IFERROR(VLOOKUP(D775,'Bank Master'!$C$3:$D$7987,2,0),"Indirect")</f>
        <v>Direct</v>
      </c>
      <c r="Q775" t="str">
        <f>IFERROR(VLOOKUP(A775,Table1424[],6,0),0)</f>
        <v>MAHAVIR ORAON</v>
      </c>
      <c r="R775" t="str">
        <f>IFERROR(VLOOKUP(A775,Table1424[],7,0),0)</f>
        <v>22009508013</v>
      </c>
      <c r="S775" t="str">
        <f>IFERROR(VLOOKUP(A775,Table1424[],8,0),0)</f>
        <v>SBIN0RRVCGB</v>
      </c>
      <c r="T775">
        <f>IFERROR(VLOOKUP(A775,Table1424[],9,0),0)</f>
        <v>0</v>
      </c>
      <c r="U775" s="40">
        <f>IFERROR(VLOOKUP(A775,Table1424[],10,0),0)</f>
        <v>46272</v>
      </c>
      <c r="V775">
        <f t="shared" si="52"/>
        <v>1</v>
      </c>
      <c r="W775" t="str">
        <f t="shared" si="53"/>
        <v>Available</v>
      </c>
      <c r="X775" s="164" t="str" cm="1">
        <f t="array" aca="1" ref="X775" ca="1">SUBSTITUTE(SUBSTITUTE(MID(CELL("filename"),FIND("[",CELL("filename"))+1,FIND("]",CELL("filename"))-FIND("[",CELL("filename"))-1)," JH Farmer Payment-",""),".xlsx","")</f>
        <v>Indent</v>
      </c>
      <c r="Y775" s="13">
        <f t="shared" si="54"/>
        <v>7.2968784361637153</v>
      </c>
      <c r="Z775" s="3">
        <v>0</v>
      </c>
    </row>
    <row r="776" spans="1:27" x14ac:dyDescent="0.25">
      <c r="A776" t="str">
        <f>CONCATENATE(Table2[[#This Row],[Code]],Table2[[#This Row],[Farmers Code]])</f>
        <v>200300010002</v>
      </c>
      <c r="B776" s="1" t="str">
        <f>INDEX('MPG Payment'!$A:$A,MATCH(Table2[[#This Row],[Code]],'MPG Payment'!B:B,0))</f>
        <v>BMC Code :2003</v>
      </c>
      <c r="C776" t="str">
        <f>VLOOKUP(Table2[[#This Row],[Code]],'MPG Payment'!B:C,2,0)</f>
        <v>Hisri Thakurgaon</v>
      </c>
      <c r="D776" s="17">
        <v>20030001</v>
      </c>
      <c r="E776" s="17" t="s">
        <v>17</v>
      </c>
      <c r="F776" s="1">
        <v>8</v>
      </c>
      <c r="G776" s="13">
        <v>503.1400000000001</v>
      </c>
      <c r="H776" s="13">
        <v>19712.0363</v>
      </c>
      <c r="I776" s="166">
        <v>1169</v>
      </c>
      <c r="J776" s="191">
        <v>0</v>
      </c>
      <c r="K776" s="166">
        <v>0</v>
      </c>
      <c r="L776" s="166">
        <v>0</v>
      </c>
      <c r="M776" s="18">
        <v>0</v>
      </c>
      <c r="N776" s="165">
        <f>VLOOKUP(Table2[[#This Row],[Code]],'MPG Payment'!$B$4:$Z$130,25,0)</f>
        <v>0</v>
      </c>
      <c r="O776" s="170">
        <f t="shared" si="51"/>
        <v>18543</v>
      </c>
      <c r="P776" t="str">
        <f>IFERROR(VLOOKUP(D776,'Bank Master'!$C$3:$D$7987,2,0),"Indirect")</f>
        <v>Direct</v>
      </c>
      <c r="Q776" t="str">
        <f>IFERROR(VLOOKUP(A776,Table1424[],6,0),0)</f>
        <v>CHANDAN TIWARI</v>
      </c>
      <c r="R776" t="str">
        <f>IFERROR(VLOOKUP(A776,Table1424[],7,0),0)</f>
        <v>492410110005698</v>
      </c>
      <c r="S776" t="str">
        <f>IFERROR(VLOOKUP(A776,Table1424[],8,0),0)</f>
        <v>BKID0004924</v>
      </c>
      <c r="T776" t="str">
        <f>IFERROR(VLOOKUP(A776,Table1424[],9,0),0)</f>
        <v>BANK OF INDIA</v>
      </c>
      <c r="U776" s="40">
        <f>IFERROR(VLOOKUP(A776,Table1424[],10,0),0)</f>
        <v>45199</v>
      </c>
      <c r="V776">
        <f t="shared" si="52"/>
        <v>1</v>
      </c>
      <c r="W776" t="str">
        <f t="shared" si="53"/>
        <v>Available</v>
      </c>
      <c r="X776" s="164" t="str" cm="1">
        <f t="array" aca="1" ref="X776" ca="1">SUBSTITUTE(SUBSTITUTE(MID(CELL("filename"),FIND("[",CELL("filename"))+1,FIND("]",CELL("filename"))-FIND("[",CELL("filename"))-1)," JH Farmer Payment-",""),".xlsx","")</f>
        <v>Indent</v>
      </c>
      <c r="Y776" s="13">
        <f t="shared" si="54"/>
        <v>15.671213817227807</v>
      </c>
      <c r="Z776" s="3">
        <v>0</v>
      </c>
    </row>
    <row r="777" spans="1:27" x14ac:dyDescent="0.25">
      <c r="A777" t="str">
        <f>CONCATENATE(Table2[[#This Row],[Code]],Table2[[#This Row],[Farmers Code]])</f>
        <v>200300010005</v>
      </c>
      <c r="B777" s="1" t="str">
        <f>INDEX('MPG Payment'!$A:$A,MATCH(Table2[[#This Row],[Code]],'MPG Payment'!B:B,0))</f>
        <v>BMC Code :2003</v>
      </c>
      <c r="C777" t="str">
        <f>VLOOKUP(Table2[[#This Row],[Code]],'MPG Payment'!B:C,2,0)</f>
        <v>Hisri Thakurgaon</v>
      </c>
      <c r="D777" s="17">
        <v>20030001</v>
      </c>
      <c r="E777" s="17" t="s">
        <v>18</v>
      </c>
      <c r="F777" s="1">
        <v>14</v>
      </c>
      <c r="G777" s="13">
        <v>53.1</v>
      </c>
      <c r="H777" s="13">
        <v>2035.4700999999998</v>
      </c>
      <c r="I777" s="166">
        <v>0</v>
      </c>
      <c r="J777" s="191">
        <v>0</v>
      </c>
      <c r="K777" s="166">
        <v>0</v>
      </c>
      <c r="L777" s="166">
        <v>0</v>
      </c>
      <c r="M777" s="18">
        <v>0</v>
      </c>
      <c r="N777" s="165">
        <f>VLOOKUP(Table2[[#This Row],[Code]],'MPG Payment'!$B$4:$Z$130,25,0)</f>
        <v>0</v>
      </c>
      <c r="O777" s="170">
        <f t="shared" si="51"/>
        <v>2035</v>
      </c>
      <c r="P777" t="str">
        <f>IFERROR(VLOOKUP(D777,'Bank Master'!$C$3:$D$7987,2,0),"Indirect")</f>
        <v>Direct</v>
      </c>
      <c r="Q777" t="str">
        <f>IFERROR(VLOOKUP(A777,Table1424[],6,0),0)</f>
        <v>SIVANI KUMARI</v>
      </c>
      <c r="R777" t="str">
        <f>IFERROR(VLOOKUP(A777,Table1424[],7,0),0)</f>
        <v>492410510008811</v>
      </c>
      <c r="S777" t="str">
        <f>IFERROR(VLOOKUP(A777,Table1424[],8,0),0)</f>
        <v>BKID0004924</v>
      </c>
      <c r="T777" t="str">
        <f>IFERROR(VLOOKUP(A777,Table1424[],9,0),0)</f>
        <v>BANK OF INDIA</v>
      </c>
      <c r="U777" s="40">
        <f>IFERROR(VLOOKUP(A777,Table1424[],10,0),0)</f>
        <v>45199</v>
      </c>
      <c r="V777">
        <f t="shared" si="52"/>
        <v>1</v>
      </c>
      <c r="W777" t="str">
        <f t="shared" si="53"/>
        <v>Available</v>
      </c>
      <c r="X777" s="164" t="str" cm="1">
        <f t="array" aca="1" ref="X777" ca="1">SUBSTITUTE(SUBSTITUTE(MID(CELL("filename"),FIND("[",CELL("filename"))+1,FIND("]",CELL("filename"))-FIND("[",CELL("filename"))-1)," JH Farmer Payment-",""),".xlsx","")</f>
        <v>Indent</v>
      </c>
      <c r="Y777" s="13">
        <f t="shared" si="54"/>
        <v>26.832939171374761</v>
      </c>
      <c r="Z777" s="3">
        <v>0</v>
      </c>
    </row>
    <row r="778" spans="1:27" x14ac:dyDescent="0.25">
      <c r="A778" t="str">
        <f>CONCATENATE(Table2[[#This Row],[Code]],Table2[[#This Row],[Farmers Code]])</f>
        <v>200300010006</v>
      </c>
      <c r="B778" s="1" t="str">
        <f>INDEX('MPG Payment'!$A:$A,MATCH(Table2[[#This Row],[Code]],'MPG Payment'!B:B,0))</f>
        <v>BMC Code :2003</v>
      </c>
      <c r="C778" t="str">
        <f>VLOOKUP(Table2[[#This Row],[Code]],'MPG Payment'!B:C,2,0)</f>
        <v>Hisri Thakurgaon</v>
      </c>
      <c r="D778" s="17">
        <v>20030001</v>
      </c>
      <c r="E778" s="17" t="s">
        <v>19</v>
      </c>
      <c r="F778" s="1">
        <v>14</v>
      </c>
      <c r="G778" s="13">
        <v>42.41</v>
      </c>
      <c r="H778" s="13">
        <v>1682.6605999999999</v>
      </c>
      <c r="I778" s="166">
        <v>0</v>
      </c>
      <c r="J778" s="191">
        <v>0</v>
      </c>
      <c r="K778" s="166">
        <v>0</v>
      </c>
      <c r="L778" s="166">
        <v>0</v>
      </c>
      <c r="M778" s="18">
        <v>0</v>
      </c>
      <c r="N778" s="165">
        <f>VLOOKUP(Table2[[#This Row],[Code]],'MPG Payment'!$B$4:$Z$130,25,0)</f>
        <v>0</v>
      </c>
      <c r="O778" s="170">
        <f t="shared" si="51"/>
        <v>1683</v>
      </c>
      <c r="P778" t="str">
        <f>IFERROR(VLOOKUP(D778,'Bank Master'!$C$3:$D$7987,2,0),"Indirect")</f>
        <v>Direct</v>
      </c>
      <c r="Q778" t="str">
        <f>IFERROR(VLOOKUP(A778,Table1424[],6,0),0)</f>
        <v>SUMITRA DEVI</v>
      </c>
      <c r="R778" t="str">
        <f>IFERROR(VLOOKUP(A778,Table1424[],7,0),0)</f>
        <v>492418210002785</v>
      </c>
      <c r="S778" t="str">
        <f>IFERROR(VLOOKUP(A778,Table1424[],8,0),0)</f>
        <v>BKID0004924</v>
      </c>
      <c r="T778" t="str">
        <f>IFERROR(VLOOKUP(A778,Table1424[],9,0),0)</f>
        <v>BANK OF INDIA</v>
      </c>
      <c r="U778" s="40">
        <f>IFERROR(VLOOKUP(A778,Table1424[],10,0),0)</f>
        <v>45199</v>
      </c>
      <c r="V778">
        <f t="shared" si="52"/>
        <v>1</v>
      </c>
      <c r="W778" t="str">
        <f t="shared" si="53"/>
        <v>Available</v>
      </c>
      <c r="X778" s="164" t="str" cm="1">
        <f t="array" aca="1" ref="X778" ca="1">SUBSTITUTE(SUBSTITUTE(MID(CELL("filename"),FIND("[",CELL("filename"))+1,FIND("]",CELL("filename"))-FIND("[",CELL("filename"))-1)," JH Farmer Payment-",""),".xlsx","")</f>
        <v>Indent</v>
      </c>
      <c r="Y778" s="13">
        <f t="shared" si="54"/>
        <v>27.773223767979253</v>
      </c>
      <c r="Z778" s="3">
        <v>0</v>
      </c>
    </row>
    <row r="779" spans="1:27" x14ac:dyDescent="0.25">
      <c r="A779" t="str">
        <f>CONCATENATE(Table2[[#This Row],[Code]],Table2[[#This Row],[Farmers Code]])</f>
        <v>200300010007</v>
      </c>
      <c r="B779" s="1" t="str">
        <f>INDEX('MPG Payment'!$A:$A,MATCH(Table2[[#This Row],[Code]],'MPG Payment'!B:B,0))</f>
        <v>BMC Code :2003</v>
      </c>
      <c r="C779" t="str">
        <f>VLOOKUP(Table2[[#This Row],[Code]],'MPG Payment'!B:C,2,0)</f>
        <v>Hisri Thakurgaon</v>
      </c>
      <c r="D779" s="17">
        <v>20030001</v>
      </c>
      <c r="E779" s="17" t="s">
        <v>20</v>
      </c>
      <c r="F779" s="1">
        <v>7</v>
      </c>
      <c r="G779" s="13">
        <v>12.96</v>
      </c>
      <c r="H779" s="13">
        <v>568.20980000000009</v>
      </c>
      <c r="I779" s="166">
        <v>0</v>
      </c>
      <c r="J779" s="191">
        <v>0</v>
      </c>
      <c r="K779" s="166">
        <v>0</v>
      </c>
      <c r="L779" s="166">
        <v>0</v>
      </c>
      <c r="M779" s="18">
        <v>0</v>
      </c>
      <c r="N779" s="165">
        <f>VLOOKUP(Table2[[#This Row],[Code]],'MPG Payment'!$B$4:$Z$130,25,0)</f>
        <v>0</v>
      </c>
      <c r="O779" s="170">
        <f t="shared" si="51"/>
        <v>568</v>
      </c>
      <c r="P779" t="str">
        <f>IFERROR(VLOOKUP(D779,'Bank Master'!$C$3:$D$7987,2,0),"Indirect")</f>
        <v>Direct</v>
      </c>
      <c r="Q779" t="str">
        <f>IFERROR(VLOOKUP(A779,Table1424[],6,0),0)</f>
        <v>UMESH KUMAR KUSHWAHA</v>
      </c>
      <c r="R779" t="str">
        <f>IFERROR(VLOOKUP(A779,Table1424[],7,0),0)</f>
        <v>27620110057445</v>
      </c>
      <c r="S779" t="str">
        <f>IFERROR(VLOOKUP(A779,Table1424[],8,0),0)</f>
        <v>UCBA0002762</v>
      </c>
      <c r="T779" t="str">
        <f>IFERROR(VLOOKUP(A779,Table1424[],9,0),0)</f>
        <v xml:space="preserve">UCO BANK </v>
      </c>
      <c r="U779" s="40">
        <f>IFERROR(VLOOKUP(A779,Table1424[],10,0),0)</f>
        <v>45199</v>
      </c>
      <c r="V779">
        <f t="shared" si="52"/>
        <v>1</v>
      </c>
      <c r="W779" t="str">
        <f t="shared" si="53"/>
        <v>Available</v>
      </c>
      <c r="X779" s="164" t="str" cm="1">
        <f t="array" aca="1" ref="X779" ca="1">SUBSTITUTE(SUBSTITUTE(MID(CELL("filename"),FIND("[",CELL("filename"))+1,FIND("]",CELL("filename"))-FIND("[",CELL("filename"))-1)," JH Farmer Payment-",""),".xlsx","")</f>
        <v>Indent</v>
      </c>
      <c r="Y779" s="13">
        <f t="shared" si="54"/>
        <v>15.345172067901238</v>
      </c>
      <c r="Z779" s="3">
        <v>0</v>
      </c>
    </row>
    <row r="780" spans="1:27" x14ac:dyDescent="0.25">
      <c r="A780" t="str">
        <f>CONCATENATE(Table2[[#This Row],[Code]],Table2[[#This Row],[Farmers Code]])</f>
        <v>200300010013</v>
      </c>
      <c r="B780" s="1" t="str">
        <f>INDEX('MPG Payment'!$A:$A,MATCH(Table2[[#This Row],[Code]],'MPG Payment'!B:B,0))</f>
        <v>BMC Code :2003</v>
      </c>
      <c r="C780" t="str">
        <f>VLOOKUP(Table2[[#This Row],[Code]],'MPG Payment'!B:C,2,0)</f>
        <v>Hisri Thakurgaon</v>
      </c>
      <c r="D780" s="17">
        <v>20030001</v>
      </c>
      <c r="E780" s="17" t="s">
        <v>23</v>
      </c>
      <c r="F780" s="1">
        <v>7</v>
      </c>
      <c r="G780" s="13">
        <v>19.849999999999998</v>
      </c>
      <c r="H780" s="13">
        <v>897.63369999999986</v>
      </c>
      <c r="I780" s="166">
        <v>0</v>
      </c>
      <c r="J780" s="191">
        <v>0</v>
      </c>
      <c r="K780" s="166">
        <v>0</v>
      </c>
      <c r="L780" s="166">
        <v>0</v>
      </c>
      <c r="M780" s="18">
        <v>0</v>
      </c>
      <c r="N780" s="165">
        <f>VLOOKUP(Table2[[#This Row],[Code]],'MPG Payment'!$B$4:$Z$130,25,0)</f>
        <v>0</v>
      </c>
      <c r="O780" s="170">
        <f t="shared" si="51"/>
        <v>898</v>
      </c>
      <c r="P780" t="str">
        <f>IFERROR(VLOOKUP(D780,'Bank Master'!$C$3:$D$7987,2,0),"Indirect")</f>
        <v>Direct</v>
      </c>
      <c r="Q780" t="str">
        <f>IFERROR(VLOOKUP(A780,Table1424[],6,0),0)</f>
        <v>SHYAM K KUSHWAHA</v>
      </c>
      <c r="R780" t="str">
        <f>IFERROR(VLOOKUP(A780,Table1424[],7,0),0)</f>
        <v>520291023959852</v>
      </c>
      <c r="S780" t="str">
        <f>IFERROR(VLOOKUP(A780,Table1424[],8,0),0)</f>
        <v>UBIN0915874</v>
      </c>
      <c r="T780" t="str">
        <f>IFERROR(VLOOKUP(A780,Table1424[],9,0),0)</f>
        <v>UNION BANK OF INDIA</v>
      </c>
      <c r="U780" s="40">
        <f>IFERROR(VLOOKUP(A780,Table1424[],10,0),0)</f>
        <v>45199</v>
      </c>
      <c r="V780">
        <f t="shared" si="52"/>
        <v>1</v>
      </c>
      <c r="W780" t="str">
        <f t="shared" si="53"/>
        <v>Available</v>
      </c>
      <c r="X780" s="164" t="str" cm="1">
        <f t="array" aca="1" ref="X780" ca="1">SUBSTITUTE(SUBSTITUTE(MID(CELL("filename"),FIND("[",CELL("filename"))+1,FIND("]",CELL("filename"))-FIND("[",CELL("filename"))-1)," JH Farmer Payment-",""),".xlsx","")</f>
        <v>Indent</v>
      </c>
      <c r="Y780" s="13">
        <f t="shared" si="54"/>
        <v>15.827294458438288</v>
      </c>
      <c r="Z780" s="3">
        <v>0</v>
      </c>
    </row>
    <row r="781" spans="1:27" x14ac:dyDescent="0.25">
      <c r="A781" t="str">
        <f>CONCATENATE(Table2[[#This Row],[Code]],Table2[[#This Row],[Farmers Code]])</f>
        <v>200300010014</v>
      </c>
      <c r="B781" s="1" t="str">
        <f>INDEX('MPG Payment'!$A:$A,MATCH(Table2[[#This Row],[Code]],'MPG Payment'!B:B,0))</f>
        <v>BMC Code :2003</v>
      </c>
      <c r="C781" t="str">
        <f>VLOOKUP(Table2[[#This Row],[Code]],'MPG Payment'!B:C,2,0)</f>
        <v>Hisri Thakurgaon</v>
      </c>
      <c r="D781" s="17">
        <v>20030001</v>
      </c>
      <c r="E781" s="17" t="s">
        <v>24</v>
      </c>
      <c r="F781" s="1">
        <v>7</v>
      </c>
      <c r="G781" s="13">
        <v>15.77</v>
      </c>
      <c r="H781" s="13">
        <v>939.03390000000002</v>
      </c>
      <c r="I781" s="166">
        <v>0</v>
      </c>
      <c r="J781" s="191">
        <v>0</v>
      </c>
      <c r="K781" s="166">
        <v>0</v>
      </c>
      <c r="L781" s="166">
        <v>0</v>
      </c>
      <c r="M781" s="18">
        <v>0</v>
      </c>
      <c r="N781" s="165">
        <f>VLOOKUP(Table2[[#This Row],[Code]],'MPG Payment'!$B$4:$Z$130,25,0)</f>
        <v>0</v>
      </c>
      <c r="O781" s="170">
        <f t="shared" si="51"/>
        <v>939</v>
      </c>
      <c r="P781" t="str">
        <f>IFERROR(VLOOKUP(D781,'Bank Master'!$C$3:$D$7987,2,0),"Indirect")</f>
        <v>Direct</v>
      </c>
      <c r="Q781" t="str">
        <f>IFERROR(VLOOKUP(A781,Table1424[],6,0),0)</f>
        <v xml:space="preserve">Vikram Kumar Kuswaha </v>
      </c>
      <c r="R781" t="str">
        <f>IFERROR(VLOOKUP(A781,Table1424[],7,0),0)</f>
        <v>27620110001288</v>
      </c>
      <c r="S781" t="str">
        <f>IFERROR(VLOOKUP(A781,Table1424[],8,0),0)</f>
        <v>UCBA0002762</v>
      </c>
      <c r="T781" t="str">
        <f>IFERROR(VLOOKUP(A781,Table1424[],9,0),0)</f>
        <v xml:space="preserve">UCO BANK </v>
      </c>
      <c r="U781" s="40">
        <f>IFERROR(VLOOKUP(A781,Table1424[],10,0),0)</f>
        <v>45199</v>
      </c>
      <c r="V781">
        <f t="shared" si="52"/>
        <v>1</v>
      </c>
      <c r="W781" t="str">
        <f t="shared" si="53"/>
        <v>Available</v>
      </c>
      <c r="X781" s="164" t="str" cm="1">
        <f t="array" aca="1" ref="X781" ca="1">SUBSTITUTE(SUBSTITUTE(MID(CELL("filename"),FIND("[",CELL("filename"))+1,FIND("]",CELL("filename"))-FIND("[",CELL("filename"))-1)," JH Farmer Payment-",""),".xlsx","")</f>
        <v>Indent</v>
      </c>
      <c r="Y781" s="13">
        <f t="shared" si="54"/>
        <v>20.840955294863669</v>
      </c>
      <c r="Z781" s="3">
        <v>0</v>
      </c>
    </row>
    <row r="782" spans="1:27" x14ac:dyDescent="0.25">
      <c r="A782" t="str">
        <f>CONCATENATE(Table2[[#This Row],[Code]],Table2[[#This Row],[Farmers Code]])</f>
        <v>200300010015</v>
      </c>
      <c r="B782" s="1" t="str">
        <f>INDEX('MPG Payment'!$A:$A,MATCH(Table2[[#This Row],[Code]],'MPG Payment'!B:B,0))</f>
        <v>BMC Code :2003</v>
      </c>
      <c r="C782" t="str">
        <f>VLOOKUP(Table2[[#This Row],[Code]],'MPG Payment'!B:C,2,0)</f>
        <v>Hisri Thakurgaon</v>
      </c>
      <c r="D782" s="17">
        <v>20030001</v>
      </c>
      <c r="E782" s="17" t="s">
        <v>25</v>
      </c>
      <c r="F782" s="1">
        <v>14</v>
      </c>
      <c r="G782" s="13">
        <v>58.980000000000004</v>
      </c>
      <c r="H782" s="13">
        <v>2474.4414000000002</v>
      </c>
      <c r="I782" s="166">
        <v>0</v>
      </c>
      <c r="J782" s="191">
        <v>0</v>
      </c>
      <c r="K782" s="166">
        <v>0</v>
      </c>
      <c r="L782" s="166">
        <v>0</v>
      </c>
      <c r="M782" s="18">
        <v>0</v>
      </c>
      <c r="N782" s="165">
        <f>VLOOKUP(Table2[[#This Row],[Code]],'MPG Payment'!$B$4:$Z$130,25,0)</f>
        <v>0</v>
      </c>
      <c r="O782" s="170">
        <f t="shared" si="51"/>
        <v>2474</v>
      </c>
      <c r="P782" t="str">
        <f>IFERROR(VLOOKUP(D782,'Bank Master'!$C$3:$D$7987,2,0),"Indirect")</f>
        <v>Direct</v>
      </c>
      <c r="Q782" t="str">
        <f>IFERROR(VLOOKUP(A782,Table1424[],6,0),0)</f>
        <v xml:space="preserve">Premamati Devi </v>
      </c>
      <c r="R782" t="str">
        <f>IFERROR(VLOOKUP(A782,Table1424[],7,0),0)</f>
        <v>492418210009161</v>
      </c>
      <c r="S782" t="str">
        <f>IFERROR(VLOOKUP(A782,Table1424[],8,0),0)</f>
        <v>BKID0004924</v>
      </c>
      <c r="T782" t="str">
        <f>IFERROR(VLOOKUP(A782,Table1424[],9,0),0)</f>
        <v>BANK OF INDIA</v>
      </c>
      <c r="U782" s="40">
        <f>IFERROR(VLOOKUP(A782,Table1424[],10,0),0)</f>
        <v>45255</v>
      </c>
      <c r="V782">
        <f t="shared" si="52"/>
        <v>1</v>
      </c>
      <c r="W782" t="str">
        <f t="shared" si="53"/>
        <v>Available</v>
      </c>
      <c r="X782" s="164" t="str" cm="1">
        <f t="array" aca="1" ref="X782" ca="1">SUBSTITUTE(SUBSTITUTE(MID(CELL("filename"),FIND("[",CELL("filename"))+1,FIND("]",CELL("filename"))-FIND("[",CELL("filename"))-1)," JH Farmer Payment-",""),".xlsx","")</f>
        <v>Indent</v>
      </c>
      <c r="Y782" s="13">
        <f t="shared" si="54"/>
        <v>29.367734486266531</v>
      </c>
      <c r="Z782" s="3">
        <v>0</v>
      </c>
    </row>
    <row r="783" spans="1:27" x14ac:dyDescent="0.25">
      <c r="A783" t="str">
        <f>CONCATENATE(Table2[[#This Row],[Code]],Table2[[#This Row],[Farmers Code]])</f>
        <v>200300010019</v>
      </c>
      <c r="B783" s="1" t="str">
        <f>INDEX('MPG Payment'!$A:$A,MATCH(Table2[[#This Row],[Code]],'MPG Payment'!B:B,0))</f>
        <v>BMC Code :2003</v>
      </c>
      <c r="C783" t="str">
        <f>VLOOKUP(Table2[[#This Row],[Code]],'MPG Payment'!B:C,2,0)</f>
        <v>Hisri Thakurgaon</v>
      </c>
      <c r="D783" s="17">
        <v>20030001</v>
      </c>
      <c r="E783" s="17" t="s">
        <v>3</v>
      </c>
      <c r="F783" s="1">
        <v>1</v>
      </c>
      <c r="G783" s="13">
        <v>6.12</v>
      </c>
      <c r="H783" s="13">
        <v>198.28799999999998</v>
      </c>
      <c r="I783" s="166">
        <v>0</v>
      </c>
      <c r="J783" s="191">
        <v>0</v>
      </c>
      <c r="K783" s="166">
        <v>0</v>
      </c>
      <c r="L783" s="166">
        <v>0</v>
      </c>
      <c r="M783" s="18">
        <v>0</v>
      </c>
      <c r="N783" s="165">
        <f>VLOOKUP(Table2[[#This Row],[Code]],'MPG Payment'!$B$4:$Z$130,25,0)</f>
        <v>0</v>
      </c>
      <c r="O783" s="170">
        <f t="shared" si="51"/>
        <v>198</v>
      </c>
      <c r="P783" t="str">
        <f>IFERROR(VLOOKUP(D783,'Bank Master'!$C$3:$D$7987,2,0),"Indirect")</f>
        <v>Direct</v>
      </c>
      <c r="Q783" t="str">
        <f>IFERROR(VLOOKUP(A783,Table1424[],6,0),0)</f>
        <v xml:space="preserve">Ajay Mahto </v>
      </c>
      <c r="R783" t="str">
        <f>IFERROR(VLOOKUP(A783,Table1424[],7,0),0)</f>
        <v>27620210001189</v>
      </c>
      <c r="S783" t="str">
        <f>IFERROR(VLOOKUP(A783,Table1424[],8,0),0)</f>
        <v>UCBA0002762</v>
      </c>
      <c r="T783" t="str">
        <f>IFERROR(VLOOKUP(A783,Table1424[],9,0),0)</f>
        <v xml:space="preserve">UCO BANK </v>
      </c>
      <c r="U783" s="40">
        <f>IFERROR(VLOOKUP(A783,Table1424[],10,0),0)</f>
        <v>45276</v>
      </c>
      <c r="V783">
        <f t="shared" si="52"/>
        <v>1</v>
      </c>
      <c r="W783" t="str">
        <f t="shared" si="53"/>
        <v>Available</v>
      </c>
      <c r="X783" s="164" t="str" cm="1">
        <f t="array" aca="1" ref="X783" ca="1">SUBSTITUTE(SUBSTITUTE(MID(CELL("filename"),FIND("[",CELL("filename"))+1,FIND("]",CELL("filename"))-FIND("[",CELL("filename"))-1)," JH Farmer Payment-",""),".xlsx","")</f>
        <v>Indent</v>
      </c>
      <c r="Y783" s="13">
        <f t="shared" si="54"/>
        <v>1.62</v>
      </c>
      <c r="Z783" s="3">
        <v>0</v>
      </c>
    </row>
    <row r="784" spans="1:27" x14ac:dyDescent="0.25">
      <c r="A784" t="str">
        <f>CONCATENATE(Table2[[#This Row],[Code]],Table2[[#This Row],[Farmers Code]])</f>
        <v>200300010020</v>
      </c>
      <c r="B784" s="1" t="str">
        <f>INDEX('MPG Payment'!$A:$A,MATCH(Table2[[#This Row],[Code]],'MPG Payment'!B:B,0))</f>
        <v>BMC Code :2003</v>
      </c>
      <c r="C784" t="str">
        <f>VLOOKUP(Table2[[#This Row],[Code]],'MPG Payment'!B:C,2,0)</f>
        <v>Hisri Thakurgaon</v>
      </c>
      <c r="D784" s="17">
        <v>20030001</v>
      </c>
      <c r="E784" s="17" t="s">
        <v>4</v>
      </c>
      <c r="F784" s="1">
        <v>14</v>
      </c>
      <c r="G784" s="13">
        <v>44.96</v>
      </c>
      <c r="H784" s="13">
        <v>1696.0439999999999</v>
      </c>
      <c r="I784" s="166">
        <v>0</v>
      </c>
      <c r="J784" s="191">
        <v>0</v>
      </c>
      <c r="K784" s="166">
        <v>0</v>
      </c>
      <c r="L784" s="166">
        <v>0</v>
      </c>
      <c r="M784" s="18">
        <v>0</v>
      </c>
      <c r="N784" s="165">
        <f>VLOOKUP(Table2[[#This Row],[Code]],'MPG Payment'!$B$4:$Z$130,25,0)</f>
        <v>0</v>
      </c>
      <c r="O784" s="170">
        <f t="shared" si="51"/>
        <v>1696</v>
      </c>
      <c r="P784" t="str">
        <f>IFERROR(VLOOKUP(D784,'Bank Master'!$C$3:$D$7987,2,0),"Indirect")</f>
        <v>Direct</v>
      </c>
      <c r="Q784" t="str">
        <f>IFERROR(VLOOKUP(A784,Table1424[],6,0),0)</f>
        <v xml:space="preserve">Janki Devi </v>
      </c>
      <c r="R784" t="str">
        <f>IFERROR(VLOOKUP(A784,Table1424[],7,0),0)</f>
        <v>492418210009162</v>
      </c>
      <c r="S784" t="str">
        <f>IFERROR(VLOOKUP(A784,Table1424[],8,0),0)</f>
        <v>BKID0004924</v>
      </c>
      <c r="T784" t="str">
        <f>IFERROR(VLOOKUP(A784,Table1424[],9,0),0)</f>
        <v>BANK OF INDIA</v>
      </c>
      <c r="U784" s="40">
        <f>IFERROR(VLOOKUP(A784,Table1424[],10,0),0)</f>
        <v>45276</v>
      </c>
      <c r="V784">
        <f t="shared" si="52"/>
        <v>1</v>
      </c>
      <c r="W784" t="str">
        <f t="shared" si="53"/>
        <v>Available</v>
      </c>
      <c r="X784" s="164" t="str" cm="1">
        <f t="array" aca="1" ref="X784" ca="1">SUBSTITUTE(SUBSTITUTE(MID(CELL("filename"),FIND("[",CELL("filename"))+1,FIND("]",CELL("filename"))-FIND("[",CELL("filename"))-1)," JH Farmer Payment-",""),".xlsx","")</f>
        <v>Indent</v>
      </c>
      <c r="Y784" s="13">
        <f t="shared" si="54"/>
        <v>26.406379003558719</v>
      </c>
      <c r="Z784" s="3">
        <v>0</v>
      </c>
    </row>
    <row r="785" spans="1:27" x14ac:dyDescent="0.25">
      <c r="A785" t="str">
        <f>CONCATENATE(Table2[[#This Row],[Code]],Table2[[#This Row],[Farmers Code]])</f>
        <v>200300010021</v>
      </c>
      <c r="B785" s="1" t="str">
        <f>INDEX('MPG Payment'!$A:$A,MATCH(Table2[[#This Row],[Code]],'MPG Payment'!B:B,0))</f>
        <v>BMC Code :2003</v>
      </c>
      <c r="C785" t="str">
        <f>VLOOKUP(Table2[[#This Row],[Code]],'MPG Payment'!B:C,2,0)</f>
        <v>Hisri Thakurgaon</v>
      </c>
      <c r="D785" s="17">
        <v>20030001</v>
      </c>
      <c r="E785" s="17" t="s">
        <v>28</v>
      </c>
      <c r="F785" s="1">
        <v>13</v>
      </c>
      <c r="G785" s="13">
        <v>62.230000000000004</v>
      </c>
      <c r="H785" s="13">
        <v>2819.6642000000006</v>
      </c>
      <c r="I785" s="166">
        <v>0</v>
      </c>
      <c r="J785" s="191">
        <v>0</v>
      </c>
      <c r="K785" s="166">
        <v>0</v>
      </c>
      <c r="L785" s="166">
        <v>0</v>
      </c>
      <c r="M785" s="18">
        <v>0</v>
      </c>
      <c r="N785" s="165">
        <f>VLOOKUP(Table2[[#This Row],[Code]],'MPG Payment'!$B$4:$Z$130,25,0)</f>
        <v>0</v>
      </c>
      <c r="O785" s="170">
        <f t="shared" si="51"/>
        <v>2820</v>
      </c>
      <c r="P785" t="str">
        <f>IFERROR(VLOOKUP(D785,'Bank Master'!$C$3:$D$7987,2,0),"Indirect")</f>
        <v>Direct</v>
      </c>
      <c r="Q785" t="str">
        <f>IFERROR(VLOOKUP(A785,Table1424[],6,0),0)</f>
        <v xml:space="preserve">Priti Rambha </v>
      </c>
      <c r="R785" t="str">
        <f>IFERROR(VLOOKUP(A785,Table1424[],7,0),0)</f>
        <v>5706108003543</v>
      </c>
      <c r="S785" t="str">
        <f>IFERROR(VLOOKUP(A785,Table1424[],8,0),0)</f>
        <v>CNRB0005706</v>
      </c>
      <c r="T785" t="str">
        <f>IFERROR(VLOOKUP(A785,Table1424[],9,0),0)</f>
        <v>CANARA BANK</v>
      </c>
      <c r="U785" s="40">
        <f>IFERROR(VLOOKUP(A785,Table1424[],10,0),0)</f>
        <v>45297</v>
      </c>
      <c r="V785">
        <f t="shared" si="52"/>
        <v>1</v>
      </c>
      <c r="W785" t="str">
        <f t="shared" si="53"/>
        <v>Available</v>
      </c>
      <c r="X785" s="164" t="str" cm="1">
        <f t="array" aca="1" ref="X785" ca="1">SUBSTITUTE(SUBSTITUTE(MID(CELL("filename"),FIND("[",CELL("filename"))+1,FIND("]",CELL("filename"))-FIND("[",CELL("filename"))-1)," JH Farmer Payment-",""),".xlsx","")</f>
        <v>Indent</v>
      </c>
      <c r="Y785" s="13">
        <f t="shared" si="54"/>
        <v>29.451739193315127</v>
      </c>
      <c r="Z785" s="3">
        <v>0</v>
      </c>
    </row>
    <row r="786" spans="1:27" x14ac:dyDescent="0.25">
      <c r="A786" t="str">
        <f>CONCATENATE(Table2[[#This Row],[Code]],Table2[[#This Row],[Farmers Code]])</f>
        <v>200300010022</v>
      </c>
      <c r="B786" s="1" t="str">
        <f>INDEX('MPG Payment'!$A:$A,MATCH(Table2[[#This Row],[Code]],'MPG Payment'!B:B,0))</f>
        <v>BMC Code :2003</v>
      </c>
      <c r="C786" t="str">
        <f>VLOOKUP(Table2[[#This Row],[Code]],'MPG Payment'!B:C,2,0)</f>
        <v>Hisri Thakurgaon</v>
      </c>
      <c r="D786" s="17">
        <v>20030001</v>
      </c>
      <c r="E786" s="17" t="s">
        <v>37</v>
      </c>
      <c r="F786" s="1">
        <v>7</v>
      </c>
      <c r="G786" s="13">
        <v>222.95</v>
      </c>
      <c r="H786" s="13">
        <v>8135.2056000000011</v>
      </c>
      <c r="I786" s="166">
        <v>0</v>
      </c>
      <c r="J786" s="191">
        <v>0</v>
      </c>
      <c r="K786" s="166">
        <v>0</v>
      </c>
      <c r="L786" s="166">
        <v>0</v>
      </c>
      <c r="M786" s="18">
        <v>0</v>
      </c>
      <c r="N786" s="165">
        <f>VLOOKUP(Table2[[#This Row],[Code]],'MPG Payment'!$B$4:$Z$130,25,0)</f>
        <v>0</v>
      </c>
      <c r="O786" s="170">
        <f t="shared" si="51"/>
        <v>8135</v>
      </c>
      <c r="P786" t="str">
        <f>IFERROR(VLOOKUP(D786,'Bank Master'!$C$3:$D$7987,2,0),"Indirect")</f>
        <v>Direct</v>
      </c>
      <c r="Q786" t="str">
        <f>IFERROR(VLOOKUP(A786,Table1424[],6,0),0)</f>
        <v xml:space="preserve">Yashwant Kumar Thakur </v>
      </c>
      <c r="R786" t="str">
        <f>IFERROR(VLOOKUP(A786,Table1424[],7,0),0)</f>
        <v>27620210001226</v>
      </c>
      <c r="S786" t="str">
        <f>IFERROR(VLOOKUP(A786,Table1424[],8,0),0)</f>
        <v>UCBA0002762</v>
      </c>
      <c r="T786" t="str">
        <f>IFERROR(VLOOKUP(A786,Table1424[],9,0),0)</f>
        <v xml:space="preserve">UCO BANK </v>
      </c>
      <c r="U786" s="40">
        <f>IFERROR(VLOOKUP(A786,Table1424[],10,0),0)</f>
        <v>45334</v>
      </c>
      <c r="V786">
        <f t="shared" si="52"/>
        <v>1</v>
      </c>
      <c r="W786" t="str">
        <f t="shared" si="53"/>
        <v>Available</v>
      </c>
      <c r="X786" s="164" t="str" cm="1">
        <f t="array" aca="1" ref="X786" ca="1">SUBSTITUTE(SUBSTITUTE(MID(CELL("filename"),FIND("[",CELL("filename"))+1,FIND("]",CELL("filename"))-FIND("[",CELL("filename"))-1)," JH Farmer Payment-",""),".xlsx","")</f>
        <v>Indent</v>
      </c>
      <c r="Y786" s="13">
        <f t="shared" si="54"/>
        <v>12.771123390894823</v>
      </c>
      <c r="Z786" s="3">
        <v>0</v>
      </c>
    </row>
    <row r="787" spans="1:27" x14ac:dyDescent="0.25">
      <c r="A787" t="str">
        <f>CONCATENATE(Table2[[#This Row],[Code]],Table2[[#This Row],[Farmers Code]])</f>
        <v>200300010023</v>
      </c>
      <c r="B787" s="1" t="str">
        <f>INDEX('MPG Payment'!$A:$A,MATCH(Table2[[#This Row],[Code]],'MPG Payment'!B:B,0))</f>
        <v>BMC Code :2003</v>
      </c>
      <c r="C787" t="str">
        <f>VLOOKUP(Table2[[#This Row],[Code]],'MPG Payment'!B:C,2,0)</f>
        <v>Hisri Thakurgaon</v>
      </c>
      <c r="D787" s="17">
        <v>20030001</v>
      </c>
      <c r="E787" s="17" t="s">
        <v>38</v>
      </c>
      <c r="F787" s="1">
        <v>6</v>
      </c>
      <c r="G787" s="13">
        <v>77.2</v>
      </c>
      <c r="H787" s="13">
        <v>3239.8074000000001</v>
      </c>
      <c r="I787" s="166">
        <v>0</v>
      </c>
      <c r="J787" s="191">
        <v>0</v>
      </c>
      <c r="K787" s="166">
        <v>0</v>
      </c>
      <c r="L787" s="166">
        <v>0</v>
      </c>
      <c r="M787" s="18">
        <v>0</v>
      </c>
      <c r="N787" s="165">
        <f>VLOOKUP(Table2[[#This Row],[Code]],'MPG Payment'!$B$4:$Z$130,25,0)</f>
        <v>0</v>
      </c>
      <c r="O787" s="170">
        <f t="shared" si="51"/>
        <v>3240</v>
      </c>
      <c r="P787" t="str">
        <f>IFERROR(VLOOKUP(D787,'Bank Master'!$C$3:$D$7987,2,0),"Indirect")</f>
        <v>Direct</v>
      </c>
      <c r="Q787" t="str">
        <f>IFERROR(VLOOKUP(A787,Table1424[],6,0),0)</f>
        <v xml:space="preserve">Asma parween </v>
      </c>
      <c r="R787" t="str">
        <f>IFERROR(VLOOKUP(A787,Table1424[],7,0),0)</f>
        <v>492410510008565</v>
      </c>
      <c r="S787" t="str">
        <f>IFERROR(VLOOKUP(A787,Table1424[],8,0),0)</f>
        <v>BKID0004924</v>
      </c>
      <c r="T787" t="str">
        <f>IFERROR(VLOOKUP(A787,Table1424[],9,0),0)</f>
        <v>BANK OF INDIA</v>
      </c>
      <c r="U787" s="40">
        <f>IFERROR(VLOOKUP(A787,Table1424[],10,0),0)</f>
        <v>45334</v>
      </c>
      <c r="V787">
        <f t="shared" si="52"/>
        <v>1</v>
      </c>
      <c r="W787" t="str">
        <f t="shared" si="53"/>
        <v>Available</v>
      </c>
      <c r="X787" s="164" t="str" cm="1">
        <f t="array" aca="1" ref="X787" ca="1">SUBSTITUTE(SUBSTITUTE(MID(CELL("filename"),FIND("[",CELL("filename"))+1,FIND("]",CELL("filename"))-FIND("[",CELL("filename"))-1)," JH Farmer Payment-",""),".xlsx","")</f>
        <v>Indent</v>
      </c>
      <c r="Y787" s="13">
        <f t="shared" si="54"/>
        <v>12.589925129533681</v>
      </c>
      <c r="Z787" s="3">
        <v>0</v>
      </c>
    </row>
    <row r="788" spans="1:27" x14ac:dyDescent="0.25">
      <c r="A788" t="str">
        <f>CONCATENATE(Table2[[#This Row],[Code]],Table2[[#This Row],[Farmers Code]])</f>
        <v>200300010025</v>
      </c>
      <c r="B788" s="1" t="str">
        <f>INDEX('MPG Payment'!$A:$A,MATCH(Table2[[#This Row],[Code]],'MPG Payment'!B:B,0))</f>
        <v>BMC Code :2003</v>
      </c>
      <c r="C788" t="str">
        <f>VLOOKUP(Table2[[#This Row],[Code]],'MPG Payment'!B:C,2,0)</f>
        <v>Hisri Thakurgaon</v>
      </c>
      <c r="D788" s="17">
        <v>20030001</v>
      </c>
      <c r="E788" s="17" t="s">
        <v>5</v>
      </c>
      <c r="F788" s="1">
        <v>6</v>
      </c>
      <c r="G788" s="13">
        <v>16.97</v>
      </c>
      <c r="H788" s="13">
        <v>599.59370000000001</v>
      </c>
      <c r="I788" s="166">
        <v>0</v>
      </c>
      <c r="J788" s="191">
        <v>0</v>
      </c>
      <c r="K788" s="166">
        <v>0</v>
      </c>
      <c r="L788" s="166">
        <v>0</v>
      </c>
      <c r="M788" s="18">
        <v>0</v>
      </c>
      <c r="N788" s="165">
        <f>VLOOKUP(Table2[[#This Row],[Code]],'MPG Payment'!$B$4:$Z$130,25,0)</f>
        <v>0</v>
      </c>
      <c r="O788" s="170">
        <f t="shared" si="51"/>
        <v>600</v>
      </c>
      <c r="P788" t="str">
        <f>IFERROR(VLOOKUP(D788,'Bank Master'!$C$3:$D$7987,2,0),"Indirect")</f>
        <v>Direct</v>
      </c>
      <c r="Q788" t="str">
        <f>IFERROR(VLOOKUP(A788,Table1424[],6,0),0)</f>
        <v xml:space="preserve">Sunita devi </v>
      </c>
      <c r="R788" t="str">
        <f>IFERROR(VLOOKUP(A788,Table1424[],7,0),0)</f>
        <v>492410510008615</v>
      </c>
      <c r="S788" t="str">
        <f>IFERROR(VLOOKUP(A788,Table1424[],8,0),0)</f>
        <v>BKID0004924</v>
      </c>
      <c r="T788" t="str">
        <f>IFERROR(VLOOKUP(A788,Table1424[],9,0),0)</f>
        <v>BANK OF INDIA</v>
      </c>
      <c r="U788" s="40">
        <f>IFERROR(VLOOKUP(A788,Table1424[],10,0),0)</f>
        <v>45423</v>
      </c>
      <c r="V788">
        <f t="shared" si="52"/>
        <v>1</v>
      </c>
      <c r="W788" t="str">
        <f t="shared" si="53"/>
        <v>Available</v>
      </c>
      <c r="X788" s="164" t="str" cm="1">
        <f t="array" aca="1" ref="X788" ca="1">SUBSTITUTE(SUBSTITUTE(MID(CELL("filename"),FIND("[",CELL("filename"))+1,FIND("]",CELL("filename"))-FIND("[",CELL("filename"))-1)," JH Farmer Payment-",""),".xlsx","")</f>
        <v>Indent</v>
      </c>
      <c r="Y788" s="13">
        <f t="shared" si="54"/>
        <v>10.599770771950503</v>
      </c>
      <c r="Z788" s="3">
        <v>0</v>
      </c>
    </row>
    <row r="789" spans="1:27" x14ac:dyDescent="0.25">
      <c r="A789" t="str">
        <f>CONCATENATE(Table2[[#This Row],[Code]],Table2[[#This Row],[Farmers Code]])</f>
        <v>200300010030</v>
      </c>
      <c r="B789" s="1" t="str">
        <f>INDEX('MPG Payment'!$A:$A,MATCH(Table2[[#This Row],[Code]],'MPG Payment'!B:B,0))</f>
        <v>BMC Code :2003</v>
      </c>
      <c r="C789" t="str">
        <f>VLOOKUP(Table2[[#This Row],[Code]],'MPG Payment'!B:C,2,0)</f>
        <v>Hisri Thakurgaon</v>
      </c>
      <c r="D789" s="17">
        <v>20030001</v>
      </c>
      <c r="E789" s="17" t="s">
        <v>7</v>
      </c>
      <c r="F789" s="1">
        <v>14</v>
      </c>
      <c r="G789" s="13">
        <v>1639.99</v>
      </c>
      <c r="H789" s="13">
        <v>54917.307700000005</v>
      </c>
      <c r="I789" s="166">
        <v>0</v>
      </c>
      <c r="J789" s="191">
        <v>0</v>
      </c>
      <c r="K789" s="166">
        <v>0</v>
      </c>
      <c r="L789" s="166">
        <v>0</v>
      </c>
      <c r="M789" s="18">
        <v>0</v>
      </c>
      <c r="N789" s="165">
        <f>VLOOKUP(Table2[[#This Row],[Code]],'MPG Payment'!$B$4:$Z$130,25,0)</f>
        <v>0</v>
      </c>
      <c r="O789" s="170">
        <f t="shared" si="51"/>
        <v>54917</v>
      </c>
      <c r="P789" t="str">
        <f>IFERROR(VLOOKUP(D789,'Bank Master'!$C$3:$D$7987,2,0),"Indirect")</f>
        <v>Direct</v>
      </c>
      <c r="Q789" t="str">
        <f>IFERROR(VLOOKUP(A789,Table1424[],6,0),0)</f>
        <v xml:space="preserve">Rajendra Mahto </v>
      </c>
      <c r="R789" t="str">
        <f>IFERROR(VLOOKUP(A789,Table1424[],7,0),0)</f>
        <v>492410110002443</v>
      </c>
      <c r="S789" t="str">
        <f>IFERROR(VLOOKUP(A789,Table1424[],8,0),0)</f>
        <v>BKID0004924</v>
      </c>
      <c r="T789" t="str">
        <f>IFERROR(VLOOKUP(A789,Table1424[],9,0),0)</f>
        <v>BANK OF INDIA</v>
      </c>
      <c r="U789" s="40">
        <f>IFERROR(VLOOKUP(A789,Table1424[],10,0),0)</f>
        <v>45458</v>
      </c>
      <c r="V789">
        <f t="shared" si="52"/>
        <v>1</v>
      </c>
      <c r="W789" t="str">
        <f t="shared" si="53"/>
        <v>Available</v>
      </c>
      <c r="X789" s="164" t="str" cm="1">
        <f t="array" aca="1" ref="X789" ca="1">SUBSTITUTE(SUBSTITUTE(MID(CELL("filename"),FIND("[",CELL("filename"))+1,FIND("]",CELL("filename"))-FIND("[",CELL("filename"))-1)," JH Farmer Payment-",""),".xlsx","")</f>
        <v>Indent</v>
      </c>
      <c r="Y789" s="13">
        <f t="shared" si="54"/>
        <v>23.440457191812147</v>
      </c>
      <c r="Z789" s="3">
        <v>0</v>
      </c>
      <c r="AA789" s="31"/>
    </row>
    <row r="790" spans="1:27" x14ac:dyDescent="0.25">
      <c r="A790" t="str">
        <f>CONCATENATE(Table2[[#This Row],[Code]],Table2[[#This Row],[Farmers Code]])</f>
        <v>200300010037</v>
      </c>
      <c r="B790" s="1" t="str">
        <f>INDEX('MPG Payment'!$A:$A,MATCH(Table2[[#This Row],[Code]],'MPG Payment'!B:B,0))</f>
        <v>BMC Code :2003</v>
      </c>
      <c r="C790" t="str">
        <f>VLOOKUP(Table2[[#This Row],[Code]],'MPG Payment'!B:C,2,0)</f>
        <v>Hisri Thakurgaon</v>
      </c>
      <c r="D790" s="17">
        <v>20030001</v>
      </c>
      <c r="E790" s="17" t="s">
        <v>34</v>
      </c>
      <c r="F790" s="1">
        <v>14</v>
      </c>
      <c r="G790" s="13">
        <v>805.67999999999984</v>
      </c>
      <c r="H790" s="13">
        <v>34002.503399999994</v>
      </c>
      <c r="I790" s="166">
        <v>0</v>
      </c>
      <c r="J790" s="191">
        <v>0</v>
      </c>
      <c r="K790" s="166">
        <v>0</v>
      </c>
      <c r="L790" s="166">
        <v>0</v>
      </c>
      <c r="M790" s="18">
        <v>0</v>
      </c>
      <c r="N790" s="165">
        <f>VLOOKUP(Table2[[#This Row],[Code]],'MPG Payment'!$B$4:$Z$130,25,0)</f>
        <v>0</v>
      </c>
      <c r="O790" s="170">
        <f t="shared" si="51"/>
        <v>34003</v>
      </c>
      <c r="P790" t="str">
        <f>IFERROR(VLOOKUP(D790,'Bank Master'!$C$3:$D$7987,2,0),"Indirect")</f>
        <v>Direct</v>
      </c>
      <c r="Q790" t="str">
        <f>IFERROR(VLOOKUP(A790,Table1424[],6,0),0)</f>
        <v xml:space="preserve">Umesh mahto </v>
      </c>
      <c r="R790" t="str">
        <f>IFERROR(VLOOKUP(A790,Table1424[],7,0),0)</f>
        <v>54240100008443</v>
      </c>
      <c r="S790" t="str">
        <f>IFERROR(VLOOKUP(A790,Table1424[],8,0),0)</f>
        <v>BARB0RATUCH</v>
      </c>
      <c r="T790" t="str">
        <f>IFERROR(VLOOKUP(A790,Table1424[],9,0),0)</f>
        <v>BANK OF BARODA</v>
      </c>
      <c r="U790" s="40">
        <f>IFERROR(VLOOKUP(A790,Table1424[],10,0),0)</f>
        <v>45486</v>
      </c>
      <c r="V790">
        <f t="shared" si="52"/>
        <v>1</v>
      </c>
      <c r="W790" t="str">
        <f t="shared" si="53"/>
        <v>Available</v>
      </c>
      <c r="X790" s="164" t="str" cm="1">
        <f t="array" aca="1" ref="X790" ca="1">SUBSTITUTE(SUBSTITUTE(MID(CELL("filename"),FIND("[",CELL("filename"))+1,FIND("]",CELL("filename"))-FIND("[",CELL("filename"))-1)," JH Farmer Payment-",""),".xlsx","")</f>
        <v>Indent</v>
      </c>
      <c r="Y790" s="13">
        <f t="shared" si="54"/>
        <v>29.542439156985406</v>
      </c>
      <c r="Z790" s="3">
        <v>0</v>
      </c>
      <c r="AA790" s="31"/>
    </row>
    <row r="791" spans="1:27" x14ac:dyDescent="0.25">
      <c r="A791" t="str">
        <f>CONCATENATE(Table2[[#This Row],[Code]],Table2[[#This Row],[Farmers Code]])</f>
        <v>200300010040</v>
      </c>
      <c r="B791" s="1" t="str">
        <f>INDEX('MPG Payment'!$A:$A,MATCH(Table2[[#This Row],[Code]],'MPG Payment'!B:B,0))</f>
        <v>BMC Code :2003</v>
      </c>
      <c r="C791" t="str">
        <f>VLOOKUP(Table2[[#This Row],[Code]],'MPG Payment'!B:C,2,0)</f>
        <v>Hisri Thakurgaon</v>
      </c>
      <c r="D791" s="17">
        <v>20030001</v>
      </c>
      <c r="E791" s="17" t="s">
        <v>13</v>
      </c>
      <c r="F791" s="1">
        <v>14</v>
      </c>
      <c r="G791" s="13">
        <v>43.410000000000011</v>
      </c>
      <c r="H791" s="13">
        <v>1598.7336</v>
      </c>
      <c r="I791" s="166">
        <v>0</v>
      </c>
      <c r="J791" s="191">
        <v>0</v>
      </c>
      <c r="K791" s="166">
        <v>0</v>
      </c>
      <c r="L791" s="166">
        <v>0</v>
      </c>
      <c r="M791" s="18">
        <v>0</v>
      </c>
      <c r="N791" s="165">
        <f>VLOOKUP(Table2[[#This Row],[Code]],'MPG Payment'!$B$4:$Z$130,25,0)</f>
        <v>0</v>
      </c>
      <c r="O791" s="170">
        <f t="shared" si="51"/>
        <v>1599</v>
      </c>
      <c r="P791" t="str">
        <f>IFERROR(VLOOKUP(D791,'Bank Master'!$C$3:$D$7987,2,0),"Indirect")</f>
        <v>Direct</v>
      </c>
      <c r="Q791" t="str">
        <f>IFERROR(VLOOKUP(A791,Table1424[],6,0),0)</f>
        <v xml:space="preserve">Anand Mahto </v>
      </c>
      <c r="R791" t="str">
        <f>IFERROR(VLOOKUP(A791,Table1424[],7,0),0)</f>
        <v>492410110005912</v>
      </c>
      <c r="S791" t="str">
        <f>IFERROR(VLOOKUP(A791,Table1424[],8,0),0)</f>
        <v>BKID0004924</v>
      </c>
      <c r="T791" t="str">
        <f>IFERROR(VLOOKUP(A791,Table1424[],9,0),0)</f>
        <v>BANK OF INDIA</v>
      </c>
      <c r="U791" s="40">
        <f>IFERROR(VLOOKUP(A791,Table1424[],10,0),0)</f>
        <v>45542</v>
      </c>
      <c r="V791">
        <f t="shared" si="52"/>
        <v>1</v>
      </c>
      <c r="W791" t="str">
        <f t="shared" si="53"/>
        <v>Available</v>
      </c>
      <c r="X791" s="164" t="str" cm="1">
        <f t="array" aca="1" ref="X791" ca="1">SUBSTITUTE(SUBSTITUTE(MID(CELL("filename"),FIND("[",CELL("filename"))+1,FIND("]",CELL("filename"))-FIND("[",CELL("filename"))-1)," JH Farmer Payment-",""),".xlsx","")</f>
        <v>Indent</v>
      </c>
      <c r="Y791" s="13">
        <f t="shared" si="54"/>
        <v>25.780085694540425</v>
      </c>
      <c r="Z791" s="3">
        <v>0</v>
      </c>
    </row>
    <row r="792" spans="1:27" x14ac:dyDescent="0.25">
      <c r="A792" t="str">
        <f>CONCATENATE(Table2[[#This Row],[Code]],Table2[[#This Row],[Farmers Code]])</f>
        <v>200300010045</v>
      </c>
      <c r="B792" s="1" t="str">
        <f>INDEX('MPG Payment'!$A:$A,MATCH(Table2[[#This Row],[Code]],'MPG Payment'!B:B,0))</f>
        <v>BMC Code :2003</v>
      </c>
      <c r="C792" t="str">
        <f>VLOOKUP(Table2[[#This Row],[Code]],'MPG Payment'!B:C,2,0)</f>
        <v>Hisri Thakurgaon</v>
      </c>
      <c r="D792" s="17">
        <v>20030001</v>
      </c>
      <c r="E792" s="17" t="s">
        <v>16</v>
      </c>
      <c r="F792" s="1">
        <v>11</v>
      </c>
      <c r="G792" s="13">
        <v>134.17999999999998</v>
      </c>
      <c r="H792" s="13">
        <v>5610.4965000000002</v>
      </c>
      <c r="I792" s="166">
        <v>0</v>
      </c>
      <c r="J792" s="191">
        <v>0</v>
      </c>
      <c r="K792" s="166">
        <v>0</v>
      </c>
      <c r="L792" s="166">
        <v>0</v>
      </c>
      <c r="M792" s="18">
        <v>0</v>
      </c>
      <c r="N792" s="165">
        <f>VLOOKUP(Table2[[#This Row],[Code]],'MPG Payment'!$B$4:$Z$130,25,0)</f>
        <v>0</v>
      </c>
      <c r="O792" s="170">
        <f t="shared" ref="O792:O855" si="55">IF(N792="Yes",0,ROUND((H792-I792-J792-K792-L792-M792),0))</f>
        <v>5610</v>
      </c>
      <c r="P792" t="str">
        <f>IFERROR(VLOOKUP(D792,'Bank Master'!$C$3:$D$7987,2,0),"Indirect")</f>
        <v>Direct</v>
      </c>
      <c r="Q792" t="str">
        <f>IFERROR(VLOOKUP(A792,Table1424[],6,0),0)</f>
        <v>PUJA KUMARI</v>
      </c>
      <c r="R792" t="str">
        <f>IFERROR(VLOOKUP(A792,Table1424[],7,0),0)</f>
        <v>27623211037651</v>
      </c>
      <c r="S792" t="str">
        <f>IFERROR(VLOOKUP(A792,Table1424[],8,0),0)</f>
        <v>UCBA0002762</v>
      </c>
      <c r="T792" t="str">
        <f>IFERROR(VLOOKUP(A792,Table1424[],9,0),0)</f>
        <v xml:space="preserve">UCO BANK </v>
      </c>
      <c r="U792" s="40">
        <f>IFERROR(VLOOKUP(A792,Table1424[],10,0),0)</f>
        <v>45642</v>
      </c>
      <c r="V792">
        <f t="shared" ref="V792:V855" si="56">IF(G792&gt;0,1,0)</f>
        <v>1</v>
      </c>
      <c r="W792" t="str">
        <f t="shared" ref="W792:W855" si="57">IF(Q792=0,"Not Available","Available")</f>
        <v>Available</v>
      </c>
      <c r="X792" s="164" t="str" cm="1">
        <f t="array" aca="1" ref="X792" ca="1">SUBSTITUTE(SUBSTITUTE(MID(CELL("filename"),FIND("[",CELL("filename"))+1,FIND("]",CELL("filename"))-FIND("[",CELL("filename"))-1)," JH Farmer Payment-",""),".xlsx","")</f>
        <v>Indent</v>
      </c>
      <c r="Y792" s="13">
        <f t="shared" si="54"/>
        <v>22.997265427038315</v>
      </c>
      <c r="Z792" s="3">
        <v>0</v>
      </c>
    </row>
    <row r="793" spans="1:27" x14ac:dyDescent="0.25">
      <c r="A793" t="str">
        <f>CONCATENATE(Table2[[#This Row],[Code]],Table2[[#This Row],[Farmers Code]])</f>
        <v>200300010046</v>
      </c>
      <c r="B793" s="1" t="str">
        <f>INDEX('MPG Payment'!$A:$A,MATCH(Table2[[#This Row],[Code]],'MPG Payment'!B:B,0))</f>
        <v>BMC Code :2003</v>
      </c>
      <c r="C793" t="str">
        <f>VLOOKUP(Table2[[#This Row],[Code]],'MPG Payment'!B:C,2,0)</f>
        <v>Hisri Thakurgaon</v>
      </c>
      <c r="D793" s="17">
        <v>20030001</v>
      </c>
      <c r="E793" s="17" t="s">
        <v>129</v>
      </c>
      <c r="F793" s="1">
        <v>13</v>
      </c>
      <c r="G793" s="13">
        <v>35.79</v>
      </c>
      <c r="H793" s="13">
        <v>1626.3570999999999</v>
      </c>
      <c r="I793" s="166">
        <v>0</v>
      </c>
      <c r="J793" s="191">
        <v>0</v>
      </c>
      <c r="K793" s="166">
        <v>0</v>
      </c>
      <c r="L793" s="166">
        <v>0</v>
      </c>
      <c r="M793" s="18">
        <v>0</v>
      </c>
      <c r="N793" s="165">
        <f>VLOOKUP(Table2[[#This Row],[Code]],'MPG Payment'!$B$4:$Z$130,25,0)</f>
        <v>0</v>
      </c>
      <c r="O793" s="170">
        <f t="shared" si="55"/>
        <v>1626</v>
      </c>
      <c r="P793" t="str">
        <f>IFERROR(VLOOKUP(D793,'Bank Master'!$C$3:$D$7987,2,0),"Indirect")</f>
        <v>Direct</v>
      </c>
      <c r="Q793" t="str">
        <f>IFERROR(VLOOKUP(A793,Table1424[],6,0),0)</f>
        <v>SUNITA DEVI</v>
      </c>
      <c r="R793" t="str">
        <f>IFERROR(VLOOKUP(A793,Table1424[],7,0),0)</f>
        <v>492410110005632</v>
      </c>
      <c r="S793" t="str">
        <f>IFERROR(VLOOKUP(A793,Table1424[],8,0),0)</f>
        <v>BKID0004924</v>
      </c>
      <c r="T793">
        <f>IFERROR(VLOOKUP(A793,Table1424[],9,0),0)</f>
        <v>0</v>
      </c>
      <c r="U793" s="40">
        <f>IFERROR(VLOOKUP(A793,Table1424[],10,0),0)</f>
        <v>0</v>
      </c>
      <c r="V793">
        <f t="shared" si="56"/>
        <v>1</v>
      </c>
      <c r="W793" t="str">
        <f t="shared" si="57"/>
        <v>Available</v>
      </c>
      <c r="X793" s="164" t="str" cm="1">
        <f t="array" aca="1" ref="X793" ca="1">SUBSTITUTE(SUBSTITUTE(MID(CELL("filename"),FIND("[",CELL("filename"))+1,FIND("]",CELL("filename"))-FIND("[",CELL("filename"))-1)," JH Farmer Payment-",""),".xlsx","")</f>
        <v>Indent</v>
      </c>
      <c r="Y793" s="13">
        <f t="shared" si="54"/>
        <v>29.537080609108692</v>
      </c>
      <c r="Z793" s="3">
        <v>0</v>
      </c>
    </row>
    <row r="794" spans="1:27" x14ac:dyDescent="0.25">
      <c r="A794" t="str">
        <f>CONCATENATE(Table2[[#This Row],[Code]],Table2[[#This Row],[Farmers Code]])</f>
        <v>200300010049</v>
      </c>
      <c r="B794" s="1" t="str">
        <f>INDEX('MPG Payment'!$A:$A,MATCH(Table2[[#This Row],[Code]],'MPG Payment'!B:B,0))</f>
        <v>BMC Code :2003</v>
      </c>
      <c r="C794" t="str">
        <f>VLOOKUP(Table2[[#This Row],[Code]],'MPG Payment'!B:C,2,0)</f>
        <v>Hisri Thakurgaon</v>
      </c>
      <c r="D794" s="17">
        <v>20030001</v>
      </c>
      <c r="E794" s="17" t="s">
        <v>425</v>
      </c>
      <c r="F794" s="1">
        <v>13</v>
      </c>
      <c r="G794" s="13">
        <v>104.13000000000001</v>
      </c>
      <c r="H794" s="13">
        <v>3488.3148999999994</v>
      </c>
      <c r="I794" s="166">
        <v>0</v>
      </c>
      <c r="J794" s="191">
        <v>0</v>
      </c>
      <c r="K794" s="166">
        <v>0</v>
      </c>
      <c r="L794" s="166">
        <v>0</v>
      </c>
      <c r="M794" s="18">
        <v>0</v>
      </c>
      <c r="N794" s="165">
        <f>VLOOKUP(Table2[[#This Row],[Code]],'MPG Payment'!$B$4:$Z$130,25,0)</f>
        <v>0</v>
      </c>
      <c r="O794" s="170">
        <f t="shared" si="55"/>
        <v>3488</v>
      </c>
      <c r="P794" t="str">
        <f>IFERROR(VLOOKUP(D794,'Bank Master'!$C$3:$D$7987,2,0),"Indirect")</f>
        <v>Direct</v>
      </c>
      <c r="Q794" t="str">
        <f>IFERROR(VLOOKUP(A794,Table1424[],6,0),0)</f>
        <v>BIKAS KUMAR</v>
      </c>
      <c r="R794" t="str">
        <f>IFERROR(VLOOKUP(A794,Table1424[],7,0),0)</f>
        <v>27620110013939</v>
      </c>
      <c r="S794" t="str">
        <f>IFERROR(VLOOKUP(A794,Table1424[],8,0),0)</f>
        <v>UCBA0002762</v>
      </c>
      <c r="T794">
        <f>IFERROR(VLOOKUP(A794,Table1424[],9,0),0)</f>
        <v>0</v>
      </c>
      <c r="U794" s="40">
        <f>IFERROR(VLOOKUP(A794,Table1424[],10,0),0)</f>
        <v>45843</v>
      </c>
      <c r="V794">
        <f t="shared" si="56"/>
        <v>1</v>
      </c>
      <c r="W794" t="str">
        <f t="shared" si="57"/>
        <v>Available</v>
      </c>
      <c r="X794" s="164" t="str" cm="1">
        <f t="array" aca="1" ref="X794" ca="1">SUBSTITUTE(SUBSTITUTE(MID(CELL("filename"),FIND("[",CELL("filename"))+1,FIND("]",CELL("filename"))-FIND("[",CELL("filename"))-1)," JH Farmer Payment-",""),".xlsx","")</f>
        <v>Indent</v>
      </c>
      <c r="Y794" s="13">
        <f t="shared" si="54"/>
        <v>21.774749687890132</v>
      </c>
      <c r="Z794" s="3">
        <v>0</v>
      </c>
    </row>
    <row r="795" spans="1:27" x14ac:dyDescent="0.25">
      <c r="A795" t="str">
        <f>CONCATENATE(Table2[[#This Row],[Code]],Table2[[#This Row],[Farmers Code]])</f>
        <v>200300010054</v>
      </c>
      <c r="B795" s="1" t="str">
        <f>INDEX('MPG Payment'!$A:$A,MATCH(Table2[[#This Row],[Code]],'MPG Payment'!B:B,0))</f>
        <v>BMC Code :2003</v>
      </c>
      <c r="C795" t="str">
        <f>VLOOKUP(Table2[[#This Row],[Code]],'MPG Payment'!B:C,2,0)</f>
        <v>Hisri Thakurgaon</v>
      </c>
      <c r="D795" s="17">
        <v>20030001</v>
      </c>
      <c r="E795" s="17" t="s">
        <v>760</v>
      </c>
      <c r="F795" s="1">
        <v>10</v>
      </c>
      <c r="G795" s="13">
        <v>19.739999999999998</v>
      </c>
      <c r="H795" s="13">
        <v>867.33449999999993</v>
      </c>
      <c r="I795" s="166">
        <v>0</v>
      </c>
      <c r="J795" s="191">
        <v>0</v>
      </c>
      <c r="K795" s="166">
        <v>0</v>
      </c>
      <c r="L795" s="166">
        <v>0</v>
      </c>
      <c r="M795" s="18">
        <v>0</v>
      </c>
      <c r="N795" s="165">
        <f>VLOOKUP(Table2[[#This Row],[Code]],'MPG Payment'!$B$4:$Z$130,25,0)</f>
        <v>0</v>
      </c>
      <c r="O795" s="170">
        <f t="shared" si="55"/>
        <v>867</v>
      </c>
      <c r="P795" t="str">
        <f>IFERROR(VLOOKUP(D795,'Bank Master'!$C$3:$D$7987,2,0),"Indirect")</f>
        <v>Direct</v>
      </c>
      <c r="Q795" t="str">
        <f>IFERROR(VLOOKUP(A795,Table1424[],6,0),0)</f>
        <v>SUGANDH DEVI</v>
      </c>
      <c r="R795" t="str">
        <f>IFERROR(VLOOKUP(A795,Table1424[],7,0),0)</f>
        <v>492410110008062</v>
      </c>
      <c r="S795" t="str">
        <f>IFERROR(VLOOKUP(A795,Table1424[],8,0),0)</f>
        <v>BKID0004924</v>
      </c>
      <c r="T795">
        <f>IFERROR(VLOOKUP(A795,Table1424[],9,0),0)</f>
        <v>0</v>
      </c>
      <c r="U795" s="40">
        <f>IFERROR(VLOOKUP(A795,Table1424[],10,0),0)</f>
        <v>46140</v>
      </c>
      <c r="V795">
        <f t="shared" si="56"/>
        <v>1</v>
      </c>
      <c r="W795" t="str">
        <f t="shared" si="57"/>
        <v>Available</v>
      </c>
      <c r="X795" s="164" t="str" cm="1">
        <f t="array" aca="1" ref="X795" ca="1">SUBSTITUTE(SUBSTITUTE(MID(CELL("filename"),FIND("[",CELL("filename"))+1,FIND("]",CELL("filename"))-FIND("[",CELL("filename"))-1)," JH Farmer Payment-",""),".xlsx","")</f>
        <v>Indent</v>
      </c>
      <c r="Y795" s="13">
        <f t="shared" si="54"/>
        <v>21.968958966565349</v>
      </c>
      <c r="Z795" s="3">
        <v>0</v>
      </c>
    </row>
    <row r="796" spans="1:27" x14ac:dyDescent="0.25">
      <c r="A796" t="str">
        <f>CONCATENATE(Table2[[#This Row],[Code]],Table2[[#This Row],[Farmers Code]])</f>
        <v>200300020002</v>
      </c>
      <c r="B796" s="1" t="str">
        <f>INDEX('MPG Payment'!$A:$A,MATCH(Table2[[#This Row],[Code]],'MPG Payment'!B:B,0))</f>
        <v>BMC Code :2003</v>
      </c>
      <c r="C796" t="str">
        <f>VLOOKUP(Table2[[#This Row],[Code]],'MPG Payment'!B:C,2,0)</f>
        <v>UMEDANDA</v>
      </c>
      <c r="D796" s="17">
        <v>20030002</v>
      </c>
      <c r="E796" s="17" t="s">
        <v>17</v>
      </c>
      <c r="F796" s="1">
        <v>14</v>
      </c>
      <c r="G796" s="13">
        <v>46.79999999999999</v>
      </c>
      <c r="H796" s="13">
        <v>1880.2508999999998</v>
      </c>
      <c r="I796" s="166">
        <v>0</v>
      </c>
      <c r="J796" s="191">
        <v>0</v>
      </c>
      <c r="K796" s="166">
        <v>0</v>
      </c>
      <c r="L796" s="166">
        <v>0</v>
      </c>
      <c r="M796" s="18">
        <v>0</v>
      </c>
      <c r="N796" s="165">
        <f>VLOOKUP(Table2[[#This Row],[Code]],'MPG Payment'!$B$4:$Z$130,25,0)</f>
        <v>0</v>
      </c>
      <c r="O796" s="170">
        <f t="shared" si="55"/>
        <v>1880</v>
      </c>
      <c r="P796" t="str">
        <f>IFERROR(VLOOKUP(D796,'Bank Master'!$C$3:$D$7987,2,0),"Indirect")</f>
        <v>Direct</v>
      </c>
      <c r="Q796" t="str">
        <f>IFERROR(VLOOKUP(A796,Table1424[],6,0),0)</f>
        <v xml:space="preserve">Santu Kumar Nayak </v>
      </c>
      <c r="R796" t="str">
        <f>IFERROR(VLOOKUP(A796,Table1424[],7,0),0)</f>
        <v>21555735197</v>
      </c>
      <c r="S796" t="str">
        <f>IFERROR(VLOOKUP(A796,Table1424[],8,0),0)</f>
        <v>IDIB000U523</v>
      </c>
      <c r="T796" t="str">
        <f>IFERROR(VLOOKUP(A796,Table1424[],9,0),0)</f>
        <v>Indian bank</v>
      </c>
      <c r="U796" s="40">
        <f>IFERROR(VLOOKUP(A796,Table1424[],10,0),0)</f>
        <v>45444</v>
      </c>
      <c r="V796">
        <f t="shared" si="56"/>
        <v>1</v>
      </c>
      <c r="W796" t="str">
        <f t="shared" si="57"/>
        <v>Available</v>
      </c>
      <c r="X796" s="164" t="str" cm="1">
        <f t="array" aca="1" ref="X796" ca="1">SUBSTITUTE(SUBSTITUTE(MID(CELL("filename"),FIND("[",CELL("filename"))+1,FIND("]",CELL("filename"))-FIND("[",CELL("filename"))-1)," JH Farmer Payment-",""),".xlsx","")</f>
        <v>Indent</v>
      </c>
      <c r="Y796" s="13">
        <f t="shared" si="54"/>
        <v>28.123410897435903</v>
      </c>
      <c r="Z796" s="3">
        <v>0</v>
      </c>
    </row>
    <row r="797" spans="1:27" x14ac:dyDescent="0.25">
      <c r="A797" t="str">
        <f>CONCATENATE(Table2[[#This Row],[Code]],Table2[[#This Row],[Farmers Code]])</f>
        <v>200300020027</v>
      </c>
      <c r="B797" s="1" t="str">
        <f>INDEX('MPG Payment'!$A:$A,MATCH(Table2[[#This Row],[Code]],'MPG Payment'!B:B,0))</f>
        <v>BMC Code :2003</v>
      </c>
      <c r="C797" t="str">
        <f>VLOOKUP(Table2[[#This Row],[Code]],'MPG Payment'!B:C,2,0)</f>
        <v>UMEDANDA</v>
      </c>
      <c r="D797" s="17">
        <v>20030002</v>
      </c>
      <c r="E797" s="17" t="s">
        <v>6</v>
      </c>
      <c r="F797" s="1">
        <v>6</v>
      </c>
      <c r="G797" s="13">
        <v>13.32</v>
      </c>
      <c r="H797" s="13">
        <v>682.39189999999996</v>
      </c>
      <c r="I797" s="166">
        <v>0</v>
      </c>
      <c r="J797" s="191">
        <v>0</v>
      </c>
      <c r="K797" s="166">
        <v>0</v>
      </c>
      <c r="L797" s="166">
        <v>0</v>
      </c>
      <c r="M797" s="18">
        <v>0</v>
      </c>
      <c r="N797" s="165">
        <f>VLOOKUP(Table2[[#This Row],[Code]],'MPG Payment'!$B$4:$Z$130,25,0)</f>
        <v>0</v>
      </c>
      <c r="O797" s="170">
        <f t="shared" si="55"/>
        <v>682</v>
      </c>
      <c r="P797" t="str">
        <f>IFERROR(VLOOKUP(D797,'Bank Master'!$C$3:$D$7987,2,0),"Indirect")</f>
        <v>Direct</v>
      </c>
      <c r="Q797" t="str">
        <f>IFERROR(VLOOKUP(A797,Table1424[],6,0),0)</f>
        <v xml:space="preserve">Paresh Sahu </v>
      </c>
      <c r="R797" t="str">
        <f>IFERROR(VLOOKUP(A797,Table1424[],7,0),0)</f>
        <v>50156663048</v>
      </c>
      <c r="S797" t="str">
        <f>IFERROR(VLOOKUP(A797,Table1424[],8,0),0)</f>
        <v>IDIB000U523</v>
      </c>
      <c r="T797" t="str">
        <f>IFERROR(VLOOKUP(A797,Table1424[],9,0),0)</f>
        <v>Indian bank</v>
      </c>
      <c r="U797" s="40">
        <f>IFERROR(VLOOKUP(A797,Table1424[],10,0),0)</f>
        <v>45472</v>
      </c>
      <c r="V797">
        <f t="shared" si="56"/>
        <v>1</v>
      </c>
      <c r="W797" t="str">
        <f t="shared" si="57"/>
        <v>Available</v>
      </c>
      <c r="X797" s="164" t="str" cm="1">
        <f t="array" aca="1" ref="X797" ca="1">SUBSTITUTE(SUBSTITUTE(MID(CELL("filename"),FIND("[",CELL("filename"))+1,FIND("]",CELL("filename"))-FIND("[",CELL("filename"))-1)," JH Farmer Payment-",""),".xlsx","")</f>
        <v>Indent</v>
      </c>
      <c r="Y797" s="13">
        <f t="shared" si="54"/>
        <v>15.369186936936938</v>
      </c>
      <c r="Z797" s="3">
        <v>0</v>
      </c>
    </row>
    <row r="798" spans="1:27" x14ac:dyDescent="0.25">
      <c r="A798" t="str">
        <f>CONCATENATE(Table2[[#This Row],[Code]],Table2[[#This Row],[Farmers Code]])</f>
        <v>200300020035</v>
      </c>
      <c r="B798" s="1" t="str">
        <f>INDEX('MPG Payment'!$A:$A,MATCH(Table2[[#This Row],[Code]],'MPG Payment'!B:B,0))</f>
        <v>BMC Code :2003</v>
      </c>
      <c r="C798" t="str">
        <f>VLOOKUP(Table2[[#This Row],[Code]],'MPG Payment'!B:C,2,0)</f>
        <v>UMEDANDA</v>
      </c>
      <c r="D798" s="17">
        <v>20030002</v>
      </c>
      <c r="E798" s="17" t="s">
        <v>9</v>
      </c>
      <c r="F798" s="1">
        <v>14</v>
      </c>
      <c r="G798" s="13">
        <v>496.35</v>
      </c>
      <c r="H798" s="13">
        <v>19852.770799999998</v>
      </c>
      <c r="I798" s="166">
        <v>0</v>
      </c>
      <c r="J798" s="191">
        <v>0</v>
      </c>
      <c r="K798" s="166">
        <v>0</v>
      </c>
      <c r="L798" s="166">
        <v>0</v>
      </c>
      <c r="M798" s="18">
        <v>0</v>
      </c>
      <c r="N798" s="165">
        <f>VLOOKUP(Table2[[#This Row],[Code]],'MPG Payment'!$B$4:$Z$130,25,0)</f>
        <v>0</v>
      </c>
      <c r="O798" s="170">
        <f t="shared" si="55"/>
        <v>19853</v>
      </c>
      <c r="P798" t="str">
        <f>IFERROR(VLOOKUP(D798,'Bank Master'!$C$3:$D$7987,2,0),"Indirect")</f>
        <v>Direct</v>
      </c>
      <c r="Q798" t="str">
        <f>IFERROR(VLOOKUP(A798,Table1424[],6,0),0)</f>
        <v>SARTHI KUMAR NAYAK</v>
      </c>
      <c r="R798" t="str">
        <f>IFERROR(VLOOKUP(A798,Table1424[],7,0),0)</f>
        <v>50296737328</v>
      </c>
      <c r="S798" t="str">
        <f>IFERROR(VLOOKUP(A798,Table1424[],8,0),0)</f>
        <v>IDIB000U523</v>
      </c>
      <c r="T798" t="str">
        <f>IFERROR(VLOOKUP(A798,Table1424[],9,0),0)</f>
        <v xml:space="preserve">Indian Bank </v>
      </c>
      <c r="U798" s="40">
        <f>IFERROR(VLOOKUP(A798,Table1424[],10,0),0)</f>
        <v>45565</v>
      </c>
      <c r="V798">
        <f t="shared" si="56"/>
        <v>1</v>
      </c>
      <c r="W798" t="str">
        <f t="shared" si="57"/>
        <v>Available</v>
      </c>
      <c r="X798" s="164" t="str" cm="1">
        <f t="array" aca="1" ref="X798" ca="1">SUBSTITUTE(SUBSTITUTE(MID(CELL("filename"),FIND("[",CELL("filename"))+1,FIND("]",CELL("filename"))-FIND("[",CELL("filename"))-1)," JH Farmer Payment-",""),".xlsx","")</f>
        <v>Indent</v>
      </c>
      <c r="Y798" s="13">
        <f t="shared" si="54"/>
        <v>27.998266465195929</v>
      </c>
      <c r="Z798" s="3">
        <v>0</v>
      </c>
    </row>
    <row r="799" spans="1:27" x14ac:dyDescent="0.25">
      <c r="A799" t="str">
        <f>CONCATENATE(Table2[[#This Row],[Code]],Table2[[#This Row],[Farmers Code]])</f>
        <v>200300020044</v>
      </c>
      <c r="B799" s="1" t="str">
        <f>INDEX('MPG Payment'!$A:$A,MATCH(Table2[[#This Row],[Code]],'MPG Payment'!B:B,0))</f>
        <v>BMC Code :2003</v>
      </c>
      <c r="C799" t="str">
        <f>VLOOKUP(Table2[[#This Row],[Code]],'MPG Payment'!B:C,2,0)</f>
        <v>UMEDANDA</v>
      </c>
      <c r="D799" s="17">
        <v>20030002</v>
      </c>
      <c r="E799" s="17" t="s">
        <v>15</v>
      </c>
      <c r="F799" s="1">
        <v>13</v>
      </c>
      <c r="G799" s="13">
        <v>43.759999999999991</v>
      </c>
      <c r="H799" s="13">
        <v>1865.5135999999998</v>
      </c>
      <c r="I799" s="166">
        <v>0</v>
      </c>
      <c r="J799" s="191">
        <v>0</v>
      </c>
      <c r="K799" s="166">
        <v>0</v>
      </c>
      <c r="L799" s="166">
        <v>0</v>
      </c>
      <c r="M799" s="18">
        <v>0</v>
      </c>
      <c r="N799" s="165">
        <f>VLOOKUP(Table2[[#This Row],[Code]],'MPG Payment'!$B$4:$Z$130,25,0)</f>
        <v>0</v>
      </c>
      <c r="O799" s="170">
        <f t="shared" si="55"/>
        <v>1866</v>
      </c>
      <c r="P799" t="str">
        <f>IFERROR(VLOOKUP(D799,'Bank Master'!$C$3:$D$7987,2,0),"Indirect")</f>
        <v>Direct</v>
      </c>
      <c r="Q799" t="str">
        <f>IFERROR(VLOOKUP(A799,Table1424[],6,0),0)</f>
        <v>SHILA DEVI</v>
      </c>
      <c r="R799" t="str">
        <f>IFERROR(VLOOKUP(A799,Table1424[],7,0),0)</f>
        <v>50090959922</v>
      </c>
      <c r="S799" t="str">
        <f>IFERROR(VLOOKUP(A799,Table1424[],8,0),0)</f>
        <v>IDIB000U523</v>
      </c>
      <c r="T799">
        <f>IFERROR(VLOOKUP(A799,Table1424[],9,0),0)</f>
        <v>0</v>
      </c>
      <c r="U799" s="40">
        <f>IFERROR(VLOOKUP(A799,Table1424[],10,0),0)</f>
        <v>0</v>
      </c>
      <c r="V799">
        <f t="shared" si="56"/>
        <v>1</v>
      </c>
      <c r="W799" t="str">
        <f t="shared" si="57"/>
        <v>Available</v>
      </c>
      <c r="X799" s="164" t="str" cm="1">
        <f t="array" aca="1" ref="X799" ca="1">SUBSTITUTE(SUBSTITUTE(MID(CELL("filename"),FIND("[",CELL("filename"))+1,FIND("]",CELL("filename"))-FIND("[",CELL("filename"))-1)," JH Farmer Payment-",""),".xlsx","")</f>
        <v>Indent</v>
      </c>
      <c r="Y799" s="13">
        <f t="shared" si="54"/>
        <v>27.70986837294333</v>
      </c>
      <c r="Z799" s="3">
        <v>0</v>
      </c>
    </row>
    <row r="800" spans="1:27" x14ac:dyDescent="0.25">
      <c r="A800" t="str">
        <f>CONCATENATE(Table2[[#This Row],[Code]],Table2[[#This Row],[Farmers Code]])</f>
        <v>200300020046</v>
      </c>
      <c r="B800" s="1" t="str">
        <f>INDEX('MPG Payment'!$A:$A,MATCH(Table2[[#This Row],[Code]],'MPG Payment'!B:B,0))</f>
        <v>BMC Code :2003</v>
      </c>
      <c r="C800" t="str">
        <f>VLOOKUP(Table2[[#This Row],[Code]],'MPG Payment'!B:C,2,0)</f>
        <v>UMEDANDA</v>
      </c>
      <c r="D800" s="17">
        <v>20030002</v>
      </c>
      <c r="E800" s="17" t="s">
        <v>129</v>
      </c>
      <c r="F800" s="1">
        <v>13</v>
      </c>
      <c r="G800" s="13">
        <v>39.659999999999997</v>
      </c>
      <c r="H800" s="13">
        <v>1340.1500999999998</v>
      </c>
      <c r="I800" s="166">
        <v>0</v>
      </c>
      <c r="J800" s="191">
        <v>0</v>
      </c>
      <c r="K800" s="166">
        <v>0</v>
      </c>
      <c r="L800" s="166">
        <v>0</v>
      </c>
      <c r="M800" s="18">
        <v>0</v>
      </c>
      <c r="N800" s="165">
        <f>VLOOKUP(Table2[[#This Row],[Code]],'MPG Payment'!$B$4:$Z$130,25,0)</f>
        <v>0</v>
      </c>
      <c r="O800" s="170">
        <f t="shared" si="55"/>
        <v>1340</v>
      </c>
      <c r="P800" t="str">
        <f>IFERROR(VLOOKUP(D800,'Bank Master'!$C$3:$D$7987,2,0),"Indirect")</f>
        <v>Direct</v>
      </c>
      <c r="Q800" t="str">
        <f>IFERROR(VLOOKUP(A800,Table1424[],6,0),0)</f>
        <v>ROKAIYA KHATUN</v>
      </c>
      <c r="R800" t="str">
        <f>IFERROR(VLOOKUP(A800,Table1424[],7,0),0)</f>
        <v>50339615351</v>
      </c>
      <c r="S800" t="str">
        <f>IFERROR(VLOOKUP(A800,Table1424[],8,0),0)</f>
        <v>IDIB000U523</v>
      </c>
      <c r="T800">
        <f>IFERROR(VLOOKUP(A800,Table1424[],9,0),0)</f>
        <v>0</v>
      </c>
      <c r="U800" s="40">
        <f>IFERROR(VLOOKUP(A800,Table1424[],10,0),0)</f>
        <v>0</v>
      </c>
      <c r="V800">
        <f t="shared" si="56"/>
        <v>1</v>
      </c>
      <c r="W800" t="str">
        <f t="shared" si="57"/>
        <v>Available</v>
      </c>
      <c r="X800" s="164" t="str" cm="1">
        <f t="array" aca="1" ref="X800" ca="1">SUBSTITUTE(SUBSTITUTE(MID(CELL("filename"),FIND("[",CELL("filename"))+1,FIND("]",CELL("filename"))-FIND("[",CELL("filename"))-1)," JH Farmer Payment-",""),".xlsx","")</f>
        <v>Indent</v>
      </c>
      <c r="Y800" s="13">
        <f t="shared" si="54"/>
        <v>21.964134266263237</v>
      </c>
      <c r="Z800" s="3">
        <v>0</v>
      </c>
    </row>
    <row r="801" spans="1:26" x14ac:dyDescent="0.25">
      <c r="A801" t="str">
        <f>CONCATENATE(Table2[[#This Row],[Code]],Table2[[#This Row],[Farmers Code]])</f>
        <v>200300020048</v>
      </c>
      <c r="B801" s="1" t="str">
        <f>INDEX('MPG Payment'!$A:$A,MATCH(Table2[[#This Row],[Code]],'MPG Payment'!B:B,0))</f>
        <v>BMC Code :2003</v>
      </c>
      <c r="C801" t="str">
        <f>VLOOKUP(Table2[[#This Row],[Code]],'MPG Payment'!B:C,2,0)</f>
        <v>UMEDANDA</v>
      </c>
      <c r="D801" s="17">
        <v>20030002</v>
      </c>
      <c r="E801" s="17" t="s">
        <v>424</v>
      </c>
      <c r="F801" s="1">
        <v>7</v>
      </c>
      <c r="G801" s="13">
        <v>53.379999999999995</v>
      </c>
      <c r="H801" s="13">
        <v>2518.0079999999998</v>
      </c>
      <c r="I801" s="166">
        <v>0</v>
      </c>
      <c r="J801" s="191">
        <v>0</v>
      </c>
      <c r="K801" s="166">
        <v>0</v>
      </c>
      <c r="L801" s="166">
        <v>0</v>
      </c>
      <c r="M801" s="18">
        <v>0</v>
      </c>
      <c r="N801" s="165">
        <f>VLOOKUP(Table2[[#This Row],[Code]],'MPG Payment'!$B$4:$Z$130,25,0)</f>
        <v>0</v>
      </c>
      <c r="O801" s="170">
        <f t="shared" si="55"/>
        <v>2518</v>
      </c>
      <c r="P801" t="str">
        <f>IFERROR(VLOOKUP(D801,'Bank Master'!$C$3:$D$7987,2,0),"Indirect")</f>
        <v>Direct</v>
      </c>
      <c r="Q801" t="str">
        <f>IFERROR(VLOOKUP(A801,Table1424[],6,0),0)</f>
        <v>BHIM SAHU</v>
      </c>
      <c r="R801" t="str">
        <f>IFERROR(VLOOKUP(A801,Table1424[],7,0),0)</f>
        <v>50066234838</v>
      </c>
      <c r="S801" t="str">
        <f>IFERROR(VLOOKUP(A801,Table1424[],8,0),0)</f>
        <v>IDIB000U523</v>
      </c>
      <c r="T801">
        <f>IFERROR(VLOOKUP(A801,Table1424[],9,0),0)</f>
        <v>0</v>
      </c>
      <c r="U801" s="40">
        <f>IFERROR(VLOOKUP(A801,Table1424[],10,0),0)</f>
        <v>45916</v>
      </c>
      <c r="V801">
        <f t="shared" si="56"/>
        <v>1</v>
      </c>
      <c r="W801" t="str">
        <f t="shared" si="57"/>
        <v>Available</v>
      </c>
      <c r="X801" s="164" t="str" cm="1">
        <f t="array" aca="1" ref="X801" ca="1">SUBSTITUTE(SUBSTITUTE(MID(CELL("filename"),FIND("[",CELL("filename"))+1,FIND("]",CELL("filename"))-FIND("[",CELL("filename"))-1)," JH Farmer Payment-",""),".xlsx","")</f>
        <v>Indent</v>
      </c>
      <c r="Y801" s="13">
        <f t="shared" si="54"/>
        <v>16.509981266391911</v>
      </c>
      <c r="Z801" s="3">
        <v>0</v>
      </c>
    </row>
    <row r="802" spans="1:26" x14ac:dyDescent="0.25">
      <c r="A802" t="str">
        <f>CONCATENATE(Table2[[#This Row],[Code]],Table2[[#This Row],[Farmers Code]])</f>
        <v>200300020051</v>
      </c>
      <c r="B802" s="1" t="str">
        <f>INDEX('MPG Payment'!$A:$A,MATCH(Table2[[#This Row],[Code]],'MPG Payment'!B:B,0))</f>
        <v>BMC Code :2003</v>
      </c>
      <c r="C802" t="str">
        <f>VLOOKUP(Table2[[#This Row],[Code]],'MPG Payment'!B:C,2,0)</f>
        <v>UMEDANDA</v>
      </c>
      <c r="D802" s="17">
        <v>20030002</v>
      </c>
      <c r="E802" s="17" t="s">
        <v>130</v>
      </c>
      <c r="F802" s="1">
        <v>3</v>
      </c>
      <c r="G802" s="13">
        <v>4.12</v>
      </c>
      <c r="H802" s="13">
        <v>173.89160000000001</v>
      </c>
      <c r="I802" s="166">
        <v>0</v>
      </c>
      <c r="J802" s="191">
        <v>0</v>
      </c>
      <c r="K802" s="166">
        <v>0</v>
      </c>
      <c r="L802" s="166">
        <v>0</v>
      </c>
      <c r="M802" s="18">
        <v>0</v>
      </c>
      <c r="N802" s="165">
        <f>VLOOKUP(Table2[[#This Row],[Code]],'MPG Payment'!$B$4:$Z$130,25,0)</f>
        <v>0</v>
      </c>
      <c r="O802" s="170">
        <f t="shared" si="55"/>
        <v>174</v>
      </c>
      <c r="P802" t="str">
        <f>IFERROR(VLOOKUP(D802,'Bank Master'!$C$3:$D$7987,2,0),"Indirect")</f>
        <v>Direct</v>
      </c>
      <c r="Q802" t="str">
        <f>IFERROR(VLOOKUP(A802,Table1424[],6,0),0)</f>
        <v>SACHIN KUMAR SAHU</v>
      </c>
      <c r="R802" t="str">
        <f>IFERROR(VLOOKUP(A802,Table1424[],7,0),0)</f>
        <v>50296930218</v>
      </c>
      <c r="S802" t="str">
        <f>IFERROR(VLOOKUP(A802,Table1424[],8,0),0)</f>
        <v>IDIB000U523</v>
      </c>
      <c r="T802">
        <f>IFERROR(VLOOKUP(A802,Table1424[],9,0),0)</f>
        <v>0</v>
      </c>
      <c r="U802" s="40">
        <f>IFERROR(VLOOKUP(A802,Table1424[],10,0),0)</f>
        <v>46055</v>
      </c>
      <c r="V802">
        <f t="shared" si="56"/>
        <v>1</v>
      </c>
      <c r="W802" t="str">
        <f t="shared" si="57"/>
        <v>Available</v>
      </c>
      <c r="X802" s="164" t="str" cm="1">
        <f t="array" aca="1" ref="X802" ca="1">SUBSTITUTE(SUBSTITUTE(MID(CELL("filename"),FIND("[",CELL("filename"))+1,FIND("]",CELL("filename"))-FIND("[",CELL("filename"))-1)," JH Farmer Payment-",""),".xlsx","")</f>
        <v>Indent</v>
      </c>
      <c r="Y802" s="13">
        <f t="shared" si="54"/>
        <v>6.331004854368933</v>
      </c>
      <c r="Z802" s="3">
        <v>0</v>
      </c>
    </row>
    <row r="803" spans="1:26" x14ac:dyDescent="0.25">
      <c r="A803" t="str">
        <f>CONCATENATE(Table2[[#This Row],[Code]],Table2[[#This Row],[Farmers Code]])</f>
        <v>200300020052</v>
      </c>
      <c r="B803" s="1" t="str">
        <f>INDEX('MPG Payment'!$A:$A,MATCH(Table2[[#This Row],[Code]],'MPG Payment'!B:B,0))</f>
        <v>BMC Code :2003</v>
      </c>
      <c r="C803" t="str">
        <f>VLOOKUP(Table2[[#This Row],[Code]],'MPG Payment'!B:C,2,0)</f>
        <v>UMEDANDA</v>
      </c>
      <c r="D803" s="17">
        <v>20030002</v>
      </c>
      <c r="E803" s="17" t="s">
        <v>426</v>
      </c>
      <c r="F803" s="1">
        <v>6</v>
      </c>
      <c r="G803" s="13">
        <v>19.04</v>
      </c>
      <c r="H803" s="13">
        <v>839.64200000000005</v>
      </c>
      <c r="I803" s="166">
        <v>0</v>
      </c>
      <c r="J803" s="191">
        <v>0</v>
      </c>
      <c r="K803" s="166">
        <v>0</v>
      </c>
      <c r="L803" s="166">
        <v>0</v>
      </c>
      <c r="M803" s="18">
        <v>0</v>
      </c>
      <c r="N803" s="165">
        <f>VLOOKUP(Table2[[#This Row],[Code]],'MPG Payment'!$B$4:$Z$130,25,0)</f>
        <v>0</v>
      </c>
      <c r="O803" s="170">
        <f t="shared" si="55"/>
        <v>840</v>
      </c>
      <c r="P803" t="str">
        <f>IFERROR(VLOOKUP(D803,'Bank Master'!$C$3:$D$7987,2,0),"Indirect")</f>
        <v>Direct</v>
      </c>
      <c r="Q803" t="str">
        <f>IFERROR(VLOOKUP(A803,Table1424[],6,0),0)</f>
        <v>BANSHI SINGH</v>
      </c>
      <c r="R803" t="str">
        <f>IFERROR(VLOOKUP(A803,Table1424[],7,0),0)</f>
        <v>494410110009957</v>
      </c>
      <c r="S803" t="str">
        <f>IFERROR(VLOOKUP(A803,Table1424[],8,0),0)</f>
        <v>BKID0004944</v>
      </c>
      <c r="T803">
        <f>IFERROR(VLOOKUP(A803,Table1424[],9,0),0)</f>
        <v>0</v>
      </c>
      <c r="U803" s="40">
        <f>IFERROR(VLOOKUP(A803,Table1424[],10,0),0)</f>
        <v>46111</v>
      </c>
      <c r="V803">
        <f t="shared" si="56"/>
        <v>1</v>
      </c>
      <c r="W803" t="str">
        <f t="shared" si="57"/>
        <v>Available</v>
      </c>
      <c r="X803" s="164" t="str" cm="1">
        <f t="array" aca="1" ref="X803" ca="1">SUBSTITUTE(SUBSTITUTE(MID(CELL("filename"),FIND("[",CELL("filename"))+1,FIND("]",CELL("filename"))-FIND("[",CELL("filename"))-1)," JH Farmer Payment-",""),".xlsx","")</f>
        <v>Indent</v>
      </c>
      <c r="Y803" s="13">
        <f t="shared" si="54"/>
        <v>13.229653361344543</v>
      </c>
      <c r="Z803" s="3">
        <v>0</v>
      </c>
    </row>
    <row r="804" spans="1:26" x14ac:dyDescent="0.25">
      <c r="A804" t="str">
        <f>CONCATENATE(Table2[[#This Row],[Code]],Table2[[#This Row],[Farmers Code]])</f>
        <v>200300020053</v>
      </c>
      <c r="B804" s="1" t="str">
        <f>INDEX('MPG Payment'!$A:$A,MATCH(Table2[[#This Row],[Code]],'MPG Payment'!B:B,0))</f>
        <v>BMC Code :2003</v>
      </c>
      <c r="C804" t="str">
        <f>VLOOKUP(Table2[[#This Row],[Code]],'MPG Payment'!B:C,2,0)</f>
        <v>UMEDANDA</v>
      </c>
      <c r="D804" s="17">
        <v>20030002</v>
      </c>
      <c r="E804" s="17" t="s">
        <v>131</v>
      </c>
      <c r="F804" s="1">
        <v>14</v>
      </c>
      <c r="G804" s="13">
        <v>13.009999999999998</v>
      </c>
      <c r="H804" s="13">
        <v>531.06870000000004</v>
      </c>
      <c r="I804" s="166">
        <v>0</v>
      </c>
      <c r="J804" s="191">
        <v>0</v>
      </c>
      <c r="K804" s="166">
        <v>0</v>
      </c>
      <c r="L804" s="166">
        <v>0</v>
      </c>
      <c r="M804" s="18">
        <v>0</v>
      </c>
      <c r="N804" s="165">
        <f>VLOOKUP(Table2[[#This Row],[Code]],'MPG Payment'!$B$4:$Z$130,25,0)</f>
        <v>0</v>
      </c>
      <c r="O804" s="170">
        <f t="shared" si="55"/>
        <v>531</v>
      </c>
      <c r="P804" t="str">
        <f>IFERROR(VLOOKUP(D804,'Bank Master'!$C$3:$D$7987,2,0),"Indirect")</f>
        <v>Direct</v>
      </c>
      <c r="Q804" t="str">
        <f>IFERROR(VLOOKUP(A804,Table1424[],6,0),0)</f>
        <v>ANITA DEVI</v>
      </c>
      <c r="R804" t="str">
        <f>IFERROR(VLOOKUP(A804,Table1424[],7,0),0)</f>
        <v>50249170954</v>
      </c>
      <c r="S804" t="str">
        <f>IFERROR(VLOOKUP(A804,Table1424[],8,0),0)</f>
        <v>IDIB000U523</v>
      </c>
      <c r="T804">
        <f>IFERROR(VLOOKUP(A804,Table1424[],9,0),0)</f>
        <v>0</v>
      </c>
      <c r="U804" s="40">
        <f>IFERROR(VLOOKUP(A804,Table1424[],10,0),0)</f>
        <v>46216</v>
      </c>
      <c r="V804">
        <f t="shared" si="56"/>
        <v>1</v>
      </c>
      <c r="W804" t="str">
        <f t="shared" si="57"/>
        <v>Available</v>
      </c>
      <c r="X804" s="164" t="str" cm="1">
        <f t="array" aca="1" ref="X804" ca="1">SUBSTITUTE(SUBSTITUTE(MID(CELL("filename"),FIND("[",CELL("filename"))+1,FIND("]",CELL("filename"))-FIND("[",CELL("filename"))-1)," JH Farmer Payment-",""),".xlsx","")</f>
        <v>Indent</v>
      </c>
      <c r="Y804" s="13">
        <f t="shared" si="54"/>
        <v>28.574026902382791</v>
      </c>
      <c r="Z804" s="3">
        <v>0</v>
      </c>
    </row>
    <row r="805" spans="1:26" x14ac:dyDescent="0.25">
      <c r="A805" t="str">
        <f>CONCATENATE(Table2[[#This Row],[Code]],Table2[[#This Row],[Farmers Code]])</f>
        <v>200300090002</v>
      </c>
      <c r="B805" s="1" t="str">
        <f>INDEX('MPG Payment'!$A:$A,MATCH(Table2[[#This Row],[Code]],'MPG Payment'!B:B,0))</f>
        <v>BMC Code :2003</v>
      </c>
      <c r="C805" t="str">
        <f>VLOOKUP(Table2[[#This Row],[Code]],'MPG Payment'!B:C,2,0)</f>
        <v>SURID</v>
      </c>
      <c r="D805" s="17">
        <v>20030009</v>
      </c>
      <c r="E805" s="17" t="s">
        <v>17</v>
      </c>
      <c r="F805" s="1">
        <v>11</v>
      </c>
      <c r="G805" s="13">
        <v>41.34</v>
      </c>
      <c r="H805" s="13">
        <v>1964.2037</v>
      </c>
      <c r="I805" s="166">
        <v>0</v>
      </c>
      <c r="J805" s="191">
        <v>0</v>
      </c>
      <c r="K805" s="166">
        <v>157.07000000000335</v>
      </c>
      <c r="L805" s="166">
        <v>0</v>
      </c>
      <c r="M805" s="18">
        <v>0</v>
      </c>
      <c r="N805" s="165">
        <f>VLOOKUP(Table2[[#This Row],[Code]],'MPG Payment'!$B$4:$Z$130,25,0)</f>
        <v>0</v>
      </c>
      <c r="O805" s="170">
        <f t="shared" si="55"/>
        <v>1807</v>
      </c>
      <c r="P805" t="str">
        <f>IFERROR(VLOOKUP(D805,'Bank Master'!$C$3:$D$7987,2,0),"Indirect")</f>
        <v>Direct</v>
      </c>
      <c r="Q805" t="str">
        <f>IFERROR(VLOOKUP(A805,Table1424[],6,0),0)</f>
        <v xml:space="preserve">Nitish Kumar </v>
      </c>
      <c r="R805" t="str">
        <f>IFERROR(VLOOKUP(A805,Table1424[],7,0),0)</f>
        <v>492410100010901</v>
      </c>
      <c r="S805" t="str">
        <f>IFERROR(VLOOKUP(A805,Table1424[],8,0),0)</f>
        <v>BKID0004924</v>
      </c>
      <c r="T805" t="str">
        <f>IFERROR(VLOOKUP(A805,Table1424[],9,0),0)</f>
        <v>BANK OF INDIA</v>
      </c>
      <c r="U805" s="40">
        <f>IFERROR(VLOOKUP(A805,Table1424[],10,0),0)</f>
        <v>45311</v>
      </c>
      <c r="V805">
        <f t="shared" si="56"/>
        <v>1</v>
      </c>
      <c r="W805" t="str">
        <f t="shared" si="57"/>
        <v>Available</v>
      </c>
      <c r="X805" s="164" t="str" cm="1">
        <f t="array" aca="1" ref="X805" ca="1">SUBSTITUTE(SUBSTITUTE(MID(CELL("filename"),FIND("[",CELL("filename"))+1,FIND("]",CELL("filename"))-FIND("[",CELL("filename"))-1)," JH Farmer Payment-",""),".xlsx","")</f>
        <v>Indent</v>
      </c>
      <c r="Y805" s="13">
        <f t="shared" si="54"/>
        <v>26.132366594097725</v>
      </c>
      <c r="Z805" s="3">
        <v>0</v>
      </c>
    </row>
    <row r="806" spans="1:26" x14ac:dyDescent="0.25">
      <c r="A806" t="str">
        <f>CONCATENATE(Table2[[#This Row],[Code]],Table2[[#This Row],[Farmers Code]])</f>
        <v>200300090004</v>
      </c>
      <c r="B806" s="1" t="str">
        <f>INDEX('MPG Payment'!$A:$A,MATCH(Table2[[#This Row],[Code]],'MPG Payment'!B:B,0))</f>
        <v>BMC Code :2003</v>
      </c>
      <c r="C806" t="str">
        <f>VLOOKUP(Table2[[#This Row],[Code]],'MPG Payment'!B:C,2,0)</f>
        <v>SURID</v>
      </c>
      <c r="D806" s="17">
        <v>20030009</v>
      </c>
      <c r="E806" s="17" t="s">
        <v>1</v>
      </c>
      <c r="F806" s="1">
        <v>14</v>
      </c>
      <c r="G806" s="13">
        <v>21.990000000000006</v>
      </c>
      <c r="H806" s="13">
        <v>973.96680000000003</v>
      </c>
      <c r="I806" s="166">
        <v>0</v>
      </c>
      <c r="J806" s="191">
        <v>0</v>
      </c>
      <c r="K806" s="166">
        <v>0</v>
      </c>
      <c r="L806" s="166">
        <v>0</v>
      </c>
      <c r="M806" s="18">
        <v>0</v>
      </c>
      <c r="N806" s="165">
        <f>VLOOKUP(Table2[[#This Row],[Code]],'MPG Payment'!$B$4:$Z$130,25,0)</f>
        <v>0</v>
      </c>
      <c r="O806" s="170">
        <f t="shared" si="55"/>
        <v>974</v>
      </c>
      <c r="P806" t="str">
        <f>IFERROR(VLOOKUP(D806,'Bank Master'!$C$3:$D$7987,2,0),"Indirect")</f>
        <v>Direct</v>
      </c>
      <c r="Q806" t="str">
        <f>IFERROR(VLOOKUP(A806,Table1424[],6,0),0)</f>
        <v xml:space="preserve">Phuleshwar Munda </v>
      </c>
      <c r="R806" t="str">
        <f>IFERROR(VLOOKUP(A806,Table1424[],7,0),0)</f>
        <v>492418210005882</v>
      </c>
      <c r="S806" t="str">
        <f>IFERROR(VLOOKUP(A806,Table1424[],8,0),0)</f>
        <v>BKID0004924</v>
      </c>
      <c r="T806" t="str">
        <f>IFERROR(VLOOKUP(A806,Table1424[],9,0),0)</f>
        <v>BANK OF INDIA</v>
      </c>
      <c r="U806" s="40">
        <f>IFERROR(VLOOKUP(A806,Table1424[],10,0),0)</f>
        <v>45318</v>
      </c>
      <c r="V806">
        <f t="shared" si="56"/>
        <v>1</v>
      </c>
      <c r="W806" t="str">
        <f t="shared" si="57"/>
        <v>Available</v>
      </c>
      <c r="X806" s="164" t="str" cm="1">
        <f t="array" aca="1" ref="X806" ca="1">SUBSTITUTE(SUBSTITUTE(MID(CELL("filename"),FIND("[",CELL("filename"))+1,FIND("]",CELL("filename"))-FIND("[",CELL("filename"))-1)," JH Farmer Payment-",""),".xlsx","")</f>
        <v>Indent</v>
      </c>
      <c r="Y806" s="13">
        <f t="shared" si="54"/>
        <v>31.003945429740785</v>
      </c>
      <c r="Z806" s="3">
        <v>0</v>
      </c>
    </row>
    <row r="807" spans="1:26" x14ac:dyDescent="0.25">
      <c r="A807" t="str">
        <f>CONCATENATE(Table2[[#This Row],[Code]],Table2[[#This Row],[Farmers Code]])</f>
        <v>200300090005</v>
      </c>
      <c r="B807" s="1" t="str">
        <f>INDEX('MPG Payment'!$A:$A,MATCH(Table2[[#This Row],[Code]],'MPG Payment'!B:B,0))</f>
        <v>BMC Code :2003</v>
      </c>
      <c r="C807" t="str">
        <f>VLOOKUP(Table2[[#This Row],[Code]],'MPG Payment'!B:C,2,0)</f>
        <v>SURID</v>
      </c>
      <c r="D807" s="17">
        <v>20030009</v>
      </c>
      <c r="E807" s="17" t="s">
        <v>18</v>
      </c>
      <c r="F807" s="1">
        <v>13</v>
      </c>
      <c r="G807" s="13">
        <v>31.72</v>
      </c>
      <c r="H807" s="13">
        <v>1505.4411999999995</v>
      </c>
      <c r="I807" s="166">
        <v>0</v>
      </c>
      <c r="J807" s="191">
        <v>0</v>
      </c>
      <c r="K807" s="166">
        <v>0</v>
      </c>
      <c r="L807" s="166">
        <v>0</v>
      </c>
      <c r="M807" s="18">
        <v>0</v>
      </c>
      <c r="N807" s="165">
        <f>VLOOKUP(Table2[[#This Row],[Code]],'MPG Payment'!$B$4:$Z$130,25,0)</f>
        <v>0</v>
      </c>
      <c r="O807" s="170">
        <f t="shared" si="55"/>
        <v>1505</v>
      </c>
      <c r="P807" t="str">
        <f>IFERROR(VLOOKUP(D807,'Bank Master'!$C$3:$D$7987,2,0),"Indirect")</f>
        <v>Direct</v>
      </c>
      <c r="Q807" t="str">
        <f>IFERROR(VLOOKUP(A807,Table1424[],6,0),0)</f>
        <v xml:space="preserve">Lalo Devi </v>
      </c>
      <c r="R807" t="str">
        <f>IFERROR(VLOOKUP(A807,Table1424[],7,0),0)</f>
        <v>492418210009867</v>
      </c>
      <c r="S807" t="str">
        <f>IFERROR(VLOOKUP(A807,Table1424[],8,0),0)</f>
        <v>BKID0004924</v>
      </c>
      <c r="T807" t="str">
        <f>IFERROR(VLOOKUP(A807,Table1424[],9,0),0)</f>
        <v>BANK OF INDIA</v>
      </c>
      <c r="U807" s="40">
        <f>IFERROR(VLOOKUP(A807,Table1424[],10,0),0)</f>
        <v>45318</v>
      </c>
      <c r="V807">
        <f t="shared" si="56"/>
        <v>1</v>
      </c>
      <c r="W807" t="str">
        <f t="shared" si="57"/>
        <v>Available</v>
      </c>
      <c r="X807" s="164" t="str" cm="1">
        <f t="array" aca="1" ref="X807" ca="1">SUBSTITUTE(SUBSTITUTE(MID(CELL("filename"),FIND("[",CELL("filename"))+1,FIND("]",CELL("filename"))-FIND("[",CELL("filename"))-1)," JH Farmer Payment-",""),".xlsx","")</f>
        <v>Indent</v>
      </c>
      <c r="Y807" s="13">
        <f t="shared" si="54"/>
        <v>30.849204918032779</v>
      </c>
      <c r="Z807" s="3">
        <v>0</v>
      </c>
    </row>
    <row r="808" spans="1:26" x14ac:dyDescent="0.25">
      <c r="A808" t="str">
        <f>CONCATENATE(Table2[[#This Row],[Code]],Table2[[#This Row],[Farmers Code]])</f>
        <v>200300090006</v>
      </c>
      <c r="B808" s="1" t="str">
        <f>INDEX('MPG Payment'!$A:$A,MATCH(Table2[[#This Row],[Code]],'MPG Payment'!B:B,0))</f>
        <v>BMC Code :2003</v>
      </c>
      <c r="C808" t="str">
        <f>VLOOKUP(Table2[[#This Row],[Code]],'MPG Payment'!B:C,2,0)</f>
        <v>SURID</v>
      </c>
      <c r="D808" s="17">
        <v>20030009</v>
      </c>
      <c r="E808" s="17" t="s">
        <v>19</v>
      </c>
      <c r="F808" s="1">
        <v>14</v>
      </c>
      <c r="G808" s="13">
        <v>30.099999999999994</v>
      </c>
      <c r="H808" s="13">
        <v>1239.8178</v>
      </c>
      <c r="I808" s="166">
        <v>0</v>
      </c>
      <c r="J808" s="191">
        <v>0</v>
      </c>
      <c r="K808" s="166">
        <v>0</v>
      </c>
      <c r="L808" s="166">
        <v>0</v>
      </c>
      <c r="M808" s="18">
        <v>0</v>
      </c>
      <c r="N808" s="165">
        <f>VLOOKUP(Table2[[#This Row],[Code]],'MPG Payment'!$B$4:$Z$130,25,0)</f>
        <v>0</v>
      </c>
      <c r="O808" s="170">
        <f t="shared" si="55"/>
        <v>1240</v>
      </c>
      <c r="P808" t="str">
        <f>IFERROR(VLOOKUP(D808,'Bank Master'!$C$3:$D$7987,2,0),"Indirect")</f>
        <v>Direct</v>
      </c>
      <c r="Q808" t="str">
        <f>IFERROR(VLOOKUP(A808,Table1424[],6,0),0)</f>
        <v xml:space="preserve">Punelel Mahto </v>
      </c>
      <c r="R808" t="str">
        <f>IFERROR(VLOOKUP(A808,Table1424[],7,0),0)</f>
        <v>27620110021521</v>
      </c>
      <c r="S808" t="str">
        <f>IFERROR(VLOOKUP(A808,Table1424[],8,0),0)</f>
        <v>UCBA0002762</v>
      </c>
      <c r="T808" t="str">
        <f>IFERROR(VLOOKUP(A808,Table1424[],9,0),0)</f>
        <v xml:space="preserve">UCO BANK </v>
      </c>
      <c r="U808" s="40">
        <f>IFERROR(VLOOKUP(A808,Table1424[],10,0),0)</f>
        <v>45318</v>
      </c>
      <c r="V808">
        <f t="shared" si="56"/>
        <v>1</v>
      </c>
      <c r="W808" t="str">
        <f t="shared" si="57"/>
        <v>Available</v>
      </c>
      <c r="X808" s="164" t="str" cm="1">
        <f t="array" aca="1" ref="X808" ca="1">SUBSTITUTE(SUBSTITUTE(MID(CELL("filename"),FIND("[",CELL("filename"))+1,FIND("]",CELL("filename"))-FIND("[",CELL("filename"))-1)," JH Farmer Payment-",""),".xlsx","")</f>
        <v>Indent</v>
      </c>
      <c r="Y808" s="13">
        <f t="shared" si="54"/>
        <v>28.832972093023265</v>
      </c>
      <c r="Z808" s="3">
        <v>0</v>
      </c>
    </row>
    <row r="809" spans="1:26" x14ac:dyDescent="0.25">
      <c r="A809" t="str">
        <f>CONCATENATE(Table2[[#This Row],[Code]],Table2[[#This Row],[Farmers Code]])</f>
        <v>200300090007</v>
      </c>
      <c r="B809" s="1" t="str">
        <f>INDEX('MPG Payment'!$A:$A,MATCH(Table2[[#This Row],[Code]],'MPG Payment'!B:B,0))</f>
        <v>BMC Code :2003</v>
      </c>
      <c r="C809" t="str">
        <f>VLOOKUP(Table2[[#This Row],[Code]],'MPG Payment'!B:C,2,0)</f>
        <v>SURID</v>
      </c>
      <c r="D809" s="17">
        <v>20030009</v>
      </c>
      <c r="E809" s="17" t="s">
        <v>20</v>
      </c>
      <c r="F809" s="1">
        <v>7</v>
      </c>
      <c r="G809" s="13">
        <v>17.529999999999998</v>
      </c>
      <c r="H809" s="13">
        <v>697.83759999999995</v>
      </c>
      <c r="I809" s="166">
        <v>0</v>
      </c>
      <c r="J809" s="191">
        <v>0</v>
      </c>
      <c r="K809" s="166">
        <v>0</v>
      </c>
      <c r="L809" s="166">
        <v>0</v>
      </c>
      <c r="M809" s="18">
        <v>0</v>
      </c>
      <c r="N809" s="165">
        <f>VLOOKUP(Table2[[#This Row],[Code]],'MPG Payment'!$B$4:$Z$130,25,0)</f>
        <v>0</v>
      </c>
      <c r="O809" s="170">
        <f t="shared" si="55"/>
        <v>698</v>
      </c>
      <c r="P809" t="str">
        <f>IFERROR(VLOOKUP(D809,'Bank Master'!$C$3:$D$7987,2,0),"Indirect")</f>
        <v>Direct</v>
      </c>
      <c r="Q809" t="str">
        <f>IFERROR(VLOOKUP(A809,Table1424[],6,0),0)</f>
        <v xml:space="preserve">Fulo Devi </v>
      </c>
      <c r="R809" t="str">
        <f>IFERROR(VLOOKUP(A809,Table1424[],7,0),0)</f>
        <v>492410110003713</v>
      </c>
      <c r="S809" t="str">
        <f>IFERROR(VLOOKUP(A809,Table1424[],8,0),0)</f>
        <v>BKID0004924</v>
      </c>
      <c r="T809" t="str">
        <f>IFERROR(VLOOKUP(A809,Table1424[],9,0),0)</f>
        <v>BANK OF INDIA</v>
      </c>
      <c r="U809" s="40">
        <f>IFERROR(VLOOKUP(A809,Table1424[],10,0),0)</f>
        <v>45325</v>
      </c>
      <c r="V809">
        <f t="shared" si="56"/>
        <v>1</v>
      </c>
      <c r="W809" t="str">
        <f t="shared" si="57"/>
        <v>Available</v>
      </c>
      <c r="X809" s="164" t="str" cm="1">
        <f t="array" aca="1" ref="X809" ca="1">SUBSTITUTE(SUBSTITUTE(MID(CELL("filename"),FIND("[",CELL("filename"))+1,FIND("]",CELL("filename"))-FIND("[",CELL("filename"))-1)," JH Farmer Payment-",""),".xlsx","")</f>
        <v>Indent</v>
      </c>
      <c r="Y809" s="13">
        <f t="shared" si="54"/>
        <v>13.932867084997151</v>
      </c>
      <c r="Z809" s="3">
        <v>0</v>
      </c>
    </row>
    <row r="810" spans="1:26" x14ac:dyDescent="0.25">
      <c r="A810" t="str">
        <f>CONCATENATE(Table2[[#This Row],[Code]],Table2[[#This Row],[Farmers Code]])</f>
        <v>200300090008</v>
      </c>
      <c r="B810" s="1" t="str">
        <f>INDEX('MPG Payment'!$A:$A,MATCH(Table2[[#This Row],[Code]],'MPG Payment'!B:B,0))</f>
        <v>BMC Code :2003</v>
      </c>
      <c r="C810" t="str">
        <f>VLOOKUP(Table2[[#This Row],[Code]],'MPG Payment'!B:C,2,0)</f>
        <v>SURID</v>
      </c>
      <c r="D810" s="17">
        <v>20030009</v>
      </c>
      <c r="E810" s="17" t="s">
        <v>41</v>
      </c>
      <c r="F810" s="1">
        <v>7</v>
      </c>
      <c r="G810" s="13">
        <v>12.34</v>
      </c>
      <c r="H810" s="13">
        <v>754.02520000000004</v>
      </c>
      <c r="I810" s="166">
        <v>0</v>
      </c>
      <c r="J810" s="191">
        <v>0</v>
      </c>
      <c r="K810" s="166">
        <v>0</v>
      </c>
      <c r="L810" s="166">
        <v>0</v>
      </c>
      <c r="M810" s="18">
        <v>0</v>
      </c>
      <c r="N810" s="165">
        <f>VLOOKUP(Table2[[#This Row],[Code]],'MPG Payment'!$B$4:$Z$130,25,0)</f>
        <v>0</v>
      </c>
      <c r="O810" s="170">
        <f t="shared" si="55"/>
        <v>754</v>
      </c>
      <c r="P810" t="str">
        <f>IFERROR(VLOOKUP(D810,'Bank Master'!$C$3:$D$7987,2,0),"Indirect")</f>
        <v>Direct</v>
      </c>
      <c r="Q810" t="str">
        <f>IFERROR(VLOOKUP(A810,Table1424[],6,0),0)</f>
        <v xml:space="preserve">Devnti Devi </v>
      </c>
      <c r="R810" t="str">
        <f>IFERROR(VLOOKUP(A810,Table1424[],7,0),0)</f>
        <v>492418210003419</v>
      </c>
      <c r="S810" t="str">
        <f>IFERROR(VLOOKUP(A810,Table1424[],8,0),0)</f>
        <v>BKID0004924</v>
      </c>
      <c r="T810" t="str">
        <f>IFERROR(VLOOKUP(A810,Table1424[],9,0),0)</f>
        <v>BANK OF INDIA</v>
      </c>
      <c r="U810" s="40">
        <f>IFERROR(VLOOKUP(A810,Table1424[],10,0),0)</f>
        <v>45325</v>
      </c>
      <c r="V810">
        <f t="shared" si="56"/>
        <v>1</v>
      </c>
      <c r="W810" t="str">
        <f t="shared" si="57"/>
        <v>Available</v>
      </c>
      <c r="X810" s="164" t="str" cm="1">
        <f t="array" aca="1" ref="X810" ca="1">SUBSTITUTE(SUBSTITUTE(MID(CELL("filename"),FIND("[",CELL("filename"))+1,FIND("]",CELL("filename"))-FIND("[",CELL("filename"))-1)," JH Farmer Payment-",""),".xlsx","")</f>
        <v>Indent</v>
      </c>
      <c r="Y810" s="13">
        <f t="shared" si="54"/>
        <v>21.386452188006487</v>
      </c>
      <c r="Z810" s="3">
        <v>0</v>
      </c>
    </row>
    <row r="811" spans="1:26" x14ac:dyDescent="0.25">
      <c r="A811" t="str">
        <f>CONCATENATE(Table2[[#This Row],[Code]],Table2[[#This Row],[Farmers Code]])</f>
        <v>200300090013</v>
      </c>
      <c r="B811" s="1" t="str">
        <f>INDEX('MPG Payment'!$A:$A,MATCH(Table2[[#This Row],[Code]],'MPG Payment'!B:B,0))</f>
        <v>BMC Code :2003</v>
      </c>
      <c r="C811" t="str">
        <f>VLOOKUP(Table2[[#This Row],[Code]],'MPG Payment'!B:C,2,0)</f>
        <v>SURID</v>
      </c>
      <c r="D811" s="17">
        <v>20030009</v>
      </c>
      <c r="E811" s="17" t="s">
        <v>23</v>
      </c>
      <c r="F811" s="1">
        <v>9</v>
      </c>
      <c r="G811" s="13">
        <v>40.130000000000003</v>
      </c>
      <c r="H811" s="13">
        <v>1667.1324999999997</v>
      </c>
      <c r="I811" s="166">
        <v>0</v>
      </c>
      <c r="J811" s="191">
        <v>0</v>
      </c>
      <c r="K811" s="166">
        <v>0</v>
      </c>
      <c r="L811" s="166">
        <v>0</v>
      </c>
      <c r="M811" s="18">
        <v>0</v>
      </c>
      <c r="N811" s="165">
        <f>VLOOKUP(Table2[[#This Row],[Code]],'MPG Payment'!$B$4:$Z$130,25,0)</f>
        <v>0</v>
      </c>
      <c r="O811" s="170">
        <f t="shared" si="55"/>
        <v>1667</v>
      </c>
      <c r="P811" t="str">
        <f>IFERROR(VLOOKUP(D811,'Bank Master'!$C$3:$D$7987,2,0),"Indirect")</f>
        <v>Direct</v>
      </c>
      <c r="Q811" t="str">
        <f>IFERROR(VLOOKUP(A811,Table1424[],6,0),0)</f>
        <v xml:space="preserve">Dilmain Devi </v>
      </c>
      <c r="R811" t="str">
        <f>IFERROR(VLOOKUP(A811,Table1424[],7,0),0)</f>
        <v>492410110000748</v>
      </c>
      <c r="S811" t="str">
        <f>IFERROR(VLOOKUP(A811,Table1424[],8,0),0)</f>
        <v>BKID0004924</v>
      </c>
      <c r="T811" t="str">
        <f>IFERROR(VLOOKUP(A811,Table1424[],9,0),0)</f>
        <v>BANK OF INDIA</v>
      </c>
      <c r="U811" s="40">
        <f>IFERROR(VLOOKUP(A811,Table1424[],10,0),0)</f>
        <v>45325</v>
      </c>
      <c r="V811">
        <f t="shared" si="56"/>
        <v>1</v>
      </c>
      <c r="W811" t="str">
        <f t="shared" si="57"/>
        <v>Available</v>
      </c>
      <c r="X811" s="164" t="str" cm="1">
        <f t="array" aca="1" ref="X811" ca="1">SUBSTITUTE(SUBSTITUTE(MID(CELL("filename"),FIND("[",CELL("filename"))+1,FIND("]",CELL("filename"))-FIND("[",CELL("filename"))-1)," JH Farmer Payment-",""),".xlsx","")</f>
        <v>Indent</v>
      </c>
      <c r="Y811" s="13">
        <f t="shared" si="54"/>
        <v>18.694483553451281</v>
      </c>
      <c r="Z811" s="3">
        <v>0</v>
      </c>
    </row>
    <row r="812" spans="1:26" x14ac:dyDescent="0.25">
      <c r="A812" t="str">
        <f>CONCATENATE(Table2[[#This Row],[Code]],Table2[[#This Row],[Farmers Code]])</f>
        <v>200300090016</v>
      </c>
      <c r="B812" s="1" t="str">
        <f>INDEX('MPG Payment'!$A:$A,MATCH(Table2[[#This Row],[Code]],'MPG Payment'!B:B,0))</f>
        <v>BMC Code :2003</v>
      </c>
      <c r="C812" t="str">
        <f>VLOOKUP(Table2[[#This Row],[Code]],'MPG Payment'!B:C,2,0)</f>
        <v>SURID</v>
      </c>
      <c r="D812" s="17">
        <v>20030009</v>
      </c>
      <c r="E812" s="17" t="s">
        <v>26</v>
      </c>
      <c r="F812" s="1">
        <v>10</v>
      </c>
      <c r="G812" s="13">
        <v>31.780000000000005</v>
      </c>
      <c r="H812" s="13">
        <v>1340.2899</v>
      </c>
      <c r="I812" s="166">
        <v>0</v>
      </c>
      <c r="J812" s="191">
        <v>0</v>
      </c>
      <c r="K812" s="166">
        <v>0</v>
      </c>
      <c r="L812" s="166">
        <v>0</v>
      </c>
      <c r="M812" s="18">
        <v>0</v>
      </c>
      <c r="N812" s="165">
        <f>VLOOKUP(Table2[[#This Row],[Code]],'MPG Payment'!$B$4:$Z$130,25,0)</f>
        <v>0</v>
      </c>
      <c r="O812" s="170">
        <f t="shared" si="55"/>
        <v>1340</v>
      </c>
      <c r="P812" t="str">
        <f>IFERROR(VLOOKUP(D812,'Bank Master'!$C$3:$D$7987,2,0),"Indirect")</f>
        <v>Direct</v>
      </c>
      <c r="Q812" t="str">
        <f>IFERROR(VLOOKUP(A812,Table1424[],6,0),0)</f>
        <v xml:space="preserve">Sonalal Mahto </v>
      </c>
      <c r="R812" t="str">
        <f>IFERROR(VLOOKUP(A812,Table1424[],7,0),0)</f>
        <v>492410100010839</v>
      </c>
      <c r="S812" t="str">
        <f>IFERROR(VLOOKUP(A812,Table1424[],8,0),0)</f>
        <v>BKID0004924</v>
      </c>
      <c r="T812" t="str">
        <f>IFERROR(VLOOKUP(A812,Table1424[],9,0),0)</f>
        <v>BANK OF INDIA</v>
      </c>
      <c r="U812" s="40">
        <f>IFERROR(VLOOKUP(A812,Table1424[],10,0),0)</f>
        <v>45355</v>
      </c>
      <c r="V812">
        <f t="shared" si="56"/>
        <v>1</v>
      </c>
      <c r="W812" t="str">
        <f t="shared" si="57"/>
        <v>Available</v>
      </c>
      <c r="X812" s="164" t="str" cm="1">
        <f t="array" aca="1" ref="X812" ca="1">SUBSTITUTE(SUBSTITUTE(MID(CELL("filename"),FIND("[",CELL("filename"))+1,FIND("]",CELL("filename"))-FIND("[",CELL("filename"))-1)," JH Farmer Payment-",""),".xlsx","")</f>
        <v>Indent</v>
      </c>
      <c r="Y812" s="13">
        <f t="shared" si="54"/>
        <v>21.087002831969787</v>
      </c>
      <c r="Z812" s="3">
        <v>0</v>
      </c>
    </row>
    <row r="813" spans="1:26" x14ac:dyDescent="0.25">
      <c r="A813" t="str">
        <f>CONCATENATE(Table2[[#This Row],[Code]],Table2[[#This Row],[Farmers Code]])</f>
        <v>200300090019</v>
      </c>
      <c r="B813" s="1" t="str">
        <f>INDEX('MPG Payment'!$A:$A,MATCH(Table2[[#This Row],[Code]],'MPG Payment'!B:B,0))</f>
        <v>BMC Code :2003</v>
      </c>
      <c r="C813" t="str">
        <f>VLOOKUP(Table2[[#This Row],[Code]],'MPG Payment'!B:C,2,0)</f>
        <v>SURID</v>
      </c>
      <c r="D813" s="17">
        <v>20030009</v>
      </c>
      <c r="E813" s="17" t="s">
        <v>3</v>
      </c>
      <c r="F813" s="1">
        <v>7</v>
      </c>
      <c r="G813" s="13">
        <v>15.799999999999999</v>
      </c>
      <c r="H813" s="13">
        <v>760.20169999999996</v>
      </c>
      <c r="I813" s="166">
        <v>0</v>
      </c>
      <c r="J813" s="191">
        <v>0</v>
      </c>
      <c r="K813" s="166">
        <v>0</v>
      </c>
      <c r="L813" s="166">
        <v>0</v>
      </c>
      <c r="M813" s="18">
        <v>0</v>
      </c>
      <c r="N813" s="165">
        <f>VLOOKUP(Table2[[#This Row],[Code]],'MPG Payment'!$B$4:$Z$130,25,0)</f>
        <v>0</v>
      </c>
      <c r="O813" s="170">
        <f t="shared" si="55"/>
        <v>760</v>
      </c>
      <c r="P813" t="str">
        <f>IFERROR(VLOOKUP(D813,'Bank Master'!$C$3:$D$7987,2,0),"Indirect")</f>
        <v>Direct</v>
      </c>
      <c r="Q813" t="str">
        <f>IFERROR(VLOOKUP(A813,Table1424[],6,0),0)</f>
        <v xml:space="preserve">Surajo Devi </v>
      </c>
      <c r="R813" t="str">
        <f>IFERROR(VLOOKUP(A813,Table1424[],7,0),0)</f>
        <v>492418210007855</v>
      </c>
      <c r="S813" t="str">
        <f>IFERROR(VLOOKUP(A813,Table1424[],8,0),0)</f>
        <v>BKID0004924</v>
      </c>
      <c r="T813" t="str">
        <f>IFERROR(VLOOKUP(A813,Table1424[],9,0),0)</f>
        <v>BANK OF INDIA</v>
      </c>
      <c r="U813" s="40">
        <f>IFERROR(VLOOKUP(A813,Table1424[],10,0),0)</f>
        <v>45458</v>
      </c>
      <c r="V813">
        <f t="shared" si="56"/>
        <v>1</v>
      </c>
      <c r="W813" t="str">
        <f t="shared" si="57"/>
        <v>Available</v>
      </c>
      <c r="X813" s="164" t="str" cm="1">
        <f t="array" aca="1" ref="X813" ca="1">SUBSTITUTE(SUBSTITUTE(MID(CELL("filename"),FIND("[",CELL("filename"))+1,FIND("]",CELL("filename"))-FIND("[",CELL("filename"))-1)," JH Farmer Payment-",""),".xlsx","")</f>
        <v>Indent</v>
      </c>
      <c r="Y813" s="13">
        <f t="shared" si="54"/>
        <v>16.839911075949367</v>
      </c>
      <c r="Z813" s="3">
        <v>0</v>
      </c>
    </row>
    <row r="814" spans="1:26" x14ac:dyDescent="0.25">
      <c r="A814" t="str">
        <f>CONCATENATE(Table2[[#This Row],[Code]],Table2[[#This Row],[Farmers Code]])</f>
        <v>200300090020</v>
      </c>
      <c r="B814" s="1" t="str">
        <f>INDEX('MPG Payment'!$A:$A,MATCH(Table2[[#This Row],[Code]],'MPG Payment'!B:B,0))</f>
        <v>BMC Code :2003</v>
      </c>
      <c r="C814" t="str">
        <f>VLOOKUP(Table2[[#This Row],[Code]],'MPG Payment'!B:C,2,0)</f>
        <v>SURID</v>
      </c>
      <c r="D814" s="17">
        <v>20030009</v>
      </c>
      <c r="E814" s="17" t="s">
        <v>4</v>
      </c>
      <c r="F814" s="1">
        <v>6</v>
      </c>
      <c r="G814" s="13">
        <v>7.42</v>
      </c>
      <c r="H814" s="13">
        <v>372.15649999999999</v>
      </c>
      <c r="I814" s="166">
        <v>0</v>
      </c>
      <c r="J814" s="191">
        <v>0</v>
      </c>
      <c r="K814" s="166">
        <v>0</v>
      </c>
      <c r="L814" s="166">
        <v>0</v>
      </c>
      <c r="M814" s="18">
        <v>0</v>
      </c>
      <c r="N814" s="165">
        <f>VLOOKUP(Table2[[#This Row],[Code]],'MPG Payment'!$B$4:$Z$130,25,0)</f>
        <v>0</v>
      </c>
      <c r="O814" s="170">
        <f t="shared" si="55"/>
        <v>372</v>
      </c>
      <c r="P814" t="str">
        <f>IFERROR(VLOOKUP(D814,'Bank Master'!$C$3:$D$7987,2,0),"Indirect")</f>
        <v>Direct</v>
      </c>
      <c r="Q814" t="str">
        <f>IFERROR(VLOOKUP(A814,Table1424[],6,0),0)</f>
        <v xml:space="preserve">Paulis Ekka </v>
      </c>
      <c r="R814" t="str">
        <f>IFERROR(VLOOKUP(A814,Table1424[],7,0),0)</f>
        <v>492410100005259</v>
      </c>
      <c r="S814" t="str">
        <f>IFERROR(VLOOKUP(A814,Table1424[],8,0),0)</f>
        <v>BKID0004924</v>
      </c>
      <c r="T814" t="str">
        <f>IFERROR(VLOOKUP(A814,Table1424[],9,0),0)</f>
        <v>BANK OF INDIA</v>
      </c>
      <c r="U814" s="40">
        <f>IFERROR(VLOOKUP(A814,Table1424[],10,0),0)</f>
        <v>45481</v>
      </c>
      <c r="V814">
        <f t="shared" si="56"/>
        <v>1</v>
      </c>
      <c r="W814" t="str">
        <f t="shared" si="57"/>
        <v>Available</v>
      </c>
      <c r="X814" s="164" t="str" cm="1">
        <f t="array" aca="1" ref="X814" ca="1">SUBSTITUTE(SUBSTITUTE(MID(CELL("filename"),FIND("[",CELL("filename"))+1,FIND("]",CELL("filename"))-FIND("[",CELL("filename"))-1)," JH Farmer Payment-",""),".xlsx","")</f>
        <v>Indent</v>
      </c>
      <c r="Y814" s="13">
        <f t="shared" si="54"/>
        <v>15.046758760107817</v>
      </c>
      <c r="Z814" s="3">
        <v>0</v>
      </c>
    </row>
    <row r="815" spans="1:26" x14ac:dyDescent="0.25">
      <c r="A815" t="str">
        <f>CONCATENATE(Table2[[#This Row],[Code]],Table2[[#This Row],[Farmers Code]])</f>
        <v>200300090022</v>
      </c>
      <c r="B815" s="1" t="str">
        <f>INDEX('MPG Payment'!$A:$A,MATCH(Table2[[#This Row],[Code]],'MPG Payment'!B:B,0))</f>
        <v>BMC Code :2003</v>
      </c>
      <c r="C815" t="str">
        <f>VLOOKUP(Table2[[#This Row],[Code]],'MPG Payment'!B:C,2,0)</f>
        <v>SURID</v>
      </c>
      <c r="D815" s="17">
        <v>20030009</v>
      </c>
      <c r="E815" s="17" t="s">
        <v>37</v>
      </c>
      <c r="F815" s="1">
        <v>6</v>
      </c>
      <c r="G815" s="13">
        <v>9.11</v>
      </c>
      <c r="H815" s="13">
        <v>395.66519999999997</v>
      </c>
      <c r="I815" s="166">
        <v>0</v>
      </c>
      <c r="J815" s="191">
        <v>0</v>
      </c>
      <c r="K815" s="166">
        <v>0</v>
      </c>
      <c r="L815" s="166">
        <v>0</v>
      </c>
      <c r="M815" s="18">
        <v>0</v>
      </c>
      <c r="N815" s="165">
        <f>VLOOKUP(Table2[[#This Row],[Code]],'MPG Payment'!$B$4:$Z$130,25,0)</f>
        <v>0</v>
      </c>
      <c r="O815" s="170">
        <f t="shared" si="55"/>
        <v>396</v>
      </c>
      <c r="P815" t="str">
        <f>IFERROR(VLOOKUP(D815,'Bank Master'!$C$3:$D$7987,2,0),"Indirect")</f>
        <v>Direct</v>
      </c>
      <c r="Q815" t="str">
        <f>IFERROR(VLOOKUP(A815,Table1424[],6,0),0)</f>
        <v xml:space="preserve">Kiran Devi </v>
      </c>
      <c r="R815" t="str">
        <f>IFERROR(VLOOKUP(A815,Table1424[],7,0),0)</f>
        <v>492418210003409</v>
      </c>
      <c r="S815" t="str">
        <f>IFERROR(VLOOKUP(A815,Table1424[],8,0),0)</f>
        <v>BKID0004924</v>
      </c>
      <c r="T815" t="str">
        <f>IFERROR(VLOOKUP(A815,Table1424[],9,0),0)</f>
        <v>BANK OF INDIA</v>
      </c>
      <c r="U815" s="40">
        <f>IFERROR(VLOOKUP(A815,Table1424[],10,0),0)</f>
        <v>45509</v>
      </c>
      <c r="V815">
        <f t="shared" si="56"/>
        <v>1</v>
      </c>
      <c r="W815" t="str">
        <f t="shared" si="57"/>
        <v>Available</v>
      </c>
      <c r="X815" s="164" t="str" cm="1">
        <f t="array" aca="1" ref="X815" ca="1">SUBSTITUTE(SUBSTITUTE(MID(CELL("filename"),FIND("[",CELL("filename"))+1,FIND("]",CELL("filename"))-FIND("[",CELL("filename"))-1)," JH Farmer Payment-",""),".xlsx","")</f>
        <v>Indent</v>
      </c>
      <c r="Y815" s="13">
        <f t="shared" si="54"/>
        <v>13.029589462129529</v>
      </c>
      <c r="Z815" s="3">
        <v>0</v>
      </c>
    </row>
    <row r="816" spans="1:26" x14ac:dyDescent="0.25">
      <c r="A816" t="str">
        <f>CONCATENATE(Table2[[#This Row],[Code]],Table2[[#This Row],[Farmers Code]])</f>
        <v>200300090025</v>
      </c>
      <c r="B816" s="1" t="str">
        <f>INDEX('MPG Payment'!$A:$A,MATCH(Table2[[#This Row],[Code]],'MPG Payment'!B:B,0))</f>
        <v>BMC Code :2003</v>
      </c>
      <c r="C816" t="str">
        <f>VLOOKUP(Table2[[#This Row],[Code]],'MPG Payment'!B:C,2,0)</f>
        <v>SURID</v>
      </c>
      <c r="D816" s="17">
        <v>20030009</v>
      </c>
      <c r="E816" s="17" t="s">
        <v>5</v>
      </c>
      <c r="F816" s="1">
        <v>6</v>
      </c>
      <c r="G816" s="13">
        <v>13.9</v>
      </c>
      <c r="H816" s="13">
        <v>952.75959999999998</v>
      </c>
      <c r="I816" s="166">
        <v>0</v>
      </c>
      <c r="J816" s="191">
        <v>0</v>
      </c>
      <c r="K816" s="166">
        <v>0</v>
      </c>
      <c r="L816" s="166">
        <v>0</v>
      </c>
      <c r="M816" s="18">
        <v>0</v>
      </c>
      <c r="N816" s="165">
        <f>VLOOKUP(Table2[[#This Row],[Code]],'MPG Payment'!$B$4:$Z$130,25,0)</f>
        <v>0</v>
      </c>
      <c r="O816" s="170">
        <f t="shared" si="55"/>
        <v>953</v>
      </c>
      <c r="P816" t="str">
        <f>IFERROR(VLOOKUP(D816,'Bank Master'!$C$3:$D$7987,2,0),"Indirect")</f>
        <v>Direct</v>
      </c>
      <c r="Q816" t="str">
        <f>IFERROR(VLOOKUP(A816,Table1424[],6,0),0)</f>
        <v>SHIVLAL MAHTO</v>
      </c>
      <c r="R816" t="str">
        <f>IFERROR(VLOOKUP(A816,Table1424[],7,0),0)</f>
        <v>492410100008981</v>
      </c>
      <c r="S816" t="str">
        <f>IFERROR(VLOOKUP(A816,Table1424[],8,0),0)</f>
        <v>BKID0004924</v>
      </c>
      <c r="T816" t="str">
        <f>IFERROR(VLOOKUP(A816,Table1424[],9,0),0)</f>
        <v>BANK OF INDIA</v>
      </c>
      <c r="U816" s="40">
        <f>IFERROR(VLOOKUP(A816,Table1424[],10,0),0)</f>
        <v>45642</v>
      </c>
      <c r="V816">
        <f t="shared" si="56"/>
        <v>1</v>
      </c>
      <c r="W816" t="str">
        <f t="shared" si="57"/>
        <v>Available</v>
      </c>
      <c r="X816" s="164" t="str" cm="1">
        <f t="array" aca="1" ref="X816" ca="1">SUBSTITUTE(SUBSTITUTE(MID(CELL("filename"),FIND("[",CELL("filename"))+1,FIND("]",CELL("filename"))-FIND("[",CELL("filename"))-1)," JH Farmer Payment-",""),".xlsx","")</f>
        <v>Indent</v>
      </c>
      <c r="Y816" s="13">
        <f t="shared" si="54"/>
        <v>20.563156834532379</v>
      </c>
      <c r="Z816" s="3">
        <v>0</v>
      </c>
    </row>
    <row r="817" spans="1:26" x14ac:dyDescent="0.25">
      <c r="A817" t="str">
        <f>CONCATENATE(Table2[[#This Row],[Code]],Table2[[#This Row],[Farmers Code]])</f>
        <v>200300090033</v>
      </c>
      <c r="B817" s="1" t="str">
        <f>INDEX('MPG Payment'!$A:$A,MATCH(Table2[[#This Row],[Code]],'MPG Payment'!B:B,0))</f>
        <v>BMC Code :2003</v>
      </c>
      <c r="C817" t="str">
        <f>VLOOKUP(Table2[[#This Row],[Code]],'MPG Payment'!B:C,2,0)</f>
        <v>SURID</v>
      </c>
      <c r="D817" s="17">
        <v>20030009</v>
      </c>
      <c r="E817" s="17" t="s">
        <v>32</v>
      </c>
      <c r="F817" s="1">
        <v>5</v>
      </c>
      <c r="G817" s="13">
        <v>12.760000000000002</v>
      </c>
      <c r="H817" s="13">
        <v>554.9511</v>
      </c>
      <c r="I817" s="166">
        <v>0</v>
      </c>
      <c r="J817" s="191">
        <v>0</v>
      </c>
      <c r="K817" s="166">
        <v>0</v>
      </c>
      <c r="L817" s="166">
        <v>0</v>
      </c>
      <c r="M817" s="18">
        <v>0</v>
      </c>
      <c r="N817" s="165">
        <f>VLOOKUP(Table2[[#This Row],[Code]],'MPG Payment'!$B$4:$Z$130,25,0)</f>
        <v>0</v>
      </c>
      <c r="O817" s="170">
        <f t="shared" si="55"/>
        <v>555</v>
      </c>
      <c r="P817" t="str">
        <f>IFERROR(VLOOKUP(D817,'Bank Master'!$C$3:$D$7987,2,0),"Indirect")</f>
        <v>Direct</v>
      </c>
      <c r="Q817" t="str">
        <f>IFERROR(VLOOKUP(A817,Table1424[],6,0),0)</f>
        <v>MADAN MAHTO</v>
      </c>
      <c r="R817" t="str">
        <f>IFERROR(VLOOKUP(A817,Table1424[],7,0),0)</f>
        <v>50321465392</v>
      </c>
      <c r="S817" t="str">
        <f>IFERROR(VLOOKUP(A817,Table1424[],8,0),0)</f>
        <v>IDIB000U523</v>
      </c>
      <c r="T817">
        <f>IFERROR(VLOOKUP(A817,Table1424[],9,0),0)</f>
        <v>0</v>
      </c>
      <c r="U817" s="40">
        <f>IFERROR(VLOOKUP(A817,Table1424[],10,0),0)</f>
        <v>45881</v>
      </c>
      <c r="V817">
        <f t="shared" si="56"/>
        <v>1</v>
      </c>
      <c r="W817" t="str">
        <f t="shared" si="57"/>
        <v>Available</v>
      </c>
      <c r="X817" s="164" t="str" cm="1">
        <f t="array" aca="1" ref="X817" ca="1">SUBSTITUTE(SUBSTITUTE(MID(CELL("filename"),FIND("[",CELL("filename"))+1,FIND("]",CELL("filename"))-FIND("[",CELL("filename"))-1)," JH Farmer Payment-",""),".xlsx","")</f>
        <v>Indent</v>
      </c>
      <c r="Y817" s="13">
        <f t="shared" si="54"/>
        <v>10.872866379310343</v>
      </c>
      <c r="Z817" s="3">
        <v>0</v>
      </c>
    </row>
    <row r="818" spans="1:26" x14ac:dyDescent="0.25">
      <c r="A818" t="str">
        <f>CONCATENATE(Table2[[#This Row],[Code]],Table2[[#This Row],[Farmers Code]])</f>
        <v>200300090035</v>
      </c>
      <c r="B818" s="1" t="str">
        <f>INDEX('MPG Payment'!$A:$A,MATCH(Table2[[#This Row],[Code]],'MPG Payment'!B:B,0))</f>
        <v>BMC Code :2003</v>
      </c>
      <c r="C818" t="str">
        <f>VLOOKUP(Table2[[#This Row],[Code]],'MPG Payment'!B:C,2,0)</f>
        <v>SURID</v>
      </c>
      <c r="D818" s="17">
        <v>20030009</v>
      </c>
      <c r="E818" s="17" t="s">
        <v>9</v>
      </c>
      <c r="F818" s="1">
        <v>7</v>
      </c>
      <c r="G818" s="13">
        <v>9.9499999999999993</v>
      </c>
      <c r="H818" s="13">
        <v>656.56979999999999</v>
      </c>
      <c r="I818" s="166">
        <v>0</v>
      </c>
      <c r="J818" s="191">
        <v>0</v>
      </c>
      <c r="K818" s="166">
        <v>0</v>
      </c>
      <c r="L818" s="166">
        <v>0</v>
      </c>
      <c r="M818" s="18">
        <v>0</v>
      </c>
      <c r="N818" s="165">
        <f>VLOOKUP(Table2[[#This Row],[Code]],'MPG Payment'!$B$4:$Z$130,25,0)</f>
        <v>0</v>
      </c>
      <c r="O818" s="170">
        <f t="shared" si="55"/>
        <v>657</v>
      </c>
      <c r="P818" t="str">
        <f>IFERROR(VLOOKUP(D818,'Bank Master'!$C$3:$D$7987,2,0),"Indirect")</f>
        <v>Direct</v>
      </c>
      <c r="Q818" t="str">
        <f>IFERROR(VLOOKUP(A818,Table1424[],6,0),0)</f>
        <v>BARJU MAHTO</v>
      </c>
      <c r="R818" t="str">
        <f>IFERROR(VLOOKUP(A818,Table1424[],7,0),0)</f>
        <v>50105407573</v>
      </c>
      <c r="S818" t="str">
        <f>IFERROR(VLOOKUP(A818,Table1424[],8,0),0)</f>
        <v>IDIB000U523</v>
      </c>
      <c r="T818">
        <f>IFERROR(VLOOKUP(A818,Table1424[],9,0),0)</f>
        <v>0</v>
      </c>
      <c r="U818" s="40">
        <f>IFERROR(VLOOKUP(A818,Table1424[],10,0),0)</f>
        <v>45881</v>
      </c>
      <c r="V818">
        <f t="shared" si="56"/>
        <v>1</v>
      </c>
      <c r="W818" t="str">
        <f t="shared" si="57"/>
        <v>Available</v>
      </c>
      <c r="X818" s="164" t="str" cm="1">
        <f t="array" aca="1" ref="X818" ca="1">SUBSTITUTE(SUBSTITUTE(MID(CELL("filename"),FIND("[",CELL("filename"))+1,FIND("]",CELL("filename"))-FIND("[",CELL("filename"))-1)," JH Farmer Payment-",""),".xlsx","")</f>
        <v>Indent</v>
      </c>
      <c r="Y818" s="13">
        <f t="shared" si="54"/>
        <v>23.095420100502515</v>
      </c>
      <c r="Z818" s="3">
        <v>0</v>
      </c>
    </row>
    <row r="819" spans="1:26" x14ac:dyDescent="0.25">
      <c r="A819" t="str">
        <f>CONCATENATE(Table2[[#This Row],[Code]],Table2[[#This Row],[Farmers Code]])</f>
        <v>200300090038</v>
      </c>
      <c r="B819" s="1" t="str">
        <f>INDEX('MPG Payment'!$A:$A,MATCH(Table2[[#This Row],[Code]],'MPG Payment'!B:B,0))</f>
        <v>BMC Code :2003</v>
      </c>
      <c r="C819" t="str">
        <f>VLOOKUP(Table2[[#This Row],[Code]],'MPG Payment'!B:C,2,0)</f>
        <v>SURID</v>
      </c>
      <c r="D819" s="17">
        <v>20030009</v>
      </c>
      <c r="E819" s="17" t="s">
        <v>11</v>
      </c>
      <c r="F819" s="1">
        <v>13</v>
      </c>
      <c r="G819" s="13">
        <v>138.13</v>
      </c>
      <c r="H819" s="13">
        <v>5543.7775000000011</v>
      </c>
      <c r="I819" s="166">
        <v>0</v>
      </c>
      <c r="J819" s="191">
        <v>0</v>
      </c>
      <c r="K819" s="166">
        <v>0</v>
      </c>
      <c r="L819" s="166">
        <v>0</v>
      </c>
      <c r="M819" s="18">
        <v>0</v>
      </c>
      <c r="N819" s="165">
        <f>VLOOKUP(Table2[[#This Row],[Code]],'MPG Payment'!$B$4:$Z$130,25,0)</f>
        <v>0</v>
      </c>
      <c r="O819" s="170">
        <f t="shared" si="55"/>
        <v>5544</v>
      </c>
      <c r="P819" t="str">
        <f>IFERROR(VLOOKUP(D819,'Bank Master'!$C$3:$D$7987,2,0),"Indirect")</f>
        <v>Direct</v>
      </c>
      <c r="Q819" t="str">
        <f>IFERROR(VLOOKUP(A819,Table1424[],6,0),0)</f>
        <v>TARA DEVI</v>
      </c>
      <c r="R819" t="str">
        <f>IFERROR(VLOOKUP(A819,Table1424[],7,0),0)</f>
        <v>492410510010554</v>
      </c>
      <c r="S819" t="str">
        <f>IFERROR(VLOOKUP(A819,Table1424[],8,0),0)</f>
        <v>BKID0004924</v>
      </c>
      <c r="T819">
        <f>IFERROR(VLOOKUP(A819,Table1424[],9,0),0)</f>
        <v>0</v>
      </c>
      <c r="U819" s="40">
        <f>IFERROR(VLOOKUP(A819,Table1424[],10,0),0)</f>
        <v>45943</v>
      </c>
      <c r="V819">
        <f t="shared" si="56"/>
        <v>1</v>
      </c>
      <c r="W819" t="str">
        <f t="shared" si="57"/>
        <v>Available</v>
      </c>
      <c r="X819" s="164" t="str" cm="1">
        <f t="array" aca="1" ref="X819" ca="1">SUBSTITUTE(SUBSTITUTE(MID(CELL("filename"),FIND("[",CELL("filename"))+1,FIND("]",CELL("filename"))-FIND("[",CELL("filename"))-1)," JH Farmer Payment-",""),".xlsx","")</f>
        <v>Indent</v>
      </c>
      <c r="Y819" s="13">
        <f t="shared" si="54"/>
        <v>26.087420364873676</v>
      </c>
      <c r="Z819" s="3">
        <v>0</v>
      </c>
    </row>
    <row r="820" spans="1:26" x14ac:dyDescent="0.25">
      <c r="A820" t="str">
        <f>CONCATENATE(Table2[[#This Row],[Code]],Table2[[#This Row],[Farmers Code]])</f>
        <v>200300090039</v>
      </c>
      <c r="B820" s="1" t="str">
        <f>INDEX('MPG Payment'!$A:$A,MATCH(Table2[[#This Row],[Code]],'MPG Payment'!B:B,0))</f>
        <v>BMC Code :2003</v>
      </c>
      <c r="C820" t="str">
        <f>VLOOKUP(Table2[[#This Row],[Code]],'MPG Payment'!B:C,2,0)</f>
        <v>SURID</v>
      </c>
      <c r="D820" s="17">
        <v>20030009</v>
      </c>
      <c r="E820" s="17" t="s">
        <v>12</v>
      </c>
      <c r="F820" s="1">
        <v>7</v>
      </c>
      <c r="G820" s="13">
        <v>18.490000000000002</v>
      </c>
      <c r="H820" s="13">
        <v>826.59839999999997</v>
      </c>
      <c r="I820" s="166">
        <v>0</v>
      </c>
      <c r="J820" s="191">
        <v>0</v>
      </c>
      <c r="K820" s="166">
        <v>0</v>
      </c>
      <c r="L820" s="166">
        <v>0</v>
      </c>
      <c r="M820" s="18">
        <v>0</v>
      </c>
      <c r="N820" s="165">
        <f>VLOOKUP(Table2[[#This Row],[Code]],'MPG Payment'!$B$4:$Z$130,25,0)</f>
        <v>0</v>
      </c>
      <c r="O820" s="170">
        <f t="shared" si="55"/>
        <v>827</v>
      </c>
      <c r="P820" t="str">
        <f>IFERROR(VLOOKUP(D820,'Bank Master'!$C$3:$D$7987,2,0),"Indirect")</f>
        <v>Direct</v>
      </c>
      <c r="Q820" t="str">
        <f>IFERROR(VLOOKUP(A820,Table1424[],6,0),0)</f>
        <v>PUNIYA DEVI</v>
      </c>
      <c r="R820" t="str">
        <f>IFERROR(VLOOKUP(A820,Table1424[],7,0),0)</f>
        <v>482818210008521</v>
      </c>
      <c r="S820" t="str">
        <f>IFERROR(VLOOKUP(A820,Table1424[],8,0),0)</f>
        <v>BKID0004828</v>
      </c>
      <c r="T820">
        <f>IFERROR(VLOOKUP(A820,Table1424[],9,0),0)</f>
        <v>0</v>
      </c>
      <c r="U820" s="40">
        <f>IFERROR(VLOOKUP(A820,Table1424[],10,0),0)</f>
        <v>45943</v>
      </c>
      <c r="V820">
        <f t="shared" si="56"/>
        <v>1</v>
      </c>
      <c r="W820" t="str">
        <f t="shared" si="57"/>
        <v>Available</v>
      </c>
      <c r="X820" s="164" t="str" cm="1">
        <f t="array" aca="1" ref="X820" ca="1">SUBSTITUTE(SUBSTITUTE(MID(CELL("filename"),FIND("[",CELL("filename"))+1,FIND("]",CELL("filename"))-FIND("[",CELL("filename"))-1)," JH Farmer Payment-",""),".xlsx","")</f>
        <v>Indent</v>
      </c>
      <c r="Y820" s="13">
        <f t="shared" si="54"/>
        <v>15.646805840995134</v>
      </c>
      <c r="Z820" s="3">
        <v>0</v>
      </c>
    </row>
    <row r="821" spans="1:26" x14ac:dyDescent="0.25">
      <c r="A821" t="str">
        <f>CONCATENATE(Table2[[#This Row],[Code]],Table2[[#This Row],[Farmers Code]])</f>
        <v>200300090041</v>
      </c>
      <c r="B821" s="1" t="str">
        <f>INDEX('MPG Payment'!$A:$A,MATCH(Table2[[#This Row],[Code]],'MPG Payment'!B:B,0))</f>
        <v>BMC Code :2003</v>
      </c>
      <c r="C821" t="str">
        <f>VLOOKUP(Table2[[#This Row],[Code]],'MPG Payment'!B:C,2,0)</f>
        <v>SURID</v>
      </c>
      <c r="D821" s="17">
        <v>20030009</v>
      </c>
      <c r="E821" s="17" t="s">
        <v>35</v>
      </c>
      <c r="F821" s="1">
        <v>5</v>
      </c>
      <c r="G821" s="13">
        <v>4.7</v>
      </c>
      <c r="H821" s="13">
        <v>320.70260000000002</v>
      </c>
      <c r="I821" s="166">
        <v>0</v>
      </c>
      <c r="J821" s="191">
        <v>0</v>
      </c>
      <c r="K821" s="166">
        <v>0</v>
      </c>
      <c r="L821" s="166">
        <v>0</v>
      </c>
      <c r="M821" s="18">
        <v>0</v>
      </c>
      <c r="N821" s="165">
        <f>VLOOKUP(Table2[[#This Row],[Code]],'MPG Payment'!$B$4:$Z$130,25,0)</f>
        <v>0</v>
      </c>
      <c r="O821" s="170">
        <f t="shared" si="55"/>
        <v>321</v>
      </c>
      <c r="P821" t="str">
        <f>IFERROR(VLOOKUP(D821,'Bank Master'!$C$3:$D$7987,2,0),"Indirect")</f>
        <v>Direct</v>
      </c>
      <c r="Q821" t="str">
        <f>IFERROR(VLOOKUP(A821,Table1424[],6,0),0)</f>
        <v>LALO DEVI</v>
      </c>
      <c r="R821" t="str">
        <f>IFERROR(VLOOKUP(A821,Table1424[],7,0),0)</f>
        <v>50107461062</v>
      </c>
      <c r="S821" t="str">
        <f>IFERROR(VLOOKUP(A821,Table1424[],8,0),0)</f>
        <v>IDIB000U523</v>
      </c>
      <c r="T821">
        <f>IFERROR(VLOOKUP(A821,Table1424[],9,0),0)</f>
        <v>0</v>
      </c>
      <c r="U821" s="40">
        <f>IFERROR(VLOOKUP(A821,Table1424[],10,0),0)</f>
        <v>45971</v>
      </c>
      <c r="V821">
        <f t="shared" si="56"/>
        <v>1</v>
      </c>
      <c r="W821" t="str">
        <f t="shared" si="57"/>
        <v>Available</v>
      </c>
      <c r="X821" s="164" t="str" cm="1">
        <f t="array" aca="1" ref="X821" ca="1">SUBSTITUTE(SUBSTITUTE(MID(CELL("filename"),FIND("[",CELL("filename"))+1,FIND("]",CELL("filename"))-FIND("[",CELL("filename"))-1)," JH Farmer Payment-",""),".xlsx","")</f>
        <v>Indent</v>
      </c>
      <c r="Y821" s="13">
        <f t="shared" si="54"/>
        <v>17.058648936170211</v>
      </c>
      <c r="Z821" s="3">
        <v>0</v>
      </c>
    </row>
    <row r="822" spans="1:26" x14ac:dyDescent="0.25">
      <c r="A822" t="str">
        <f>CONCATENATE(Table2[[#This Row],[Code]],Table2[[#This Row],[Farmers Code]])</f>
        <v>200300090043</v>
      </c>
      <c r="B822" s="1" t="str">
        <f>INDEX('MPG Payment'!$A:$A,MATCH(Table2[[#This Row],[Code]],'MPG Payment'!B:B,0))</f>
        <v>BMC Code :2003</v>
      </c>
      <c r="C822" t="str">
        <f>VLOOKUP(Table2[[#This Row],[Code]],'MPG Payment'!B:C,2,0)</f>
        <v>SURID</v>
      </c>
      <c r="D822" s="17">
        <v>20030009</v>
      </c>
      <c r="E822" s="17" t="s">
        <v>1650</v>
      </c>
      <c r="F822" s="1">
        <v>13</v>
      </c>
      <c r="G822" s="13">
        <v>74.260000000000005</v>
      </c>
      <c r="H822" s="13">
        <v>3334.6772999999998</v>
      </c>
      <c r="I822" s="166">
        <v>0</v>
      </c>
      <c r="J822" s="191">
        <v>0</v>
      </c>
      <c r="K822" s="166">
        <v>0</v>
      </c>
      <c r="L822" s="166">
        <v>0</v>
      </c>
      <c r="M822" s="18">
        <v>0</v>
      </c>
      <c r="N822" s="165">
        <f>VLOOKUP(Table2[[#This Row],[Code]],'MPG Payment'!$B$4:$Z$130,25,0)</f>
        <v>0</v>
      </c>
      <c r="O822" s="170">
        <f t="shared" si="55"/>
        <v>3335</v>
      </c>
      <c r="P822" t="str">
        <f>IFERROR(VLOOKUP(D822,'Bank Master'!$C$3:$D$7987,2,0),"Indirect")</f>
        <v>Direct</v>
      </c>
      <c r="Q822" t="str">
        <f>IFERROR(VLOOKUP(A822,Table1424[],6,0),0)</f>
        <v>LALI KUMARI</v>
      </c>
      <c r="R822" t="str">
        <f>IFERROR(VLOOKUP(A822,Table1424[],7,0),0)</f>
        <v>489718210003828</v>
      </c>
      <c r="S822" t="str">
        <f>IFERROR(VLOOKUP(A822,Table1424[],8,0),0)</f>
        <v>BKID0004924</v>
      </c>
      <c r="T822">
        <f>IFERROR(VLOOKUP(A822,Table1424[],9,0),0)</f>
        <v>0</v>
      </c>
      <c r="U822" s="40">
        <f>IFERROR(VLOOKUP(A822,Table1424[],10,0),0)</f>
        <v>46034</v>
      </c>
      <c r="V822">
        <f t="shared" si="56"/>
        <v>1</v>
      </c>
      <c r="W822" t="str">
        <f t="shared" si="57"/>
        <v>Available</v>
      </c>
      <c r="X822" s="164" t="str" cm="1">
        <f t="array" aca="1" ref="X822" ca="1">SUBSTITUTE(SUBSTITUTE(MID(CELL("filename"),FIND("[",CELL("filename"))+1,FIND("]",CELL("filename"))-FIND("[",CELL("filename"))-1)," JH Farmer Payment-",""),".xlsx","")</f>
        <v>Indent</v>
      </c>
      <c r="Y822" s="13">
        <f t="shared" si="54"/>
        <v>29.188530096956633</v>
      </c>
      <c r="Z822" s="3">
        <v>0</v>
      </c>
    </row>
    <row r="823" spans="1:26" x14ac:dyDescent="0.25">
      <c r="A823" t="str">
        <f>CONCATENATE(Table2[[#This Row],[Code]],Table2[[#This Row],[Farmers Code]])</f>
        <v>200300090044</v>
      </c>
      <c r="B823" s="1" t="str">
        <f>INDEX('MPG Payment'!$A:$A,MATCH(Table2[[#This Row],[Code]],'MPG Payment'!B:B,0))</f>
        <v>BMC Code :2003</v>
      </c>
      <c r="C823" t="str">
        <f>VLOOKUP(Table2[[#This Row],[Code]],'MPG Payment'!B:C,2,0)</f>
        <v>SURID</v>
      </c>
      <c r="D823" s="17">
        <v>20030009</v>
      </c>
      <c r="E823" s="17" t="s">
        <v>15</v>
      </c>
      <c r="F823" s="1">
        <v>7</v>
      </c>
      <c r="G823" s="13">
        <v>12.190000000000001</v>
      </c>
      <c r="H823" s="13">
        <v>513.92599999999993</v>
      </c>
      <c r="I823" s="166">
        <v>0</v>
      </c>
      <c r="J823" s="191">
        <v>0</v>
      </c>
      <c r="K823" s="166">
        <v>0</v>
      </c>
      <c r="L823" s="166">
        <v>0</v>
      </c>
      <c r="M823" s="18">
        <v>0</v>
      </c>
      <c r="N823" s="165">
        <f>VLOOKUP(Table2[[#This Row],[Code]],'MPG Payment'!$B$4:$Z$130,25,0)</f>
        <v>0</v>
      </c>
      <c r="O823" s="170">
        <f t="shared" si="55"/>
        <v>514</v>
      </c>
      <c r="P823" t="str">
        <f>IFERROR(VLOOKUP(D823,'Bank Master'!$C$3:$D$7987,2,0),"Indirect")</f>
        <v>Direct</v>
      </c>
      <c r="Q823" t="str">
        <f>IFERROR(VLOOKUP(A823,Table1424[],6,0),0)</f>
        <v>BABITA DEVI</v>
      </c>
      <c r="R823" t="str">
        <f>IFERROR(VLOOKUP(A823,Table1424[],7,0),0)</f>
        <v>492410110005084</v>
      </c>
      <c r="S823" t="str">
        <f>IFERROR(VLOOKUP(A823,Table1424[],8,0),0)</f>
        <v>BKID0004924</v>
      </c>
      <c r="T823">
        <f>IFERROR(VLOOKUP(A823,Table1424[],9,0),0)</f>
        <v>0</v>
      </c>
      <c r="U823" s="40">
        <f>IFERROR(VLOOKUP(A823,Table1424[],10,0),0)</f>
        <v>46097</v>
      </c>
      <c r="V823">
        <f t="shared" si="56"/>
        <v>1</v>
      </c>
      <c r="W823" t="str">
        <f t="shared" si="57"/>
        <v>Available</v>
      </c>
      <c r="X823" s="164" t="str" cm="1">
        <f t="array" aca="1" ref="X823" ca="1">SUBSTITUTE(SUBSTITUTE(MID(CELL("filename"),FIND("[",CELL("filename"))+1,FIND("]",CELL("filename"))-FIND("[",CELL("filename"))-1)," JH Farmer Payment-",""),".xlsx","")</f>
        <v>Indent</v>
      </c>
      <c r="Y823" s="13">
        <f t="shared" si="54"/>
        <v>14.755873666940111</v>
      </c>
      <c r="Z823" s="3">
        <v>0</v>
      </c>
    </row>
    <row r="824" spans="1:26" x14ac:dyDescent="0.25">
      <c r="A824" t="str">
        <f>CONCATENATE(Table2[[#This Row],[Code]],Table2[[#This Row],[Farmers Code]])</f>
        <v>200300090046</v>
      </c>
      <c r="B824" s="1" t="str">
        <f>INDEX('MPG Payment'!$A:$A,MATCH(Table2[[#This Row],[Code]],'MPG Payment'!B:B,0))</f>
        <v>BMC Code :2003</v>
      </c>
      <c r="C824" t="str">
        <f>VLOOKUP(Table2[[#This Row],[Code]],'MPG Payment'!B:C,2,0)</f>
        <v>SURID</v>
      </c>
      <c r="D824" s="17">
        <v>20030009</v>
      </c>
      <c r="E824" s="17" t="s">
        <v>129</v>
      </c>
      <c r="F824" s="1">
        <v>7</v>
      </c>
      <c r="G824" s="13">
        <v>12.87</v>
      </c>
      <c r="H824" s="13">
        <v>561.38520000000005</v>
      </c>
      <c r="I824" s="166">
        <v>0</v>
      </c>
      <c r="J824" s="191">
        <v>0</v>
      </c>
      <c r="K824" s="166">
        <v>0</v>
      </c>
      <c r="L824" s="166">
        <v>0</v>
      </c>
      <c r="M824" s="18">
        <v>0</v>
      </c>
      <c r="N824" s="165">
        <f>VLOOKUP(Table2[[#This Row],[Code]],'MPG Payment'!$B$4:$Z$130,25,0)</f>
        <v>0</v>
      </c>
      <c r="O824" s="170">
        <f t="shared" si="55"/>
        <v>561</v>
      </c>
      <c r="P824" t="str">
        <f>IFERROR(VLOOKUP(D824,'Bank Master'!$C$3:$D$7987,2,0),"Indirect")</f>
        <v>Direct</v>
      </c>
      <c r="Q824" t="str">
        <f>IFERROR(VLOOKUP(A824,Table1424[],6,0),0)</f>
        <v>MAHANAND MAHTO</v>
      </c>
      <c r="R824" t="str">
        <f>IFERROR(VLOOKUP(A824,Table1424[],7,0),0)</f>
        <v>492410110001608</v>
      </c>
      <c r="S824" t="str">
        <f>IFERROR(VLOOKUP(A824,Table1424[],8,0),0)</f>
        <v>BKID0004924</v>
      </c>
      <c r="T824">
        <f>IFERROR(VLOOKUP(A824,Table1424[],9,0),0)</f>
        <v>0</v>
      </c>
      <c r="U824" s="40">
        <f>IFERROR(VLOOKUP(A824,Table1424[],10,0),0)</f>
        <v>0</v>
      </c>
      <c r="V824">
        <f t="shared" si="56"/>
        <v>1</v>
      </c>
      <c r="W824" t="str">
        <f t="shared" si="57"/>
        <v>Available</v>
      </c>
      <c r="X824" s="164" t="str" cm="1">
        <f t="array" aca="1" ref="X824" ca="1">SUBSTITUTE(SUBSTITUTE(MID(CELL("filename"),FIND("[",CELL("filename"))+1,FIND("]",CELL("filename"))-FIND("[",CELL("filename"))-1)," JH Farmer Payment-",""),".xlsx","")</f>
        <v>Indent</v>
      </c>
      <c r="Y824" s="13">
        <f t="shared" si="54"/>
        <v>15.266885780885785</v>
      </c>
      <c r="Z824" s="3">
        <v>0</v>
      </c>
    </row>
    <row r="825" spans="1:26" x14ac:dyDescent="0.25">
      <c r="A825" t="str">
        <f>CONCATENATE(Table2[[#This Row],[Code]],Table2[[#This Row],[Farmers Code]])</f>
        <v>200300090047</v>
      </c>
      <c r="B825" s="1" t="str">
        <f>INDEX('MPG Payment'!$A:$A,MATCH(Table2[[#This Row],[Code]],'MPG Payment'!B:B,0))</f>
        <v>BMC Code :2003</v>
      </c>
      <c r="C825" t="str">
        <f>VLOOKUP(Table2[[#This Row],[Code]],'MPG Payment'!B:C,2,0)</f>
        <v>SURID</v>
      </c>
      <c r="D825" s="17">
        <v>20030009</v>
      </c>
      <c r="E825" s="17" t="s">
        <v>423</v>
      </c>
      <c r="F825" s="1">
        <v>6</v>
      </c>
      <c r="G825" s="13">
        <v>10.74</v>
      </c>
      <c r="H825" s="13">
        <v>449.06740000000002</v>
      </c>
      <c r="I825" s="166">
        <v>0</v>
      </c>
      <c r="J825" s="191">
        <v>0</v>
      </c>
      <c r="K825" s="166">
        <v>0</v>
      </c>
      <c r="L825" s="166">
        <v>0</v>
      </c>
      <c r="M825" s="18">
        <v>0</v>
      </c>
      <c r="N825" s="165">
        <f>VLOOKUP(Table2[[#This Row],[Code]],'MPG Payment'!$B$4:$Z$130,25,0)</f>
        <v>0</v>
      </c>
      <c r="O825" s="170">
        <f t="shared" si="55"/>
        <v>449</v>
      </c>
      <c r="P825" t="str">
        <f>IFERROR(VLOOKUP(D825,'Bank Master'!$C$3:$D$7987,2,0),"Indirect")</f>
        <v>Direct</v>
      </c>
      <c r="Q825" t="str">
        <f>IFERROR(VLOOKUP(A825,Table1424[],6,0),0)</f>
        <v>ANSHU KUMARI</v>
      </c>
      <c r="R825" t="str">
        <f>IFERROR(VLOOKUP(A825,Table1424[],7,0),0)</f>
        <v>338201000008926</v>
      </c>
      <c r="S825" t="str">
        <f>IFERROR(VLOOKUP(A825,Table1424[],8,0),0)</f>
        <v>IOBA0003382</v>
      </c>
      <c r="T825">
        <f>IFERROR(VLOOKUP(A825,Table1424[],9,0),0)</f>
        <v>0</v>
      </c>
      <c r="U825" s="40">
        <f>IFERROR(VLOOKUP(A825,Table1424[],10,0),0)</f>
        <v>46116</v>
      </c>
      <c r="V825">
        <f t="shared" si="56"/>
        <v>1</v>
      </c>
      <c r="W825" t="str">
        <f t="shared" si="57"/>
        <v>Available</v>
      </c>
      <c r="X825" s="164" t="str" cm="1">
        <f t="array" aca="1" ref="X825" ca="1">SUBSTITUTE(SUBSTITUTE(MID(CELL("filename"),FIND("[",CELL("filename"))+1,FIND("]",CELL("filename"))-FIND("[",CELL("filename"))-1)," JH Farmer Payment-",""),".xlsx","")</f>
        <v>Indent</v>
      </c>
      <c r="Y825" s="13">
        <f t="shared" si="54"/>
        <v>12.54378212290503</v>
      </c>
      <c r="Z825" s="3">
        <v>0</v>
      </c>
    </row>
    <row r="826" spans="1:26" x14ac:dyDescent="0.25">
      <c r="A826" t="str">
        <f>CONCATENATE(Table2[[#This Row],[Code]],Table2[[#This Row],[Farmers Code]])</f>
        <v>200300090048</v>
      </c>
      <c r="B826" s="1" t="str">
        <f>INDEX('MPG Payment'!$A:$A,MATCH(Table2[[#This Row],[Code]],'MPG Payment'!B:B,0))</f>
        <v>BMC Code :2003</v>
      </c>
      <c r="C826" t="str">
        <f>VLOOKUP(Table2[[#This Row],[Code]],'MPG Payment'!B:C,2,0)</f>
        <v>SURID</v>
      </c>
      <c r="D826" s="17">
        <v>20030009</v>
      </c>
      <c r="E826" s="17" t="s">
        <v>424</v>
      </c>
      <c r="F826" s="1">
        <v>7</v>
      </c>
      <c r="G826" s="13">
        <v>13.58</v>
      </c>
      <c r="H826" s="13">
        <v>522.77879999999993</v>
      </c>
      <c r="I826" s="166">
        <v>0</v>
      </c>
      <c r="J826" s="191">
        <v>0</v>
      </c>
      <c r="K826" s="166">
        <v>0</v>
      </c>
      <c r="L826" s="166">
        <v>0</v>
      </c>
      <c r="M826" s="18">
        <v>0</v>
      </c>
      <c r="N826" s="165">
        <f>VLOOKUP(Table2[[#This Row],[Code]],'MPG Payment'!$B$4:$Z$130,25,0)</f>
        <v>0</v>
      </c>
      <c r="O826" s="170">
        <f t="shared" si="55"/>
        <v>523</v>
      </c>
      <c r="P826" t="str">
        <f>IFERROR(VLOOKUP(D826,'Bank Master'!$C$3:$D$7987,2,0),"Indirect")</f>
        <v>Direct</v>
      </c>
      <c r="Q826" t="str">
        <f>IFERROR(VLOOKUP(A826,Table1424[],6,0),0)</f>
        <v>BALESHWAR MAHTO</v>
      </c>
      <c r="R826" t="str">
        <f>IFERROR(VLOOKUP(A826,Table1424[],7,0),0)</f>
        <v>492410100010968</v>
      </c>
      <c r="S826" t="str">
        <f>IFERROR(VLOOKUP(A826,Table1424[],8,0),0)</f>
        <v>BKID0004924</v>
      </c>
      <c r="T826">
        <f>IFERROR(VLOOKUP(A826,Table1424[],9,0),0)</f>
        <v>0</v>
      </c>
      <c r="U826" s="40">
        <f>IFERROR(VLOOKUP(A826,Table1424[],10,0),0)</f>
        <v>46132</v>
      </c>
      <c r="V826">
        <f t="shared" si="56"/>
        <v>1</v>
      </c>
      <c r="W826" t="str">
        <f t="shared" si="57"/>
        <v>Available</v>
      </c>
      <c r="X826" s="164" t="str" cm="1">
        <f t="array" aca="1" ref="X826" ca="1">SUBSTITUTE(SUBSTITUTE(MID(CELL("filename"),FIND("[",CELL("filename"))+1,FIND("]",CELL("filename"))-FIND("[",CELL("filename"))-1)," JH Farmer Payment-",""),".xlsx","")</f>
        <v>Indent</v>
      </c>
      <c r="Y826" s="13">
        <f t="shared" si="54"/>
        <v>13.473680412371134</v>
      </c>
      <c r="Z826" s="3">
        <v>0</v>
      </c>
    </row>
    <row r="827" spans="1:26" x14ac:dyDescent="0.25">
      <c r="A827" t="str">
        <f>CONCATENATE(Table2[[#This Row],[Code]],Table2[[#This Row],[Farmers Code]])</f>
        <v>200300090049</v>
      </c>
      <c r="B827" s="1" t="str">
        <f>INDEX('MPG Payment'!$A:$A,MATCH(Table2[[#This Row],[Code]],'MPG Payment'!B:B,0))</f>
        <v>BMC Code :2003</v>
      </c>
      <c r="C827" t="str">
        <f>VLOOKUP(Table2[[#This Row],[Code]],'MPG Payment'!B:C,2,0)</f>
        <v>SURID</v>
      </c>
      <c r="D827" s="17">
        <v>20030009</v>
      </c>
      <c r="E827" s="17" t="s">
        <v>425</v>
      </c>
      <c r="F827" s="1">
        <v>6</v>
      </c>
      <c r="G827" s="13">
        <v>20.420000000000002</v>
      </c>
      <c r="H827" s="13">
        <v>699.50510000000008</v>
      </c>
      <c r="I827" s="166">
        <v>0</v>
      </c>
      <c r="J827" s="191">
        <v>0</v>
      </c>
      <c r="K827" s="166">
        <v>0</v>
      </c>
      <c r="L827" s="166">
        <v>0</v>
      </c>
      <c r="M827" s="18">
        <v>0</v>
      </c>
      <c r="N827" s="165">
        <f>VLOOKUP(Table2[[#This Row],[Code]],'MPG Payment'!$B$4:$Z$130,25,0)</f>
        <v>0</v>
      </c>
      <c r="O827" s="170">
        <f t="shared" si="55"/>
        <v>700</v>
      </c>
      <c r="P827" t="str">
        <f>IFERROR(VLOOKUP(D827,'Bank Master'!$C$3:$D$7987,2,0),"Indirect")</f>
        <v>Direct</v>
      </c>
      <c r="Q827" t="str">
        <f>IFERROR(VLOOKUP(A827,Table1424[],6,0),0)</f>
        <v>ROSHNI DEVI</v>
      </c>
      <c r="R827" t="str">
        <f>IFERROR(VLOOKUP(A827,Table1424[],7,0),0)</f>
        <v>492418210010262</v>
      </c>
      <c r="S827" t="str">
        <f>IFERROR(VLOOKUP(A827,Table1424[],8,0),0)</f>
        <v>BKID0004924</v>
      </c>
      <c r="T827">
        <f>IFERROR(VLOOKUP(A827,Table1424[],9,0),0)</f>
        <v>0</v>
      </c>
      <c r="U827" s="40">
        <f>IFERROR(VLOOKUP(A827,Table1424[],10,0),0)</f>
        <v>46216</v>
      </c>
      <c r="V827">
        <f t="shared" si="56"/>
        <v>1</v>
      </c>
      <c r="W827" t="str">
        <f t="shared" si="57"/>
        <v>Available</v>
      </c>
      <c r="X827" s="164" t="str" cm="1">
        <f t="array" aca="1" ref="X827" ca="1">SUBSTITUTE(SUBSTITUTE(MID(CELL("filename"),FIND("[",CELL("filename"))+1,FIND("]",CELL("filename"))-FIND("[",CELL("filename"))-1)," JH Farmer Payment-",""),".xlsx","")</f>
        <v>Indent</v>
      </c>
      <c r="Y827" s="13">
        <f t="shared" si="54"/>
        <v>10.276764446620962</v>
      </c>
      <c r="Z827" s="3">
        <v>0</v>
      </c>
    </row>
    <row r="828" spans="1:26" x14ac:dyDescent="0.25">
      <c r="A828" t="str">
        <f>CONCATENATE(Table2[[#This Row],[Code]],Table2[[#This Row],[Farmers Code]])</f>
        <v>200300090050</v>
      </c>
      <c r="B828" s="1" t="str">
        <f>INDEX('MPG Payment'!$A:$A,MATCH(Table2[[#This Row],[Code]],'MPG Payment'!B:B,0))</f>
        <v>BMC Code :2003</v>
      </c>
      <c r="C828" t="str">
        <f>VLOOKUP(Table2[[#This Row],[Code]],'MPG Payment'!B:C,2,0)</f>
        <v>SURID</v>
      </c>
      <c r="D828" s="17">
        <v>20030009</v>
      </c>
      <c r="E828" s="17" t="s">
        <v>2068</v>
      </c>
      <c r="F828" s="1">
        <v>6</v>
      </c>
      <c r="G828" s="13">
        <v>11.42</v>
      </c>
      <c r="H828" s="13">
        <v>413.75070000000005</v>
      </c>
      <c r="I828" s="166">
        <v>0</v>
      </c>
      <c r="J828" s="191">
        <v>0</v>
      </c>
      <c r="K828" s="166">
        <v>0</v>
      </c>
      <c r="L828" s="166">
        <v>0</v>
      </c>
      <c r="M828" s="18">
        <v>0</v>
      </c>
      <c r="N828" s="165">
        <f>VLOOKUP(Table2[[#This Row],[Code]],'MPG Payment'!$B$4:$Z$130,25,0)</f>
        <v>0</v>
      </c>
      <c r="O828" s="170">
        <f t="shared" si="55"/>
        <v>414</v>
      </c>
      <c r="P828" t="str">
        <f>IFERROR(VLOOKUP(D828,'Bank Master'!$C$3:$D$7987,2,0),"Indirect")</f>
        <v>Direct</v>
      </c>
      <c r="Q828" t="str">
        <f>IFERROR(VLOOKUP(A828,Table1424[],6,0),0)</f>
        <v>RAMKUMAR MAHTO</v>
      </c>
      <c r="R828" t="str">
        <f>IFERROR(VLOOKUP(A828,Table1424[],7,0),0)</f>
        <v>492418210010264</v>
      </c>
      <c r="S828" t="str">
        <f>IFERROR(VLOOKUP(A828,Table1424[],8,0),0)</f>
        <v>BKID0004924</v>
      </c>
      <c r="T828">
        <f>IFERROR(VLOOKUP(A828,Table1424[],9,0),0)</f>
        <v>0</v>
      </c>
      <c r="U828" s="40">
        <f>IFERROR(VLOOKUP(A828,Table1424[],10,0),0)</f>
        <v>46237</v>
      </c>
      <c r="V828">
        <f t="shared" si="56"/>
        <v>1</v>
      </c>
      <c r="W828" t="str">
        <f t="shared" si="57"/>
        <v>Available</v>
      </c>
      <c r="X828" s="164" t="str" cm="1">
        <f t="array" aca="1" ref="X828" ca="1">SUBSTITUTE(SUBSTITUTE(MID(CELL("filename"),FIND("[",CELL("filename"))+1,FIND("]",CELL("filename"))-FIND("[",CELL("filename"))-1)," JH Farmer Payment-",""),".xlsx","")</f>
        <v>Indent</v>
      </c>
      <c r="Y828" s="13">
        <f t="shared" si="54"/>
        <v>10.869107705779339</v>
      </c>
      <c r="Z828" s="3">
        <v>0</v>
      </c>
    </row>
    <row r="829" spans="1:26" x14ac:dyDescent="0.25">
      <c r="A829" t="str">
        <f>CONCATENATE(Table2[[#This Row],[Code]],Table2[[#This Row],[Farmers Code]])</f>
        <v>200300090051</v>
      </c>
      <c r="B829" s="1" t="str">
        <f>INDEX('MPG Payment'!$A:$A,MATCH(Table2[[#This Row],[Code]],'MPG Payment'!B:B,0))</f>
        <v>BMC Code :2003</v>
      </c>
      <c r="C829" t="str">
        <f>VLOOKUP(Table2[[#This Row],[Code]],'MPG Payment'!B:C,2,0)</f>
        <v>SURID</v>
      </c>
      <c r="D829" s="17">
        <v>20030009</v>
      </c>
      <c r="E829" s="17" t="s">
        <v>130</v>
      </c>
      <c r="F829" s="1">
        <v>8</v>
      </c>
      <c r="G829" s="13">
        <v>15.3</v>
      </c>
      <c r="H829" s="13">
        <v>631.08489999999995</v>
      </c>
      <c r="I829" s="166">
        <v>0</v>
      </c>
      <c r="J829" s="191">
        <v>0</v>
      </c>
      <c r="K829" s="166">
        <v>0</v>
      </c>
      <c r="L829" s="166">
        <v>0</v>
      </c>
      <c r="M829" s="18">
        <v>0</v>
      </c>
      <c r="N829" s="165">
        <f>VLOOKUP(Table2[[#This Row],[Code]],'MPG Payment'!$B$4:$Z$130,25,0)</f>
        <v>0</v>
      </c>
      <c r="O829" s="170">
        <f t="shared" si="55"/>
        <v>631</v>
      </c>
      <c r="P829" t="str">
        <f>IFERROR(VLOOKUP(D829,'Bank Master'!$C$3:$D$7987,2,0),"Indirect")</f>
        <v>Direct</v>
      </c>
      <c r="Q829" t="str">
        <f>IFERROR(VLOOKUP(A829,Table1424[],6,0),0)</f>
        <v>KIRAN DEVI</v>
      </c>
      <c r="R829" t="str">
        <f>IFERROR(VLOOKUP(A829,Table1424[],7,0),0)</f>
        <v>492410110006750</v>
      </c>
      <c r="S829" t="str">
        <f>IFERROR(VLOOKUP(A829,Table1424[],8,0),0)</f>
        <v>BKID0004924</v>
      </c>
      <c r="T829">
        <f>IFERROR(VLOOKUP(A829,Table1424[],9,0),0)</f>
        <v>0</v>
      </c>
      <c r="U829" s="40">
        <f>IFERROR(VLOOKUP(A829,Table1424[],10,0),0)</f>
        <v>46237</v>
      </c>
      <c r="V829">
        <f t="shared" si="56"/>
        <v>1</v>
      </c>
      <c r="W829" t="str">
        <f t="shared" si="57"/>
        <v>Available</v>
      </c>
      <c r="X829" s="164" t="str" cm="1">
        <f t="array" aca="1" ref="X829" ca="1">SUBSTITUTE(SUBSTITUTE(MID(CELL("filename"),FIND("[",CELL("filename"))+1,FIND("]",CELL("filename"))-FIND("[",CELL("filename"))-1)," JH Farmer Payment-",""),".xlsx","")</f>
        <v>Indent</v>
      </c>
      <c r="Y829" s="13">
        <f t="shared" si="54"/>
        <v>16.498951633986927</v>
      </c>
      <c r="Z829" s="3">
        <v>0</v>
      </c>
    </row>
    <row r="830" spans="1:26" x14ac:dyDescent="0.25">
      <c r="A830" t="str">
        <f>CONCATENATE(Table2[[#This Row],[Code]],Table2[[#This Row],[Farmers Code]])</f>
        <v>200300090052</v>
      </c>
      <c r="B830" s="1" t="str">
        <f>INDEX('MPG Payment'!$A:$A,MATCH(Table2[[#This Row],[Code]],'MPG Payment'!B:B,0))</f>
        <v>BMC Code :2003</v>
      </c>
      <c r="C830" t="str">
        <f>VLOOKUP(Table2[[#This Row],[Code]],'MPG Payment'!B:C,2,0)</f>
        <v>SURID</v>
      </c>
      <c r="D830" s="17">
        <v>20030009</v>
      </c>
      <c r="E830" s="17" t="s">
        <v>426</v>
      </c>
      <c r="F830" s="1">
        <v>14</v>
      </c>
      <c r="G830" s="13">
        <v>40.589999999999996</v>
      </c>
      <c r="H830" s="13">
        <v>2173.0365999999999</v>
      </c>
      <c r="I830" s="166">
        <v>0</v>
      </c>
      <c r="J830" s="191">
        <v>0</v>
      </c>
      <c r="K830" s="166">
        <v>0</v>
      </c>
      <c r="L830" s="166">
        <v>0</v>
      </c>
      <c r="M830" s="18">
        <v>0</v>
      </c>
      <c r="N830" s="165">
        <f>VLOOKUP(Table2[[#This Row],[Code]],'MPG Payment'!$B$4:$Z$130,25,0)</f>
        <v>0</v>
      </c>
      <c r="O830" s="170">
        <f t="shared" si="55"/>
        <v>2173</v>
      </c>
      <c r="P830" t="str">
        <f>IFERROR(VLOOKUP(D830,'Bank Master'!$C$3:$D$7987,2,0),"Indirect")</f>
        <v>Direct</v>
      </c>
      <c r="Q830" t="str">
        <f>IFERROR(VLOOKUP(A830,Table1424[],6,0),0)</f>
        <v>NASIM ANSARI</v>
      </c>
      <c r="R830" t="str">
        <f>IFERROR(VLOOKUP(A830,Table1424[],7,0),0)</f>
        <v>27623211010319</v>
      </c>
      <c r="S830" t="str">
        <f>IFERROR(VLOOKUP(A830,Table1424[],8,0),0)</f>
        <v>UCBA0002762</v>
      </c>
      <c r="T830">
        <f>IFERROR(VLOOKUP(A830,Table1424[],9,0),0)</f>
        <v>0</v>
      </c>
      <c r="U830" s="40">
        <f>IFERROR(VLOOKUP(A830,Table1424[],10,0),0)</f>
        <v>46237</v>
      </c>
      <c r="V830">
        <f t="shared" si="56"/>
        <v>1</v>
      </c>
      <c r="W830" t="str">
        <f t="shared" si="57"/>
        <v>Available</v>
      </c>
      <c r="X830" s="164" t="str" cm="1">
        <f t="array" aca="1" ref="X830" ca="1">SUBSTITUTE(SUBSTITUTE(MID(CELL("filename"),FIND("[",CELL("filename"))+1,FIND("]",CELL("filename"))-FIND("[",CELL("filename"))-1)," JH Farmer Payment-",""),".xlsx","")</f>
        <v>Indent</v>
      </c>
      <c r="Y830" s="13">
        <f t="shared" si="54"/>
        <v>37.475378664695739</v>
      </c>
      <c r="Z830" s="3">
        <v>0</v>
      </c>
    </row>
    <row r="831" spans="1:26" x14ac:dyDescent="0.25">
      <c r="A831" t="str">
        <f>CONCATENATE(Table2[[#This Row],[Code]],Table2[[#This Row],[Farmers Code]])</f>
        <v>200300090053</v>
      </c>
      <c r="B831" s="1" t="str">
        <f>INDEX('MPG Payment'!$A:$A,MATCH(Table2[[#This Row],[Code]],'MPG Payment'!B:B,0))</f>
        <v>BMC Code :2003</v>
      </c>
      <c r="C831" t="str">
        <f>VLOOKUP(Table2[[#This Row],[Code]],'MPG Payment'!B:C,2,0)</f>
        <v>SURID</v>
      </c>
      <c r="D831" s="17">
        <v>20030009</v>
      </c>
      <c r="E831" s="17" t="s">
        <v>131</v>
      </c>
      <c r="F831" s="1">
        <v>8</v>
      </c>
      <c r="G831" s="13">
        <v>24.83</v>
      </c>
      <c r="H831" s="13">
        <v>1042.3859</v>
      </c>
      <c r="I831" s="166">
        <v>0</v>
      </c>
      <c r="J831" s="191">
        <v>0</v>
      </c>
      <c r="K831" s="166">
        <v>0</v>
      </c>
      <c r="L831" s="166">
        <v>0</v>
      </c>
      <c r="M831" s="18">
        <v>0</v>
      </c>
      <c r="N831" s="165">
        <f>VLOOKUP(Table2[[#This Row],[Code]],'MPG Payment'!$B$4:$Z$130,25,0)</f>
        <v>0</v>
      </c>
      <c r="O831" s="170">
        <f t="shared" si="55"/>
        <v>1042</v>
      </c>
      <c r="P831" t="str">
        <f>IFERROR(VLOOKUP(D831,'Bank Master'!$C$3:$D$7987,2,0),"Indirect")</f>
        <v>Direct</v>
      </c>
      <c r="Q831" t="str">
        <f>IFERROR(VLOOKUP(A831,Table1424[],6,0),0)</f>
        <v>SAMIM ANSARI</v>
      </c>
      <c r="R831" t="str">
        <f>IFERROR(VLOOKUP(A831,Table1424[],7,0),0)</f>
        <v>494418210001188</v>
      </c>
      <c r="S831" t="str">
        <f>IFERROR(VLOOKUP(A831,Table1424[],8,0),0)</f>
        <v>BKID0004924</v>
      </c>
      <c r="T831">
        <f>IFERROR(VLOOKUP(A831,Table1424[],9,0),0)</f>
        <v>0</v>
      </c>
      <c r="U831" s="40">
        <f>IFERROR(VLOOKUP(A831,Table1424[],10,0),0)</f>
        <v>46258</v>
      </c>
      <c r="V831">
        <f t="shared" si="56"/>
        <v>1</v>
      </c>
      <c r="W831" t="str">
        <f t="shared" si="57"/>
        <v>Available</v>
      </c>
      <c r="X831" s="164" t="str" cm="1">
        <f t="array" aca="1" ref="X831" ca="1">SUBSTITUTE(SUBSTITUTE(MID(CELL("filename"),FIND("[",CELL("filename"))+1,FIND("]",CELL("filename"))-FIND("[",CELL("filename"))-1)," JH Farmer Payment-",""),".xlsx","")</f>
        <v>Indent</v>
      </c>
      <c r="Y831" s="13">
        <f t="shared" si="54"/>
        <v>16.79236246476037</v>
      </c>
      <c r="Z831" s="3">
        <v>0</v>
      </c>
    </row>
    <row r="832" spans="1:26" x14ac:dyDescent="0.25">
      <c r="A832" t="str">
        <f>CONCATENATE(Table2[[#This Row],[Code]],Table2[[#This Row],[Farmers Code]])</f>
        <v>200300090054</v>
      </c>
      <c r="B832" s="1" t="str">
        <f>INDEX('MPG Payment'!$A:$A,MATCH(Table2[[#This Row],[Code]],'MPG Payment'!B:B,0))</f>
        <v>BMC Code :2003</v>
      </c>
      <c r="C832" t="str">
        <f>VLOOKUP(Table2[[#This Row],[Code]],'MPG Payment'!B:C,2,0)</f>
        <v>SURID</v>
      </c>
      <c r="D832" s="17">
        <v>20030009</v>
      </c>
      <c r="E832" s="17" t="s">
        <v>760</v>
      </c>
      <c r="F832" s="1">
        <v>1</v>
      </c>
      <c r="G832" s="13">
        <v>2.3199999999999998</v>
      </c>
      <c r="H832" s="13">
        <v>112.93759999999999</v>
      </c>
      <c r="I832" s="166">
        <v>0</v>
      </c>
      <c r="J832" s="191">
        <v>0</v>
      </c>
      <c r="K832" s="166">
        <v>0</v>
      </c>
      <c r="L832" s="166">
        <v>0</v>
      </c>
      <c r="M832" s="18">
        <v>0</v>
      </c>
      <c r="N832" s="165">
        <f>VLOOKUP(Table2[[#This Row],[Code]],'MPG Payment'!$B$4:$Z$130,25,0)</f>
        <v>0</v>
      </c>
      <c r="O832" s="170">
        <f t="shared" si="55"/>
        <v>113</v>
      </c>
      <c r="P832" t="str">
        <f>IFERROR(VLOOKUP(D832,'Bank Master'!$C$3:$D$7987,2,0),"Indirect")</f>
        <v>Direct</v>
      </c>
      <c r="Q832" t="str">
        <f>IFERROR(VLOOKUP(A832,Table1424[],6,0),0)</f>
        <v>TIRTHNATH MAHTO</v>
      </c>
      <c r="R832" t="str">
        <f>IFERROR(VLOOKUP(A832,Table1424[],7,0),0)</f>
        <v>492410110002919</v>
      </c>
      <c r="S832" t="str">
        <f>IFERROR(VLOOKUP(A832,Table1424[],8,0),0)</f>
        <v>BKID0004924</v>
      </c>
      <c r="T832">
        <f>IFERROR(VLOOKUP(A832,Table1424[],9,0),0)</f>
        <v>0</v>
      </c>
      <c r="U832" s="40">
        <f>IFERROR(VLOOKUP(A832,Table1424[],10,0),0)</f>
        <v>46272</v>
      </c>
      <c r="V832">
        <f t="shared" si="56"/>
        <v>1</v>
      </c>
      <c r="W832" t="str">
        <f t="shared" si="57"/>
        <v>Available</v>
      </c>
      <c r="X832" s="164" t="str" cm="1">
        <f t="array" aca="1" ref="X832" ca="1">SUBSTITUTE(SUBSTITUTE(MID(CELL("filename"),FIND("[",CELL("filename"))+1,FIND("]",CELL("filename"))-FIND("[",CELL("filename"))-1)," JH Farmer Payment-",""),".xlsx","")</f>
        <v>Indent</v>
      </c>
      <c r="Y832" s="13">
        <f t="shared" si="54"/>
        <v>2.4340000000000002</v>
      </c>
      <c r="Z832" s="3">
        <v>0</v>
      </c>
    </row>
    <row r="833" spans="1:26" x14ac:dyDescent="0.25">
      <c r="A833" t="str">
        <f>CONCATENATE(Table2[[#This Row],[Code]],Table2[[#This Row],[Farmers Code]])</f>
        <v>200300090055</v>
      </c>
      <c r="B833" s="1" t="str">
        <f>INDEX('MPG Payment'!$A:$A,MATCH(Table2[[#This Row],[Code]],'MPG Payment'!B:B,0))</f>
        <v>BMC Code :2003</v>
      </c>
      <c r="C833" t="str">
        <f>VLOOKUP(Table2[[#This Row],[Code]],'MPG Payment'!B:C,2,0)</f>
        <v>SURID</v>
      </c>
      <c r="D833" s="17">
        <v>20030009</v>
      </c>
      <c r="E833" s="17" t="s">
        <v>427</v>
      </c>
      <c r="F833" s="1">
        <v>1</v>
      </c>
      <c r="G833" s="13">
        <v>1.08</v>
      </c>
      <c r="H833" s="13">
        <v>50.814</v>
      </c>
      <c r="I833" s="166">
        <v>0</v>
      </c>
      <c r="J833" s="191">
        <v>0</v>
      </c>
      <c r="K833" s="166">
        <v>0</v>
      </c>
      <c r="L833" s="166">
        <v>0</v>
      </c>
      <c r="M833" s="18">
        <v>0</v>
      </c>
      <c r="N833" s="165">
        <f>VLOOKUP(Table2[[#This Row],[Code]],'MPG Payment'!$B$4:$Z$130,25,0)</f>
        <v>0</v>
      </c>
      <c r="O833" s="170">
        <f t="shared" si="55"/>
        <v>51</v>
      </c>
      <c r="P833" t="str">
        <f>IFERROR(VLOOKUP(D833,'Bank Master'!$C$3:$D$7987,2,0),"Indirect")</f>
        <v>Direct</v>
      </c>
      <c r="Q833" t="str">
        <f>IFERROR(VLOOKUP(A833,Table1424[],6,0),0)</f>
        <v>URMILA KUMARI</v>
      </c>
      <c r="R833" t="str">
        <f>IFERROR(VLOOKUP(A833,Table1424[],7,0),0)</f>
        <v>492418210003339</v>
      </c>
      <c r="S833" t="str">
        <f>IFERROR(VLOOKUP(A833,Table1424[],8,0),0)</f>
        <v>BKID0004924</v>
      </c>
      <c r="T833">
        <f>IFERROR(VLOOKUP(A833,Table1424[],9,0),0)</f>
        <v>0</v>
      </c>
      <c r="U833" s="40">
        <f>IFERROR(VLOOKUP(A833,Table1424[],10,0),0)</f>
        <v>46272</v>
      </c>
      <c r="V833">
        <f t="shared" si="56"/>
        <v>1</v>
      </c>
      <c r="W833" t="str">
        <f t="shared" si="57"/>
        <v>Available</v>
      </c>
      <c r="X833" s="164" t="str" cm="1">
        <f t="array" aca="1" ref="X833" ca="1">SUBSTITUTE(SUBSTITUTE(MID(CELL("filename"),FIND("[",CELL("filename"))+1,FIND("]",CELL("filename"))-FIND("[",CELL("filename"))-1)," JH Farmer Payment-",""),".xlsx","")</f>
        <v>Indent</v>
      </c>
      <c r="Y833" s="13">
        <f t="shared" si="54"/>
        <v>2.3525</v>
      </c>
      <c r="Z833" s="3">
        <v>0</v>
      </c>
    </row>
    <row r="834" spans="1:26" x14ac:dyDescent="0.25">
      <c r="A834" t="str">
        <f>CONCATENATE(Table2[[#This Row],[Code]],Table2[[#This Row],[Farmers Code]])</f>
        <v>200400010002</v>
      </c>
      <c r="B834" s="1" t="str">
        <f>INDEX('MPG Payment'!$A:$A,MATCH(Table2[[#This Row],[Code]],'MPG Payment'!B:B,0))</f>
        <v>BMC Code :2004</v>
      </c>
      <c r="C834" t="str">
        <f>VLOOKUP(Table2[[#This Row],[Code]],'MPG Payment'!B:C,2,0)</f>
        <v>CHOREYA</v>
      </c>
      <c r="D834" s="17">
        <v>20040001</v>
      </c>
      <c r="E834" s="17" t="s">
        <v>17</v>
      </c>
      <c r="F834" s="1">
        <v>1</v>
      </c>
      <c r="G834" s="13">
        <v>210.07</v>
      </c>
      <c r="H834" s="13">
        <v>7467.9884999999995</v>
      </c>
      <c r="I834" s="166">
        <v>7468</v>
      </c>
      <c r="J834" s="191">
        <v>0</v>
      </c>
      <c r="K834" s="166">
        <v>0.38999999999941792</v>
      </c>
      <c r="L834" s="166">
        <v>0</v>
      </c>
      <c r="M834" s="18">
        <v>0</v>
      </c>
      <c r="N834" s="165" t="str">
        <f>VLOOKUP(Table2[[#This Row],[Code]],'MPG Payment'!$B$4:$Z$130,25,0)</f>
        <v>Release1</v>
      </c>
      <c r="O834" s="170">
        <f t="shared" si="55"/>
        <v>0</v>
      </c>
      <c r="P834" t="str">
        <f>IFERROR(VLOOKUP(D834,'Bank Master'!$C$3:$D$7987,2,0),"Indirect")</f>
        <v>Direct</v>
      </c>
      <c r="Q834" t="str">
        <f>IFERROR(VLOOKUP(A834,Table1424[],6,0),0)</f>
        <v xml:space="preserve">Uday Kumar Mahto </v>
      </c>
      <c r="R834" t="str">
        <f>IFERROR(VLOOKUP(A834,Table1424[],7,0),0)</f>
        <v>490318210009535</v>
      </c>
      <c r="S834" t="str">
        <f>IFERROR(VLOOKUP(A834,Table1424[],8,0),0)</f>
        <v>BKID0004903</v>
      </c>
      <c r="T834" t="str">
        <f>IFERROR(VLOOKUP(A834,Table1424[],9,0),0)</f>
        <v>BANK OF INDIA</v>
      </c>
      <c r="U834" s="40">
        <f>IFERROR(VLOOKUP(A834,Table1424[],10,0),0)</f>
        <v>45516</v>
      </c>
      <c r="V834">
        <f t="shared" si="56"/>
        <v>1</v>
      </c>
      <c r="W834" t="str">
        <f t="shared" si="57"/>
        <v>Available</v>
      </c>
      <c r="X834" s="164" t="str" cm="1">
        <f t="array" aca="1" ref="X834" ca="1">SUBSTITUTE(SUBSTITUTE(MID(CELL("filename"),FIND("[",CELL("filename"))+1,FIND("]",CELL("filename"))-FIND("[",CELL("filename"))-1)," JH Farmer Payment-",""),".xlsx","")</f>
        <v>Indent</v>
      </c>
      <c r="Y834" s="13">
        <f t="shared" si="54"/>
        <v>1.7774999999999999</v>
      </c>
      <c r="Z834" s="3">
        <v>0</v>
      </c>
    </row>
    <row r="835" spans="1:26" x14ac:dyDescent="0.25">
      <c r="A835" t="str">
        <f>CONCATENATE(Table2[[#This Row],[Code]],Table2[[#This Row],[Farmers Code]])</f>
        <v>200400010003</v>
      </c>
      <c r="B835" s="1" t="str">
        <f>INDEX('MPG Payment'!$A:$A,MATCH(Table2[[#This Row],[Code]],'MPG Payment'!B:B,0))</f>
        <v>BMC Code :2004</v>
      </c>
      <c r="C835" t="str">
        <f>VLOOKUP(Table2[[#This Row],[Code]],'MPG Payment'!B:C,2,0)</f>
        <v>CHOREYA</v>
      </c>
      <c r="D835" s="17">
        <v>20040001</v>
      </c>
      <c r="E835" s="17" t="s">
        <v>0</v>
      </c>
      <c r="F835" s="1">
        <v>12</v>
      </c>
      <c r="G835" s="13">
        <v>1587.4999999999998</v>
      </c>
      <c r="H835" s="13">
        <v>53898.374499999998</v>
      </c>
      <c r="I835" s="166">
        <v>4321</v>
      </c>
      <c r="J835" s="191">
        <v>0</v>
      </c>
      <c r="K835" s="166">
        <v>0</v>
      </c>
      <c r="L835" s="166">
        <v>1990</v>
      </c>
      <c r="M835" s="18">
        <v>0</v>
      </c>
      <c r="N835" s="165" t="str">
        <f>VLOOKUP(Table2[[#This Row],[Code]],'MPG Payment'!$B$4:$Z$130,25,0)</f>
        <v>Release1</v>
      </c>
      <c r="O835" s="170">
        <f t="shared" si="55"/>
        <v>47587</v>
      </c>
      <c r="P835" t="str">
        <f>IFERROR(VLOOKUP(D835,'Bank Master'!$C$3:$D$7987,2,0),"Indirect")</f>
        <v>Direct</v>
      </c>
      <c r="Q835" t="str">
        <f>IFERROR(VLOOKUP(A835,Table1424[],6,0),0)</f>
        <v xml:space="preserve">Jaleshwar Mahto </v>
      </c>
      <c r="R835" t="str">
        <f>IFERROR(VLOOKUP(A835,Table1424[],7,0),0)</f>
        <v>490330110000011</v>
      </c>
      <c r="S835" t="str">
        <f>IFERROR(VLOOKUP(A835,Table1424[],8,0),0)</f>
        <v>BKID0004903</v>
      </c>
      <c r="T835" t="str">
        <f>IFERROR(VLOOKUP(A835,Table1424[],9,0),0)</f>
        <v>Bank Of India</v>
      </c>
      <c r="U835" s="40">
        <f>IFERROR(VLOOKUP(A835,Table1424[],10,0),0)</f>
        <v>45516</v>
      </c>
      <c r="V835">
        <f t="shared" si="56"/>
        <v>1</v>
      </c>
      <c r="W835" t="str">
        <f t="shared" si="57"/>
        <v>Available</v>
      </c>
      <c r="X835" s="164" t="str" cm="1">
        <f t="array" aca="1" ref="X835" ca="1">SUBSTITUTE(SUBSTITUTE(MID(CELL("filename"),FIND("[",CELL("filename"))+1,FIND("]",CELL("filename"))-FIND("[",CELL("filename"))-1)," JH Farmer Payment-",""),".xlsx","")</f>
        <v>Indent</v>
      </c>
      <c r="Y835" s="13">
        <f t="shared" ref="Y835:Y898" si="58">(F835*0.05)*(H835/G835)</f>
        <v>20.371039181102368</v>
      </c>
      <c r="Z835" s="3">
        <v>0</v>
      </c>
    </row>
    <row r="836" spans="1:26" x14ac:dyDescent="0.25">
      <c r="A836" t="str">
        <f>CONCATENATE(Table2[[#This Row],[Code]],Table2[[#This Row],[Farmers Code]])</f>
        <v>200400010005</v>
      </c>
      <c r="B836" s="1" t="str">
        <f>INDEX('MPG Payment'!$A:$A,MATCH(Table2[[#This Row],[Code]],'MPG Payment'!B:B,0))</f>
        <v>BMC Code :2004</v>
      </c>
      <c r="C836" t="str">
        <f>VLOOKUP(Table2[[#This Row],[Code]],'MPG Payment'!B:C,2,0)</f>
        <v>CHOREYA</v>
      </c>
      <c r="D836" s="17">
        <v>20040001</v>
      </c>
      <c r="E836" s="17" t="s">
        <v>18</v>
      </c>
      <c r="F836" s="1">
        <v>12</v>
      </c>
      <c r="G836" s="13">
        <v>32.880000000000003</v>
      </c>
      <c r="H836" s="13">
        <v>1453.8694999999998</v>
      </c>
      <c r="I836" s="166">
        <v>0</v>
      </c>
      <c r="J836" s="191">
        <v>0</v>
      </c>
      <c r="K836" s="166">
        <v>0</v>
      </c>
      <c r="L836" s="166">
        <v>0</v>
      </c>
      <c r="M836" s="18">
        <v>0</v>
      </c>
      <c r="N836" s="165" t="str">
        <f>VLOOKUP(Table2[[#This Row],[Code]],'MPG Payment'!$B$4:$Z$130,25,0)</f>
        <v>Release1</v>
      </c>
      <c r="O836" s="170">
        <f t="shared" si="55"/>
        <v>1454</v>
      </c>
      <c r="P836" t="str">
        <f>IFERROR(VLOOKUP(D836,'Bank Master'!$C$3:$D$7987,2,0),"Indirect")</f>
        <v>Direct</v>
      </c>
      <c r="Q836" t="str">
        <f>IFERROR(VLOOKUP(A836,Table1424[],6,0),0)</f>
        <v xml:space="preserve">Kanti Kumari </v>
      </c>
      <c r="R836" t="str">
        <f>IFERROR(VLOOKUP(A836,Table1424[],7,0),0)</f>
        <v>84053863573</v>
      </c>
      <c r="S836" t="str">
        <f>IFERROR(VLOOKUP(A836,Table1424[],8,0),0)</f>
        <v>SBIN0RRVCGB</v>
      </c>
      <c r="T836" t="str">
        <f>IFERROR(VLOOKUP(A836,Table1424[],9,0),0)</f>
        <v>STATE BANK OF INDIA</v>
      </c>
      <c r="U836" s="40">
        <f>IFERROR(VLOOKUP(A836,Table1424[],10,0),0)</f>
        <v>45516</v>
      </c>
      <c r="V836">
        <f t="shared" si="56"/>
        <v>1</v>
      </c>
      <c r="W836" t="str">
        <f t="shared" si="57"/>
        <v>Available</v>
      </c>
      <c r="X836" s="164" t="str" cm="1">
        <f t="array" aca="1" ref="X836" ca="1">SUBSTITUTE(SUBSTITUTE(MID(CELL("filename"),FIND("[",CELL("filename"))+1,FIND("]",CELL("filename"))-FIND("[",CELL("filename"))-1)," JH Farmer Payment-",""),".xlsx","")</f>
        <v>Indent</v>
      </c>
      <c r="Y836" s="13">
        <f t="shared" si="58"/>
        <v>26.530465328467152</v>
      </c>
      <c r="Z836" s="3">
        <v>0</v>
      </c>
    </row>
    <row r="837" spans="1:26" x14ac:dyDescent="0.25">
      <c r="A837" t="str">
        <f>CONCATENATE(Table2[[#This Row],[Code]],Table2[[#This Row],[Farmers Code]])</f>
        <v>200400010006</v>
      </c>
      <c r="B837" s="1" t="str">
        <f>INDEX('MPG Payment'!$A:$A,MATCH(Table2[[#This Row],[Code]],'MPG Payment'!B:B,0))</f>
        <v>BMC Code :2004</v>
      </c>
      <c r="C837" t="str">
        <f>VLOOKUP(Table2[[#This Row],[Code]],'MPG Payment'!B:C,2,0)</f>
        <v>CHOREYA</v>
      </c>
      <c r="D837" s="17">
        <v>20040001</v>
      </c>
      <c r="E837" s="17" t="s">
        <v>19</v>
      </c>
      <c r="F837" s="1">
        <v>6</v>
      </c>
      <c r="G837" s="13">
        <v>24.860000000000003</v>
      </c>
      <c r="H837" s="13">
        <v>1063.4422</v>
      </c>
      <c r="I837" s="166">
        <v>0</v>
      </c>
      <c r="J837" s="191">
        <v>0</v>
      </c>
      <c r="K837" s="166">
        <v>0</v>
      </c>
      <c r="L837" s="166">
        <v>0</v>
      </c>
      <c r="M837" s="18">
        <v>0</v>
      </c>
      <c r="N837" s="165" t="str">
        <f>VLOOKUP(Table2[[#This Row],[Code]],'MPG Payment'!$B$4:$Z$130,25,0)</f>
        <v>Release1</v>
      </c>
      <c r="O837" s="170">
        <f t="shared" si="55"/>
        <v>1063</v>
      </c>
      <c r="P837" t="str">
        <f>IFERROR(VLOOKUP(D837,'Bank Master'!$C$3:$D$7987,2,0),"Indirect")</f>
        <v>Direct</v>
      </c>
      <c r="Q837" t="str">
        <f>IFERROR(VLOOKUP(A837,Table1424[],6,0),0)</f>
        <v xml:space="preserve">Lakshmi Devi </v>
      </c>
      <c r="R837" t="str">
        <f>IFERROR(VLOOKUP(A837,Table1424[],7,0),0)</f>
        <v>0746010496247</v>
      </c>
      <c r="S837" t="str">
        <f>IFERROR(VLOOKUP(A837,Table1424[],8,0),0)</f>
        <v>PUNB0074620</v>
      </c>
      <c r="T837" t="str">
        <f>IFERROR(VLOOKUP(A837,Table1424[],9,0),0)</f>
        <v xml:space="preserve">PUNJAB NATIONAL BANK </v>
      </c>
      <c r="U837" s="40">
        <f>IFERROR(VLOOKUP(A837,Table1424[],10,0),0)</f>
        <v>45516</v>
      </c>
      <c r="V837">
        <f t="shared" si="56"/>
        <v>1</v>
      </c>
      <c r="W837" t="str">
        <f t="shared" si="57"/>
        <v>Available</v>
      </c>
      <c r="X837" s="164" t="str" cm="1">
        <f t="array" aca="1" ref="X837" ca="1">SUBSTITUTE(SUBSTITUTE(MID(CELL("filename"),FIND("[",CELL("filename"))+1,FIND("]",CELL("filename"))-FIND("[",CELL("filename"))-1)," JH Farmer Payment-",""),".xlsx","")</f>
        <v>Indent</v>
      </c>
      <c r="Y837" s="13">
        <f t="shared" si="58"/>
        <v>12.833172164119066</v>
      </c>
      <c r="Z837" s="3">
        <v>0</v>
      </c>
    </row>
    <row r="838" spans="1:26" x14ac:dyDescent="0.25">
      <c r="A838" t="str">
        <f>CONCATENATE(Table2[[#This Row],[Code]],Table2[[#This Row],[Farmers Code]])</f>
        <v>200400010008</v>
      </c>
      <c r="B838" s="1" t="str">
        <f>INDEX('MPG Payment'!$A:$A,MATCH(Table2[[#This Row],[Code]],'MPG Payment'!B:B,0))</f>
        <v>BMC Code :2004</v>
      </c>
      <c r="C838" t="str">
        <f>VLOOKUP(Table2[[#This Row],[Code]],'MPG Payment'!B:C,2,0)</f>
        <v>CHOREYA</v>
      </c>
      <c r="D838" s="17">
        <v>20040001</v>
      </c>
      <c r="E838" s="17" t="s">
        <v>41</v>
      </c>
      <c r="F838" s="1">
        <v>11</v>
      </c>
      <c r="G838" s="13">
        <v>35.840000000000003</v>
      </c>
      <c r="H838" s="13">
        <v>1557.3997000000002</v>
      </c>
      <c r="I838" s="166">
        <v>0</v>
      </c>
      <c r="J838" s="191">
        <v>0</v>
      </c>
      <c r="K838" s="166">
        <v>0</v>
      </c>
      <c r="L838" s="166">
        <v>1270</v>
      </c>
      <c r="M838" s="18">
        <v>0</v>
      </c>
      <c r="N838" s="165" t="str">
        <f>VLOOKUP(Table2[[#This Row],[Code]],'MPG Payment'!$B$4:$Z$130,25,0)</f>
        <v>Release1</v>
      </c>
      <c r="O838" s="170">
        <f t="shared" si="55"/>
        <v>287</v>
      </c>
      <c r="P838" t="str">
        <f>IFERROR(VLOOKUP(D838,'Bank Master'!$C$3:$D$7987,2,0),"Indirect")</f>
        <v>Direct</v>
      </c>
      <c r="Q838" t="str">
        <f>IFERROR(VLOOKUP(A838,Table1424[],6,0),0)</f>
        <v xml:space="preserve">Ramo Gope </v>
      </c>
      <c r="R838" t="str">
        <f>IFERROR(VLOOKUP(A838,Table1424[],7,0),0)</f>
        <v>22011082569</v>
      </c>
      <c r="S838" t="str">
        <f>IFERROR(VLOOKUP(A838,Table1424[],8,0),0)</f>
        <v>SBIN0RRVCGB</v>
      </c>
      <c r="T838" t="str">
        <f>IFERROR(VLOOKUP(A838,Table1424[],9,0),0)</f>
        <v>STATE BANK OF INDIA</v>
      </c>
      <c r="U838" s="40">
        <f>IFERROR(VLOOKUP(A838,Table1424[],10,0),0)</f>
        <v>45516</v>
      </c>
      <c r="V838">
        <f t="shared" si="56"/>
        <v>1</v>
      </c>
      <c r="W838" t="str">
        <f t="shared" si="57"/>
        <v>Available</v>
      </c>
      <c r="X838" s="164" t="str" cm="1">
        <f t="array" aca="1" ref="X838" ca="1">SUBSTITUTE(SUBSTITUTE(MID(CELL("filename"),FIND("[",CELL("filename"))+1,FIND("]",CELL("filename"))-FIND("[",CELL("filename"))-1)," JH Farmer Payment-",""),".xlsx","")</f>
        <v>Indent</v>
      </c>
      <c r="Y838" s="13">
        <f t="shared" si="58"/>
        <v>23.899827985491076</v>
      </c>
      <c r="Z838" s="3">
        <v>0</v>
      </c>
    </row>
    <row r="839" spans="1:26" x14ac:dyDescent="0.25">
      <c r="A839" t="str">
        <f>CONCATENATE(Table2[[#This Row],[Code]],Table2[[#This Row],[Farmers Code]])</f>
        <v>200400010009</v>
      </c>
      <c r="B839" s="1" t="str">
        <f>INDEX('MPG Payment'!$A:$A,MATCH(Table2[[#This Row],[Code]],'MPG Payment'!B:B,0))</f>
        <v>BMC Code :2004</v>
      </c>
      <c r="C839" t="str">
        <f>VLOOKUP(Table2[[#This Row],[Code]],'MPG Payment'!B:C,2,0)</f>
        <v>CHOREYA</v>
      </c>
      <c r="D839" s="17">
        <v>20040001</v>
      </c>
      <c r="E839" s="17" t="s">
        <v>36</v>
      </c>
      <c r="F839" s="1">
        <v>13</v>
      </c>
      <c r="G839" s="13">
        <v>34.72</v>
      </c>
      <c r="H839" s="13">
        <v>1352.2042000000001</v>
      </c>
      <c r="I839" s="166">
        <v>0</v>
      </c>
      <c r="J839" s="191">
        <v>0</v>
      </c>
      <c r="K839" s="166">
        <v>0</v>
      </c>
      <c r="L839" s="166">
        <v>0</v>
      </c>
      <c r="M839" s="18">
        <v>0</v>
      </c>
      <c r="N839" s="165" t="str">
        <f>VLOOKUP(Table2[[#This Row],[Code]],'MPG Payment'!$B$4:$Z$130,25,0)</f>
        <v>Release1</v>
      </c>
      <c r="O839" s="170">
        <f t="shared" si="55"/>
        <v>1352</v>
      </c>
      <c r="P839" t="str">
        <f>IFERROR(VLOOKUP(D839,'Bank Master'!$C$3:$D$7987,2,0),"Indirect")</f>
        <v>Direct</v>
      </c>
      <c r="Q839" t="str">
        <f>IFERROR(VLOOKUP(A839,Table1424[],6,0),0)</f>
        <v xml:space="preserve">Shyam Sundar Sahu </v>
      </c>
      <c r="R839" t="str">
        <f>IFERROR(VLOOKUP(A839,Table1424[],7,0),0)</f>
        <v>22011084146</v>
      </c>
      <c r="S839" t="str">
        <f>IFERROR(VLOOKUP(A839,Table1424[],8,0),0)</f>
        <v>SBIN0RRVCGB</v>
      </c>
      <c r="T839" t="str">
        <f>IFERROR(VLOOKUP(A839,Table1424[],9,0),0)</f>
        <v>STATE BANK OF INDIA</v>
      </c>
      <c r="U839" s="40">
        <f>IFERROR(VLOOKUP(A839,Table1424[],10,0),0)</f>
        <v>45516</v>
      </c>
      <c r="V839">
        <f t="shared" si="56"/>
        <v>1</v>
      </c>
      <c r="W839" t="str">
        <f t="shared" si="57"/>
        <v>Available</v>
      </c>
      <c r="X839" s="164" t="str" cm="1">
        <f t="array" aca="1" ref="X839" ca="1">SUBSTITUTE(SUBSTITUTE(MID(CELL("filename"),FIND("[",CELL("filename"))+1,FIND("]",CELL("filename"))-FIND("[",CELL("filename"))-1)," JH Farmer Payment-",""),".xlsx","")</f>
        <v>Indent</v>
      </c>
      <c r="Y839" s="13">
        <f t="shared" si="58"/>
        <v>25.314882776497697</v>
      </c>
      <c r="Z839" s="3">
        <v>0</v>
      </c>
    </row>
    <row r="840" spans="1:26" x14ac:dyDescent="0.25">
      <c r="A840" t="str">
        <f>CONCATENATE(Table2[[#This Row],[Code]],Table2[[#This Row],[Farmers Code]])</f>
        <v>200400010010</v>
      </c>
      <c r="B840" s="1" t="str">
        <f>INDEX('MPG Payment'!$A:$A,MATCH(Table2[[#This Row],[Code]],'MPG Payment'!B:B,0))</f>
        <v>BMC Code :2004</v>
      </c>
      <c r="C840" t="str">
        <f>VLOOKUP(Table2[[#This Row],[Code]],'MPG Payment'!B:C,2,0)</f>
        <v>CHOREYA</v>
      </c>
      <c r="D840" s="17">
        <v>20040001</v>
      </c>
      <c r="E840" s="17" t="s">
        <v>21</v>
      </c>
      <c r="F840" s="1">
        <v>13</v>
      </c>
      <c r="G840" s="13">
        <v>47.02000000000001</v>
      </c>
      <c r="H840" s="13">
        <v>1750.0627999999999</v>
      </c>
      <c r="I840" s="166">
        <v>0</v>
      </c>
      <c r="J840" s="191">
        <v>0</v>
      </c>
      <c r="K840" s="166">
        <v>0</v>
      </c>
      <c r="L840" s="166">
        <v>0</v>
      </c>
      <c r="M840" s="18">
        <v>0</v>
      </c>
      <c r="N840" s="165" t="str">
        <f>VLOOKUP(Table2[[#This Row],[Code]],'MPG Payment'!$B$4:$Z$130,25,0)</f>
        <v>Release1</v>
      </c>
      <c r="O840" s="170">
        <f t="shared" si="55"/>
        <v>1750</v>
      </c>
      <c r="P840" t="str">
        <f>IFERROR(VLOOKUP(D840,'Bank Master'!$C$3:$D$7987,2,0),"Indirect")</f>
        <v>Direct</v>
      </c>
      <c r="Q840" t="str">
        <f>IFERROR(VLOOKUP(A840,Table1424[],6,0),0)</f>
        <v xml:space="preserve">Yashoda Devi </v>
      </c>
      <c r="R840" t="str">
        <f>IFERROR(VLOOKUP(A840,Table1424[],7,0),0)</f>
        <v>490310100003500</v>
      </c>
      <c r="S840" t="str">
        <f>IFERROR(VLOOKUP(A840,Table1424[],8,0),0)</f>
        <v>BKID0004903</v>
      </c>
      <c r="T840" t="str">
        <f>IFERROR(VLOOKUP(A840,Table1424[],9,0),0)</f>
        <v>BANK OF INDIA</v>
      </c>
      <c r="U840" s="40">
        <f>IFERROR(VLOOKUP(A840,Table1424[],10,0),0)</f>
        <v>45524</v>
      </c>
      <c r="V840">
        <f t="shared" si="56"/>
        <v>1</v>
      </c>
      <c r="W840" t="str">
        <f t="shared" si="57"/>
        <v>Available</v>
      </c>
      <c r="X840" s="164" t="str" cm="1">
        <f t="array" aca="1" ref="X840" ca="1">SUBSTITUTE(SUBSTITUTE(MID(CELL("filename"),FIND("[",CELL("filename"))+1,FIND("]",CELL("filename"))-FIND("[",CELL("filename"))-1)," JH Farmer Payment-",""),".xlsx","")</f>
        <v>Indent</v>
      </c>
      <c r="Y840" s="13">
        <f t="shared" si="58"/>
        <v>24.192701403658013</v>
      </c>
      <c r="Z840" s="3">
        <v>0</v>
      </c>
    </row>
    <row r="841" spans="1:26" x14ac:dyDescent="0.25">
      <c r="A841" t="str">
        <f>CONCATENATE(Table2[[#This Row],[Code]],Table2[[#This Row],[Farmers Code]])</f>
        <v>200400010012</v>
      </c>
      <c r="B841" s="1" t="str">
        <f>INDEX('MPG Payment'!$A:$A,MATCH(Table2[[#This Row],[Code]],'MPG Payment'!B:B,0))</f>
        <v>BMC Code :2004</v>
      </c>
      <c r="C841" t="str">
        <f>VLOOKUP(Table2[[#This Row],[Code]],'MPG Payment'!B:C,2,0)</f>
        <v>CHOREYA</v>
      </c>
      <c r="D841" s="17">
        <v>20040001</v>
      </c>
      <c r="E841" s="17" t="s">
        <v>40</v>
      </c>
      <c r="F841" s="1">
        <v>6</v>
      </c>
      <c r="G841" s="13">
        <v>14.86</v>
      </c>
      <c r="H841" s="13">
        <v>704.73979999999995</v>
      </c>
      <c r="I841" s="166">
        <v>0</v>
      </c>
      <c r="J841" s="191">
        <v>0</v>
      </c>
      <c r="K841" s="166">
        <v>0</v>
      </c>
      <c r="L841" s="166">
        <v>0</v>
      </c>
      <c r="M841" s="18">
        <v>0</v>
      </c>
      <c r="N841" s="165" t="str">
        <f>VLOOKUP(Table2[[#This Row],[Code]],'MPG Payment'!$B$4:$Z$130,25,0)</f>
        <v>Release1</v>
      </c>
      <c r="O841" s="170">
        <f t="shared" si="55"/>
        <v>705</v>
      </c>
      <c r="P841" t="str">
        <f>IFERROR(VLOOKUP(D841,'Bank Master'!$C$3:$D$7987,2,0),"Indirect")</f>
        <v>Direct</v>
      </c>
      <c r="Q841" t="str">
        <f>IFERROR(VLOOKUP(A841,Table1424[],6,0),0)</f>
        <v xml:space="preserve">Hari Charan Ram </v>
      </c>
      <c r="R841" t="str">
        <f>IFERROR(VLOOKUP(A841,Table1424[],7,0),0)</f>
        <v>22011069569</v>
      </c>
      <c r="S841" t="str">
        <f>IFERROR(VLOOKUP(A841,Table1424[],8,0),0)</f>
        <v>SBIN0RRVCGB</v>
      </c>
      <c r="T841" t="str">
        <f>IFERROR(VLOOKUP(A841,Table1424[],9,0),0)</f>
        <v>STATE BANK OF INDIA</v>
      </c>
      <c r="U841" s="40">
        <f>IFERROR(VLOOKUP(A841,Table1424[],10,0),0)</f>
        <v>45524</v>
      </c>
      <c r="V841">
        <f t="shared" si="56"/>
        <v>1</v>
      </c>
      <c r="W841" t="str">
        <f t="shared" si="57"/>
        <v>Available</v>
      </c>
      <c r="X841" s="164" t="str" cm="1">
        <f t="array" aca="1" ref="X841" ca="1">SUBSTITUTE(SUBSTITUTE(MID(CELL("filename"),FIND("[",CELL("filename"))+1,FIND("]",CELL("filename"))-FIND("[",CELL("filename"))-1)," JH Farmer Payment-",""),".xlsx","")</f>
        <v>Indent</v>
      </c>
      <c r="Y841" s="13">
        <f t="shared" si="58"/>
        <v>14.227586810228804</v>
      </c>
      <c r="Z841" s="3">
        <v>0</v>
      </c>
    </row>
    <row r="842" spans="1:26" x14ac:dyDescent="0.25">
      <c r="A842" t="str">
        <f>CONCATENATE(Table2[[#This Row],[Code]],Table2[[#This Row],[Farmers Code]])</f>
        <v>200400010015</v>
      </c>
      <c r="B842" s="1" t="str">
        <f>INDEX('MPG Payment'!$A:$A,MATCH(Table2[[#This Row],[Code]],'MPG Payment'!B:B,0))</f>
        <v>BMC Code :2004</v>
      </c>
      <c r="C842" t="str">
        <f>VLOOKUP(Table2[[#This Row],[Code]],'MPG Payment'!B:C,2,0)</f>
        <v>CHOREYA</v>
      </c>
      <c r="D842" s="17">
        <v>20040001</v>
      </c>
      <c r="E842" s="17" t="s">
        <v>25</v>
      </c>
      <c r="F842" s="1">
        <v>6</v>
      </c>
      <c r="G842" s="13">
        <v>89.39</v>
      </c>
      <c r="H842" s="13">
        <v>3253.9843000000001</v>
      </c>
      <c r="I842" s="166">
        <v>0</v>
      </c>
      <c r="J842" s="191">
        <v>0</v>
      </c>
      <c r="K842" s="166">
        <v>0</v>
      </c>
      <c r="L842" s="166">
        <v>0</v>
      </c>
      <c r="M842" s="18">
        <v>0</v>
      </c>
      <c r="N842" s="165" t="str">
        <f>VLOOKUP(Table2[[#This Row],[Code]],'MPG Payment'!$B$4:$Z$130,25,0)</f>
        <v>Release1</v>
      </c>
      <c r="O842" s="170">
        <f t="shared" si="55"/>
        <v>3254</v>
      </c>
      <c r="P842" t="str">
        <f>IFERROR(VLOOKUP(D842,'Bank Master'!$C$3:$D$7987,2,0),"Indirect")</f>
        <v>Direct</v>
      </c>
      <c r="Q842" t="str">
        <f>IFERROR(VLOOKUP(A842,Table1424[],6,0),0)</f>
        <v xml:space="preserve">Savita Devi </v>
      </c>
      <c r="R842" t="str">
        <f>IFERROR(VLOOKUP(A842,Table1424[],7,0),0)</f>
        <v>84035698838</v>
      </c>
      <c r="S842" t="str">
        <f>IFERROR(VLOOKUP(A842,Table1424[],8,0),0)</f>
        <v>SBIN0RRVCGB</v>
      </c>
      <c r="T842" t="str">
        <f>IFERROR(VLOOKUP(A842,Table1424[],9,0),0)</f>
        <v>STATE BANK OF INDIA</v>
      </c>
      <c r="U842" s="40">
        <f>IFERROR(VLOOKUP(A842,Table1424[],10,0),0)</f>
        <v>45542</v>
      </c>
      <c r="V842">
        <f t="shared" si="56"/>
        <v>1</v>
      </c>
      <c r="W842" t="str">
        <f t="shared" si="57"/>
        <v>Available</v>
      </c>
      <c r="X842" s="164" t="str" cm="1">
        <f t="array" aca="1" ref="X842" ca="1">SUBSTITUTE(SUBSTITUTE(MID(CELL("filename"),FIND("[",CELL("filename"))+1,FIND("]",CELL("filename"))-FIND("[",CELL("filename"))-1)," JH Farmer Payment-",""),".xlsx","")</f>
        <v>Indent</v>
      </c>
      <c r="Y842" s="13">
        <f t="shared" si="58"/>
        <v>10.920631949882539</v>
      </c>
      <c r="Z842" s="3">
        <v>0</v>
      </c>
    </row>
    <row r="843" spans="1:26" x14ac:dyDescent="0.25">
      <c r="A843" t="str">
        <f>CONCATENATE(Table2[[#This Row],[Code]],Table2[[#This Row],[Farmers Code]])</f>
        <v>200400010017</v>
      </c>
      <c r="B843" s="1" t="str">
        <f>INDEX('MPG Payment'!$A:$A,MATCH(Table2[[#This Row],[Code]],'MPG Payment'!B:B,0))</f>
        <v>BMC Code :2004</v>
      </c>
      <c r="C843" t="str">
        <f>VLOOKUP(Table2[[#This Row],[Code]],'MPG Payment'!B:C,2,0)</f>
        <v>CHOREYA</v>
      </c>
      <c r="D843" s="17">
        <v>20040001</v>
      </c>
      <c r="E843" s="17" t="s">
        <v>27</v>
      </c>
      <c r="F843" s="1">
        <v>13</v>
      </c>
      <c r="G843" s="13">
        <v>53.68</v>
      </c>
      <c r="H843" s="13">
        <v>2323.877</v>
      </c>
      <c r="I843" s="166">
        <v>0</v>
      </c>
      <c r="J843" s="191">
        <v>0</v>
      </c>
      <c r="K843" s="166">
        <v>0</v>
      </c>
      <c r="L843" s="166">
        <v>0</v>
      </c>
      <c r="M843" s="18">
        <v>0</v>
      </c>
      <c r="N843" s="165" t="str">
        <f>VLOOKUP(Table2[[#This Row],[Code]],'MPG Payment'!$B$4:$Z$130,25,0)</f>
        <v>Release1</v>
      </c>
      <c r="O843" s="170">
        <f t="shared" si="55"/>
        <v>2324</v>
      </c>
      <c r="P843" t="str">
        <f>IFERROR(VLOOKUP(D843,'Bank Master'!$C$3:$D$7987,2,0),"Indirect")</f>
        <v>Direct</v>
      </c>
      <c r="Q843" t="str">
        <f>IFERROR(VLOOKUP(A843,Table1424[],6,0),0)</f>
        <v xml:space="preserve">Neha Kumari </v>
      </c>
      <c r="R843" t="str">
        <f>IFERROR(VLOOKUP(A843,Table1424[],7,0),0)</f>
        <v>22011159556</v>
      </c>
      <c r="S843" t="str">
        <f>IFERROR(VLOOKUP(A843,Table1424[],8,0),0)</f>
        <v>SBIN0RRVCGB</v>
      </c>
      <c r="T843" t="str">
        <f>IFERROR(VLOOKUP(A843,Table1424[],9,0),0)</f>
        <v>STATE BANK OF INDIA</v>
      </c>
      <c r="U843" s="40">
        <f>IFERROR(VLOOKUP(A843,Table1424[],10,0),0)</f>
        <v>45531</v>
      </c>
      <c r="V843">
        <f t="shared" si="56"/>
        <v>1</v>
      </c>
      <c r="W843" t="str">
        <f t="shared" si="57"/>
        <v>Available</v>
      </c>
      <c r="X843" s="164" t="str" cm="1">
        <f t="array" aca="1" ref="X843" ca="1">SUBSTITUTE(SUBSTITUTE(MID(CELL("filename"),FIND("[",CELL("filename"))+1,FIND("]",CELL("filename"))-FIND("[",CELL("filename"))-1)," JH Farmer Payment-",""),".xlsx","")</f>
        <v>Indent</v>
      </c>
      <c r="Y843" s="13">
        <f t="shared" si="58"/>
        <v>28.139345193740688</v>
      </c>
      <c r="Z843" s="3">
        <v>0</v>
      </c>
    </row>
    <row r="844" spans="1:26" x14ac:dyDescent="0.25">
      <c r="A844" t="str">
        <f>CONCATENATE(Table2[[#This Row],[Code]],Table2[[#This Row],[Farmers Code]])</f>
        <v>200400010038</v>
      </c>
      <c r="B844" s="1" t="str">
        <f>INDEX('MPG Payment'!$A:$A,MATCH(Table2[[#This Row],[Code]],'MPG Payment'!B:B,0))</f>
        <v>BMC Code :2004</v>
      </c>
      <c r="C844" t="str">
        <f>VLOOKUP(Table2[[#This Row],[Code]],'MPG Payment'!B:C,2,0)</f>
        <v>CHOREYA</v>
      </c>
      <c r="D844" s="17">
        <v>20040001</v>
      </c>
      <c r="E844" s="17" t="s">
        <v>11</v>
      </c>
      <c r="F844" s="1">
        <v>6</v>
      </c>
      <c r="G844" s="13">
        <v>21.550000000000004</v>
      </c>
      <c r="H844" s="13">
        <v>989.47180000000003</v>
      </c>
      <c r="I844" s="166">
        <v>0</v>
      </c>
      <c r="J844" s="191">
        <v>0</v>
      </c>
      <c r="K844" s="166">
        <v>0</v>
      </c>
      <c r="L844" s="166">
        <v>0</v>
      </c>
      <c r="M844" s="18">
        <v>0</v>
      </c>
      <c r="N844" s="165" t="str">
        <f>VLOOKUP(Table2[[#This Row],[Code]],'MPG Payment'!$B$4:$Z$130,25,0)</f>
        <v>Release1</v>
      </c>
      <c r="O844" s="170">
        <f t="shared" si="55"/>
        <v>989</v>
      </c>
      <c r="P844" t="str">
        <f>IFERROR(VLOOKUP(D844,'Bank Master'!$C$3:$D$7987,2,0),"Indirect")</f>
        <v>Direct</v>
      </c>
      <c r="Q844" t="str">
        <f>IFERROR(VLOOKUP(A844,Table1424[],6,0),0)</f>
        <v>ANCHAL KUMARI</v>
      </c>
      <c r="R844" t="str">
        <f>IFERROR(VLOOKUP(A844,Table1424[],7,0),0)</f>
        <v>0746010610568</v>
      </c>
      <c r="S844" t="str">
        <f>IFERROR(VLOOKUP(A844,Table1424[],8,0),0)</f>
        <v>PUNB0074620</v>
      </c>
      <c r="T844">
        <f>IFERROR(VLOOKUP(A844,Table1424[],9,0),0)</f>
        <v>0</v>
      </c>
      <c r="U844" s="40">
        <f>IFERROR(VLOOKUP(A844,Table1424[],10,0),0)</f>
        <v>45804</v>
      </c>
      <c r="V844">
        <f t="shared" si="56"/>
        <v>1</v>
      </c>
      <c r="W844" t="str">
        <f t="shared" si="57"/>
        <v>Available</v>
      </c>
      <c r="X844" s="164" t="str" cm="1">
        <f t="array" aca="1" ref="X844" ca="1">SUBSTITUTE(SUBSTITUTE(MID(CELL("filename"),FIND("[",CELL("filename"))+1,FIND("]",CELL("filename"))-FIND("[",CELL("filename"))-1)," JH Farmer Payment-",""),".xlsx","")</f>
        <v>Indent</v>
      </c>
      <c r="Y844" s="13">
        <f t="shared" si="58"/>
        <v>13.774549419953598</v>
      </c>
      <c r="Z844" s="3">
        <v>0</v>
      </c>
    </row>
    <row r="845" spans="1:26" x14ac:dyDescent="0.25">
      <c r="A845" t="str">
        <f>CONCATENATE(Table2[[#This Row],[Code]],Table2[[#This Row],[Farmers Code]])</f>
        <v>200400010048</v>
      </c>
      <c r="B845" s="1" t="str">
        <f>INDEX('MPG Payment'!$A:$A,MATCH(Table2[[#This Row],[Code]],'MPG Payment'!B:B,0))</f>
        <v>BMC Code :2004</v>
      </c>
      <c r="C845" t="str">
        <f>VLOOKUP(Table2[[#This Row],[Code]],'MPG Payment'!B:C,2,0)</f>
        <v>CHOREYA</v>
      </c>
      <c r="D845" s="17">
        <v>20040001</v>
      </c>
      <c r="E845" s="17" t="s">
        <v>424</v>
      </c>
      <c r="F845" s="1">
        <v>9</v>
      </c>
      <c r="G845" s="13">
        <v>25.86</v>
      </c>
      <c r="H845" s="13">
        <v>1121.5708999999999</v>
      </c>
      <c r="I845" s="166">
        <v>0</v>
      </c>
      <c r="J845" s="191">
        <v>0</v>
      </c>
      <c r="K845" s="166">
        <v>0</v>
      </c>
      <c r="L845" s="166">
        <v>0</v>
      </c>
      <c r="M845" s="18">
        <v>0</v>
      </c>
      <c r="N845" s="165" t="str">
        <f>VLOOKUP(Table2[[#This Row],[Code]],'MPG Payment'!$B$4:$Z$130,25,0)</f>
        <v>Release1</v>
      </c>
      <c r="O845" s="170">
        <f t="shared" si="55"/>
        <v>1122</v>
      </c>
      <c r="P845" t="str">
        <f>IFERROR(VLOOKUP(D845,'Bank Master'!$C$3:$D$7987,2,0),"Indirect")</f>
        <v>Direct</v>
      </c>
      <c r="Q845" t="str">
        <f>IFERROR(VLOOKUP(A845,Table1424[],6,0),0)</f>
        <v>SHUGNI DEVI</v>
      </c>
      <c r="R845" t="str">
        <f>IFERROR(VLOOKUP(A845,Table1424[],7,0),0)</f>
        <v>490318210002262</v>
      </c>
      <c r="S845" t="str">
        <f>IFERROR(VLOOKUP(A845,Table1424[],8,0),0)</f>
        <v>BKID0004903</v>
      </c>
      <c r="T845">
        <f>IFERROR(VLOOKUP(A845,Table1424[],9,0),0)</f>
        <v>0</v>
      </c>
      <c r="U845" s="40">
        <f>IFERROR(VLOOKUP(A845,Table1424[],10,0),0)</f>
        <v>45943</v>
      </c>
      <c r="V845">
        <f t="shared" si="56"/>
        <v>1</v>
      </c>
      <c r="W845" t="str">
        <f t="shared" si="57"/>
        <v>Available</v>
      </c>
      <c r="X845" s="164" t="str" cm="1">
        <f t="array" aca="1" ref="X845" ca="1">SUBSTITUTE(SUBSTITUTE(MID(CELL("filename"),FIND("[",CELL("filename"))+1,FIND("]",CELL("filename"))-FIND("[",CELL("filename"))-1)," JH Farmer Payment-",""),".xlsx","")</f>
        <v>Indent</v>
      </c>
      <c r="Y845" s="13">
        <f t="shared" si="58"/>
        <v>19.51689501160093</v>
      </c>
      <c r="Z845" s="3">
        <v>0</v>
      </c>
    </row>
    <row r="846" spans="1:26" x14ac:dyDescent="0.25">
      <c r="A846" t="str">
        <f>CONCATENATE(Table2[[#This Row],[Code]],Table2[[#This Row],[Farmers Code]])</f>
        <v>200400010050</v>
      </c>
      <c r="B846" s="1" t="str">
        <f>INDEX('MPG Payment'!$A:$A,MATCH(Table2[[#This Row],[Code]],'MPG Payment'!B:B,0))</f>
        <v>BMC Code :2004</v>
      </c>
      <c r="C846" t="str">
        <f>VLOOKUP(Table2[[#This Row],[Code]],'MPG Payment'!B:C,2,0)</f>
        <v>CHOREYA</v>
      </c>
      <c r="D846" s="17">
        <v>20040001</v>
      </c>
      <c r="E846" s="17" t="s">
        <v>2068</v>
      </c>
      <c r="F846" s="1">
        <v>4</v>
      </c>
      <c r="G846" s="13">
        <v>14.46</v>
      </c>
      <c r="H846" s="13">
        <v>533.80439999999999</v>
      </c>
      <c r="I846" s="166">
        <v>0</v>
      </c>
      <c r="J846" s="191">
        <v>0</v>
      </c>
      <c r="K846" s="166">
        <v>0</v>
      </c>
      <c r="L846" s="166">
        <v>0</v>
      </c>
      <c r="M846" s="18">
        <v>0</v>
      </c>
      <c r="N846" s="165" t="str">
        <f>VLOOKUP(Table2[[#This Row],[Code]],'MPG Payment'!$B$4:$Z$130,25,0)</f>
        <v>Release1</v>
      </c>
      <c r="O846" s="170">
        <f t="shared" si="55"/>
        <v>534</v>
      </c>
      <c r="P846" t="str">
        <f>IFERROR(VLOOKUP(D846,'Bank Master'!$C$3:$D$7987,2,0),"Indirect")</f>
        <v>Direct</v>
      </c>
      <c r="Q846" t="str">
        <f>IFERROR(VLOOKUP(A846,Table1424[],6,0),0)</f>
        <v>ROHIT KUMAR YADAV</v>
      </c>
      <c r="R846" t="str">
        <f>IFERROR(VLOOKUP(A846,Table1424[],7,0),0)</f>
        <v>490310110017185</v>
      </c>
      <c r="S846" t="str">
        <f>IFERROR(VLOOKUP(A846,Table1424[],8,0),0)</f>
        <v>BKID0004903</v>
      </c>
      <c r="T846">
        <f>IFERROR(VLOOKUP(A846,Table1424[],9,0),0)</f>
        <v>0</v>
      </c>
      <c r="U846" s="40">
        <f>IFERROR(VLOOKUP(A846,Table1424[],10,0),0)</f>
        <v>45943</v>
      </c>
      <c r="V846">
        <f t="shared" si="56"/>
        <v>1</v>
      </c>
      <c r="W846" t="str">
        <f t="shared" si="57"/>
        <v>Available</v>
      </c>
      <c r="X846" s="164" t="str" cm="1">
        <f t="array" aca="1" ref="X846" ca="1">SUBSTITUTE(SUBSTITUTE(MID(CELL("filename"),FIND("[",CELL("filename"))+1,FIND("]",CELL("filename"))-FIND("[",CELL("filename"))-1)," JH Farmer Payment-",""),".xlsx","")</f>
        <v>Indent</v>
      </c>
      <c r="Y846" s="13">
        <f t="shared" si="58"/>
        <v>7.3831867219917005</v>
      </c>
      <c r="Z846" s="3">
        <v>0</v>
      </c>
    </row>
    <row r="847" spans="1:26" x14ac:dyDescent="0.25">
      <c r="A847" t="str">
        <f>CONCATENATE(Table2[[#This Row],[Code]],Table2[[#This Row],[Farmers Code]])</f>
        <v>200400010051</v>
      </c>
      <c r="B847" s="1" t="str">
        <f>INDEX('MPG Payment'!$A:$A,MATCH(Table2[[#This Row],[Code]],'MPG Payment'!B:B,0))</f>
        <v>BMC Code :2004</v>
      </c>
      <c r="C847" t="str">
        <f>VLOOKUP(Table2[[#This Row],[Code]],'MPG Payment'!B:C,2,0)</f>
        <v>CHOREYA</v>
      </c>
      <c r="D847" s="17">
        <v>20040001</v>
      </c>
      <c r="E847" s="17" t="s">
        <v>130</v>
      </c>
      <c r="F847" s="1">
        <v>6</v>
      </c>
      <c r="G847" s="13">
        <v>30.29</v>
      </c>
      <c r="H847" s="13">
        <v>1479.777</v>
      </c>
      <c r="I847" s="166">
        <v>0</v>
      </c>
      <c r="J847" s="191">
        <v>0</v>
      </c>
      <c r="K847" s="166">
        <v>0</v>
      </c>
      <c r="L847" s="166">
        <v>0</v>
      </c>
      <c r="M847" s="18">
        <v>0</v>
      </c>
      <c r="N847" s="165" t="str">
        <f>VLOOKUP(Table2[[#This Row],[Code]],'MPG Payment'!$B$4:$Z$130,25,0)</f>
        <v>Release1</v>
      </c>
      <c r="O847" s="170">
        <f t="shared" si="55"/>
        <v>1480</v>
      </c>
      <c r="P847" t="str">
        <f>IFERROR(VLOOKUP(D847,'Bank Master'!$C$3:$D$7987,2,0),"Indirect")</f>
        <v>Direct</v>
      </c>
      <c r="Q847" t="str">
        <f>IFERROR(VLOOKUP(A847,Table1424[],6,0),0)</f>
        <v>LACHHO ORAIN</v>
      </c>
      <c r="R847" t="str">
        <f>IFERROR(VLOOKUP(A847,Table1424[],7,0),0)</f>
        <v>490318210000694</v>
      </c>
      <c r="S847" t="str">
        <f>IFERROR(VLOOKUP(A847,Table1424[],8,0),0)</f>
        <v>BKID0004903</v>
      </c>
      <c r="T847">
        <f>IFERROR(VLOOKUP(A847,Table1424[],9,0),0)</f>
        <v>0</v>
      </c>
      <c r="U847" s="40">
        <f>IFERROR(VLOOKUP(A847,Table1424[],10,0),0)</f>
        <v>45943</v>
      </c>
      <c r="V847">
        <f t="shared" si="56"/>
        <v>1</v>
      </c>
      <c r="W847" t="str">
        <f t="shared" si="57"/>
        <v>Available</v>
      </c>
      <c r="X847" s="164" t="str" cm="1">
        <f t="array" aca="1" ref="X847" ca="1">SUBSTITUTE(SUBSTITUTE(MID(CELL("filename"),FIND("[",CELL("filename"))+1,FIND("]",CELL("filename"))-FIND("[",CELL("filename"))-1)," JH Farmer Payment-",""),".xlsx","")</f>
        <v>Indent</v>
      </c>
      <c r="Y847" s="13">
        <f t="shared" si="58"/>
        <v>14.65609442060086</v>
      </c>
      <c r="Z847" s="3">
        <v>0</v>
      </c>
    </row>
    <row r="848" spans="1:26" x14ac:dyDescent="0.25">
      <c r="A848" t="str">
        <f>CONCATENATE(Table2[[#This Row],[Code]],Table2[[#This Row],[Farmers Code]])</f>
        <v>200400010053</v>
      </c>
      <c r="B848" s="1" t="str">
        <f>INDEX('MPG Payment'!$A:$A,MATCH(Table2[[#This Row],[Code]],'MPG Payment'!B:B,0))</f>
        <v>BMC Code :2004</v>
      </c>
      <c r="C848" t="str">
        <f>VLOOKUP(Table2[[#This Row],[Code]],'MPG Payment'!B:C,2,0)</f>
        <v>CHOREYA</v>
      </c>
      <c r="D848" s="17">
        <v>20040001</v>
      </c>
      <c r="E848" s="17" t="s">
        <v>131</v>
      </c>
      <c r="F848" s="1">
        <v>1</v>
      </c>
      <c r="G848" s="13">
        <v>4.91</v>
      </c>
      <c r="H848" s="13">
        <v>225.8109</v>
      </c>
      <c r="I848" s="166">
        <v>0</v>
      </c>
      <c r="J848" s="191">
        <v>0</v>
      </c>
      <c r="K848" s="166">
        <v>0</v>
      </c>
      <c r="L848" s="166">
        <v>0</v>
      </c>
      <c r="M848" s="18">
        <v>0</v>
      </c>
      <c r="N848" s="165" t="str">
        <f>VLOOKUP(Table2[[#This Row],[Code]],'MPG Payment'!$B$4:$Z$130,25,0)</f>
        <v>Release1</v>
      </c>
      <c r="O848" s="170">
        <f t="shared" si="55"/>
        <v>226</v>
      </c>
      <c r="P848" t="str">
        <f>IFERROR(VLOOKUP(D848,'Bank Master'!$C$3:$D$7987,2,0),"Indirect")</f>
        <v>Direct</v>
      </c>
      <c r="Q848" t="str">
        <f>IFERROR(VLOOKUP(A848,Table1424[],6,0),0)</f>
        <v>MAHARA ORAON</v>
      </c>
      <c r="R848" t="str">
        <f>IFERROR(VLOOKUP(A848,Table1424[],7,0),0)</f>
        <v>84053233631</v>
      </c>
      <c r="S848" t="str">
        <f>IFERROR(VLOOKUP(A848,Table1424[],8,0),0)</f>
        <v>SBIN0RRVCGB</v>
      </c>
      <c r="T848">
        <f>IFERROR(VLOOKUP(A848,Table1424[],9,0),0)</f>
        <v>0</v>
      </c>
      <c r="U848" s="40">
        <f>IFERROR(VLOOKUP(A848,Table1424[],10,0),0)</f>
        <v>45978</v>
      </c>
      <c r="V848">
        <f t="shared" si="56"/>
        <v>1</v>
      </c>
      <c r="W848" t="str">
        <f t="shared" si="57"/>
        <v>Available</v>
      </c>
      <c r="X848" s="164" t="str" cm="1">
        <f t="array" aca="1" ref="X848" ca="1">SUBSTITUTE(SUBSTITUTE(MID(CELL("filename"),FIND("[",CELL("filename"))+1,FIND("]",CELL("filename"))-FIND("[",CELL("filename"))-1)," JH Farmer Payment-",""),".xlsx","")</f>
        <v>Indent</v>
      </c>
      <c r="Y848" s="13">
        <f t="shared" si="58"/>
        <v>2.2995000000000001</v>
      </c>
      <c r="Z848" s="3">
        <v>0</v>
      </c>
    </row>
    <row r="849" spans="1:26" x14ac:dyDescent="0.25">
      <c r="A849" t="str">
        <f>CONCATENATE(Table2[[#This Row],[Code]],Table2[[#This Row],[Farmers Code]])</f>
        <v>200400010058</v>
      </c>
      <c r="B849" s="1" t="str">
        <f>INDEX('MPG Payment'!$A:$A,MATCH(Table2[[#This Row],[Code]],'MPG Payment'!B:B,0))</f>
        <v>BMC Code :2004</v>
      </c>
      <c r="C849" t="str">
        <f>VLOOKUP(Table2[[#This Row],[Code]],'MPG Payment'!B:C,2,0)</f>
        <v>CHOREYA</v>
      </c>
      <c r="D849" s="17">
        <v>20040001</v>
      </c>
      <c r="E849" s="17" t="s">
        <v>763</v>
      </c>
      <c r="F849" s="1">
        <v>4</v>
      </c>
      <c r="G849" s="13">
        <v>11.23</v>
      </c>
      <c r="H849" s="13">
        <v>524.93540000000007</v>
      </c>
      <c r="I849" s="166">
        <v>0</v>
      </c>
      <c r="J849" s="191">
        <v>0</v>
      </c>
      <c r="K849" s="166">
        <v>0</v>
      </c>
      <c r="L849" s="166">
        <v>0</v>
      </c>
      <c r="M849" s="18">
        <v>0</v>
      </c>
      <c r="N849" s="165" t="str">
        <f>VLOOKUP(Table2[[#This Row],[Code]],'MPG Payment'!$B$4:$Z$130,25,0)</f>
        <v>Release1</v>
      </c>
      <c r="O849" s="170">
        <f t="shared" si="55"/>
        <v>525</v>
      </c>
      <c r="P849" t="str">
        <f>IFERROR(VLOOKUP(D849,'Bank Master'!$C$3:$D$7987,2,0),"Indirect")</f>
        <v>Direct</v>
      </c>
      <c r="Q849" t="str">
        <f>IFERROR(VLOOKUP(A849,Table1424[],6,0),0)</f>
        <v>MINA DEVI</v>
      </c>
      <c r="R849" t="str">
        <f>IFERROR(VLOOKUP(A849,Table1424[],7,0),0)</f>
        <v>22011134508</v>
      </c>
      <c r="S849" t="str">
        <f>IFERROR(VLOOKUP(A849,Table1424[],8,0),0)</f>
        <v>SBIN0RRVCGB</v>
      </c>
      <c r="T849">
        <f>IFERROR(VLOOKUP(A849,Table1424[],9,0),0)</f>
        <v>0</v>
      </c>
      <c r="U849" s="40">
        <f>IFERROR(VLOOKUP(A849,Table1424[],10,0),0)</f>
        <v>46020</v>
      </c>
      <c r="V849">
        <f t="shared" si="56"/>
        <v>1</v>
      </c>
      <c r="W849" t="str">
        <f t="shared" si="57"/>
        <v>Available</v>
      </c>
      <c r="X849" s="164" t="str" cm="1">
        <f t="array" aca="1" ref="X849" ca="1">SUBSTITUTE(SUBSTITUTE(MID(CELL("filename"),FIND("[",CELL("filename"))+1,FIND("]",CELL("filename"))-FIND("[",CELL("filename"))-1)," JH Farmer Payment-",""),".xlsx","")</f>
        <v>Indent</v>
      </c>
      <c r="Y849" s="13">
        <f t="shared" si="58"/>
        <v>9.3488049866429233</v>
      </c>
      <c r="Z849" s="3">
        <v>0</v>
      </c>
    </row>
    <row r="850" spans="1:26" x14ac:dyDescent="0.25">
      <c r="A850" t="str">
        <f>CONCATENATE(Table2[[#This Row],[Code]],Table2[[#This Row],[Farmers Code]])</f>
        <v>200400010060</v>
      </c>
      <c r="B850" s="1" t="str">
        <f>INDEX('MPG Payment'!$A:$A,MATCH(Table2[[#This Row],[Code]],'MPG Payment'!B:B,0))</f>
        <v>BMC Code :2004</v>
      </c>
      <c r="C850" t="str">
        <f>VLOOKUP(Table2[[#This Row],[Code]],'MPG Payment'!B:C,2,0)</f>
        <v>CHOREYA</v>
      </c>
      <c r="D850" s="17">
        <v>20040001</v>
      </c>
      <c r="E850" s="17" t="s">
        <v>957</v>
      </c>
      <c r="F850" s="1">
        <v>6</v>
      </c>
      <c r="G850" s="13">
        <v>14.78</v>
      </c>
      <c r="H850" s="13">
        <v>644.13589999999999</v>
      </c>
      <c r="I850" s="166">
        <v>0</v>
      </c>
      <c r="J850" s="191">
        <v>0</v>
      </c>
      <c r="K850" s="166">
        <v>0</v>
      </c>
      <c r="L850" s="166">
        <v>0</v>
      </c>
      <c r="M850" s="18">
        <v>0</v>
      </c>
      <c r="N850" s="165" t="str">
        <f>VLOOKUP(Table2[[#This Row],[Code]],'MPG Payment'!$B$4:$Z$130,25,0)</f>
        <v>Release1</v>
      </c>
      <c r="O850" s="170">
        <f t="shared" si="55"/>
        <v>644</v>
      </c>
      <c r="P850" t="str">
        <f>IFERROR(VLOOKUP(D850,'Bank Master'!$C$3:$D$7987,2,0),"Indirect")</f>
        <v>Direct</v>
      </c>
      <c r="Q850" t="str">
        <f>IFERROR(VLOOKUP(A850,Table1424[],6,0),0)</f>
        <v>BANDO ORAON</v>
      </c>
      <c r="R850" t="str">
        <f>IFERROR(VLOOKUP(A850,Table1424[],7,0),0)</f>
        <v>0746201700051401</v>
      </c>
      <c r="S850" t="str">
        <f>IFERROR(VLOOKUP(A850,Table1424[],8,0),0)</f>
        <v>PUNB0074620</v>
      </c>
      <c r="T850">
        <f>IFERROR(VLOOKUP(A850,Table1424[],9,0),0)</f>
        <v>0</v>
      </c>
      <c r="U850" s="40">
        <f>IFERROR(VLOOKUP(A850,Table1424[],10,0),0)</f>
        <v>46049</v>
      </c>
      <c r="V850">
        <f t="shared" si="56"/>
        <v>1</v>
      </c>
      <c r="W850" t="str">
        <f t="shared" si="57"/>
        <v>Available</v>
      </c>
      <c r="X850" s="164" t="str" cm="1">
        <f t="array" aca="1" ref="X850" ca="1">SUBSTITUTE(SUBSTITUTE(MID(CELL("filename"),FIND("[",CELL("filename"))+1,FIND("]",CELL("filename"))-FIND("[",CELL("filename"))-1)," JH Farmer Payment-",""),".xlsx","")</f>
        <v>Indent</v>
      </c>
      <c r="Y850" s="13">
        <f t="shared" si="58"/>
        <v>13.074476995940463</v>
      </c>
      <c r="Z850" s="3">
        <v>0</v>
      </c>
    </row>
    <row r="851" spans="1:26" x14ac:dyDescent="0.25">
      <c r="A851" t="str">
        <f>CONCATENATE(Table2[[#This Row],[Code]],Table2[[#This Row],[Farmers Code]])</f>
        <v>200400010061</v>
      </c>
      <c r="B851" s="1" t="str">
        <f>INDEX('MPG Payment'!$A:$A,MATCH(Table2[[#This Row],[Code]],'MPG Payment'!B:B,0))</f>
        <v>BMC Code :2004</v>
      </c>
      <c r="C851" t="str">
        <f>VLOOKUP(Table2[[#This Row],[Code]],'MPG Payment'!B:C,2,0)</f>
        <v>CHOREYA</v>
      </c>
      <c r="D851" s="17">
        <v>20040001</v>
      </c>
      <c r="E851" s="17" t="s">
        <v>1061</v>
      </c>
      <c r="F851" s="1">
        <v>12</v>
      </c>
      <c r="G851" s="13">
        <v>81.150000000000006</v>
      </c>
      <c r="H851" s="13">
        <v>3277.9494</v>
      </c>
      <c r="I851" s="166">
        <v>0</v>
      </c>
      <c r="J851" s="191">
        <v>0</v>
      </c>
      <c r="K851" s="166">
        <v>0</v>
      </c>
      <c r="L851" s="166">
        <v>0</v>
      </c>
      <c r="M851" s="18">
        <v>0</v>
      </c>
      <c r="N851" s="165" t="str">
        <f>VLOOKUP(Table2[[#This Row],[Code]],'MPG Payment'!$B$4:$Z$130,25,0)</f>
        <v>Release1</v>
      </c>
      <c r="O851" s="170">
        <f t="shared" si="55"/>
        <v>3278</v>
      </c>
      <c r="P851" t="str">
        <f>IFERROR(VLOOKUP(D851,'Bank Master'!$C$3:$D$7987,2,0),"Indirect")</f>
        <v>Direct</v>
      </c>
      <c r="Q851" t="str">
        <f>IFERROR(VLOOKUP(A851,Table1424[],6,0),0)</f>
        <v>SURESH MAHTO</v>
      </c>
      <c r="R851" t="str">
        <f>IFERROR(VLOOKUP(A851,Table1424[],7,0),0)</f>
        <v>490318210013688</v>
      </c>
      <c r="S851" t="str">
        <f>IFERROR(VLOOKUP(A851,Table1424[],8,0),0)</f>
        <v>BKID0004903</v>
      </c>
      <c r="T851">
        <f>IFERROR(VLOOKUP(A851,Table1424[],9,0),0)</f>
        <v>0</v>
      </c>
      <c r="U851" s="40">
        <f>IFERROR(VLOOKUP(A851,Table1424[],10,0),0)</f>
        <v>0</v>
      </c>
      <c r="V851">
        <f t="shared" si="56"/>
        <v>1</v>
      </c>
      <c r="W851" t="str">
        <f t="shared" si="57"/>
        <v>Available</v>
      </c>
      <c r="X851" s="164" t="str" cm="1">
        <f t="array" aca="1" ref="X851" ca="1">SUBSTITUTE(SUBSTITUTE(MID(CELL("filename"),FIND("[",CELL("filename"))+1,FIND("]",CELL("filename"))-FIND("[",CELL("filename"))-1)," JH Farmer Payment-",""),".xlsx","")</f>
        <v>Indent</v>
      </c>
      <c r="Y851" s="13">
        <f t="shared" si="58"/>
        <v>24.2362247689464</v>
      </c>
      <c r="Z851" s="3">
        <v>0</v>
      </c>
    </row>
    <row r="852" spans="1:26" x14ac:dyDescent="0.25">
      <c r="A852" t="str">
        <f>CONCATENATE(Table2[[#This Row],[Code]],Table2[[#This Row],[Farmers Code]])</f>
        <v>200400010067</v>
      </c>
      <c r="B852" s="1" t="str">
        <f>INDEX('MPG Payment'!$A:$A,MATCH(Table2[[#This Row],[Code]],'MPG Payment'!B:B,0))</f>
        <v>BMC Code :2004</v>
      </c>
      <c r="C852" t="str">
        <f>VLOOKUP(Table2[[#This Row],[Code]],'MPG Payment'!B:C,2,0)</f>
        <v>CHOREYA</v>
      </c>
      <c r="D852" s="17">
        <v>20040001</v>
      </c>
      <c r="E852" s="17" t="s">
        <v>1346</v>
      </c>
      <c r="F852" s="1">
        <v>10</v>
      </c>
      <c r="G852" s="13">
        <v>38.569999999999993</v>
      </c>
      <c r="H852" s="13">
        <v>1660.9970000000001</v>
      </c>
      <c r="I852" s="166">
        <v>0</v>
      </c>
      <c r="J852" s="191">
        <v>0</v>
      </c>
      <c r="K852" s="166">
        <v>0</v>
      </c>
      <c r="L852" s="166">
        <v>0</v>
      </c>
      <c r="M852" s="18">
        <v>0</v>
      </c>
      <c r="N852" s="165" t="str">
        <f>VLOOKUP(Table2[[#This Row],[Code]],'MPG Payment'!$B$4:$Z$130,25,0)</f>
        <v>Release1</v>
      </c>
      <c r="O852" s="170">
        <f t="shared" si="55"/>
        <v>1661</v>
      </c>
      <c r="P852" t="str">
        <f>IFERROR(VLOOKUP(D852,'Bank Master'!$C$3:$D$7987,2,0),"Indirect")</f>
        <v>Direct</v>
      </c>
      <c r="Q852" t="str">
        <f>IFERROR(VLOOKUP(A852,Table1424[],6,0),0)</f>
        <v>SARASWATI ORAON</v>
      </c>
      <c r="R852" t="str">
        <f>IFERROR(VLOOKUP(A852,Table1424[],7,0),0)</f>
        <v>490318210000692</v>
      </c>
      <c r="S852" t="str">
        <f>IFERROR(VLOOKUP(A852,Table1424[],8,0),0)</f>
        <v>BKID0004903</v>
      </c>
      <c r="T852">
        <f>IFERROR(VLOOKUP(A852,Table1424[],9,0),0)</f>
        <v>0</v>
      </c>
      <c r="U852" s="40">
        <f>IFERROR(VLOOKUP(A852,Table1424[],10,0),0)</f>
        <v>46195</v>
      </c>
      <c r="V852">
        <f t="shared" si="56"/>
        <v>1</v>
      </c>
      <c r="W852" t="str">
        <f t="shared" si="57"/>
        <v>Available</v>
      </c>
      <c r="X852" s="164" t="str" cm="1">
        <f t="array" aca="1" ref="X852" ca="1">SUBSTITUTE(SUBSTITUTE(MID(CELL("filename"),FIND("[",CELL("filename"))+1,FIND("]",CELL("filename"))-FIND("[",CELL("filename"))-1)," JH Farmer Payment-",""),".xlsx","")</f>
        <v>Indent</v>
      </c>
      <c r="Y852" s="13">
        <f t="shared" si="58"/>
        <v>21.532240082966041</v>
      </c>
      <c r="Z852" s="3">
        <v>0</v>
      </c>
    </row>
    <row r="853" spans="1:26" x14ac:dyDescent="0.25">
      <c r="A853" t="str">
        <f>CONCATENATE(Table2[[#This Row],[Code]],Table2[[#This Row],[Farmers Code]])</f>
        <v>200400010071</v>
      </c>
      <c r="B853" s="1" t="str">
        <f>INDEX('MPG Payment'!$A:$A,MATCH(Table2[[#This Row],[Code]],'MPG Payment'!B:B,0))</f>
        <v>BMC Code :2004</v>
      </c>
      <c r="C853" t="str">
        <f>VLOOKUP(Table2[[#This Row],[Code]],'MPG Payment'!B:C,2,0)</f>
        <v>CHOREYA</v>
      </c>
      <c r="D853" s="17">
        <v>20040001</v>
      </c>
      <c r="E853" s="17" t="s">
        <v>1750</v>
      </c>
      <c r="F853" s="1">
        <v>13</v>
      </c>
      <c r="G853" s="13">
        <v>70.16</v>
      </c>
      <c r="H853" s="13">
        <v>2782.8746999999994</v>
      </c>
      <c r="I853" s="166">
        <v>0</v>
      </c>
      <c r="J853" s="191">
        <v>0</v>
      </c>
      <c r="K853" s="166">
        <v>0</v>
      </c>
      <c r="L853" s="166">
        <v>0</v>
      </c>
      <c r="M853" s="18">
        <v>0</v>
      </c>
      <c r="N853" s="165" t="str">
        <f>VLOOKUP(Table2[[#This Row],[Code]],'MPG Payment'!$B$4:$Z$130,25,0)</f>
        <v>Release1</v>
      </c>
      <c r="O853" s="170">
        <f t="shared" si="55"/>
        <v>2783</v>
      </c>
      <c r="P853" t="str">
        <f>IFERROR(VLOOKUP(D853,'Bank Master'!$C$3:$D$7987,2,0),"Indirect")</f>
        <v>Direct</v>
      </c>
      <c r="Q853" t="str">
        <f>IFERROR(VLOOKUP(A853,Table1424[],6,0),0)</f>
        <v>VIRANG ORAON</v>
      </c>
      <c r="R853" t="str">
        <f>IFERROR(VLOOKUP(A853,Table1424[],7,0),0)</f>
        <v>22011150257</v>
      </c>
      <c r="S853" t="str">
        <f>IFERROR(VLOOKUP(A853,Table1424[],8,0),0)</f>
        <v>SBIN0RRVCGB</v>
      </c>
      <c r="T853">
        <f>IFERROR(VLOOKUP(A853,Table1424[],9,0),0)</f>
        <v>0</v>
      </c>
      <c r="U853" s="40">
        <f>IFERROR(VLOOKUP(A853,Table1424[],10,0),0)</f>
        <v>46216</v>
      </c>
      <c r="V853">
        <f t="shared" si="56"/>
        <v>1</v>
      </c>
      <c r="W853" t="str">
        <f t="shared" si="57"/>
        <v>Available</v>
      </c>
      <c r="X853" s="164" t="str" cm="1">
        <f t="array" aca="1" ref="X853" ca="1">SUBSTITUTE(SUBSTITUTE(MID(CELL("filename"),FIND("[",CELL("filename"))+1,FIND("]",CELL("filename"))-FIND("[",CELL("filename"))-1)," JH Farmer Payment-",""),".xlsx","")</f>
        <v>Indent</v>
      </c>
      <c r="Y853" s="13">
        <f t="shared" si="58"/>
        <v>25.782048959521092</v>
      </c>
      <c r="Z853" s="3">
        <v>0</v>
      </c>
    </row>
    <row r="854" spans="1:26" x14ac:dyDescent="0.25">
      <c r="A854" t="str">
        <f>CONCATENATE(Table2[[#This Row],[Code]],Table2[[#This Row],[Farmers Code]])</f>
        <v>200400010072</v>
      </c>
      <c r="B854" s="1" t="str">
        <f>INDEX('MPG Payment'!$A:$A,MATCH(Table2[[#This Row],[Code]],'MPG Payment'!B:B,0))</f>
        <v>BMC Code :2004</v>
      </c>
      <c r="C854" t="str">
        <f>VLOOKUP(Table2[[#This Row],[Code]],'MPG Payment'!B:C,2,0)</f>
        <v>CHOREYA</v>
      </c>
      <c r="D854" s="17">
        <v>20040001</v>
      </c>
      <c r="E854" s="17" t="s">
        <v>2067</v>
      </c>
      <c r="F854" s="1">
        <v>11</v>
      </c>
      <c r="G854" s="13">
        <v>54.71</v>
      </c>
      <c r="H854" s="13">
        <v>2249.0828999999999</v>
      </c>
      <c r="I854" s="166">
        <v>0</v>
      </c>
      <c r="J854" s="191">
        <v>0</v>
      </c>
      <c r="K854" s="166">
        <v>0</v>
      </c>
      <c r="L854" s="166">
        <v>0</v>
      </c>
      <c r="M854" s="18">
        <v>0</v>
      </c>
      <c r="N854" s="165" t="str">
        <f>VLOOKUP(Table2[[#This Row],[Code]],'MPG Payment'!$B$4:$Z$130,25,0)</f>
        <v>Release1</v>
      </c>
      <c r="O854" s="170">
        <f t="shared" si="55"/>
        <v>2249</v>
      </c>
      <c r="P854" t="str">
        <f>IFERROR(VLOOKUP(D854,'Bank Master'!$C$3:$D$7987,2,0),"Indirect")</f>
        <v>Direct</v>
      </c>
      <c r="Q854" t="str">
        <f>IFERROR(VLOOKUP(A854,Table1424[],6,0),0)</f>
        <v>MINA ORAON</v>
      </c>
      <c r="R854" t="str">
        <f>IFERROR(VLOOKUP(A854,Table1424[],7,0),0)</f>
        <v>490316710000016</v>
      </c>
      <c r="S854" t="str">
        <f>IFERROR(VLOOKUP(A854,Table1424[],8,0),0)</f>
        <v>BKID0004903</v>
      </c>
      <c r="T854">
        <f>IFERROR(VLOOKUP(A854,Table1424[],9,0),0)</f>
        <v>0</v>
      </c>
      <c r="U854" s="40">
        <f>IFERROR(VLOOKUP(A854,Table1424[],10,0),0)</f>
        <v>46216</v>
      </c>
      <c r="V854">
        <f t="shared" si="56"/>
        <v>1</v>
      </c>
      <c r="W854" t="str">
        <f t="shared" si="57"/>
        <v>Available</v>
      </c>
      <c r="X854" s="164" t="str" cm="1">
        <f t="array" aca="1" ref="X854" ca="1">SUBSTITUTE(SUBSTITUTE(MID(CELL("filename"),FIND("[",CELL("filename"))+1,FIND("]",CELL("filename"))-FIND("[",CELL("filename"))-1)," JH Farmer Payment-",""),".xlsx","")</f>
        <v>Indent</v>
      </c>
      <c r="Y854" s="13">
        <f t="shared" si="58"/>
        <v>22.610045604094314</v>
      </c>
      <c r="Z854" s="3">
        <v>0</v>
      </c>
    </row>
    <row r="855" spans="1:26" x14ac:dyDescent="0.25">
      <c r="A855" t="str">
        <f>CONCATENATE(Table2[[#This Row],[Code]],Table2[[#This Row],[Farmers Code]])</f>
        <v>200400010073</v>
      </c>
      <c r="B855" s="1" t="str">
        <f>INDEX('MPG Payment'!$A:$A,MATCH(Table2[[#This Row],[Code]],'MPG Payment'!B:B,0))</f>
        <v>BMC Code :2004</v>
      </c>
      <c r="C855" t="str">
        <f>VLOOKUP(Table2[[#This Row],[Code]],'MPG Payment'!B:C,2,0)</f>
        <v>CHOREYA</v>
      </c>
      <c r="D855" s="17">
        <v>20040001</v>
      </c>
      <c r="E855" s="17" t="s">
        <v>2491</v>
      </c>
      <c r="F855" s="1">
        <v>6</v>
      </c>
      <c r="G855" s="13">
        <v>33.4</v>
      </c>
      <c r="H855" s="13">
        <v>1445.8038000000001</v>
      </c>
      <c r="I855" s="166">
        <v>0</v>
      </c>
      <c r="J855" s="191">
        <v>0</v>
      </c>
      <c r="K855" s="166">
        <v>0</v>
      </c>
      <c r="L855" s="166">
        <v>0</v>
      </c>
      <c r="M855" s="18">
        <v>0</v>
      </c>
      <c r="N855" s="165" t="str">
        <f>VLOOKUP(Table2[[#This Row],[Code]],'MPG Payment'!$B$4:$Z$130,25,0)</f>
        <v>Release1</v>
      </c>
      <c r="O855" s="170">
        <f t="shared" si="55"/>
        <v>1446</v>
      </c>
      <c r="P855" t="str">
        <f>IFERROR(VLOOKUP(D855,'Bank Master'!$C$3:$D$7987,2,0),"Indirect")</f>
        <v>Direct</v>
      </c>
      <c r="Q855" t="str">
        <f>IFERROR(VLOOKUP(A855,Table1424[],6,0),0)</f>
        <v>SUMATI ORAON</v>
      </c>
      <c r="R855" t="str">
        <f>IFERROR(VLOOKUP(A855,Table1424[],7,0),0)</f>
        <v>22011138194</v>
      </c>
      <c r="S855" t="str">
        <f>IFERROR(VLOOKUP(A855,Table1424[],8,0),0)</f>
        <v>SBIN0RRVCGB</v>
      </c>
      <c r="T855">
        <f>IFERROR(VLOOKUP(A855,Table1424[],9,0),0)</f>
        <v>0</v>
      </c>
      <c r="U855" s="40">
        <f>IFERROR(VLOOKUP(A855,Table1424[],10,0),0)</f>
        <v>46216</v>
      </c>
      <c r="V855">
        <f t="shared" si="56"/>
        <v>1</v>
      </c>
      <c r="W855" t="str">
        <f t="shared" si="57"/>
        <v>Available</v>
      </c>
      <c r="X855" s="164" t="str" cm="1">
        <f t="array" aca="1" ref="X855" ca="1">SUBSTITUTE(SUBSTITUTE(MID(CELL("filename"),FIND("[",CELL("filename"))+1,FIND("]",CELL("filename"))-FIND("[",CELL("filename"))-1)," JH Farmer Payment-",""),".xlsx","")</f>
        <v>Indent</v>
      </c>
      <c r="Y855" s="13">
        <f t="shared" si="58"/>
        <v>12.986261676646711</v>
      </c>
      <c r="Z855" s="3">
        <v>0</v>
      </c>
    </row>
    <row r="856" spans="1:26" x14ac:dyDescent="0.25">
      <c r="A856" t="str">
        <f>CONCATENATE(Table2[[#This Row],[Code]],Table2[[#This Row],[Farmers Code]])</f>
        <v>200400010074</v>
      </c>
      <c r="B856" s="1" t="str">
        <f>INDEX('MPG Payment'!$A:$A,MATCH(Table2[[#This Row],[Code]],'MPG Payment'!B:B,0))</f>
        <v>BMC Code :2004</v>
      </c>
      <c r="C856" t="str">
        <f>VLOOKUP(Table2[[#This Row],[Code]],'MPG Payment'!B:C,2,0)</f>
        <v>CHOREYA</v>
      </c>
      <c r="D856" s="17">
        <v>20040001</v>
      </c>
      <c r="E856" s="17" t="s">
        <v>2490</v>
      </c>
      <c r="F856" s="1">
        <v>6</v>
      </c>
      <c r="G856" s="13">
        <v>17.04</v>
      </c>
      <c r="H856" s="13">
        <v>837.96579999999994</v>
      </c>
      <c r="I856" s="166">
        <v>0</v>
      </c>
      <c r="J856" s="191">
        <v>0</v>
      </c>
      <c r="K856" s="166">
        <v>0</v>
      </c>
      <c r="L856" s="166">
        <v>0</v>
      </c>
      <c r="M856" s="18">
        <v>0</v>
      </c>
      <c r="N856" s="165" t="str">
        <f>VLOOKUP(Table2[[#This Row],[Code]],'MPG Payment'!$B$4:$Z$130,25,0)</f>
        <v>Release1</v>
      </c>
      <c r="O856" s="170">
        <f t="shared" ref="O856:O919" si="59">IF(N856="Yes",0,ROUND((H856-I856-J856-K856-L856-M856),0))</f>
        <v>838</v>
      </c>
      <c r="P856" t="str">
        <f>IFERROR(VLOOKUP(D856,'Bank Master'!$C$3:$D$7987,2,0),"Indirect")</f>
        <v>Direct</v>
      </c>
      <c r="Q856" t="str">
        <f>IFERROR(VLOOKUP(A856,Table1424[],6,0),0)</f>
        <v>GHURNI DEVI</v>
      </c>
      <c r="R856" t="str">
        <f>IFERROR(VLOOKUP(A856,Table1424[],7,0),0)</f>
        <v>20400041242</v>
      </c>
      <c r="S856" t="str">
        <f>IFERROR(VLOOKUP(A856,Table1424[],8,0),0)</f>
        <v>FINO0000001</v>
      </c>
      <c r="T856">
        <f>IFERROR(VLOOKUP(A856,Table1424[],9,0),0)</f>
        <v>0</v>
      </c>
      <c r="U856" s="40">
        <f>IFERROR(VLOOKUP(A856,Table1424[],10,0),0)</f>
        <v>46244</v>
      </c>
      <c r="V856">
        <f t="shared" ref="V856:V919" si="60">IF(G856&gt;0,1,0)</f>
        <v>1</v>
      </c>
      <c r="W856" t="str">
        <f t="shared" ref="W856:W919" si="61">IF(Q856=0,"Not Available","Available")</f>
        <v>Available</v>
      </c>
      <c r="X856" s="164" t="str" cm="1">
        <f t="array" aca="1" ref="X856" ca="1">SUBSTITUTE(SUBSTITUTE(MID(CELL("filename"),FIND("[",CELL("filename"))+1,FIND("]",CELL("filename"))-FIND("[",CELL("filename"))-1)," JH Farmer Payment-",""),".xlsx","")</f>
        <v>Indent</v>
      </c>
      <c r="Y856" s="13">
        <f t="shared" si="58"/>
        <v>14.752919014084508</v>
      </c>
      <c r="Z856" s="3">
        <v>0</v>
      </c>
    </row>
    <row r="857" spans="1:26" x14ac:dyDescent="0.25">
      <c r="A857" t="str">
        <f>CONCATENATE(Table2[[#This Row],[Code]],Table2[[#This Row],[Farmers Code]])</f>
        <v>200400010075</v>
      </c>
      <c r="B857" s="1" t="str">
        <f>INDEX('MPG Payment'!$A:$A,MATCH(Table2[[#This Row],[Code]],'MPG Payment'!B:B,0))</f>
        <v>BMC Code :2004</v>
      </c>
      <c r="C857" t="str">
        <f>VLOOKUP(Table2[[#This Row],[Code]],'MPG Payment'!B:C,2,0)</f>
        <v>CHOREYA</v>
      </c>
      <c r="D857" s="17">
        <v>20040001</v>
      </c>
      <c r="E857" s="17" t="s">
        <v>2594</v>
      </c>
      <c r="F857" s="1">
        <v>6</v>
      </c>
      <c r="G857" s="13">
        <v>22.560000000000002</v>
      </c>
      <c r="H857" s="13">
        <v>981.83669999999995</v>
      </c>
      <c r="I857" s="166">
        <v>0</v>
      </c>
      <c r="J857" s="191">
        <v>0</v>
      </c>
      <c r="K857" s="166">
        <v>0</v>
      </c>
      <c r="L857" s="166">
        <v>0</v>
      </c>
      <c r="M857" s="18">
        <v>0</v>
      </c>
      <c r="N857" s="165" t="str">
        <f>VLOOKUP(Table2[[#This Row],[Code]],'MPG Payment'!$B$4:$Z$130,25,0)</f>
        <v>Release1</v>
      </c>
      <c r="O857" s="170">
        <f t="shared" si="59"/>
        <v>982</v>
      </c>
      <c r="P857" t="str">
        <f>IFERROR(VLOOKUP(D857,'Bank Master'!$C$3:$D$7987,2,0),"Indirect")</f>
        <v>Direct</v>
      </c>
      <c r="Q857" t="str">
        <f>IFERROR(VLOOKUP(A857,Table1424[],6,0),0)</f>
        <v>SARITA DEVI</v>
      </c>
      <c r="R857" t="str">
        <f>IFERROR(VLOOKUP(A857,Table1424[],7,0),0)</f>
        <v>0746010496308</v>
      </c>
      <c r="S857" t="str">
        <f>IFERROR(VLOOKUP(A857,Table1424[],8,0),0)</f>
        <v>PUNB0074620</v>
      </c>
      <c r="T857">
        <f>IFERROR(VLOOKUP(A857,Table1424[],9,0),0)</f>
        <v>0</v>
      </c>
      <c r="U857" s="40">
        <f>IFERROR(VLOOKUP(A857,Table1424[],10,0),0)</f>
        <v>46244</v>
      </c>
      <c r="V857">
        <f t="shared" si="60"/>
        <v>1</v>
      </c>
      <c r="W857" t="str">
        <f t="shared" si="61"/>
        <v>Available</v>
      </c>
      <c r="X857" s="164" t="str" cm="1">
        <f t="array" aca="1" ref="X857" ca="1">SUBSTITUTE(SUBSTITUTE(MID(CELL("filename"),FIND("[",CELL("filename"))+1,FIND("]",CELL("filename"))-FIND("[",CELL("filename"))-1)," JH Farmer Payment-",""),".xlsx","")</f>
        <v>Indent</v>
      </c>
      <c r="Y857" s="13">
        <f t="shared" si="58"/>
        <v>13.056339095744681</v>
      </c>
      <c r="Z857" s="3">
        <v>0</v>
      </c>
    </row>
    <row r="858" spans="1:26" x14ac:dyDescent="0.25">
      <c r="A858" t="str">
        <f>CONCATENATE(Table2[[#This Row],[Code]],Table2[[#This Row],[Farmers Code]])</f>
        <v>200400010076</v>
      </c>
      <c r="B858" s="1" t="str">
        <f>INDEX('MPG Payment'!$A:$A,MATCH(Table2[[#This Row],[Code]],'MPG Payment'!B:B,0))</f>
        <v>BMC Code :2004</v>
      </c>
      <c r="C858" t="str">
        <f>VLOOKUP(Table2[[#This Row],[Code]],'MPG Payment'!B:C,2,0)</f>
        <v>CHOREYA</v>
      </c>
      <c r="D858" s="17">
        <v>20040001</v>
      </c>
      <c r="E858" s="17" t="s">
        <v>2801</v>
      </c>
      <c r="F858" s="1">
        <v>4</v>
      </c>
      <c r="G858" s="13">
        <v>11.13</v>
      </c>
      <c r="H858" s="13">
        <v>485.79130000000004</v>
      </c>
      <c r="I858" s="166">
        <v>0</v>
      </c>
      <c r="J858" s="191">
        <v>0</v>
      </c>
      <c r="K858" s="166">
        <v>0</v>
      </c>
      <c r="L858" s="166">
        <v>0</v>
      </c>
      <c r="M858" s="18">
        <v>0</v>
      </c>
      <c r="N858" s="165" t="str">
        <f>VLOOKUP(Table2[[#This Row],[Code]],'MPG Payment'!$B$4:$Z$130,25,0)</f>
        <v>Release1</v>
      </c>
      <c r="O858" s="170">
        <f t="shared" si="59"/>
        <v>486</v>
      </c>
      <c r="P858" t="str">
        <f>IFERROR(VLOOKUP(D858,'Bank Master'!$C$3:$D$7987,2,0),"Indirect")</f>
        <v>Direct</v>
      </c>
      <c r="Q858" t="str">
        <f>IFERROR(VLOOKUP(A858,Table1424[],6,0),0)</f>
        <v>DASHMI URAIN</v>
      </c>
      <c r="R858" t="str">
        <f>IFERROR(VLOOKUP(A858,Table1424[],7,0),0)</f>
        <v>84068728083</v>
      </c>
      <c r="S858" t="str">
        <f>IFERROR(VLOOKUP(A858,Table1424[],8,0),0)</f>
        <v>SBIN0RRVCGB</v>
      </c>
      <c r="T858">
        <f>IFERROR(VLOOKUP(A858,Table1424[],9,0),0)</f>
        <v>0</v>
      </c>
      <c r="U858" s="40">
        <f>IFERROR(VLOOKUP(A858,Table1424[],10,0),0)</f>
        <v>46272</v>
      </c>
      <c r="V858">
        <f t="shared" si="60"/>
        <v>1</v>
      </c>
      <c r="W858" t="str">
        <f t="shared" si="61"/>
        <v>Available</v>
      </c>
      <c r="X858" s="164" t="str" cm="1">
        <f t="array" aca="1" ref="X858" ca="1">SUBSTITUTE(SUBSTITUTE(MID(CELL("filename"),FIND("[",CELL("filename"))+1,FIND("]",CELL("filename"))-FIND("[",CELL("filename"))-1)," JH Farmer Payment-",""),".xlsx","")</f>
        <v>Indent</v>
      </c>
      <c r="Y858" s="13">
        <f t="shared" si="58"/>
        <v>8.7294034141958683</v>
      </c>
      <c r="Z858" s="3">
        <v>0</v>
      </c>
    </row>
    <row r="859" spans="1:26" x14ac:dyDescent="0.25">
      <c r="A859" t="str">
        <f>CONCATENATE(Table2[[#This Row],[Code]],Table2[[#This Row],[Farmers Code]])</f>
        <v>200400010077</v>
      </c>
      <c r="B859" s="1" t="str">
        <f>INDEX('MPG Payment'!$A:$A,MATCH(Table2[[#This Row],[Code]],'MPG Payment'!B:B,0))</f>
        <v>BMC Code :2004</v>
      </c>
      <c r="C859" t="str">
        <f>VLOOKUP(Table2[[#This Row],[Code]],'MPG Payment'!B:C,2,0)</f>
        <v>CHOREYA</v>
      </c>
      <c r="D859" s="17">
        <v>20040001</v>
      </c>
      <c r="E859" s="17" t="s">
        <v>2802</v>
      </c>
      <c r="F859" s="1">
        <v>12</v>
      </c>
      <c r="G859" s="13">
        <v>45.17</v>
      </c>
      <c r="H859" s="13">
        <v>1897.7608999999998</v>
      </c>
      <c r="I859" s="166">
        <v>0</v>
      </c>
      <c r="J859" s="191">
        <v>0</v>
      </c>
      <c r="K859" s="166">
        <v>0</v>
      </c>
      <c r="L859" s="166">
        <v>0</v>
      </c>
      <c r="M859" s="18">
        <v>0</v>
      </c>
      <c r="N859" s="165" t="str">
        <f>VLOOKUP(Table2[[#This Row],[Code]],'MPG Payment'!$B$4:$Z$130,25,0)</f>
        <v>Release1</v>
      </c>
      <c r="O859" s="170">
        <f t="shared" si="59"/>
        <v>1898</v>
      </c>
      <c r="P859" t="str">
        <f>IFERROR(VLOOKUP(D859,'Bank Master'!$C$3:$D$7987,2,0),"Indirect")</f>
        <v>Direct</v>
      </c>
      <c r="Q859" t="str">
        <f>IFERROR(VLOOKUP(A859,Table1424[],6,0),0)</f>
        <v>BIRSA ORAON</v>
      </c>
      <c r="R859" t="str">
        <f>IFERROR(VLOOKUP(A859,Table1424[],7,0),0)</f>
        <v>110297173906</v>
      </c>
      <c r="S859" t="str">
        <f>IFERROR(VLOOKUP(A859,Table1424[],8,0),0)</f>
        <v>CNRB0008254</v>
      </c>
      <c r="T859">
        <f>IFERROR(VLOOKUP(A859,Table1424[],9,0),0)</f>
        <v>0</v>
      </c>
      <c r="U859" s="40">
        <f>IFERROR(VLOOKUP(A859,Table1424[],10,0),0)</f>
        <v>46272</v>
      </c>
      <c r="V859">
        <f t="shared" si="60"/>
        <v>1</v>
      </c>
      <c r="W859" t="str">
        <f t="shared" si="61"/>
        <v>Available</v>
      </c>
      <c r="X859" s="164" t="str" cm="1">
        <f t="array" aca="1" ref="X859" ca="1">SUBSTITUTE(SUBSTITUTE(MID(CELL("filename"),FIND("[",CELL("filename"))+1,FIND("]",CELL("filename"))-FIND("[",CELL("filename"))-1)," JH Farmer Payment-",""),".xlsx","")</f>
        <v>Indent</v>
      </c>
      <c r="Y859" s="13">
        <f t="shared" si="58"/>
        <v>25.208247509408899</v>
      </c>
      <c r="Z859" s="3">
        <v>0</v>
      </c>
    </row>
    <row r="860" spans="1:26" x14ac:dyDescent="0.25">
      <c r="A860" t="str">
        <f>CONCATENATE(Table2[[#This Row],[Code]],Table2[[#This Row],[Farmers Code]])</f>
        <v>200400060002</v>
      </c>
      <c r="B860" s="1" t="str">
        <f>INDEX('MPG Payment'!$A:$A,MATCH(Table2[[#This Row],[Code]],'MPG Payment'!B:B,0))</f>
        <v>BMC Code :2004</v>
      </c>
      <c r="C860" t="str">
        <f>VLOOKUP(Table2[[#This Row],[Code]],'MPG Payment'!B:C,2,0)</f>
        <v>KADAM TOLI</v>
      </c>
      <c r="D860" s="17">
        <v>20040006</v>
      </c>
      <c r="E860" s="17" t="s">
        <v>17</v>
      </c>
      <c r="F860" s="1">
        <v>7</v>
      </c>
      <c r="G860" s="13">
        <v>27.659999999999997</v>
      </c>
      <c r="H860" s="13">
        <v>1182.6097</v>
      </c>
      <c r="I860" s="166">
        <v>0</v>
      </c>
      <c r="J860" s="191">
        <v>0</v>
      </c>
      <c r="K860" s="166">
        <v>0</v>
      </c>
      <c r="L860" s="166">
        <v>1183</v>
      </c>
      <c r="M860" s="18">
        <v>0</v>
      </c>
      <c r="N860" s="165">
        <f>VLOOKUP(Table2[[#This Row],[Code]],'MPG Payment'!$B$4:$Z$130,25,0)</f>
        <v>0</v>
      </c>
      <c r="O860" s="170">
        <f t="shared" si="59"/>
        <v>0</v>
      </c>
      <c r="P860" t="str">
        <f>IFERROR(VLOOKUP(D860,'Bank Master'!$C$3:$D$7987,2,0),"Indirect")</f>
        <v>Direct</v>
      </c>
      <c r="Q860" t="str">
        <f>IFERROR(VLOOKUP(A860,Table1424[],6,0),0)</f>
        <v>ATUL KUMAR</v>
      </c>
      <c r="R860" t="str">
        <f>IFERROR(VLOOKUP(A860,Table1424[],7,0),0)</f>
        <v>50100190233081</v>
      </c>
      <c r="S860" t="str">
        <f>IFERROR(VLOOKUP(A860,Table1424[],8,0),0)</f>
        <v>HDFC0001470</v>
      </c>
      <c r="T860">
        <f>IFERROR(VLOOKUP(A860,Table1424[],9,0),0)</f>
        <v>0</v>
      </c>
      <c r="U860" s="40">
        <f>IFERROR(VLOOKUP(A860,Table1424[],10,0),0)</f>
        <v>45843</v>
      </c>
      <c r="V860">
        <f t="shared" si="60"/>
        <v>1</v>
      </c>
      <c r="W860" t="str">
        <f t="shared" si="61"/>
        <v>Available</v>
      </c>
      <c r="X860" s="164" t="str" cm="1">
        <f t="array" aca="1" ref="X860" ca="1">SUBSTITUTE(SUBSTITUTE(MID(CELL("filename"),FIND("[",CELL("filename"))+1,FIND("]",CELL("filename"))-FIND("[",CELL("filename"))-1)," JH Farmer Payment-",""),".xlsx","")</f>
        <v>Indent</v>
      </c>
      <c r="Y860" s="13">
        <f t="shared" si="58"/>
        <v>14.964330983369489</v>
      </c>
      <c r="Z860" s="3">
        <v>0</v>
      </c>
    </row>
    <row r="861" spans="1:26" x14ac:dyDescent="0.25">
      <c r="A861" t="str">
        <f>CONCATENATE(Table2[[#This Row],[Code]],Table2[[#This Row],[Farmers Code]])</f>
        <v>200400060004</v>
      </c>
      <c r="B861" s="1" t="str">
        <f>INDEX('MPG Payment'!$A:$A,MATCH(Table2[[#This Row],[Code]],'MPG Payment'!B:B,0))</f>
        <v>BMC Code :2004</v>
      </c>
      <c r="C861" t="str">
        <f>VLOOKUP(Table2[[#This Row],[Code]],'MPG Payment'!B:C,2,0)</f>
        <v>KADAM TOLI</v>
      </c>
      <c r="D861" s="17">
        <v>20040006</v>
      </c>
      <c r="E861" s="17" t="s">
        <v>1</v>
      </c>
      <c r="F861" s="1">
        <v>11</v>
      </c>
      <c r="G861" s="13">
        <v>47.35</v>
      </c>
      <c r="H861" s="13">
        <v>1961.3272999999999</v>
      </c>
      <c r="I861" s="166">
        <v>0</v>
      </c>
      <c r="J861" s="191">
        <v>0</v>
      </c>
      <c r="K861" s="166">
        <v>0</v>
      </c>
      <c r="L861" s="166">
        <v>1270</v>
      </c>
      <c r="M861" s="18">
        <v>0</v>
      </c>
      <c r="N861" s="165">
        <f>VLOOKUP(Table2[[#This Row],[Code]],'MPG Payment'!$B$4:$Z$130,25,0)</f>
        <v>0</v>
      </c>
      <c r="O861" s="170">
        <f t="shared" si="59"/>
        <v>691</v>
      </c>
      <c r="P861" t="str">
        <f>IFERROR(VLOOKUP(D861,'Bank Master'!$C$3:$D$7987,2,0),"Indirect")</f>
        <v>Direct</v>
      </c>
      <c r="Q861" t="str">
        <f>IFERROR(VLOOKUP(A861,Table1424[],6,0),0)</f>
        <v>SAVITA DEVI</v>
      </c>
      <c r="R861" t="str">
        <f>IFERROR(VLOOKUP(A861,Table1424[],7,0),0)</f>
        <v>490318210007761</v>
      </c>
      <c r="S861" t="str">
        <f>IFERROR(VLOOKUP(A861,Table1424[],8,0),0)</f>
        <v>BKID0004903</v>
      </c>
      <c r="T861">
        <f>IFERROR(VLOOKUP(A861,Table1424[],9,0),0)</f>
        <v>0</v>
      </c>
      <c r="U861" s="40">
        <f>IFERROR(VLOOKUP(A861,Table1424[],10,0),0)</f>
        <v>45843</v>
      </c>
      <c r="V861">
        <f t="shared" si="60"/>
        <v>1</v>
      </c>
      <c r="W861" t="str">
        <f t="shared" si="61"/>
        <v>Available</v>
      </c>
      <c r="X861" s="164" t="str" cm="1">
        <f t="array" aca="1" ref="X861" ca="1">SUBSTITUTE(SUBSTITUTE(MID(CELL("filename"),FIND("[",CELL("filename"))+1,FIND("]",CELL("filename"))-FIND("[",CELL("filename"))-1)," JH Farmer Payment-",""),".xlsx","")</f>
        <v>Indent</v>
      </c>
      <c r="Y861" s="13">
        <f t="shared" si="58"/>
        <v>22.78204889123548</v>
      </c>
      <c r="Z861" s="3">
        <v>0</v>
      </c>
    </row>
    <row r="862" spans="1:26" x14ac:dyDescent="0.25">
      <c r="A862" t="str">
        <f>CONCATENATE(Table2[[#This Row],[Code]],Table2[[#This Row],[Farmers Code]])</f>
        <v>200400060006</v>
      </c>
      <c r="B862" s="1" t="str">
        <f>INDEX('MPG Payment'!$A:$A,MATCH(Table2[[#This Row],[Code]],'MPG Payment'!B:B,0))</f>
        <v>BMC Code :2004</v>
      </c>
      <c r="C862" t="str">
        <f>VLOOKUP(Table2[[#This Row],[Code]],'MPG Payment'!B:C,2,0)</f>
        <v>KADAM TOLI</v>
      </c>
      <c r="D862" s="17">
        <v>20040006</v>
      </c>
      <c r="E862" s="17" t="s">
        <v>19</v>
      </c>
      <c r="F862" s="1">
        <v>13</v>
      </c>
      <c r="G862" s="13">
        <v>34.160000000000004</v>
      </c>
      <c r="H862" s="13">
        <v>1262.5823999999998</v>
      </c>
      <c r="I862" s="166">
        <v>0</v>
      </c>
      <c r="J862" s="191">
        <v>0</v>
      </c>
      <c r="K862" s="166">
        <v>0</v>
      </c>
      <c r="L862" s="166">
        <v>0</v>
      </c>
      <c r="M862" s="18">
        <v>0</v>
      </c>
      <c r="N862" s="165">
        <f>VLOOKUP(Table2[[#This Row],[Code]],'MPG Payment'!$B$4:$Z$130,25,0)</f>
        <v>0</v>
      </c>
      <c r="O862" s="170">
        <f t="shared" si="59"/>
        <v>1263</v>
      </c>
      <c r="P862" t="str">
        <f>IFERROR(VLOOKUP(D862,'Bank Master'!$C$3:$D$7987,2,0),"Indirect")</f>
        <v>Direct</v>
      </c>
      <c r="Q862" t="str">
        <f>IFERROR(VLOOKUP(A862,Table1424[],6,0),0)</f>
        <v>PUNAM DEVI</v>
      </c>
      <c r="R862" t="str">
        <f>IFERROR(VLOOKUP(A862,Table1424[],7,0),0)</f>
        <v>33466778395</v>
      </c>
      <c r="S862" t="str">
        <f>IFERROR(VLOOKUP(A862,Table1424[],8,0),0)</f>
        <v>SBIN0006304</v>
      </c>
      <c r="T862">
        <f>IFERROR(VLOOKUP(A862,Table1424[],9,0),0)</f>
        <v>0</v>
      </c>
      <c r="U862" s="40">
        <f>IFERROR(VLOOKUP(A862,Table1424[],10,0),0)</f>
        <v>45843</v>
      </c>
      <c r="V862">
        <f t="shared" si="60"/>
        <v>1</v>
      </c>
      <c r="W862" t="str">
        <f t="shared" si="61"/>
        <v>Available</v>
      </c>
      <c r="X862" s="164" t="str" cm="1">
        <f t="array" aca="1" ref="X862" ca="1">SUBSTITUTE(SUBSTITUTE(MID(CELL("filename"),FIND("[",CELL("filename"))+1,FIND("]",CELL("filename"))-FIND("[",CELL("filename"))-1)," JH Farmer Payment-",""),".xlsx","")</f>
        <v>Indent</v>
      </c>
      <c r="Y862" s="13">
        <f t="shared" si="58"/>
        <v>24.024548009367678</v>
      </c>
      <c r="Z862" s="3">
        <v>0</v>
      </c>
    </row>
    <row r="863" spans="1:26" x14ac:dyDescent="0.25">
      <c r="A863" t="str">
        <f>CONCATENATE(Table2[[#This Row],[Code]],Table2[[#This Row],[Farmers Code]])</f>
        <v>200400060007</v>
      </c>
      <c r="B863" s="1" t="str">
        <f>INDEX('MPG Payment'!$A:$A,MATCH(Table2[[#This Row],[Code]],'MPG Payment'!B:B,0))</f>
        <v>BMC Code :2004</v>
      </c>
      <c r="C863" t="str">
        <f>VLOOKUP(Table2[[#This Row],[Code]],'MPG Payment'!B:C,2,0)</f>
        <v>KADAM TOLI</v>
      </c>
      <c r="D863" s="17">
        <v>20040006</v>
      </c>
      <c r="E863" s="17" t="s">
        <v>20</v>
      </c>
      <c r="F863" s="1">
        <v>14</v>
      </c>
      <c r="G863" s="13">
        <v>55.179999999999993</v>
      </c>
      <c r="H863" s="13">
        <v>2157.6387999999997</v>
      </c>
      <c r="I863" s="166">
        <v>0</v>
      </c>
      <c r="J863" s="191">
        <v>0</v>
      </c>
      <c r="K863" s="166">
        <v>0</v>
      </c>
      <c r="L863" s="166">
        <v>0</v>
      </c>
      <c r="M863" s="18">
        <v>0</v>
      </c>
      <c r="N863" s="165">
        <f>VLOOKUP(Table2[[#This Row],[Code]],'MPG Payment'!$B$4:$Z$130,25,0)</f>
        <v>0</v>
      </c>
      <c r="O863" s="170">
        <f t="shared" si="59"/>
        <v>2158</v>
      </c>
      <c r="P863" t="str">
        <f>IFERROR(VLOOKUP(D863,'Bank Master'!$C$3:$D$7987,2,0),"Indirect")</f>
        <v>Direct</v>
      </c>
      <c r="Q863" t="str">
        <f>IFERROR(VLOOKUP(A863,Table1424[],6,0),0)</f>
        <v>DASHMANI ORAON</v>
      </c>
      <c r="R863" t="str">
        <f>IFERROR(VLOOKUP(A863,Table1424[],7,0),0)</f>
        <v>0746201700036493</v>
      </c>
      <c r="S863" t="str">
        <f>IFERROR(VLOOKUP(A863,Table1424[],8,0),0)</f>
        <v>PUNB0074620</v>
      </c>
      <c r="T863">
        <f>IFERROR(VLOOKUP(A863,Table1424[],9,0),0)</f>
        <v>0</v>
      </c>
      <c r="U863" s="40">
        <f>IFERROR(VLOOKUP(A863,Table1424[],10,0),0)</f>
        <v>45843</v>
      </c>
      <c r="V863">
        <f t="shared" si="60"/>
        <v>1</v>
      </c>
      <c r="W863" t="str">
        <f t="shared" si="61"/>
        <v>Available</v>
      </c>
      <c r="X863" s="164" t="str" cm="1">
        <f t="array" aca="1" ref="X863" ca="1">SUBSTITUTE(SUBSTITUTE(MID(CELL("filename"),FIND("[",CELL("filename"))+1,FIND("]",CELL("filename"))-FIND("[",CELL("filename"))-1)," JH Farmer Payment-",""),".xlsx","")</f>
        <v>Indent</v>
      </c>
      <c r="Y863" s="13">
        <f t="shared" si="58"/>
        <v>27.371278724175426</v>
      </c>
      <c r="Z863" s="3">
        <v>0</v>
      </c>
    </row>
    <row r="864" spans="1:26" x14ac:dyDescent="0.25">
      <c r="A864" t="str">
        <f>CONCATENATE(Table2[[#This Row],[Code]],Table2[[#This Row],[Farmers Code]])</f>
        <v>200400060015</v>
      </c>
      <c r="B864" s="1" t="str">
        <f>INDEX('MPG Payment'!$A:$A,MATCH(Table2[[#This Row],[Code]],'MPG Payment'!B:B,0))</f>
        <v>BMC Code :2004</v>
      </c>
      <c r="C864" t="str">
        <f>VLOOKUP(Table2[[#This Row],[Code]],'MPG Payment'!B:C,2,0)</f>
        <v>KADAM TOLI</v>
      </c>
      <c r="D864" s="17">
        <v>20040006</v>
      </c>
      <c r="E864" s="17" t="s">
        <v>25</v>
      </c>
      <c r="F864" s="1">
        <v>13</v>
      </c>
      <c r="G864" s="13">
        <v>59.13</v>
      </c>
      <c r="H864" s="13">
        <v>3321.2272999999996</v>
      </c>
      <c r="I864" s="166">
        <v>0</v>
      </c>
      <c r="J864" s="191">
        <v>0</v>
      </c>
      <c r="K864" s="166">
        <v>0</v>
      </c>
      <c r="L864" s="166">
        <v>0</v>
      </c>
      <c r="M864" s="18">
        <v>0</v>
      </c>
      <c r="N864" s="165">
        <f>VLOOKUP(Table2[[#This Row],[Code]],'MPG Payment'!$B$4:$Z$130,25,0)</f>
        <v>0</v>
      </c>
      <c r="O864" s="170">
        <f t="shared" si="59"/>
        <v>3321</v>
      </c>
      <c r="P864" t="str">
        <f>IFERROR(VLOOKUP(D864,'Bank Master'!$C$3:$D$7987,2,0),"Indirect")</f>
        <v>Direct</v>
      </c>
      <c r="Q864" t="str">
        <f>IFERROR(VLOOKUP(A864,Table1424[],6,0),0)</f>
        <v>JITRAM BHAGAT</v>
      </c>
      <c r="R864" t="str">
        <f>IFERROR(VLOOKUP(A864,Table1424[],7,0),0)</f>
        <v>490310110000423</v>
      </c>
      <c r="S864" t="str">
        <f>IFERROR(VLOOKUP(A864,Table1424[],8,0),0)</f>
        <v>BKID0004903</v>
      </c>
      <c r="T864">
        <f>IFERROR(VLOOKUP(A864,Table1424[],9,0),0)</f>
        <v>0</v>
      </c>
      <c r="U864" s="40">
        <f>IFERROR(VLOOKUP(A864,Table1424[],10,0),0)</f>
        <v>45943</v>
      </c>
      <c r="V864">
        <f t="shared" si="60"/>
        <v>1</v>
      </c>
      <c r="W864" t="str">
        <f t="shared" si="61"/>
        <v>Available</v>
      </c>
      <c r="X864" s="164" t="str" cm="1">
        <f t="array" aca="1" ref="X864" ca="1">SUBSTITUTE(SUBSTITUTE(MID(CELL("filename"),FIND("[",CELL("filename"))+1,FIND("]",CELL("filename"))-FIND("[",CELL("filename"))-1)," JH Farmer Payment-",""),".xlsx","")</f>
        <v>Indent</v>
      </c>
      <c r="Y864" s="13">
        <f t="shared" si="58"/>
        <v>36.509347962117367</v>
      </c>
      <c r="Z864" s="3">
        <v>0</v>
      </c>
    </row>
    <row r="865" spans="1:27" x14ac:dyDescent="0.25">
      <c r="A865" t="str">
        <f>CONCATENATE(Table2[[#This Row],[Code]],Table2[[#This Row],[Farmers Code]])</f>
        <v>200400060016</v>
      </c>
      <c r="B865" s="1" t="str">
        <f>INDEX('MPG Payment'!$A:$A,MATCH(Table2[[#This Row],[Code]],'MPG Payment'!B:B,0))</f>
        <v>BMC Code :2004</v>
      </c>
      <c r="C865" t="str">
        <f>VLOOKUP(Table2[[#This Row],[Code]],'MPG Payment'!B:C,2,0)</f>
        <v>KADAM TOLI</v>
      </c>
      <c r="D865" s="17">
        <v>20040006</v>
      </c>
      <c r="E865" s="17" t="s">
        <v>26</v>
      </c>
      <c r="F865" s="1">
        <v>13</v>
      </c>
      <c r="G865" s="13">
        <v>28.119999999999997</v>
      </c>
      <c r="H865" s="13">
        <v>1221.1960000000001</v>
      </c>
      <c r="I865" s="166">
        <v>0</v>
      </c>
      <c r="J865" s="191">
        <v>0</v>
      </c>
      <c r="K865" s="166">
        <v>0</v>
      </c>
      <c r="L865" s="166">
        <v>0</v>
      </c>
      <c r="M865" s="18">
        <v>0</v>
      </c>
      <c r="N865" s="165">
        <f>VLOOKUP(Table2[[#This Row],[Code]],'MPG Payment'!$B$4:$Z$130,25,0)</f>
        <v>0</v>
      </c>
      <c r="O865" s="170">
        <f t="shared" si="59"/>
        <v>1221</v>
      </c>
      <c r="P865" t="str">
        <f>IFERROR(VLOOKUP(D865,'Bank Master'!$C$3:$D$7987,2,0),"Indirect")</f>
        <v>Direct</v>
      </c>
      <c r="Q865" t="str">
        <f>IFERROR(VLOOKUP(A865,Table1424[],6,0),0)</f>
        <v>SUNITA ORAON</v>
      </c>
      <c r="R865" t="str">
        <f>IFERROR(VLOOKUP(A865,Table1424[],7,0),0)</f>
        <v>490310110003086</v>
      </c>
      <c r="S865" t="str">
        <f>IFERROR(VLOOKUP(A865,Table1424[],8,0),0)</f>
        <v>BKID0004903</v>
      </c>
      <c r="T865">
        <f>IFERROR(VLOOKUP(A865,Table1424[],9,0),0)</f>
        <v>0</v>
      </c>
      <c r="U865" s="40">
        <f>IFERROR(VLOOKUP(A865,Table1424[],10,0),0)</f>
        <v>45796</v>
      </c>
      <c r="V865">
        <f t="shared" si="60"/>
        <v>1</v>
      </c>
      <c r="W865" t="str">
        <f t="shared" si="61"/>
        <v>Available</v>
      </c>
      <c r="X865" s="164" t="str" cm="1">
        <f t="array" aca="1" ref="X865" ca="1">SUBSTITUTE(SUBSTITUTE(MID(CELL("filename"),FIND("[",CELL("filename"))+1,FIND("]",CELL("filename"))-FIND("[",CELL("filename"))-1)," JH Farmer Payment-",""),".xlsx","")</f>
        <v>Indent</v>
      </c>
      <c r="Y865" s="13">
        <f t="shared" si="58"/>
        <v>28.228214793741117</v>
      </c>
      <c r="Z865" s="3">
        <v>0</v>
      </c>
    </row>
    <row r="866" spans="1:27" x14ac:dyDescent="0.25">
      <c r="A866" t="str">
        <f>CONCATENATE(Table2[[#This Row],[Code]],Table2[[#This Row],[Farmers Code]])</f>
        <v>200400060018</v>
      </c>
      <c r="B866" s="1" t="str">
        <f>INDEX('MPG Payment'!$A:$A,MATCH(Table2[[#This Row],[Code]],'MPG Payment'!B:B,0))</f>
        <v>BMC Code :2004</v>
      </c>
      <c r="C866" t="str">
        <f>VLOOKUP(Table2[[#This Row],[Code]],'MPG Payment'!B:C,2,0)</f>
        <v>KADAM TOLI</v>
      </c>
      <c r="D866" s="17">
        <v>20040006</v>
      </c>
      <c r="E866" s="17" t="s">
        <v>2</v>
      </c>
      <c r="F866" s="1">
        <v>3</v>
      </c>
      <c r="G866" s="13">
        <v>7.0799999999999992</v>
      </c>
      <c r="H866" s="13">
        <v>353.09609999999998</v>
      </c>
      <c r="I866" s="166">
        <v>0</v>
      </c>
      <c r="J866" s="191">
        <v>0</v>
      </c>
      <c r="K866" s="166">
        <v>0</v>
      </c>
      <c r="L866" s="166">
        <v>0</v>
      </c>
      <c r="M866" s="18">
        <v>0</v>
      </c>
      <c r="N866" s="165">
        <f>VLOOKUP(Table2[[#This Row],[Code]],'MPG Payment'!$B$4:$Z$130,25,0)</f>
        <v>0</v>
      </c>
      <c r="O866" s="170">
        <f t="shared" si="59"/>
        <v>353</v>
      </c>
      <c r="P866" t="str">
        <f>IFERROR(VLOOKUP(D866,'Bank Master'!$C$3:$D$7987,2,0),"Indirect")</f>
        <v>Direct</v>
      </c>
      <c r="Q866" t="str">
        <f>IFERROR(VLOOKUP(A866,Table1424[],6,0),0)</f>
        <v>JAYMUN KHATUN</v>
      </c>
      <c r="R866" t="str">
        <f>IFERROR(VLOOKUP(A866,Table1424[],7,0),0)</f>
        <v>0746201700061240</v>
      </c>
      <c r="S866" t="str">
        <f>IFERROR(VLOOKUP(A866,Table1424[],8,0),0)</f>
        <v>PUNB0074620</v>
      </c>
      <c r="T866">
        <f>IFERROR(VLOOKUP(A866,Table1424[],9,0),0)</f>
        <v>0</v>
      </c>
      <c r="U866" s="40">
        <f>IFERROR(VLOOKUP(A866,Table1424[],10,0),0)</f>
        <v>45812</v>
      </c>
      <c r="V866">
        <f t="shared" si="60"/>
        <v>1</v>
      </c>
      <c r="W866" t="str">
        <f t="shared" si="61"/>
        <v>Available</v>
      </c>
      <c r="X866" s="164" t="str" cm="1">
        <f t="array" aca="1" ref="X866" ca="1">SUBSTITUTE(SUBSTITUTE(MID(CELL("filename"),FIND("[",CELL("filename"))+1,FIND("]",CELL("filename"))-FIND("[",CELL("filename"))-1)," JH Farmer Payment-",""),".xlsx","")</f>
        <v>Indent</v>
      </c>
      <c r="Y866" s="13">
        <f t="shared" si="58"/>
        <v>7.4808495762711873</v>
      </c>
      <c r="Z866" s="3">
        <v>0</v>
      </c>
    </row>
    <row r="867" spans="1:27" x14ac:dyDescent="0.25">
      <c r="A867" t="str">
        <f>CONCATENATE(Table2[[#This Row],[Code]],Table2[[#This Row],[Farmers Code]])</f>
        <v>200400060022</v>
      </c>
      <c r="B867" s="1" t="str">
        <f>INDEX('MPG Payment'!$A:$A,MATCH(Table2[[#This Row],[Code]],'MPG Payment'!B:B,0))</f>
        <v>BMC Code :2004</v>
      </c>
      <c r="C867" t="str">
        <f>VLOOKUP(Table2[[#This Row],[Code]],'MPG Payment'!B:C,2,0)</f>
        <v>KADAM TOLI</v>
      </c>
      <c r="D867" s="17">
        <v>20040006</v>
      </c>
      <c r="E867" s="17" t="s">
        <v>37</v>
      </c>
      <c r="F867" s="1">
        <v>14</v>
      </c>
      <c r="G867" s="13">
        <v>57.36999999999999</v>
      </c>
      <c r="H867" s="13">
        <v>2227.2755000000002</v>
      </c>
      <c r="I867" s="166">
        <v>0</v>
      </c>
      <c r="J867" s="191">
        <v>0</v>
      </c>
      <c r="K867" s="166">
        <v>0</v>
      </c>
      <c r="L867" s="166">
        <v>0</v>
      </c>
      <c r="M867" s="18">
        <v>0</v>
      </c>
      <c r="N867" s="165">
        <f>VLOOKUP(Table2[[#This Row],[Code]],'MPG Payment'!$B$4:$Z$130,25,0)</f>
        <v>0</v>
      </c>
      <c r="O867" s="170">
        <f t="shared" si="59"/>
        <v>2227</v>
      </c>
      <c r="P867" t="str">
        <f>IFERROR(VLOOKUP(D867,'Bank Master'!$C$3:$D$7987,2,0),"Indirect")</f>
        <v>Direct</v>
      </c>
      <c r="Q867" t="str">
        <f>IFERROR(VLOOKUP(A867,Table1424[],6,0),0)</f>
        <v>MERATUN KHATUN</v>
      </c>
      <c r="R867" t="str">
        <f>IFERROR(VLOOKUP(A867,Table1424[],7,0),0)</f>
        <v>22011137441</v>
      </c>
      <c r="S867" t="str">
        <f>IFERROR(VLOOKUP(A867,Table1424[],8,0),0)</f>
        <v>SBIN0RRVCGB</v>
      </c>
      <c r="T867">
        <f>IFERROR(VLOOKUP(A867,Table1424[],9,0),0)</f>
        <v>0</v>
      </c>
      <c r="U867" s="40">
        <f>IFERROR(VLOOKUP(A867,Table1424[],10,0),0)</f>
        <v>45859</v>
      </c>
      <c r="V867">
        <f t="shared" si="60"/>
        <v>1</v>
      </c>
      <c r="W867" t="str">
        <f t="shared" si="61"/>
        <v>Available</v>
      </c>
      <c r="X867" s="164" t="str" cm="1">
        <f t="array" aca="1" ref="X867" ca="1">SUBSTITUTE(SUBSTITUTE(MID(CELL("filename"),FIND("[",CELL("filename"))+1,FIND("]",CELL("filename"))-FIND("[",CELL("filename"))-1)," JH Farmer Payment-",""),".xlsx","")</f>
        <v>Indent</v>
      </c>
      <c r="Y867" s="13">
        <f t="shared" si="58"/>
        <v>27.17609987798502</v>
      </c>
      <c r="Z867" s="3">
        <v>0</v>
      </c>
    </row>
    <row r="868" spans="1:27" x14ac:dyDescent="0.25">
      <c r="A868" t="str">
        <f>CONCATENATE(Table2[[#This Row],[Code]],Table2[[#This Row],[Farmers Code]])</f>
        <v>200400060024</v>
      </c>
      <c r="B868" s="1" t="str">
        <f>INDEX('MPG Payment'!$A:$A,MATCH(Table2[[#This Row],[Code]],'MPG Payment'!B:B,0))</f>
        <v>BMC Code :2004</v>
      </c>
      <c r="C868" t="str">
        <f>VLOOKUP(Table2[[#This Row],[Code]],'MPG Payment'!B:C,2,0)</f>
        <v>KADAM TOLI</v>
      </c>
      <c r="D868" s="17">
        <v>20040006</v>
      </c>
      <c r="E868" s="17" t="s">
        <v>29</v>
      </c>
      <c r="F868" s="1">
        <v>6</v>
      </c>
      <c r="G868" s="13">
        <v>10.97</v>
      </c>
      <c r="H868" s="13">
        <v>437.18739999999997</v>
      </c>
      <c r="I868" s="166">
        <v>0</v>
      </c>
      <c r="J868" s="191">
        <v>0</v>
      </c>
      <c r="K868" s="166">
        <v>0</v>
      </c>
      <c r="L868" s="166">
        <v>0</v>
      </c>
      <c r="M868" s="18">
        <v>0</v>
      </c>
      <c r="N868" s="165">
        <f>VLOOKUP(Table2[[#This Row],[Code]],'MPG Payment'!$B$4:$Z$130,25,0)</f>
        <v>0</v>
      </c>
      <c r="O868" s="170">
        <f t="shared" si="59"/>
        <v>437</v>
      </c>
      <c r="P868" t="str">
        <f>IFERROR(VLOOKUP(D868,'Bank Master'!$C$3:$D$7987,2,0),"Indirect")</f>
        <v>Direct</v>
      </c>
      <c r="Q868" t="str">
        <f>IFERROR(VLOOKUP(A868,Table1424[],6,0),0)</f>
        <v>JIDI ORAIN</v>
      </c>
      <c r="R868" t="str">
        <f>IFERROR(VLOOKUP(A868,Table1424[],7,0),0)</f>
        <v>0746201700058875</v>
      </c>
      <c r="S868" t="str">
        <f>IFERROR(VLOOKUP(A868,Table1424[],8,0),0)</f>
        <v>PUNB0074620</v>
      </c>
      <c r="T868">
        <f>IFERROR(VLOOKUP(A868,Table1424[],9,0),0)</f>
        <v>0</v>
      </c>
      <c r="U868" s="40">
        <f>IFERROR(VLOOKUP(A868,Table1424[],10,0),0)</f>
        <v>45846</v>
      </c>
      <c r="V868">
        <f t="shared" si="60"/>
        <v>1</v>
      </c>
      <c r="W868" t="str">
        <f t="shared" si="61"/>
        <v>Available</v>
      </c>
      <c r="X868" s="164" t="str" cm="1">
        <f t="array" aca="1" ref="X868" ca="1">SUBSTITUTE(SUBSTITUTE(MID(CELL("filename"),FIND("[",CELL("filename"))+1,FIND("]",CELL("filename"))-FIND("[",CELL("filename"))-1)," JH Farmer Payment-",""),".xlsx","")</f>
        <v>Indent</v>
      </c>
      <c r="Y868" s="13">
        <f t="shared" si="58"/>
        <v>11.955899726526892</v>
      </c>
      <c r="Z868" s="3">
        <v>0</v>
      </c>
    </row>
    <row r="869" spans="1:27" x14ac:dyDescent="0.25">
      <c r="A869" t="str">
        <f>CONCATENATE(Table2[[#This Row],[Code]],Table2[[#This Row],[Farmers Code]])</f>
        <v>200400060025</v>
      </c>
      <c r="B869" s="1" t="str">
        <f>INDEX('MPG Payment'!$A:$A,MATCH(Table2[[#This Row],[Code]],'MPG Payment'!B:B,0))</f>
        <v>BMC Code :2004</v>
      </c>
      <c r="C869" t="str">
        <f>VLOOKUP(Table2[[#This Row],[Code]],'MPG Payment'!B:C,2,0)</f>
        <v>KADAM TOLI</v>
      </c>
      <c r="D869" s="17">
        <v>20040006</v>
      </c>
      <c r="E869" s="17" t="s">
        <v>5</v>
      </c>
      <c r="F869" s="1">
        <v>4</v>
      </c>
      <c r="G869" s="13">
        <v>17.45</v>
      </c>
      <c r="H869" s="13">
        <v>712.86849999999993</v>
      </c>
      <c r="I869" s="166">
        <v>0</v>
      </c>
      <c r="J869" s="191">
        <v>0</v>
      </c>
      <c r="K869" s="166">
        <v>0</v>
      </c>
      <c r="L869" s="166">
        <v>713</v>
      </c>
      <c r="M869" s="18">
        <v>0</v>
      </c>
      <c r="N869" s="165">
        <f>VLOOKUP(Table2[[#This Row],[Code]],'MPG Payment'!$B$4:$Z$130,25,0)</f>
        <v>0</v>
      </c>
      <c r="O869" s="170">
        <f t="shared" si="59"/>
        <v>0</v>
      </c>
      <c r="P869" t="str">
        <f>IFERROR(VLOOKUP(D869,'Bank Master'!$C$3:$D$7987,2,0),"Indirect")</f>
        <v>Direct</v>
      </c>
      <c r="Q869" t="str">
        <f>IFERROR(VLOOKUP(A869,Table1424[],6,0),0)</f>
        <v>KALPANA KUMARI</v>
      </c>
      <c r="R869" t="str">
        <f>IFERROR(VLOOKUP(A869,Table1424[],7,0),0)</f>
        <v>84054735776</v>
      </c>
      <c r="S869" t="str">
        <f>IFERROR(VLOOKUP(A869,Table1424[],8,0),0)</f>
        <v>SBIN0RRVCGB</v>
      </c>
      <c r="T869">
        <f>IFERROR(VLOOKUP(A869,Table1424[],9,0),0)</f>
        <v>0</v>
      </c>
      <c r="U869" s="40">
        <f>IFERROR(VLOOKUP(A869,Table1424[],10,0),0)</f>
        <v>45846</v>
      </c>
      <c r="V869">
        <f t="shared" si="60"/>
        <v>1</v>
      </c>
      <c r="W869" t="str">
        <f t="shared" si="61"/>
        <v>Available</v>
      </c>
      <c r="X869" s="164" t="str" cm="1">
        <f t="array" aca="1" ref="X869" ca="1">SUBSTITUTE(SUBSTITUTE(MID(CELL("filename"),FIND("[",CELL("filename"))+1,FIND("]",CELL("filename"))-FIND("[",CELL("filename"))-1)," JH Farmer Payment-",""),".xlsx","")</f>
        <v>Indent</v>
      </c>
      <c r="Y869" s="13">
        <f t="shared" si="58"/>
        <v>8.1704126074498564</v>
      </c>
      <c r="Z869" s="3">
        <v>0</v>
      </c>
    </row>
    <row r="870" spans="1:27" x14ac:dyDescent="0.25">
      <c r="A870" t="str">
        <f>CONCATENATE(Table2[[#This Row],[Code]],Table2[[#This Row],[Farmers Code]])</f>
        <v>200400060026</v>
      </c>
      <c r="B870" s="1" t="str">
        <f>INDEX('MPG Payment'!$A:$A,MATCH(Table2[[#This Row],[Code]],'MPG Payment'!B:B,0))</f>
        <v>BMC Code :2004</v>
      </c>
      <c r="C870" t="str">
        <f>VLOOKUP(Table2[[#This Row],[Code]],'MPG Payment'!B:C,2,0)</f>
        <v>KADAM TOLI</v>
      </c>
      <c r="D870" s="17">
        <v>20040006</v>
      </c>
      <c r="E870" s="17" t="s">
        <v>39</v>
      </c>
      <c r="F870" s="1">
        <v>6</v>
      </c>
      <c r="G870" s="13">
        <v>12.18</v>
      </c>
      <c r="H870" s="13">
        <v>509.77400000000006</v>
      </c>
      <c r="I870" s="166">
        <v>0</v>
      </c>
      <c r="J870" s="191">
        <v>0</v>
      </c>
      <c r="K870" s="166">
        <v>0</v>
      </c>
      <c r="L870" s="166">
        <v>0</v>
      </c>
      <c r="M870" s="18">
        <v>0</v>
      </c>
      <c r="N870" s="165">
        <f>VLOOKUP(Table2[[#This Row],[Code]],'MPG Payment'!$B$4:$Z$130,25,0)</f>
        <v>0</v>
      </c>
      <c r="O870" s="170">
        <f t="shared" si="59"/>
        <v>510</v>
      </c>
      <c r="P870" t="str">
        <f>IFERROR(VLOOKUP(D870,'Bank Master'!$C$3:$D$7987,2,0),"Indirect")</f>
        <v>Direct</v>
      </c>
      <c r="Q870" t="str">
        <f>IFERROR(VLOOKUP(A870,Table1424[],6,0),0)</f>
        <v>MORHA ORAON</v>
      </c>
      <c r="R870" t="str">
        <f>IFERROR(VLOOKUP(A870,Table1424[],7,0),0)</f>
        <v>490310500007900</v>
      </c>
      <c r="S870" t="str">
        <f>IFERROR(VLOOKUP(A870,Table1424[],8,0),0)</f>
        <v>BKID0004903</v>
      </c>
      <c r="T870">
        <f>IFERROR(VLOOKUP(A870,Table1424[],9,0),0)</f>
        <v>0</v>
      </c>
      <c r="U870" s="40">
        <f>IFERROR(VLOOKUP(A870,Table1424[],10,0),0)</f>
        <v>45846</v>
      </c>
      <c r="V870">
        <f t="shared" si="60"/>
        <v>1</v>
      </c>
      <c r="W870" t="str">
        <f t="shared" si="61"/>
        <v>Available</v>
      </c>
      <c r="X870" s="164" t="str" cm="1">
        <f t="array" aca="1" ref="X870" ca="1">SUBSTITUTE(SUBSTITUTE(MID(CELL("filename"),FIND("[",CELL("filename"))+1,FIND("]",CELL("filename"))-FIND("[",CELL("filename"))-1)," JH Farmer Payment-",""),".xlsx","")</f>
        <v>Indent</v>
      </c>
      <c r="Y870" s="13">
        <f t="shared" si="58"/>
        <v>12.556009852216752</v>
      </c>
      <c r="Z870" s="3">
        <v>0</v>
      </c>
    </row>
    <row r="871" spans="1:27" x14ac:dyDescent="0.25">
      <c r="A871" t="str">
        <f>CONCATENATE(Table2[[#This Row],[Code]],Table2[[#This Row],[Farmers Code]])</f>
        <v>200400060027</v>
      </c>
      <c r="B871" s="1" t="str">
        <f>INDEX('MPG Payment'!$A:$A,MATCH(Table2[[#This Row],[Code]],'MPG Payment'!B:B,0))</f>
        <v>BMC Code :2004</v>
      </c>
      <c r="C871" t="str">
        <f>VLOOKUP(Table2[[#This Row],[Code]],'MPG Payment'!B:C,2,0)</f>
        <v>KADAM TOLI</v>
      </c>
      <c r="D871" s="17">
        <v>20040006</v>
      </c>
      <c r="E871" s="17" t="s">
        <v>6</v>
      </c>
      <c r="F871" s="1">
        <v>14</v>
      </c>
      <c r="G871" s="13">
        <v>33.120000000000005</v>
      </c>
      <c r="H871" s="13">
        <v>1426.1565000000003</v>
      </c>
      <c r="I871" s="166">
        <v>0</v>
      </c>
      <c r="J871" s="191">
        <v>0</v>
      </c>
      <c r="K871" s="166">
        <v>0</v>
      </c>
      <c r="L871" s="166">
        <v>0</v>
      </c>
      <c r="M871" s="18">
        <v>0</v>
      </c>
      <c r="N871" s="165">
        <f>VLOOKUP(Table2[[#This Row],[Code]],'MPG Payment'!$B$4:$Z$130,25,0)</f>
        <v>0</v>
      </c>
      <c r="O871" s="170">
        <f t="shared" si="59"/>
        <v>1426</v>
      </c>
      <c r="P871" t="str">
        <f>IFERROR(VLOOKUP(D871,'Bank Master'!$C$3:$D$7987,2,0),"Indirect")</f>
        <v>Direct</v>
      </c>
      <c r="Q871" t="str">
        <f>IFERROR(VLOOKUP(A871,Table1424[],6,0),0)</f>
        <v>DEWANTI ORAON</v>
      </c>
      <c r="R871" t="str">
        <f>IFERROR(VLOOKUP(A871,Table1424[],7,0),0)</f>
        <v>84032657191</v>
      </c>
      <c r="S871" t="str">
        <f>IFERROR(VLOOKUP(A871,Table1424[],8,0),0)</f>
        <v>SBIN0RRVCGB</v>
      </c>
      <c r="T871">
        <f>IFERROR(VLOOKUP(A871,Table1424[],9,0),0)</f>
        <v>0</v>
      </c>
      <c r="U871" s="40">
        <f>IFERROR(VLOOKUP(A871,Table1424[],10,0),0)</f>
        <v>45881</v>
      </c>
      <c r="V871">
        <f t="shared" si="60"/>
        <v>1</v>
      </c>
      <c r="W871" t="str">
        <f t="shared" si="61"/>
        <v>Available</v>
      </c>
      <c r="X871" s="164" t="str" cm="1">
        <f t="array" aca="1" ref="X871" ca="1">SUBSTITUTE(SUBSTITUTE(MID(CELL("filename"),FIND("[",CELL("filename"))+1,FIND("]",CELL("filename"))-FIND("[",CELL("filename"))-1)," JH Farmer Payment-",""),".xlsx","")</f>
        <v>Indent</v>
      </c>
      <c r="Y871" s="13">
        <f t="shared" si="58"/>
        <v>30.142196557971015</v>
      </c>
      <c r="Z871" s="3">
        <v>0</v>
      </c>
    </row>
    <row r="872" spans="1:27" x14ac:dyDescent="0.25">
      <c r="A872" t="str">
        <f>CONCATENATE(Table2[[#This Row],[Code]],Table2[[#This Row],[Farmers Code]])</f>
        <v>200400060034</v>
      </c>
      <c r="B872" s="1" t="str">
        <f>INDEX('MPG Payment'!$A:$A,MATCH(Table2[[#This Row],[Code]],'MPG Payment'!B:B,0))</f>
        <v>BMC Code :2004</v>
      </c>
      <c r="C872" t="str">
        <f>VLOOKUP(Table2[[#This Row],[Code]],'MPG Payment'!B:C,2,0)</f>
        <v>KADAM TOLI</v>
      </c>
      <c r="D872" s="17">
        <v>20040006</v>
      </c>
      <c r="E872" s="17" t="s">
        <v>33</v>
      </c>
      <c r="F872" s="1">
        <v>13</v>
      </c>
      <c r="G872" s="13">
        <v>37.03</v>
      </c>
      <c r="H872" s="13">
        <v>1365.3274000000001</v>
      </c>
      <c r="I872" s="166">
        <v>0</v>
      </c>
      <c r="J872" s="191">
        <v>0</v>
      </c>
      <c r="K872" s="166">
        <v>0</v>
      </c>
      <c r="L872" s="166">
        <v>0</v>
      </c>
      <c r="M872" s="18">
        <v>0</v>
      </c>
      <c r="N872" s="165">
        <f>VLOOKUP(Table2[[#This Row],[Code]],'MPG Payment'!$B$4:$Z$130,25,0)</f>
        <v>0</v>
      </c>
      <c r="O872" s="170">
        <f t="shared" si="59"/>
        <v>1365</v>
      </c>
      <c r="P872" t="str">
        <f>IFERROR(VLOOKUP(D872,'Bank Master'!$C$3:$D$7987,2,0),"Indirect")</f>
        <v>Direct</v>
      </c>
      <c r="Q872" t="str">
        <f>IFERROR(VLOOKUP(A872,Table1424[],6,0),0)</f>
        <v>BHANO ORAON</v>
      </c>
      <c r="R872" t="str">
        <f>IFERROR(VLOOKUP(A872,Table1424[],7,0),0)</f>
        <v>490310110007880</v>
      </c>
      <c r="S872" t="str">
        <f>IFERROR(VLOOKUP(A872,Table1424[],8,0),0)</f>
        <v>BKID0004903</v>
      </c>
      <c r="T872">
        <f>IFERROR(VLOOKUP(A872,Table1424[],9,0),0)</f>
        <v>0</v>
      </c>
      <c r="U872" s="40">
        <f>IFERROR(VLOOKUP(A872,Table1424[],10,0),0)</f>
        <v>46076</v>
      </c>
      <c r="V872">
        <f t="shared" si="60"/>
        <v>1</v>
      </c>
      <c r="W872" t="str">
        <f t="shared" si="61"/>
        <v>Available</v>
      </c>
      <c r="X872" s="164" t="str" cm="1">
        <f t="array" aca="1" ref="X872" ca="1">SUBSTITUTE(SUBSTITUTE(MID(CELL("filename"),FIND("[",CELL("filename"))+1,FIND("]",CELL("filename"))-FIND("[",CELL("filename"))-1)," JH Farmer Payment-",""),".xlsx","")</f>
        <v>Indent</v>
      </c>
      <c r="Y872" s="13">
        <f t="shared" si="58"/>
        <v>23.966049419389687</v>
      </c>
      <c r="Z872" s="3">
        <v>0</v>
      </c>
    </row>
    <row r="873" spans="1:27" x14ac:dyDescent="0.25">
      <c r="A873" t="str">
        <f>CONCATENATE(Table2[[#This Row],[Code]],Table2[[#This Row],[Farmers Code]])</f>
        <v>200400060035</v>
      </c>
      <c r="B873" s="1" t="str">
        <f>INDEX('MPG Payment'!$A:$A,MATCH(Table2[[#This Row],[Code]],'MPG Payment'!B:B,0))</f>
        <v>BMC Code :2004</v>
      </c>
      <c r="C873" t="str">
        <f>VLOOKUP(Table2[[#This Row],[Code]],'MPG Payment'!B:C,2,0)</f>
        <v>KADAM TOLI</v>
      </c>
      <c r="D873" s="17">
        <v>20040006</v>
      </c>
      <c r="E873" s="17" t="s">
        <v>9</v>
      </c>
      <c r="F873" s="1">
        <v>7</v>
      </c>
      <c r="G873" s="13">
        <v>27.09</v>
      </c>
      <c r="H873" s="13">
        <v>1196.0938000000001</v>
      </c>
      <c r="I873" s="166">
        <v>0</v>
      </c>
      <c r="J873" s="191">
        <v>0</v>
      </c>
      <c r="K873" s="166">
        <v>0</v>
      </c>
      <c r="L873" s="166">
        <v>0</v>
      </c>
      <c r="M873" s="18">
        <v>0</v>
      </c>
      <c r="N873" s="165">
        <f>VLOOKUP(Table2[[#This Row],[Code]],'MPG Payment'!$B$4:$Z$130,25,0)</f>
        <v>0</v>
      </c>
      <c r="O873" s="170">
        <f t="shared" si="59"/>
        <v>1196</v>
      </c>
      <c r="P873" t="str">
        <f>IFERROR(VLOOKUP(D873,'Bank Master'!$C$3:$D$7987,2,0),"Indirect")</f>
        <v>Direct</v>
      </c>
      <c r="Q873" t="str">
        <f>IFERROR(VLOOKUP(A873,Table1424[],6,0),0)</f>
        <v>RUBI ORAON</v>
      </c>
      <c r="R873" t="str">
        <f>IFERROR(VLOOKUP(A873,Table1424[],7,0),0)</f>
        <v>0746201700014817</v>
      </c>
      <c r="S873" t="str">
        <f>IFERROR(VLOOKUP(A873,Table1424[],8,0),0)</f>
        <v>PUNB0074620</v>
      </c>
      <c r="T873">
        <f>IFERROR(VLOOKUP(A873,Table1424[],9,0),0)</f>
        <v>0</v>
      </c>
      <c r="U873" s="40">
        <f>IFERROR(VLOOKUP(A873,Table1424[],10,0),0)</f>
        <v>46111</v>
      </c>
      <c r="V873">
        <f t="shared" si="60"/>
        <v>1</v>
      </c>
      <c r="W873" t="str">
        <f t="shared" si="61"/>
        <v>Available</v>
      </c>
      <c r="X873" s="164" t="str" cm="1">
        <f t="array" aca="1" ref="X873" ca="1">SUBSTITUTE(SUBSTITUTE(MID(CELL("filename"),FIND("[",CELL("filename"))+1,FIND("]",CELL("filename"))-FIND("[",CELL("filename"))-1)," JH Farmer Payment-",""),".xlsx","")</f>
        <v>Indent</v>
      </c>
      <c r="Y873" s="13">
        <f t="shared" si="58"/>
        <v>15.453408268733853</v>
      </c>
      <c r="Z873" s="3">
        <v>0</v>
      </c>
    </row>
    <row r="874" spans="1:27" x14ac:dyDescent="0.25">
      <c r="A874" t="str">
        <f>CONCATENATE(Table2[[#This Row],[Code]],Table2[[#This Row],[Farmers Code]])</f>
        <v>200400060036</v>
      </c>
      <c r="B874" s="1" t="str">
        <f>INDEX('MPG Payment'!$A:$A,MATCH(Table2[[#This Row],[Code]],'MPG Payment'!B:B,0))</f>
        <v>BMC Code :2004</v>
      </c>
      <c r="C874" t="str">
        <f>VLOOKUP(Table2[[#This Row],[Code]],'MPG Payment'!B:C,2,0)</f>
        <v>KADAM TOLI</v>
      </c>
      <c r="D874" s="17">
        <v>20040006</v>
      </c>
      <c r="E874" s="17" t="s">
        <v>10</v>
      </c>
      <c r="F874" s="1">
        <v>12</v>
      </c>
      <c r="G874" s="13">
        <v>40.750000000000007</v>
      </c>
      <c r="H874" s="13">
        <v>1674.1389999999999</v>
      </c>
      <c r="I874" s="166">
        <v>0</v>
      </c>
      <c r="J874" s="191">
        <v>0</v>
      </c>
      <c r="K874" s="166">
        <v>0</v>
      </c>
      <c r="L874" s="166">
        <v>0</v>
      </c>
      <c r="M874" s="18">
        <v>0</v>
      </c>
      <c r="N874" s="165">
        <f>VLOOKUP(Table2[[#This Row],[Code]],'MPG Payment'!$B$4:$Z$130,25,0)</f>
        <v>0</v>
      </c>
      <c r="O874" s="170">
        <f t="shared" si="59"/>
        <v>1674</v>
      </c>
      <c r="P874" t="str">
        <f>IFERROR(VLOOKUP(D874,'Bank Master'!$C$3:$D$7987,2,0),"Indirect")</f>
        <v>Direct</v>
      </c>
      <c r="Q874" t="str">
        <f>IFERROR(VLOOKUP(A874,Table1424[],6,0),0)</f>
        <v>SUMAN EKKA</v>
      </c>
      <c r="R874" t="str">
        <f>IFERROR(VLOOKUP(A874,Table1424[],7,0),0)</f>
        <v>84031236821</v>
      </c>
      <c r="S874" t="str">
        <f>IFERROR(VLOOKUP(A874,Table1424[],8,0),0)</f>
        <v>SBIN0RRVCGB</v>
      </c>
      <c r="T874">
        <f>IFERROR(VLOOKUP(A874,Table1424[],9,0),0)</f>
        <v>0</v>
      </c>
      <c r="U874" s="40">
        <f>IFERROR(VLOOKUP(A874,Table1424[],10,0),0)</f>
        <v>46160</v>
      </c>
      <c r="V874">
        <f t="shared" si="60"/>
        <v>1</v>
      </c>
      <c r="W874" t="str">
        <f t="shared" si="61"/>
        <v>Available</v>
      </c>
      <c r="X874" s="164" t="str" cm="1">
        <f t="array" aca="1" ref="X874" ca="1">SUBSTITUTE(SUBSTITUTE(MID(CELL("filename"),FIND("[",CELL("filename"))+1,FIND("]",CELL("filename"))-FIND("[",CELL("filename"))-1)," JH Farmer Payment-",""),".xlsx","")</f>
        <v>Indent</v>
      </c>
      <c r="Y874" s="13">
        <f t="shared" si="58"/>
        <v>24.649899386503066</v>
      </c>
      <c r="Z874" s="3">
        <v>0</v>
      </c>
      <c r="AA874" s="3"/>
    </row>
    <row r="875" spans="1:27" x14ac:dyDescent="0.25">
      <c r="A875" t="str">
        <f>CONCATENATE(Table2[[#This Row],[Code]],Table2[[#This Row],[Farmers Code]])</f>
        <v>200400060037</v>
      </c>
      <c r="B875" s="1" t="str">
        <f>INDEX('MPG Payment'!$A:$A,MATCH(Table2[[#This Row],[Code]],'MPG Payment'!B:B,0))</f>
        <v>BMC Code :2004</v>
      </c>
      <c r="C875" t="str">
        <f>VLOOKUP(Table2[[#This Row],[Code]],'MPG Payment'!B:C,2,0)</f>
        <v>KADAM TOLI</v>
      </c>
      <c r="D875" s="17">
        <v>20040006</v>
      </c>
      <c r="E875" s="17" t="s">
        <v>34</v>
      </c>
      <c r="F875" s="1">
        <v>10</v>
      </c>
      <c r="G875" s="13">
        <v>28.240000000000002</v>
      </c>
      <c r="H875" s="13">
        <v>1308.6732</v>
      </c>
      <c r="I875" s="166">
        <v>0</v>
      </c>
      <c r="J875" s="191">
        <v>0</v>
      </c>
      <c r="K875" s="166">
        <v>0</v>
      </c>
      <c r="L875" s="166">
        <v>0</v>
      </c>
      <c r="M875" s="18">
        <v>0</v>
      </c>
      <c r="N875" s="165">
        <f>VLOOKUP(Table2[[#This Row],[Code]],'MPG Payment'!$B$4:$Z$130,25,0)</f>
        <v>0</v>
      </c>
      <c r="O875" s="170">
        <f t="shared" si="59"/>
        <v>1309</v>
      </c>
      <c r="P875" t="str">
        <f>IFERROR(VLOOKUP(D875,'Bank Master'!$C$3:$D$7987,2,0),"Indirect")</f>
        <v>Direct</v>
      </c>
      <c r="Q875" t="str">
        <f>IFERROR(VLOOKUP(A875,Table1424[],6,0),0)</f>
        <v>BASO ORAIN</v>
      </c>
      <c r="R875" t="str">
        <f>IFERROR(VLOOKUP(A875,Table1424[],7,0),0)</f>
        <v>490310500007887</v>
      </c>
      <c r="S875" t="str">
        <f>IFERROR(VLOOKUP(A875,Table1424[],8,0),0)</f>
        <v>BKID0004903</v>
      </c>
      <c r="T875">
        <f>IFERROR(VLOOKUP(A875,Table1424[],9,0),0)</f>
        <v>0</v>
      </c>
      <c r="U875" s="40">
        <f>IFERROR(VLOOKUP(A875,Table1424[],10,0),0)</f>
        <v>46272</v>
      </c>
      <c r="V875">
        <f t="shared" si="60"/>
        <v>1</v>
      </c>
      <c r="W875" t="str">
        <f t="shared" si="61"/>
        <v>Available</v>
      </c>
      <c r="X875" s="164" t="str" cm="1">
        <f t="array" aca="1" ref="X875" ca="1">SUBSTITUTE(SUBSTITUTE(MID(CELL("filename"),FIND("[",CELL("filename"))+1,FIND("]",CELL("filename"))-FIND("[",CELL("filename"))-1)," JH Farmer Payment-",""),".xlsx","")</f>
        <v>Indent</v>
      </c>
      <c r="Y875" s="13">
        <f t="shared" si="58"/>
        <v>23.170559490084983</v>
      </c>
      <c r="Z875" s="3">
        <v>0</v>
      </c>
    </row>
    <row r="876" spans="1:27" x14ac:dyDescent="0.25">
      <c r="A876" t="str">
        <f>CONCATENATE(Table2[[#This Row],[Code]],Table2[[#This Row],[Farmers Code]])</f>
        <v>200400060038</v>
      </c>
      <c r="B876" s="1" t="str">
        <f>INDEX('MPG Payment'!$A:$A,MATCH(Table2[[#This Row],[Code]],'MPG Payment'!B:B,0))</f>
        <v>BMC Code :2004</v>
      </c>
      <c r="C876" t="str">
        <f>VLOOKUP(Table2[[#This Row],[Code]],'MPG Payment'!B:C,2,0)</f>
        <v>KADAM TOLI</v>
      </c>
      <c r="D876" s="17">
        <v>20040006</v>
      </c>
      <c r="E876" s="17" t="s">
        <v>11</v>
      </c>
      <c r="F876" s="1">
        <v>10</v>
      </c>
      <c r="G876" s="13">
        <v>43.939999999999991</v>
      </c>
      <c r="H876" s="13">
        <v>1820.6338999999998</v>
      </c>
      <c r="I876" s="166">
        <v>0</v>
      </c>
      <c r="J876" s="191">
        <v>0</v>
      </c>
      <c r="K876" s="166">
        <v>0</v>
      </c>
      <c r="L876" s="166">
        <v>0</v>
      </c>
      <c r="M876" s="18">
        <v>0</v>
      </c>
      <c r="N876" s="165">
        <f>VLOOKUP(Table2[[#This Row],[Code]],'MPG Payment'!$B$4:$Z$130,25,0)</f>
        <v>0</v>
      </c>
      <c r="O876" s="170">
        <f t="shared" si="59"/>
        <v>1821</v>
      </c>
      <c r="P876" t="str">
        <f>IFERROR(VLOOKUP(D876,'Bank Master'!$C$3:$D$7987,2,0),"Indirect")</f>
        <v>Direct</v>
      </c>
      <c r="Q876" t="str">
        <f>IFERROR(VLOOKUP(A876,Table1424[],6,0),0)</f>
        <v>DUGIYA ORAON</v>
      </c>
      <c r="R876" t="str">
        <f>IFERROR(VLOOKUP(A876,Table1424[],7,0),0)</f>
        <v>22011133901</v>
      </c>
      <c r="S876" t="str">
        <f>IFERROR(VLOOKUP(A876,Table1424[],8,0),0)</f>
        <v>SBIN0RRVCGB</v>
      </c>
      <c r="T876">
        <f>IFERROR(VLOOKUP(A876,Table1424[],9,0),0)</f>
        <v>0</v>
      </c>
      <c r="U876" s="40">
        <f>IFERROR(VLOOKUP(A876,Table1424[],10,0),0)</f>
        <v>46272</v>
      </c>
      <c r="V876">
        <f t="shared" si="60"/>
        <v>1</v>
      </c>
      <c r="W876" t="str">
        <f t="shared" si="61"/>
        <v>Available</v>
      </c>
      <c r="X876" s="164" t="str" cm="1">
        <f t="array" aca="1" ref="X876" ca="1">SUBSTITUTE(SUBSTITUTE(MID(CELL("filename"),FIND("[",CELL("filename"))+1,FIND("]",CELL("filename"))-FIND("[",CELL("filename"))-1)," JH Farmer Payment-",""),".xlsx","")</f>
        <v>Indent</v>
      </c>
      <c r="Y876" s="13">
        <f t="shared" si="58"/>
        <v>20.717272416932182</v>
      </c>
      <c r="Z876" s="3">
        <v>0</v>
      </c>
    </row>
    <row r="877" spans="1:27" x14ac:dyDescent="0.25">
      <c r="A877" t="str">
        <f>CONCATENATE(Table2[[#This Row],[Code]],Table2[[#This Row],[Farmers Code]])</f>
        <v>200400070002</v>
      </c>
      <c r="B877" s="1" t="str">
        <f>INDEX('MPG Payment'!$A:$A,MATCH(Table2[[#This Row],[Code]],'MPG Payment'!B:B,0))</f>
        <v>BMC Code :2004</v>
      </c>
      <c r="C877" t="str">
        <f>VLOOKUP(Table2[[#This Row],[Code]],'MPG Payment'!B:C,2,0)</f>
        <v>MADHUKAM</v>
      </c>
      <c r="D877" s="17">
        <v>20040007</v>
      </c>
      <c r="E877" s="17" t="s">
        <v>17</v>
      </c>
      <c r="F877" s="1">
        <v>1</v>
      </c>
      <c r="G877" s="13">
        <v>6.8</v>
      </c>
      <c r="H877" s="13">
        <v>331.024</v>
      </c>
      <c r="I877" s="166">
        <v>0</v>
      </c>
      <c r="J877" s="191">
        <v>0</v>
      </c>
      <c r="K877" s="166">
        <v>0</v>
      </c>
      <c r="L877" s="166">
        <v>0</v>
      </c>
      <c r="M877" s="18">
        <v>0</v>
      </c>
      <c r="N877" s="165">
        <f>VLOOKUP(Table2[[#This Row],[Code]],'MPG Payment'!$B$4:$Z$130,25,0)</f>
        <v>0</v>
      </c>
      <c r="O877" s="170">
        <f t="shared" si="59"/>
        <v>331</v>
      </c>
      <c r="P877" t="str">
        <f>IFERROR(VLOOKUP(D877,'Bank Master'!$C$3:$D$7987,2,0),"Indirect")</f>
        <v>Direct</v>
      </c>
      <c r="Q877" t="str">
        <f>IFERROR(VLOOKUP(A877,Table1424[],6,0),0)</f>
        <v>SURAJ KUMAR GOPE</v>
      </c>
      <c r="R877" t="str">
        <f>IFERROR(VLOOKUP(A877,Table1424[],7,0),0)</f>
        <v>34351348604</v>
      </c>
      <c r="S877" t="str">
        <f>IFERROR(VLOOKUP(A877,Table1424[],8,0),0)</f>
        <v>SBIN0014339</v>
      </c>
      <c r="T877">
        <f>IFERROR(VLOOKUP(A877,Table1424[],9,0),0)</f>
        <v>0</v>
      </c>
      <c r="U877" s="40">
        <f>IFERROR(VLOOKUP(A877,Table1424[],10,0),0)</f>
        <v>45895</v>
      </c>
      <c r="V877">
        <f t="shared" si="60"/>
        <v>1</v>
      </c>
      <c r="W877" t="str">
        <f t="shared" si="61"/>
        <v>Available</v>
      </c>
      <c r="X877" s="164" t="str" cm="1">
        <f t="array" aca="1" ref="X877" ca="1">SUBSTITUTE(SUBSTITUTE(MID(CELL("filename"),FIND("[",CELL("filename"))+1,FIND("]",CELL("filename"))-FIND("[",CELL("filename"))-1)," JH Farmer Payment-",""),".xlsx","")</f>
        <v>Indent</v>
      </c>
      <c r="Y877" s="13">
        <f t="shared" si="58"/>
        <v>2.4340000000000002</v>
      </c>
      <c r="Z877" s="3">
        <v>0</v>
      </c>
      <c r="AA877" s="3"/>
    </row>
    <row r="878" spans="1:27" x14ac:dyDescent="0.25">
      <c r="A878" t="str">
        <f>CONCATENATE(Table2[[#This Row],[Code]],Table2[[#This Row],[Farmers Code]])</f>
        <v>200400070003</v>
      </c>
      <c r="B878" s="1" t="str">
        <f>INDEX('MPG Payment'!$A:$A,MATCH(Table2[[#This Row],[Code]],'MPG Payment'!B:B,0))</f>
        <v>BMC Code :2004</v>
      </c>
      <c r="C878" t="str">
        <f>VLOOKUP(Table2[[#This Row],[Code]],'MPG Payment'!B:C,2,0)</f>
        <v>MADHUKAM</v>
      </c>
      <c r="D878" s="17">
        <v>20040007</v>
      </c>
      <c r="E878" s="17" t="s">
        <v>0</v>
      </c>
      <c r="F878" s="1">
        <v>14</v>
      </c>
      <c r="G878" s="13">
        <v>120.37999999999998</v>
      </c>
      <c r="H878" s="13">
        <v>5207.3967999999995</v>
      </c>
      <c r="I878" s="166">
        <v>0</v>
      </c>
      <c r="J878" s="191">
        <v>0</v>
      </c>
      <c r="K878" s="166">
        <v>0</v>
      </c>
      <c r="L878" s="166">
        <v>0</v>
      </c>
      <c r="M878" s="18">
        <v>0</v>
      </c>
      <c r="N878" s="165">
        <f>VLOOKUP(Table2[[#This Row],[Code]],'MPG Payment'!$B$4:$Z$130,25,0)</f>
        <v>0</v>
      </c>
      <c r="O878" s="170">
        <f t="shared" si="59"/>
        <v>5207</v>
      </c>
      <c r="P878" t="str">
        <f>IFERROR(VLOOKUP(D878,'Bank Master'!$C$3:$D$7987,2,0),"Indirect")</f>
        <v>Direct</v>
      </c>
      <c r="Q878" t="str">
        <f>IFERROR(VLOOKUP(A878,Table1424[],6,0),0)</f>
        <v>MUNITA DEVI</v>
      </c>
      <c r="R878" t="str">
        <f>IFERROR(VLOOKUP(A878,Table1424[],7,0),0)</f>
        <v>84054734692</v>
      </c>
      <c r="S878" t="str">
        <f>IFERROR(VLOOKUP(A878,Table1424[],8,0),0)</f>
        <v>SBIN0RRVCGB</v>
      </c>
      <c r="T878">
        <f>IFERROR(VLOOKUP(A878,Table1424[],9,0),0)</f>
        <v>0</v>
      </c>
      <c r="U878" s="40">
        <f>IFERROR(VLOOKUP(A878,Table1424[],10,0),0)</f>
        <v>46020</v>
      </c>
      <c r="V878">
        <f t="shared" si="60"/>
        <v>1</v>
      </c>
      <c r="W878" t="str">
        <f t="shared" si="61"/>
        <v>Available</v>
      </c>
      <c r="X878" s="164" t="str" cm="1">
        <f t="array" aca="1" ref="X878" ca="1">SUBSTITUTE(SUBSTITUTE(MID(CELL("filename"),FIND("[",CELL("filename"))+1,FIND("]",CELL("filename"))-FIND("[",CELL("filename"))-1)," JH Farmer Payment-",""),".xlsx","")</f>
        <v>Indent</v>
      </c>
      <c r="Y878" s="13">
        <f t="shared" si="58"/>
        <v>30.28059278949992</v>
      </c>
      <c r="Z878" s="3">
        <v>0</v>
      </c>
    </row>
    <row r="879" spans="1:27" x14ac:dyDescent="0.25">
      <c r="A879" t="str">
        <f>CONCATENATE(Table2[[#This Row],[Code]],Table2[[#This Row],[Farmers Code]])</f>
        <v>200400070004</v>
      </c>
      <c r="B879" s="1" t="str">
        <f>INDEX('MPG Payment'!$A:$A,MATCH(Table2[[#This Row],[Code]],'MPG Payment'!B:B,0))</f>
        <v>BMC Code :2004</v>
      </c>
      <c r="C879" t="str">
        <f>VLOOKUP(Table2[[#This Row],[Code]],'MPG Payment'!B:C,2,0)</f>
        <v>MADHUKAM</v>
      </c>
      <c r="D879" s="17">
        <v>20040007</v>
      </c>
      <c r="E879" s="17" t="s">
        <v>1</v>
      </c>
      <c r="F879" s="1">
        <v>7</v>
      </c>
      <c r="G879" s="13">
        <v>61.71</v>
      </c>
      <c r="H879" s="13">
        <v>2496.9281000000001</v>
      </c>
      <c r="I879" s="166">
        <v>0</v>
      </c>
      <c r="J879" s="191">
        <v>0</v>
      </c>
      <c r="K879" s="166">
        <v>0</v>
      </c>
      <c r="L879" s="166">
        <v>0</v>
      </c>
      <c r="M879" s="18">
        <v>0</v>
      </c>
      <c r="N879" s="165">
        <f>VLOOKUP(Table2[[#This Row],[Code]],'MPG Payment'!$B$4:$Z$130,25,0)</f>
        <v>0</v>
      </c>
      <c r="O879" s="170">
        <f t="shared" si="59"/>
        <v>2497</v>
      </c>
      <c r="P879" t="str">
        <f>IFERROR(VLOOKUP(D879,'Bank Master'!$C$3:$D$7987,2,0),"Indirect")</f>
        <v>Direct</v>
      </c>
      <c r="Q879" t="str">
        <f>IFERROR(VLOOKUP(A879,Table1424[],6,0),0)</f>
        <v>DAMIYA DEVI ORAON</v>
      </c>
      <c r="R879" t="str">
        <f>IFERROR(VLOOKUP(A879,Table1424[],7,0),0)</f>
        <v>22011165627</v>
      </c>
      <c r="S879" t="str">
        <f>IFERROR(VLOOKUP(A879,Table1424[],8,0),0)</f>
        <v>SBIN0RRVCGB</v>
      </c>
      <c r="T879">
        <f>IFERROR(VLOOKUP(A879,Table1424[],9,0),0)</f>
        <v>0</v>
      </c>
      <c r="U879" s="40">
        <f>IFERROR(VLOOKUP(A879,Table1424[],10,0),0)</f>
        <v>45923</v>
      </c>
      <c r="V879">
        <f t="shared" si="60"/>
        <v>1</v>
      </c>
      <c r="W879" t="str">
        <f t="shared" si="61"/>
        <v>Available</v>
      </c>
      <c r="X879" s="164" t="str" cm="1">
        <f t="array" aca="1" ref="X879" ca="1">SUBSTITUTE(SUBSTITUTE(MID(CELL("filename"),FIND("[",CELL("filename"))+1,FIND("]",CELL("filename"))-FIND("[",CELL("filename"))-1)," JH Farmer Payment-",""),".xlsx","")</f>
        <v>Indent</v>
      </c>
      <c r="Y879" s="13">
        <f t="shared" si="58"/>
        <v>14.16180254415816</v>
      </c>
      <c r="Z879" s="3">
        <v>0</v>
      </c>
    </row>
    <row r="880" spans="1:27" x14ac:dyDescent="0.25">
      <c r="A880" t="str">
        <f>CONCATENATE(Table2[[#This Row],[Code]],Table2[[#This Row],[Farmers Code]])</f>
        <v>200400070005</v>
      </c>
      <c r="B880" s="1" t="str">
        <f>INDEX('MPG Payment'!$A:$A,MATCH(Table2[[#This Row],[Code]],'MPG Payment'!B:B,0))</f>
        <v>BMC Code :2004</v>
      </c>
      <c r="C880" t="str">
        <f>VLOOKUP(Table2[[#This Row],[Code]],'MPG Payment'!B:C,2,0)</f>
        <v>MADHUKAM</v>
      </c>
      <c r="D880" s="17">
        <v>20040007</v>
      </c>
      <c r="E880" s="17" t="s">
        <v>18</v>
      </c>
      <c r="F880" s="1">
        <v>14</v>
      </c>
      <c r="G880" s="13">
        <v>70.89</v>
      </c>
      <c r="H880" s="13">
        <v>2550.9037000000003</v>
      </c>
      <c r="I880" s="166">
        <v>0</v>
      </c>
      <c r="J880" s="191">
        <v>0</v>
      </c>
      <c r="K880" s="166">
        <v>0</v>
      </c>
      <c r="L880" s="166">
        <v>0</v>
      </c>
      <c r="M880" s="18">
        <v>0</v>
      </c>
      <c r="N880" s="165">
        <f>VLOOKUP(Table2[[#This Row],[Code]],'MPG Payment'!$B$4:$Z$130,25,0)</f>
        <v>0</v>
      </c>
      <c r="O880" s="170">
        <f t="shared" si="59"/>
        <v>2551</v>
      </c>
      <c r="P880" t="str">
        <f>IFERROR(VLOOKUP(D880,'Bank Master'!$C$3:$D$7987,2,0),"Indirect")</f>
        <v>Direct</v>
      </c>
      <c r="Q880" t="str">
        <f>IFERROR(VLOOKUP(A880,Table1424[],6,0),0)</f>
        <v>SANJAY ORAON</v>
      </c>
      <c r="R880" t="str">
        <f>IFERROR(VLOOKUP(A880,Table1424[],7,0),0)</f>
        <v>490318210007160</v>
      </c>
      <c r="S880" t="str">
        <f>IFERROR(VLOOKUP(A880,Table1424[],8,0),0)</f>
        <v>BKID0004903</v>
      </c>
      <c r="T880">
        <f>IFERROR(VLOOKUP(A880,Table1424[],9,0),0)</f>
        <v>0</v>
      </c>
      <c r="U880" s="40">
        <f>IFERROR(VLOOKUP(A880,Table1424[],10,0),0)</f>
        <v>45928</v>
      </c>
      <c r="V880">
        <f t="shared" si="60"/>
        <v>1</v>
      </c>
      <c r="W880" t="str">
        <f t="shared" si="61"/>
        <v>Available</v>
      </c>
      <c r="X880" s="164" t="str" cm="1">
        <f t="array" aca="1" ref="X880" ca="1">SUBSTITUTE(SUBSTITUTE(MID(CELL("filename"),FIND("[",CELL("filename"))+1,FIND("]",CELL("filename"))-FIND("[",CELL("filename"))-1)," JH Farmer Payment-",""),".xlsx","")</f>
        <v>Indent</v>
      </c>
      <c r="Y880" s="13">
        <f t="shared" si="58"/>
        <v>25.188779658626043</v>
      </c>
      <c r="Z880" s="3">
        <v>0</v>
      </c>
    </row>
    <row r="881" spans="1:27" x14ac:dyDescent="0.25">
      <c r="A881" t="str">
        <f>CONCATENATE(Table2[[#This Row],[Code]],Table2[[#This Row],[Farmers Code]])</f>
        <v>200400070008</v>
      </c>
      <c r="B881" s="1" t="str">
        <f>INDEX('MPG Payment'!$A:$A,MATCH(Table2[[#This Row],[Code]],'MPG Payment'!B:B,0))</f>
        <v>BMC Code :2004</v>
      </c>
      <c r="C881" t="str">
        <f>VLOOKUP(Table2[[#This Row],[Code]],'MPG Payment'!B:C,2,0)</f>
        <v>MADHUKAM</v>
      </c>
      <c r="D881" s="17">
        <v>20040007</v>
      </c>
      <c r="E881" s="17" t="s">
        <v>41</v>
      </c>
      <c r="F881" s="1">
        <v>7</v>
      </c>
      <c r="G881" s="13">
        <v>46.569999999999993</v>
      </c>
      <c r="H881" s="13">
        <v>1784.0101</v>
      </c>
      <c r="I881" s="166">
        <v>0</v>
      </c>
      <c r="J881" s="191">
        <v>0</v>
      </c>
      <c r="K881" s="166">
        <v>0</v>
      </c>
      <c r="L881" s="166">
        <v>0</v>
      </c>
      <c r="M881" s="18">
        <v>0</v>
      </c>
      <c r="N881" s="165">
        <f>VLOOKUP(Table2[[#This Row],[Code]],'MPG Payment'!$B$4:$Z$130,25,0)</f>
        <v>0</v>
      </c>
      <c r="O881" s="170">
        <f t="shared" si="59"/>
        <v>1784</v>
      </c>
      <c r="P881" t="str">
        <f>IFERROR(VLOOKUP(D881,'Bank Master'!$C$3:$D$7987,2,0),"Indirect")</f>
        <v>Direct</v>
      </c>
      <c r="Q881" t="str">
        <f>IFERROR(VLOOKUP(A881,Table1424[],6,0),0)</f>
        <v>LALMANI DEVI</v>
      </c>
      <c r="R881" t="str">
        <f>IFERROR(VLOOKUP(A881,Table1424[],7,0),0)</f>
        <v>22011106897</v>
      </c>
      <c r="S881" t="str">
        <f>IFERROR(VLOOKUP(A881,Table1424[],8,0),0)</f>
        <v>SBIN0RRVCGB</v>
      </c>
      <c r="T881">
        <f>IFERROR(VLOOKUP(A881,Table1424[],9,0),0)</f>
        <v>0</v>
      </c>
      <c r="U881" s="40">
        <f>IFERROR(VLOOKUP(A881,Table1424[],10,0),0)</f>
        <v>45959</v>
      </c>
      <c r="V881">
        <f t="shared" si="60"/>
        <v>1</v>
      </c>
      <c r="W881" t="str">
        <f t="shared" si="61"/>
        <v>Available</v>
      </c>
      <c r="X881" s="164" t="str" cm="1">
        <f t="array" aca="1" ref="X881" ca="1">SUBSTITUTE(SUBSTITUTE(MID(CELL("filename"),FIND("[",CELL("filename"))+1,FIND("]",CELL("filename"))-FIND("[",CELL("filename"))-1)," JH Farmer Payment-",""),".xlsx","")</f>
        <v>Indent</v>
      </c>
      <c r="Y881" s="13">
        <f t="shared" si="58"/>
        <v>13.407849151814474</v>
      </c>
      <c r="Z881" s="3">
        <v>0</v>
      </c>
    </row>
    <row r="882" spans="1:27" x14ac:dyDescent="0.25">
      <c r="A882" t="str">
        <f>CONCATENATE(Table2[[#This Row],[Code]],Table2[[#This Row],[Farmers Code]])</f>
        <v>200400070012</v>
      </c>
      <c r="B882" s="1" t="str">
        <f>INDEX('MPG Payment'!$A:$A,MATCH(Table2[[#This Row],[Code]],'MPG Payment'!B:B,0))</f>
        <v>BMC Code :2004</v>
      </c>
      <c r="C882" t="str">
        <f>VLOOKUP(Table2[[#This Row],[Code]],'MPG Payment'!B:C,2,0)</f>
        <v>MADHUKAM</v>
      </c>
      <c r="D882" s="17">
        <v>20040007</v>
      </c>
      <c r="E882" s="17" t="s">
        <v>40</v>
      </c>
      <c r="F882" s="1">
        <v>7</v>
      </c>
      <c r="G882" s="13">
        <v>5.99</v>
      </c>
      <c r="H882" s="13">
        <v>352.9846</v>
      </c>
      <c r="I882" s="166">
        <v>0</v>
      </c>
      <c r="J882" s="191">
        <v>0</v>
      </c>
      <c r="K882" s="166">
        <v>0</v>
      </c>
      <c r="L882" s="166">
        <v>0</v>
      </c>
      <c r="M882" s="18">
        <v>0</v>
      </c>
      <c r="N882" s="165">
        <f>VLOOKUP(Table2[[#This Row],[Code]],'MPG Payment'!$B$4:$Z$130,25,0)</f>
        <v>0</v>
      </c>
      <c r="O882" s="170">
        <f t="shared" si="59"/>
        <v>353</v>
      </c>
      <c r="P882" t="str">
        <f>IFERROR(VLOOKUP(D882,'Bank Master'!$C$3:$D$7987,2,0),"Indirect")</f>
        <v>Direct</v>
      </c>
      <c r="Q882" t="str">
        <f>IFERROR(VLOOKUP(A882,Table1424[],6,0),0)</f>
        <v>KALESHWAR MUNDA</v>
      </c>
      <c r="R882" t="str">
        <f>IFERROR(VLOOKUP(A882,Table1424[],7,0),0)</f>
        <v>22011111218</v>
      </c>
      <c r="S882" t="str">
        <f>IFERROR(VLOOKUP(A882,Table1424[],8,0),0)</f>
        <v>SBIN0RRVCGB</v>
      </c>
      <c r="T882">
        <f>IFERROR(VLOOKUP(A882,Table1424[],9,0),0)</f>
        <v>0</v>
      </c>
      <c r="U882" s="40">
        <f>IFERROR(VLOOKUP(A882,Table1424[],10,0),0)</f>
        <v>45959</v>
      </c>
      <c r="V882">
        <f t="shared" si="60"/>
        <v>1</v>
      </c>
      <c r="W882" t="str">
        <f t="shared" si="61"/>
        <v>Available</v>
      </c>
      <c r="X882" s="164" t="str" cm="1">
        <f t="array" aca="1" ref="X882" ca="1">SUBSTITUTE(SUBSTITUTE(MID(CELL("filename"),FIND("[",CELL("filename"))+1,FIND("]",CELL("filename"))-FIND("[",CELL("filename"))-1)," JH Farmer Payment-",""),".xlsx","")</f>
        <v>Indent</v>
      </c>
      <c r="Y882" s="13">
        <f t="shared" si="58"/>
        <v>20.625143572621038</v>
      </c>
      <c r="Z882" s="3">
        <v>0</v>
      </c>
    </row>
    <row r="883" spans="1:27" x14ac:dyDescent="0.25">
      <c r="A883" t="str">
        <f>CONCATENATE(Table2[[#This Row],[Code]],Table2[[#This Row],[Farmers Code]])</f>
        <v>200400070013</v>
      </c>
      <c r="B883" s="1" t="str">
        <f>INDEX('MPG Payment'!$A:$A,MATCH(Table2[[#This Row],[Code]],'MPG Payment'!B:B,0))</f>
        <v>BMC Code :2004</v>
      </c>
      <c r="C883" t="str">
        <f>VLOOKUP(Table2[[#This Row],[Code]],'MPG Payment'!B:C,2,0)</f>
        <v>MADHUKAM</v>
      </c>
      <c r="D883" s="17">
        <v>20040007</v>
      </c>
      <c r="E883" s="17" t="s">
        <v>23</v>
      </c>
      <c r="F883" s="1">
        <v>7</v>
      </c>
      <c r="G883" s="13">
        <v>21.529999999999998</v>
      </c>
      <c r="H883" s="13">
        <v>1122.5645</v>
      </c>
      <c r="I883" s="166">
        <v>0</v>
      </c>
      <c r="J883" s="191">
        <v>0</v>
      </c>
      <c r="K883" s="166">
        <v>0</v>
      </c>
      <c r="L883" s="166">
        <v>0</v>
      </c>
      <c r="M883" s="18">
        <v>0</v>
      </c>
      <c r="N883" s="165">
        <f>VLOOKUP(Table2[[#This Row],[Code]],'MPG Payment'!$B$4:$Z$130,25,0)</f>
        <v>0</v>
      </c>
      <c r="O883" s="170">
        <f t="shared" si="59"/>
        <v>1123</v>
      </c>
      <c r="P883" t="str">
        <f>IFERROR(VLOOKUP(D883,'Bank Master'!$C$3:$D$7987,2,0),"Indirect")</f>
        <v>Direct</v>
      </c>
      <c r="Q883" t="str">
        <f>IFERROR(VLOOKUP(A883,Table1424[],6,0),0)</f>
        <v>MUNKA DEVI</v>
      </c>
      <c r="R883" t="str">
        <f>IFERROR(VLOOKUP(A883,Table1424[],7,0),0)</f>
        <v>22011164645</v>
      </c>
      <c r="S883" t="str">
        <f>IFERROR(VLOOKUP(A883,Table1424[],8,0),0)</f>
        <v>SBIN0RRVCGB</v>
      </c>
      <c r="T883">
        <f>IFERROR(VLOOKUP(A883,Table1424[],9,0),0)</f>
        <v>0</v>
      </c>
      <c r="U883" s="40">
        <f>IFERROR(VLOOKUP(A883,Table1424[],10,0),0)</f>
        <v>46020</v>
      </c>
      <c r="V883">
        <f t="shared" si="60"/>
        <v>1</v>
      </c>
      <c r="W883" t="str">
        <f t="shared" si="61"/>
        <v>Available</v>
      </c>
      <c r="X883" s="164" t="str" cm="1">
        <f t="array" aca="1" ref="X883" ca="1">SUBSTITUTE(SUBSTITUTE(MID(CELL("filename"),FIND("[",CELL("filename"))+1,FIND("]",CELL("filename"))-FIND("[",CELL("filename"))-1)," JH Farmer Payment-",""),".xlsx","")</f>
        <v>Indent</v>
      </c>
      <c r="Y883" s="13">
        <f t="shared" si="58"/>
        <v>18.248842313051558</v>
      </c>
      <c r="Z883" s="3">
        <v>0</v>
      </c>
    </row>
    <row r="884" spans="1:27" x14ac:dyDescent="0.25">
      <c r="A884" t="str">
        <f>CONCATENATE(Table2[[#This Row],[Code]],Table2[[#This Row],[Farmers Code]])</f>
        <v>200400070014</v>
      </c>
      <c r="B884" s="1" t="str">
        <f>INDEX('MPG Payment'!$A:$A,MATCH(Table2[[#This Row],[Code]],'MPG Payment'!B:B,0))</f>
        <v>BMC Code :2004</v>
      </c>
      <c r="C884" t="str">
        <f>VLOOKUP(Table2[[#This Row],[Code]],'MPG Payment'!B:C,2,0)</f>
        <v>MADHUKAM</v>
      </c>
      <c r="D884" s="17">
        <v>20040007</v>
      </c>
      <c r="E884" s="17" t="s">
        <v>24</v>
      </c>
      <c r="F884" s="1">
        <v>7</v>
      </c>
      <c r="G884" s="13">
        <v>14.39</v>
      </c>
      <c r="H884" s="13">
        <v>683.73439999999994</v>
      </c>
      <c r="I884" s="166">
        <v>0</v>
      </c>
      <c r="J884" s="191">
        <v>0</v>
      </c>
      <c r="K884" s="166">
        <v>0</v>
      </c>
      <c r="L884" s="166">
        <v>0</v>
      </c>
      <c r="M884" s="18">
        <v>0</v>
      </c>
      <c r="N884" s="165">
        <f>VLOOKUP(Table2[[#This Row],[Code]],'MPG Payment'!$B$4:$Z$130,25,0)</f>
        <v>0</v>
      </c>
      <c r="O884" s="170">
        <f t="shared" si="59"/>
        <v>684</v>
      </c>
      <c r="P884" t="str">
        <f>IFERROR(VLOOKUP(D884,'Bank Master'!$C$3:$D$7987,2,0),"Indirect")</f>
        <v>Direct</v>
      </c>
      <c r="Q884" t="str">
        <f>IFERROR(VLOOKUP(A884,Table1424[],6,0),0)</f>
        <v>SUGIYA DEVI</v>
      </c>
      <c r="R884" t="str">
        <f>IFERROR(VLOOKUP(A884,Table1424[],7,0),0)</f>
        <v>37805134379</v>
      </c>
      <c r="S884" t="str">
        <f>IFERROR(VLOOKUP(A884,Table1424[],8,0),0)</f>
        <v>SBIN0014339</v>
      </c>
      <c r="T884">
        <f>IFERROR(VLOOKUP(A884,Table1424[],9,0),0)</f>
        <v>0</v>
      </c>
      <c r="U884" s="40">
        <f>IFERROR(VLOOKUP(A884,Table1424[],10,0),0)</f>
        <v>46034</v>
      </c>
      <c r="V884">
        <f t="shared" si="60"/>
        <v>1</v>
      </c>
      <c r="W884" t="str">
        <f t="shared" si="61"/>
        <v>Available</v>
      </c>
      <c r="X884" s="164" t="str" cm="1">
        <f t="array" aca="1" ref="X884" ca="1">SUBSTITUTE(SUBSTITUTE(MID(CELL("filename"),FIND("[",CELL("filename"))+1,FIND("]",CELL("filename"))-FIND("[",CELL("filename"))-1)," JH Farmer Payment-",""),".xlsx","")</f>
        <v>Indent</v>
      </c>
      <c r="Y884" s="13">
        <f t="shared" si="58"/>
        <v>16.630093120222377</v>
      </c>
      <c r="Z884" s="3">
        <v>0</v>
      </c>
    </row>
    <row r="885" spans="1:27" x14ac:dyDescent="0.25">
      <c r="A885" t="str">
        <f>CONCATENATE(Table2[[#This Row],[Code]],Table2[[#This Row],[Farmers Code]])</f>
        <v>200400070016</v>
      </c>
      <c r="B885" s="1" t="str">
        <f>INDEX('MPG Payment'!$A:$A,MATCH(Table2[[#This Row],[Code]],'MPG Payment'!B:B,0))</f>
        <v>BMC Code :2004</v>
      </c>
      <c r="C885" t="str">
        <f>VLOOKUP(Table2[[#This Row],[Code]],'MPG Payment'!B:C,2,0)</f>
        <v>MADHUKAM</v>
      </c>
      <c r="D885" s="17">
        <v>20040007</v>
      </c>
      <c r="E885" s="17" t="s">
        <v>26</v>
      </c>
      <c r="F885" s="1">
        <v>14</v>
      </c>
      <c r="G885" s="13">
        <v>136.64000000000004</v>
      </c>
      <c r="H885" s="13">
        <v>5265.5941000000003</v>
      </c>
      <c r="I885" s="166">
        <v>0</v>
      </c>
      <c r="J885" s="191">
        <v>0</v>
      </c>
      <c r="K885" s="166">
        <v>0</v>
      </c>
      <c r="L885" s="166">
        <v>0</v>
      </c>
      <c r="M885" s="18">
        <v>0</v>
      </c>
      <c r="N885" s="165">
        <f>VLOOKUP(Table2[[#This Row],[Code]],'MPG Payment'!$B$4:$Z$130,25,0)</f>
        <v>0</v>
      </c>
      <c r="O885" s="170">
        <f t="shared" si="59"/>
        <v>5266</v>
      </c>
      <c r="P885" t="str">
        <f>IFERROR(VLOOKUP(D885,'Bank Master'!$C$3:$D$7987,2,0),"Indirect")</f>
        <v>Direct</v>
      </c>
      <c r="Q885" t="str">
        <f>IFERROR(VLOOKUP(A885,Table1424[],6,0),0)</f>
        <v>JOGANATH MAHTO</v>
      </c>
      <c r="R885" t="str">
        <f>IFERROR(VLOOKUP(A885,Table1424[],7,0),0)</f>
        <v>22011079055</v>
      </c>
      <c r="S885" t="str">
        <f>IFERROR(VLOOKUP(A885,Table1424[],8,0),0)</f>
        <v>SBIN0RRVCGB</v>
      </c>
      <c r="T885">
        <f>IFERROR(VLOOKUP(A885,Table1424[],9,0),0)</f>
        <v>0</v>
      </c>
      <c r="U885" s="40">
        <f>IFERROR(VLOOKUP(A885,Table1424[],10,0),0)</f>
        <v>46034</v>
      </c>
      <c r="V885">
        <f t="shared" si="60"/>
        <v>1</v>
      </c>
      <c r="W885" t="str">
        <f t="shared" si="61"/>
        <v>Available</v>
      </c>
      <c r="X885" s="164" t="str" cm="1">
        <f t="array" aca="1" ref="X885" ca="1">SUBSTITUTE(SUBSTITUTE(MID(CELL("filename"),FIND("[",CELL("filename"))+1,FIND("]",CELL("filename"))-FIND("[",CELL("filename"))-1)," JH Farmer Payment-",""),".xlsx","")</f>
        <v>Indent</v>
      </c>
      <c r="Y885" s="13">
        <f t="shared" si="58"/>
        <v>26.975379610655732</v>
      </c>
      <c r="Z885" s="3">
        <v>0</v>
      </c>
    </row>
    <row r="886" spans="1:27" x14ac:dyDescent="0.25">
      <c r="A886" t="str">
        <f>CONCATENATE(Table2[[#This Row],[Code]],Table2[[#This Row],[Farmers Code]])</f>
        <v>200400070017</v>
      </c>
      <c r="B886" s="1" t="str">
        <f>INDEX('MPG Payment'!$A:$A,MATCH(Table2[[#This Row],[Code]],'MPG Payment'!B:B,0))</f>
        <v>BMC Code :2004</v>
      </c>
      <c r="C886" t="str">
        <f>VLOOKUP(Table2[[#This Row],[Code]],'MPG Payment'!B:C,2,0)</f>
        <v>MADHUKAM</v>
      </c>
      <c r="D886" s="17">
        <v>20040007</v>
      </c>
      <c r="E886" s="17" t="s">
        <v>27</v>
      </c>
      <c r="F886" s="1">
        <v>13</v>
      </c>
      <c r="G886" s="13">
        <v>24.279999999999998</v>
      </c>
      <c r="H886" s="13">
        <v>899.8193</v>
      </c>
      <c r="I886" s="166">
        <v>0</v>
      </c>
      <c r="J886" s="191">
        <v>0</v>
      </c>
      <c r="K886" s="166">
        <v>0</v>
      </c>
      <c r="L886" s="166">
        <v>0</v>
      </c>
      <c r="M886" s="18">
        <v>0</v>
      </c>
      <c r="N886" s="165">
        <f>VLOOKUP(Table2[[#This Row],[Code]],'MPG Payment'!$B$4:$Z$130,25,0)</f>
        <v>0</v>
      </c>
      <c r="O886" s="170">
        <f t="shared" si="59"/>
        <v>900</v>
      </c>
      <c r="P886" t="str">
        <f>IFERROR(VLOOKUP(D886,'Bank Master'!$C$3:$D$7987,2,0),"Indirect")</f>
        <v>Direct</v>
      </c>
      <c r="Q886" t="str">
        <f>IFERROR(VLOOKUP(A886,Table1424[],6,0),0)</f>
        <v>KANCHAN DEVI</v>
      </c>
      <c r="R886" t="str">
        <f>IFERROR(VLOOKUP(A886,Table1424[],7,0),0)</f>
        <v>22011164599</v>
      </c>
      <c r="S886" t="str">
        <f>IFERROR(VLOOKUP(A886,Table1424[],8,0),0)</f>
        <v>SBIN0RRVCGB</v>
      </c>
      <c r="T886">
        <f>IFERROR(VLOOKUP(A886,Table1424[],9,0),0)</f>
        <v>0</v>
      </c>
      <c r="U886" s="40">
        <f>IFERROR(VLOOKUP(A886,Table1424[],10,0),0)</f>
        <v>46140</v>
      </c>
      <c r="V886">
        <f t="shared" si="60"/>
        <v>1</v>
      </c>
      <c r="W886" t="str">
        <f t="shared" si="61"/>
        <v>Available</v>
      </c>
      <c r="X886" s="164" t="str" cm="1">
        <f t="array" aca="1" ref="X886" ca="1">SUBSTITUTE(SUBSTITUTE(MID(CELL("filename"),FIND("[",CELL("filename"))+1,FIND("]",CELL("filename"))-FIND("[",CELL("filename"))-1)," JH Farmer Payment-",""),".xlsx","")</f>
        <v>Indent</v>
      </c>
      <c r="Y886" s="13">
        <f t="shared" si="58"/>
        <v>24.089066927512359</v>
      </c>
      <c r="Z886" s="3">
        <v>0</v>
      </c>
    </row>
    <row r="887" spans="1:27" x14ac:dyDescent="0.25">
      <c r="A887" t="str">
        <f>CONCATENATE(Table2[[#This Row],[Code]],Table2[[#This Row],[Farmers Code]])</f>
        <v>200400070018</v>
      </c>
      <c r="B887" s="1" t="str">
        <f>INDEX('MPG Payment'!$A:$A,MATCH(Table2[[#This Row],[Code]],'MPG Payment'!B:B,0))</f>
        <v>BMC Code :2004</v>
      </c>
      <c r="C887" t="str">
        <f>VLOOKUP(Table2[[#This Row],[Code]],'MPG Payment'!B:C,2,0)</f>
        <v>MADHUKAM</v>
      </c>
      <c r="D887" s="17">
        <v>20040007</v>
      </c>
      <c r="E887" s="17" t="s">
        <v>2</v>
      </c>
      <c r="F887" s="1">
        <v>7</v>
      </c>
      <c r="G887" s="13">
        <v>26.93</v>
      </c>
      <c r="H887" s="13">
        <v>1143.5538000000001</v>
      </c>
      <c r="I887" s="166">
        <v>0</v>
      </c>
      <c r="J887" s="191">
        <v>0</v>
      </c>
      <c r="K887" s="166">
        <v>0</v>
      </c>
      <c r="L887" s="166">
        <v>0</v>
      </c>
      <c r="M887" s="18">
        <v>0</v>
      </c>
      <c r="N887" s="165">
        <f>VLOOKUP(Table2[[#This Row],[Code]],'MPG Payment'!$B$4:$Z$130,25,0)</f>
        <v>0</v>
      </c>
      <c r="O887" s="170">
        <f t="shared" si="59"/>
        <v>1144</v>
      </c>
      <c r="P887" t="str">
        <f>IFERROR(VLOOKUP(D887,'Bank Master'!$C$3:$D$7987,2,0),"Indirect")</f>
        <v>Direct</v>
      </c>
      <c r="Q887" t="str">
        <f>IFERROR(VLOOKUP(A887,Table1424[],6,0),0)</f>
        <v>SUPRIYA DEVI</v>
      </c>
      <c r="R887" t="str">
        <f>IFERROR(VLOOKUP(A887,Table1424[],7,0),0)</f>
        <v>84073443873</v>
      </c>
      <c r="S887" t="str">
        <f>IFERROR(VLOOKUP(A887,Table1424[],8,0),0)</f>
        <v>SBIN0RRVCGB</v>
      </c>
      <c r="T887">
        <f>IFERROR(VLOOKUP(A887,Table1424[],9,0),0)</f>
        <v>0</v>
      </c>
      <c r="U887" s="40">
        <f>IFERROR(VLOOKUP(A887,Table1424[],10,0),0)</f>
        <v>46160</v>
      </c>
      <c r="V887">
        <f t="shared" si="60"/>
        <v>1</v>
      </c>
      <c r="W887" t="str">
        <f t="shared" si="61"/>
        <v>Available</v>
      </c>
      <c r="X887" s="164" t="str" cm="1">
        <f t="array" aca="1" ref="X887" ca="1">SUBSTITUTE(SUBSTITUTE(MID(CELL("filename"),FIND("[",CELL("filename"))+1,FIND("]",CELL("filename"))-FIND("[",CELL("filename"))-1)," JH Farmer Payment-",""),".xlsx","")</f>
        <v>Indent</v>
      </c>
      <c r="Y887" s="13">
        <f t="shared" si="58"/>
        <v>14.862377645748239</v>
      </c>
      <c r="Z887" s="3">
        <v>0</v>
      </c>
    </row>
    <row r="888" spans="1:27" x14ac:dyDescent="0.25">
      <c r="A888" t="str">
        <f>CONCATENATE(Table2[[#This Row],[Code]],Table2[[#This Row],[Farmers Code]])</f>
        <v>200400070019</v>
      </c>
      <c r="B888" s="1" t="str">
        <f>INDEX('MPG Payment'!$A:$A,MATCH(Table2[[#This Row],[Code]],'MPG Payment'!B:B,0))</f>
        <v>BMC Code :2004</v>
      </c>
      <c r="C888" t="str">
        <f>VLOOKUP(Table2[[#This Row],[Code]],'MPG Payment'!B:C,2,0)</f>
        <v>MADHUKAM</v>
      </c>
      <c r="D888" s="17">
        <v>20040007</v>
      </c>
      <c r="E888" s="17" t="s">
        <v>3</v>
      </c>
      <c r="F888" s="1">
        <v>13</v>
      </c>
      <c r="G888" s="13">
        <v>46.24</v>
      </c>
      <c r="H888" s="13">
        <v>1625.5763000000002</v>
      </c>
      <c r="I888" s="166">
        <v>0</v>
      </c>
      <c r="J888" s="191">
        <v>0</v>
      </c>
      <c r="K888" s="166">
        <v>0</v>
      </c>
      <c r="L888" s="166">
        <v>0</v>
      </c>
      <c r="M888" s="18">
        <v>0</v>
      </c>
      <c r="N888" s="165">
        <f>VLOOKUP(Table2[[#This Row],[Code]],'MPG Payment'!$B$4:$Z$130,25,0)</f>
        <v>0</v>
      </c>
      <c r="O888" s="170">
        <f t="shared" si="59"/>
        <v>1626</v>
      </c>
      <c r="P888" t="str">
        <f>IFERROR(VLOOKUP(D888,'Bank Master'!$C$3:$D$7987,2,0),"Indirect")</f>
        <v>Direct</v>
      </c>
      <c r="Q888" t="str">
        <f>IFERROR(VLOOKUP(A888,Table1424[],6,0),0)</f>
        <v>PUJAN ORAIN</v>
      </c>
      <c r="R888" t="str">
        <f>IFERROR(VLOOKUP(A888,Table1424[],7,0),0)</f>
        <v>22011163233</v>
      </c>
      <c r="S888" t="str">
        <f>IFERROR(VLOOKUP(A888,Table1424[],8,0),0)</f>
        <v>SBIN0RRVCGB</v>
      </c>
      <c r="T888">
        <f>IFERROR(VLOOKUP(A888,Table1424[],9,0),0)</f>
        <v>0</v>
      </c>
      <c r="U888" s="40">
        <f>IFERROR(VLOOKUP(A888,Table1424[],10,0),0)</f>
        <v>46175</v>
      </c>
      <c r="V888">
        <f t="shared" si="60"/>
        <v>1</v>
      </c>
      <c r="W888" t="str">
        <f t="shared" si="61"/>
        <v>Available</v>
      </c>
      <c r="X888" s="164" t="str" cm="1">
        <f t="array" aca="1" ref="X888" ca="1">SUBSTITUTE(SUBSTITUTE(MID(CELL("filename"),FIND("[",CELL("filename"))+1,FIND("]",CELL("filename"))-FIND("[",CELL("filename"))-1)," JH Farmer Payment-",""),".xlsx","")</f>
        <v>Indent</v>
      </c>
      <c r="Y888" s="13">
        <f t="shared" si="58"/>
        <v>22.850877919550175</v>
      </c>
      <c r="Z888" s="3">
        <v>0</v>
      </c>
    </row>
    <row r="889" spans="1:27" x14ac:dyDescent="0.25">
      <c r="A889" t="str">
        <f>CONCATENATE(Table2[[#This Row],[Code]],Table2[[#This Row],[Farmers Code]])</f>
        <v>200400070020</v>
      </c>
      <c r="B889" s="1" t="str">
        <f>INDEX('MPG Payment'!$A:$A,MATCH(Table2[[#This Row],[Code]],'MPG Payment'!B:B,0))</f>
        <v>BMC Code :2004</v>
      </c>
      <c r="C889" t="str">
        <f>VLOOKUP(Table2[[#This Row],[Code]],'MPG Payment'!B:C,2,0)</f>
        <v>MADHUKAM</v>
      </c>
      <c r="D889" s="17">
        <v>20040007</v>
      </c>
      <c r="E889" s="17" t="s">
        <v>4</v>
      </c>
      <c r="F889" s="1">
        <v>7</v>
      </c>
      <c r="G889" s="13">
        <v>16.420000000000002</v>
      </c>
      <c r="H889" s="13">
        <v>774.96809999999994</v>
      </c>
      <c r="I889" s="166">
        <v>0</v>
      </c>
      <c r="J889" s="191">
        <v>0</v>
      </c>
      <c r="K889" s="166">
        <v>0</v>
      </c>
      <c r="L889" s="166">
        <v>0</v>
      </c>
      <c r="M889" s="18">
        <v>0</v>
      </c>
      <c r="N889" s="165">
        <f>VLOOKUP(Table2[[#This Row],[Code]],'MPG Payment'!$B$4:$Z$130,25,0)</f>
        <v>0</v>
      </c>
      <c r="O889" s="170">
        <f t="shared" si="59"/>
        <v>775</v>
      </c>
      <c r="P889" t="str">
        <f>IFERROR(VLOOKUP(D889,'Bank Master'!$C$3:$D$7987,2,0),"Indirect")</f>
        <v>Direct</v>
      </c>
      <c r="Q889" t="str">
        <f>IFERROR(VLOOKUP(A889,Table1424[],6,0),0)</f>
        <v>MANI MAHTO</v>
      </c>
      <c r="R889" t="str">
        <f>IFERROR(VLOOKUP(A889,Table1424[],7,0),0)</f>
        <v>490318210013602</v>
      </c>
      <c r="S889" t="str">
        <f>IFERROR(VLOOKUP(A889,Table1424[],8,0),0)</f>
        <v>BKID0004903</v>
      </c>
      <c r="T889">
        <f>IFERROR(VLOOKUP(A889,Table1424[],9,0),0)</f>
        <v>0</v>
      </c>
      <c r="U889" s="40">
        <f>IFERROR(VLOOKUP(A889,Table1424[],10,0),0)</f>
        <v>46175</v>
      </c>
      <c r="V889">
        <f t="shared" si="60"/>
        <v>1</v>
      </c>
      <c r="W889" t="str">
        <f t="shared" si="61"/>
        <v>Available</v>
      </c>
      <c r="X889" s="164" t="str" cm="1">
        <f t="array" aca="1" ref="X889" ca="1">SUBSTITUTE(SUBSTITUTE(MID(CELL("filename"),FIND("[",CELL("filename"))+1,FIND("]",CELL("filename"))-FIND("[",CELL("filename"))-1)," JH Farmer Payment-",""),".xlsx","")</f>
        <v>Indent</v>
      </c>
      <c r="Y889" s="13">
        <f t="shared" si="58"/>
        <v>16.518808465286234</v>
      </c>
      <c r="Z889" s="3">
        <v>0</v>
      </c>
    </row>
    <row r="890" spans="1:27" x14ac:dyDescent="0.25">
      <c r="A890" t="str">
        <f>CONCATENATE(Table2[[#This Row],[Code]],Table2[[#This Row],[Farmers Code]])</f>
        <v>200400070021</v>
      </c>
      <c r="B890" s="1" t="str">
        <f>INDEX('MPG Payment'!$A:$A,MATCH(Table2[[#This Row],[Code]],'MPG Payment'!B:B,0))</f>
        <v>BMC Code :2004</v>
      </c>
      <c r="C890" t="str">
        <f>VLOOKUP(Table2[[#This Row],[Code]],'MPG Payment'!B:C,2,0)</f>
        <v>MADHUKAM</v>
      </c>
      <c r="D890" s="17">
        <v>20040007</v>
      </c>
      <c r="E890" s="17" t="s">
        <v>28</v>
      </c>
      <c r="F890" s="1">
        <v>8</v>
      </c>
      <c r="G890" s="13">
        <v>21.68</v>
      </c>
      <c r="H890" s="13">
        <v>1217.0494000000003</v>
      </c>
      <c r="I890" s="166">
        <v>0</v>
      </c>
      <c r="J890" s="191">
        <v>0</v>
      </c>
      <c r="K890" s="166">
        <v>0</v>
      </c>
      <c r="L890" s="166">
        <v>0</v>
      </c>
      <c r="M890" s="18">
        <v>0</v>
      </c>
      <c r="N890" s="165">
        <f>VLOOKUP(Table2[[#This Row],[Code]],'MPG Payment'!$B$4:$Z$130,25,0)</f>
        <v>0</v>
      </c>
      <c r="O890" s="170">
        <f t="shared" si="59"/>
        <v>1217</v>
      </c>
      <c r="P890" t="str">
        <f>IFERROR(VLOOKUP(D890,'Bank Master'!$C$3:$D$7987,2,0),"Indirect")</f>
        <v>Direct</v>
      </c>
      <c r="Q890" t="str">
        <f>IFERROR(VLOOKUP(A890,Table1424[],6,0),0)</f>
        <v>BABITA DEVI</v>
      </c>
      <c r="R890" t="str">
        <f>IFERROR(VLOOKUP(A890,Table1424[],7,0),0)</f>
        <v>84057629710</v>
      </c>
      <c r="S890" t="str">
        <f>IFERROR(VLOOKUP(A890,Table1424[],8,0),0)</f>
        <v>SBIN0RRVCGB</v>
      </c>
      <c r="T890">
        <f>IFERROR(VLOOKUP(A890,Table1424[],9,0),0)</f>
        <v>0</v>
      </c>
      <c r="U890" s="40">
        <f>IFERROR(VLOOKUP(A890,Table1424[],10,0),0)</f>
        <v>46231</v>
      </c>
      <c r="V890">
        <f t="shared" si="60"/>
        <v>1</v>
      </c>
      <c r="W890" t="str">
        <f t="shared" si="61"/>
        <v>Available</v>
      </c>
      <c r="X890" s="164" t="str" cm="1">
        <f t="array" aca="1" ref="X890" ca="1">SUBSTITUTE(SUBSTITUTE(MID(CELL("filename"),FIND("[",CELL("filename"))+1,FIND("]",CELL("filename"))-FIND("[",CELL("filename"))-1)," JH Farmer Payment-",""),".xlsx","")</f>
        <v>Indent</v>
      </c>
      <c r="Y890" s="13">
        <f t="shared" si="58"/>
        <v>22.454785977859785</v>
      </c>
      <c r="Z890" s="3">
        <v>0</v>
      </c>
    </row>
    <row r="891" spans="1:27" x14ac:dyDescent="0.25">
      <c r="A891" t="str">
        <f>CONCATENATE(Table2[[#This Row],[Code]],Table2[[#This Row],[Farmers Code]])</f>
        <v>200400070022</v>
      </c>
      <c r="B891" s="1" t="str">
        <f>INDEX('MPG Payment'!$A:$A,MATCH(Table2[[#This Row],[Code]],'MPG Payment'!B:B,0))</f>
        <v>BMC Code :2004</v>
      </c>
      <c r="C891" t="str">
        <f>VLOOKUP(Table2[[#This Row],[Code]],'MPG Payment'!B:C,2,0)</f>
        <v>MADHUKAM</v>
      </c>
      <c r="D891" s="17">
        <v>20040007</v>
      </c>
      <c r="E891" s="17" t="s">
        <v>37</v>
      </c>
      <c r="F891" s="1">
        <v>7</v>
      </c>
      <c r="G891" s="13">
        <v>22.939999999999998</v>
      </c>
      <c r="H891" s="13">
        <v>1012.6744</v>
      </c>
      <c r="I891" s="166">
        <v>0</v>
      </c>
      <c r="J891" s="191">
        <v>0</v>
      </c>
      <c r="K891" s="166">
        <v>0</v>
      </c>
      <c r="L891" s="166">
        <v>0</v>
      </c>
      <c r="M891" s="18">
        <v>0</v>
      </c>
      <c r="N891" s="165">
        <f>VLOOKUP(Table2[[#This Row],[Code]],'MPG Payment'!$B$4:$Z$130,25,0)</f>
        <v>0</v>
      </c>
      <c r="O891" s="170">
        <f t="shared" si="59"/>
        <v>1013</v>
      </c>
      <c r="P891" t="str">
        <f>IFERROR(VLOOKUP(D891,'Bank Master'!$C$3:$D$7987,2,0),"Indirect")</f>
        <v>Direct</v>
      </c>
      <c r="Q891" t="str">
        <f>IFERROR(VLOOKUP(A891,Table1424[],6,0),0)</f>
        <v>YASHODA DEVI</v>
      </c>
      <c r="R891" t="str">
        <f>IFERROR(VLOOKUP(A891,Table1424[],7,0),0)</f>
        <v>22011127206</v>
      </c>
      <c r="S891" t="str">
        <f>IFERROR(VLOOKUP(A891,Table1424[],8,0),0)</f>
        <v>SBIN0RRVCGB</v>
      </c>
      <c r="T891">
        <f>IFERROR(VLOOKUP(A891,Table1424[],9,0),0)</f>
        <v>0</v>
      </c>
      <c r="U891" s="40">
        <f>IFERROR(VLOOKUP(A891,Table1424[],10,0),0)</f>
        <v>46231</v>
      </c>
      <c r="V891">
        <f t="shared" si="60"/>
        <v>1</v>
      </c>
      <c r="W891" t="str">
        <f t="shared" si="61"/>
        <v>Available</v>
      </c>
      <c r="X891" s="164" t="str" cm="1">
        <f t="array" aca="1" ref="X891" ca="1">SUBSTITUTE(SUBSTITUTE(MID(CELL("filename"),FIND("[",CELL("filename"))+1,FIND("]",CELL("filename"))-FIND("[",CELL("filename"))-1)," JH Farmer Payment-",""),".xlsx","")</f>
        <v>Indent</v>
      </c>
      <c r="Y891" s="13">
        <f t="shared" si="58"/>
        <v>15.450568439407151</v>
      </c>
      <c r="Z891" s="3">
        <v>0</v>
      </c>
    </row>
    <row r="892" spans="1:27" x14ac:dyDescent="0.25">
      <c r="A892" t="str">
        <f>CONCATENATE(Table2[[#This Row],[Code]],Table2[[#This Row],[Farmers Code]])</f>
        <v>200400070024</v>
      </c>
      <c r="B892" s="1" t="str">
        <f>INDEX('MPG Payment'!$A:$A,MATCH(Table2[[#This Row],[Code]],'MPG Payment'!B:B,0))</f>
        <v>BMC Code :2004</v>
      </c>
      <c r="C892" t="str">
        <f>VLOOKUP(Table2[[#This Row],[Code]],'MPG Payment'!B:C,2,0)</f>
        <v>MADHUKAM</v>
      </c>
      <c r="D892" s="17">
        <v>20040007</v>
      </c>
      <c r="E892" s="17" t="s">
        <v>29</v>
      </c>
      <c r="F892" s="1">
        <v>6</v>
      </c>
      <c r="G892" s="13">
        <v>22.53</v>
      </c>
      <c r="H892" s="13">
        <v>1009.3515</v>
      </c>
      <c r="I892" s="166">
        <v>0</v>
      </c>
      <c r="J892" s="191">
        <v>0</v>
      </c>
      <c r="K892" s="166">
        <v>0</v>
      </c>
      <c r="L892" s="166">
        <v>0</v>
      </c>
      <c r="M892" s="18">
        <v>0</v>
      </c>
      <c r="N892" s="165">
        <f>VLOOKUP(Table2[[#This Row],[Code]],'MPG Payment'!$B$4:$Z$130,25,0)</f>
        <v>0</v>
      </c>
      <c r="O892" s="170">
        <f t="shared" si="59"/>
        <v>1009</v>
      </c>
      <c r="P892" t="str">
        <f>IFERROR(VLOOKUP(D892,'Bank Master'!$C$3:$D$7987,2,0),"Indirect")</f>
        <v>Direct</v>
      </c>
      <c r="Q892" t="str">
        <f>IFERROR(VLOOKUP(A892,Table1424[],6,0),0)</f>
        <v>SUMITRA KERKETTA</v>
      </c>
      <c r="R892" t="str">
        <f>IFERROR(VLOOKUP(A892,Table1424[],7,0),0)</f>
        <v>590518210008608</v>
      </c>
      <c r="S892" t="str">
        <f>IFERROR(VLOOKUP(A892,Table1424[],8,0),0)</f>
        <v>BKID0005905</v>
      </c>
      <c r="T892">
        <f>IFERROR(VLOOKUP(A892,Table1424[],9,0),0)</f>
        <v>0</v>
      </c>
      <c r="U892" s="40">
        <f>IFERROR(VLOOKUP(A892,Table1424[],10,0),0)</f>
        <v>46231</v>
      </c>
      <c r="V892">
        <f t="shared" si="60"/>
        <v>1</v>
      </c>
      <c r="W892" t="str">
        <f t="shared" si="61"/>
        <v>Available</v>
      </c>
      <c r="X892" s="164" t="str" cm="1">
        <f t="array" aca="1" ref="X892" ca="1">SUBSTITUTE(SUBSTITUTE(MID(CELL("filename"),FIND("[",CELL("filename"))+1,FIND("]",CELL("filename"))-FIND("[",CELL("filename"))-1)," JH Farmer Payment-",""),".xlsx","")</f>
        <v>Indent</v>
      </c>
      <c r="Y892" s="13">
        <f t="shared" si="58"/>
        <v>13.440099866844211</v>
      </c>
      <c r="Z892" s="3">
        <v>0</v>
      </c>
      <c r="AA892" s="31"/>
    </row>
    <row r="893" spans="1:27" x14ac:dyDescent="0.25">
      <c r="A893" t="str">
        <f>CONCATENATE(Table2[[#This Row],[Code]],Table2[[#This Row],[Farmers Code]])</f>
        <v>200400070025</v>
      </c>
      <c r="B893" s="1" t="str">
        <f>INDEX('MPG Payment'!$A:$A,MATCH(Table2[[#This Row],[Code]],'MPG Payment'!B:B,0))</f>
        <v>BMC Code :2004</v>
      </c>
      <c r="C893" t="str">
        <f>VLOOKUP(Table2[[#This Row],[Code]],'MPG Payment'!B:C,2,0)</f>
        <v>MADHUKAM</v>
      </c>
      <c r="D893" s="17">
        <v>20040007</v>
      </c>
      <c r="E893" s="17" t="s">
        <v>5</v>
      </c>
      <c r="F893" s="1">
        <v>7</v>
      </c>
      <c r="G893" s="13">
        <v>28.400000000000002</v>
      </c>
      <c r="H893" s="13">
        <v>1880.4805000000001</v>
      </c>
      <c r="I893" s="166">
        <v>0</v>
      </c>
      <c r="J893" s="191">
        <v>0</v>
      </c>
      <c r="K893" s="166">
        <v>0</v>
      </c>
      <c r="L893" s="166">
        <v>0</v>
      </c>
      <c r="M893" s="18">
        <v>0</v>
      </c>
      <c r="N893" s="165">
        <f>VLOOKUP(Table2[[#This Row],[Code]],'MPG Payment'!$B$4:$Z$130,25,0)</f>
        <v>0</v>
      </c>
      <c r="O893" s="170">
        <f t="shared" si="59"/>
        <v>1880</v>
      </c>
      <c r="P893" t="str">
        <f>IFERROR(VLOOKUP(D893,'Bank Master'!$C$3:$D$7987,2,0),"Indirect")</f>
        <v>Direct</v>
      </c>
      <c r="Q893" t="str">
        <f>IFERROR(VLOOKUP(A893,Table1424[],6,0),0)</f>
        <v>MUKESH ORAON</v>
      </c>
      <c r="R893" t="str">
        <f>IFERROR(VLOOKUP(A893,Table1424[],7,0),0)</f>
        <v>590518210007928</v>
      </c>
      <c r="S893" t="str">
        <f>IFERROR(VLOOKUP(A893,Table1424[],8,0),0)</f>
        <v>BKID0005905</v>
      </c>
      <c r="T893">
        <f>IFERROR(VLOOKUP(A893,Table1424[],9,0),0)</f>
        <v>0</v>
      </c>
      <c r="U893" s="40">
        <f>IFERROR(VLOOKUP(A893,Table1424[],10,0),0)</f>
        <v>46258</v>
      </c>
      <c r="V893">
        <f t="shared" si="60"/>
        <v>1</v>
      </c>
      <c r="W893" t="str">
        <f t="shared" si="61"/>
        <v>Available</v>
      </c>
      <c r="X893" s="164" t="str" cm="1">
        <f t="array" aca="1" ref="X893" ca="1">SUBSTITUTE(SUBSTITUTE(MID(CELL("filename"),FIND("[",CELL("filename"))+1,FIND("]",CELL("filename"))-FIND("[",CELL("filename"))-1)," JH Farmer Payment-",""),".xlsx","")</f>
        <v>Indent</v>
      </c>
      <c r="Y893" s="13">
        <f t="shared" si="58"/>
        <v>23.174935739436624</v>
      </c>
      <c r="Z893" s="3">
        <v>0</v>
      </c>
    </row>
    <row r="894" spans="1:27" x14ac:dyDescent="0.25">
      <c r="A894" t="str">
        <f>CONCATENATE(Table2[[#This Row],[Code]],Table2[[#This Row],[Farmers Code]])</f>
        <v>200400070026</v>
      </c>
      <c r="B894" s="1" t="str">
        <f>INDEX('MPG Payment'!$A:$A,MATCH(Table2[[#This Row],[Code]],'MPG Payment'!B:B,0))</f>
        <v>BMC Code :2004</v>
      </c>
      <c r="C894" t="str">
        <f>VLOOKUP(Table2[[#This Row],[Code]],'MPG Payment'!B:C,2,0)</f>
        <v>MADHUKAM</v>
      </c>
      <c r="D894" s="17">
        <v>20040007</v>
      </c>
      <c r="E894" s="17" t="s">
        <v>39</v>
      </c>
      <c r="F894" s="1">
        <v>13</v>
      </c>
      <c r="G894" s="13">
        <v>61.120000000000005</v>
      </c>
      <c r="H894" s="13">
        <v>2847.8449000000001</v>
      </c>
      <c r="I894" s="166">
        <v>0</v>
      </c>
      <c r="J894" s="191">
        <v>0</v>
      </c>
      <c r="K894" s="166">
        <v>0</v>
      </c>
      <c r="L894" s="166">
        <v>0</v>
      </c>
      <c r="M894" s="18">
        <v>0</v>
      </c>
      <c r="N894" s="165">
        <f>VLOOKUP(Table2[[#This Row],[Code]],'MPG Payment'!$B$4:$Z$130,25,0)</f>
        <v>0</v>
      </c>
      <c r="O894" s="170">
        <f t="shared" si="59"/>
        <v>2848</v>
      </c>
      <c r="P894" t="str">
        <f>IFERROR(VLOOKUP(D894,'Bank Master'!$C$3:$D$7987,2,0),"Indirect")</f>
        <v>Direct</v>
      </c>
      <c r="Q894" t="str">
        <f>IFERROR(VLOOKUP(A894,Table1424[],6,0),0)</f>
        <v>SAHODARA DEVI</v>
      </c>
      <c r="R894" t="str">
        <f>IFERROR(VLOOKUP(A894,Table1424[],7,0),0)</f>
        <v>590518210009196</v>
      </c>
      <c r="S894" t="str">
        <f>IFERROR(VLOOKUP(A894,Table1424[],8,0),0)</f>
        <v>BKID0005905</v>
      </c>
      <c r="T894">
        <f>IFERROR(VLOOKUP(A894,Table1424[],9,0),0)</f>
        <v>0</v>
      </c>
      <c r="U894" s="40">
        <f>IFERROR(VLOOKUP(A894,Table1424[],10,0),0)</f>
        <v>46258</v>
      </c>
      <c r="V894">
        <f t="shared" si="60"/>
        <v>1</v>
      </c>
      <c r="W894" t="str">
        <f t="shared" si="61"/>
        <v>Available</v>
      </c>
      <c r="X894" s="164" t="str" cm="1">
        <f t="array" aca="1" ref="X894" ca="1">SUBSTITUTE(SUBSTITUTE(MID(CELL("filename"),FIND("[",CELL("filename"))+1,FIND("]",CELL("filename"))-FIND("[",CELL("filename"))-1)," JH Farmer Payment-",""),".xlsx","")</f>
        <v>Indent</v>
      </c>
      <c r="Y894" s="13">
        <f t="shared" si="58"/>
        <v>30.286308655104712</v>
      </c>
      <c r="Z894" s="3">
        <v>0</v>
      </c>
    </row>
    <row r="895" spans="1:27" x14ac:dyDescent="0.25">
      <c r="A895" t="str">
        <f>CONCATENATE(Table2[[#This Row],[Code]],Table2[[#This Row],[Farmers Code]])</f>
        <v>200400070027</v>
      </c>
      <c r="B895" s="1" t="str">
        <f>INDEX('MPG Payment'!$A:$A,MATCH(Table2[[#This Row],[Code]],'MPG Payment'!B:B,0))</f>
        <v>BMC Code :2004</v>
      </c>
      <c r="C895" t="str">
        <f>VLOOKUP(Table2[[#This Row],[Code]],'MPG Payment'!B:C,2,0)</f>
        <v>MADHUKAM</v>
      </c>
      <c r="D895" s="17">
        <v>20040007</v>
      </c>
      <c r="E895" s="17" t="s">
        <v>6</v>
      </c>
      <c r="F895" s="1">
        <v>13</v>
      </c>
      <c r="G895" s="13">
        <v>31.679999999999996</v>
      </c>
      <c r="H895" s="13">
        <v>1373.4995999999999</v>
      </c>
      <c r="I895" s="166">
        <v>0</v>
      </c>
      <c r="J895" s="191">
        <v>0</v>
      </c>
      <c r="K895" s="166">
        <v>0</v>
      </c>
      <c r="L895" s="166">
        <v>0</v>
      </c>
      <c r="M895" s="18">
        <v>0</v>
      </c>
      <c r="N895" s="165">
        <f>VLOOKUP(Table2[[#This Row],[Code]],'MPG Payment'!$B$4:$Z$130,25,0)</f>
        <v>0</v>
      </c>
      <c r="O895" s="170">
        <f t="shared" si="59"/>
        <v>1373</v>
      </c>
      <c r="P895" t="str">
        <f>IFERROR(VLOOKUP(D895,'Bank Master'!$C$3:$D$7987,2,0),"Indirect")</f>
        <v>Direct</v>
      </c>
      <c r="Q895" t="str">
        <f>IFERROR(VLOOKUP(A895,Table1424[],6,0),0)</f>
        <v>RAMESH MAHTO</v>
      </c>
      <c r="R895" t="str">
        <f>IFERROR(VLOOKUP(A895,Table1424[],7,0),0)</f>
        <v>38430285825</v>
      </c>
      <c r="S895" t="str">
        <f>IFERROR(VLOOKUP(A895,Table1424[],8,0),0)</f>
        <v>SBIN0014339</v>
      </c>
      <c r="T895">
        <f>IFERROR(VLOOKUP(A895,Table1424[],9,0),0)</f>
        <v>0</v>
      </c>
      <c r="U895" s="40">
        <f>IFERROR(VLOOKUP(A895,Table1424[],10,0),0)</f>
        <v>46258</v>
      </c>
      <c r="V895">
        <f t="shared" si="60"/>
        <v>1</v>
      </c>
      <c r="W895" t="str">
        <f t="shared" si="61"/>
        <v>Available</v>
      </c>
      <c r="X895" s="164" t="str" cm="1">
        <f t="array" aca="1" ref="X895" ca="1">SUBSTITUTE(SUBSTITUTE(MID(CELL("filename"),FIND("[",CELL("filename"))+1,FIND("]",CELL("filename"))-FIND("[",CELL("filename"))-1)," JH Farmer Payment-",""),".xlsx","")</f>
        <v>Indent</v>
      </c>
      <c r="Y895" s="13">
        <f t="shared" si="58"/>
        <v>28.181020833333335</v>
      </c>
      <c r="Z895" s="3">
        <v>0</v>
      </c>
    </row>
    <row r="896" spans="1:27" x14ac:dyDescent="0.25">
      <c r="A896" t="str">
        <f>CONCATENATE(Table2[[#This Row],[Code]],Table2[[#This Row],[Farmers Code]])</f>
        <v>200500010003</v>
      </c>
      <c r="B896" s="1" t="str">
        <f>INDEX('MPG Payment'!$A:$A,MATCH(Table2[[#This Row],[Code]],'MPG Payment'!B:B,0))</f>
        <v>BMC Code :2002</v>
      </c>
      <c r="C896" t="str">
        <f>VLOOKUP(Table2[[#This Row],[Code]],'MPG Payment'!B:C,2,0)</f>
        <v>Baski 2</v>
      </c>
      <c r="D896" s="17">
        <v>20050001</v>
      </c>
      <c r="E896" s="17" t="s">
        <v>0</v>
      </c>
      <c r="F896" s="1">
        <v>14</v>
      </c>
      <c r="G896" s="13">
        <v>52.96</v>
      </c>
      <c r="H896" s="13">
        <v>1920.124</v>
      </c>
      <c r="I896" s="166">
        <v>0</v>
      </c>
      <c r="J896" s="191">
        <v>0</v>
      </c>
      <c r="K896" s="166">
        <v>0</v>
      </c>
      <c r="L896" s="166">
        <v>0</v>
      </c>
      <c r="M896" s="18">
        <v>0</v>
      </c>
      <c r="N896" s="165" t="str">
        <f>VLOOKUP(Table2[[#This Row],[Code]],'MPG Payment'!$B$4:$Z$130,25,0)</f>
        <v>Release1</v>
      </c>
      <c r="O896" s="170">
        <f t="shared" si="59"/>
        <v>1920</v>
      </c>
      <c r="P896" t="str">
        <f>IFERROR(VLOOKUP(D896,'Bank Master'!$C$3:$D$7987,2,0),"Indirect")</f>
        <v>Direct</v>
      </c>
      <c r="Q896" t="str">
        <f>IFERROR(VLOOKUP(A896,Table1424[],6,0),0)</f>
        <v>GITA DEVI</v>
      </c>
      <c r="R896" t="str">
        <f>IFERROR(VLOOKUP(A896,Table1424[],7,0),0)</f>
        <v>4904108001541</v>
      </c>
      <c r="S896" t="str">
        <f>IFERROR(VLOOKUP(A896,Table1424[],8,0),0)</f>
        <v>CNRB0004904</v>
      </c>
      <c r="T896" t="str">
        <f>IFERROR(VLOOKUP(A896,Table1424[],9,0),0)</f>
        <v>CANARA BANK</v>
      </c>
      <c r="U896" s="40">
        <f>IFERROR(VLOOKUP(A896,Table1424[],10,0),0)</f>
        <v>45565</v>
      </c>
      <c r="V896">
        <f t="shared" si="60"/>
        <v>1</v>
      </c>
      <c r="W896" t="str">
        <f t="shared" si="61"/>
        <v>Available</v>
      </c>
      <c r="X896" s="164" t="str" cm="1">
        <f t="array" aca="1" ref="X896" ca="1">SUBSTITUTE(SUBSTITUTE(MID(CELL("filename"),FIND("[",CELL("filename"))+1,FIND("]",CELL("filename"))-FIND("[",CELL("filename"))-1)," JH Farmer Payment-",""),".xlsx","")</f>
        <v>Indent</v>
      </c>
      <c r="Y896" s="13">
        <f t="shared" si="58"/>
        <v>25.379282477341391</v>
      </c>
      <c r="Z896" s="3">
        <v>0</v>
      </c>
    </row>
    <row r="897" spans="1:26" x14ac:dyDescent="0.25">
      <c r="A897" t="str">
        <f>CONCATENATE(Table2[[#This Row],[Code]],Table2[[#This Row],[Farmers Code]])</f>
        <v>200500010004</v>
      </c>
      <c r="B897" s="1" t="str">
        <f>INDEX('MPG Payment'!$A:$A,MATCH(Table2[[#This Row],[Code]],'MPG Payment'!B:B,0))</f>
        <v>BMC Code :2002</v>
      </c>
      <c r="C897" t="str">
        <f>VLOOKUP(Table2[[#This Row],[Code]],'MPG Payment'!B:C,2,0)</f>
        <v>Baski 2</v>
      </c>
      <c r="D897" s="17">
        <v>20050001</v>
      </c>
      <c r="E897" s="17" t="s">
        <v>1</v>
      </c>
      <c r="F897" s="1">
        <v>7</v>
      </c>
      <c r="G897" s="13">
        <v>27.8</v>
      </c>
      <c r="H897" s="13">
        <v>1072.461</v>
      </c>
      <c r="I897" s="166">
        <v>0</v>
      </c>
      <c r="J897" s="191">
        <v>0</v>
      </c>
      <c r="K897" s="166">
        <v>0</v>
      </c>
      <c r="L897" s="166">
        <v>0</v>
      </c>
      <c r="M897" s="18">
        <v>0</v>
      </c>
      <c r="N897" s="165" t="str">
        <f>VLOOKUP(Table2[[#This Row],[Code]],'MPG Payment'!$B$4:$Z$130,25,0)</f>
        <v>Release1</v>
      </c>
      <c r="O897" s="170">
        <f t="shared" si="59"/>
        <v>1072</v>
      </c>
      <c r="P897" t="str">
        <f>IFERROR(VLOOKUP(D897,'Bank Master'!$C$3:$D$7987,2,0),"Indirect")</f>
        <v>Direct</v>
      </c>
      <c r="Q897" t="str">
        <f>IFERROR(VLOOKUP(A897,Table1424[],6,0),0)</f>
        <v>MANJU KUJUR</v>
      </c>
      <c r="R897" t="str">
        <f>IFERROR(VLOOKUP(A897,Table1424[],7,0),0)</f>
        <v>54248100002590</v>
      </c>
      <c r="S897" t="str">
        <f>IFERROR(VLOOKUP(A897,Table1424[],8,0),0)</f>
        <v>BARB0RATUCH</v>
      </c>
      <c r="T897" t="str">
        <f>IFERROR(VLOOKUP(A897,Table1424[],9,0),0)</f>
        <v>BANK OF BARODA</v>
      </c>
      <c r="U897" s="40">
        <f>IFERROR(VLOOKUP(A897,Table1424[],10,0),0)</f>
        <v>45565</v>
      </c>
      <c r="V897">
        <f t="shared" si="60"/>
        <v>1</v>
      </c>
      <c r="W897" t="str">
        <f t="shared" si="61"/>
        <v>Available</v>
      </c>
      <c r="X897" s="164" t="str" cm="1">
        <f t="array" aca="1" ref="X897" ca="1">SUBSTITUTE(SUBSTITUTE(MID(CELL("filename"),FIND("[",CELL("filename"))+1,FIND("]",CELL("filename"))-FIND("[",CELL("filename"))-1)," JH Farmer Payment-",""),".xlsx","")</f>
        <v>Indent</v>
      </c>
      <c r="Y897" s="13">
        <f t="shared" si="58"/>
        <v>13.502206834532375</v>
      </c>
      <c r="Z897" s="3">
        <v>0</v>
      </c>
    </row>
    <row r="898" spans="1:26" x14ac:dyDescent="0.25">
      <c r="A898" t="str">
        <f>CONCATENATE(Table2[[#This Row],[Code]],Table2[[#This Row],[Farmers Code]])</f>
        <v>200500010006</v>
      </c>
      <c r="B898" s="1" t="str">
        <f>INDEX('MPG Payment'!$A:$A,MATCH(Table2[[#This Row],[Code]],'MPG Payment'!B:B,0))</f>
        <v>BMC Code :2002</v>
      </c>
      <c r="C898" t="str">
        <f>VLOOKUP(Table2[[#This Row],[Code]],'MPG Payment'!B:C,2,0)</f>
        <v>Baski 2</v>
      </c>
      <c r="D898" s="17">
        <v>20050001</v>
      </c>
      <c r="E898" s="17" t="s">
        <v>19</v>
      </c>
      <c r="F898" s="1">
        <v>6</v>
      </c>
      <c r="G898" s="13">
        <v>8.6</v>
      </c>
      <c r="H898" s="13">
        <v>379.47760000000005</v>
      </c>
      <c r="I898" s="166">
        <v>0</v>
      </c>
      <c r="J898" s="191">
        <v>0</v>
      </c>
      <c r="K898" s="166">
        <v>0</v>
      </c>
      <c r="L898" s="166">
        <v>0</v>
      </c>
      <c r="M898" s="18">
        <v>0</v>
      </c>
      <c r="N898" s="165" t="str">
        <f>VLOOKUP(Table2[[#This Row],[Code]],'MPG Payment'!$B$4:$Z$130,25,0)</f>
        <v>Release1</v>
      </c>
      <c r="O898" s="170">
        <f t="shared" si="59"/>
        <v>379</v>
      </c>
      <c r="P898" t="str">
        <f>IFERROR(VLOOKUP(D898,'Bank Master'!$C$3:$D$7987,2,0),"Indirect")</f>
        <v>Direct</v>
      </c>
      <c r="Q898" t="str">
        <f>IFERROR(VLOOKUP(A898,Table1424[],6,0),0)</f>
        <v>JOSEF KUJUR</v>
      </c>
      <c r="R898" t="str">
        <f>IFERROR(VLOOKUP(A898,Table1424[],7,0),0)</f>
        <v>22009489248</v>
      </c>
      <c r="S898" t="str">
        <f>IFERROR(VLOOKUP(A898,Table1424[],8,0),0)</f>
        <v>SBIN0RRVCGB</v>
      </c>
      <c r="T898" t="str">
        <f>IFERROR(VLOOKUP(A898,Table1424[],9,0),0)</f>
        <v>STATE BANK OF INDIA</v>
      </c>
      <c r="U898" s="40">
        <f>IFERROR(VLOOKUP(A898,Table1424[],10,0),0)</f>
        <v>45565</v>
      </c>
      <c r="V898">
        <f t="shared" si="60"/>
        <v>1</v>
      </c>
      <c r="W898" t="str">
        <f t="shared" si="61"/>
        <v>Available</v>
      </c>
      <c r="X898" s="164" t="str" cm="1">
        <f t="array" aca="1" ref="X898" ca="1">SUBSTITUTE(SUBSTITUTE(MID(CELL("filename"),FIND("[",CELL("filename"))+1,FIND("]",CELL("filename"))-FIND("[",CELL("filename"))-1)," JH Farmer Payment-",""),".xlsx","")</f>
        <v>Indent</v>
      </c>
      <c r="Y898" s="13">
        <f t="shared" si="58"/>
        <v>13.237590697674422</v>
      </c>
      <c r="Z898" s="3">
        <v>0</v>
      </c>
    </row>
    <row r="899" spans="1:26" x14ac:dyDescent="0.25">
      <c r="A899" t="str">
        <f>CONCATENATE(Table2[[#This Row],[Code]],Table2[[#This Row],[Farmers Code]])</f>
        <v>200500010007</v>
      </c>
      <c r="B899" s="1" t="str">
        <f>INDEX('MPG Payment'!$A:$A,MATCH(Table2[[#This Row],[Code]],'MPG Payment'!B:B,0))</f>
        <v>BMC Code :2002</v>
      </c>
      <c r="C899" t="str">
        <f>VLOOKUP(Table2[[#This Row],[Code]],'MPG Payment'!B:C,2,0)</f>
        <v>Baski 2</v>
      </c>
      <c r="D899" s="17">
        <v>20050001</v>
      </c>
      <c r="E899" s="17" t="s">
        <v>20</v>
      </c>
      <c r="F899" s="1">
        <v>8</v>
      </c>
      <c r="G899" s="13">
        <v>20.420000000000002</v>
      </c>
      <c r="H899" s="13">
        <v>1022.2508</v>
      </c>
      <c r="I899" s="166">
        <v>0</v>
      </c>
      <c r="J899" s="191">
        <v>0</v>
      </c>
      <c r="K899" s="166">
        <v>0</v>
      </c>
      <c r="L899" s="166">
        <v>0</v>
      </c>
      <c r="M899" s="18">
        <v>0</v>
      </c>
      <c r="N899" s="165" t="str">
        <f>VLOOKUP(Table2[[#This Row],[Code]],'MPG Payment'!$B$4:$Z$130,25,0)</f>
        <v>Release1</v>
      </c>
      <c r="O899" s="170">
        <f t="shared" si="59"/>
        <v>1022</v>
      </c>
      <c r="P899" t="str">
        <f>IFERROR(VLOOKUP(D899,'Bank Master'!$C$3:$D$7987,2,0),"Indirect")</f>
        <v>Direct</v>
      </c>
      <c r="Q899" t="str">
        <f>IFERROR(VLOOKUP(A899,Table1424[],6,0),0)</f>
        <v>RAJESH KUJUR</v>
      </c>
      <c r="R899" t="str">
        <f>IFERROR(VLOOKUP(A899,Table1424[],7,0),0)</f>
        <v>4904108000556</v>
      </c>
      <c r="S899" t="str">
        <f>IFERROR(VLOOKUP(A899,Table1424[],8,0),0)</f>
        <v>CNRB0004904</v>
      </c>
      <c r="T899" t="str">
        <f>IFERROR(VLOOKUP(A899,Table1424[],9,0),0)</f>
        <v>CANARA BANK</v>
      </c>
      <c r="U899" s="40">
        <f>IFERROR(VLOOKUP(A899,Table1424[],10,0),0)</f>
        <v>45565</v>
      </c>
      <c r="V899">
        <f t="shared" si="60"/>
        <v>1</v>
      </c>
      <c r="W899" t="str">
        <f t="shared" si="61"/>
        <v>Available</v>
      </c>
      <c r="X899" s="164" t="str" cm="1">
        <f t="array" aca="1" ref="X899" ca="1">SUBSTITUTE(SUBSTITUTE(MID(CELL("filename"),FIND("[",CELL("filename"))+1,FIND("]",CELL("filename"))-FIND("[",CELL("filename"))-1)," JH Farmer Payment-",""),".xlsx","")</f>
        <v>Indent</v>
      </c>
      <c r="Y899" s="13">
        <f t="shared" ref="Y899:Y962" si="62">(F899*0.05)*(H899/G899)</f>
        <v>20.024501469147893</v>
      </c>
      <c r="Z899" s="3">
        <v>0</v>
      </c>
    </row>
    <row r="900" spans="1:26" x14ac:dyDescent="0.25">
      <c r="A900" t="str">
        <f>CONCATENATE(Table2[[#This Row],[Code]],Table2[[#This Row],[Farmers Code]])</f>
        <v>200500010008</v>
      </c>
      <c r="B900" s="1" t="str">
        <f>INDEX('MPG Payment'!$A:$A,MATCH(Table2[[#This Row],[Code]],'MPG Payment'!B:B,0))</f>
        <v>BMC Code :2002</v>
      </c>
      <c r="C900" t="str">
        <f>VLOOKUP(Table2[[#This Row],[Code]],'MPG Payment'!B:C,2,0)</f>
        <v>Baski 2</v>
      </c>
      <c r="D900" s="17">
        <v>20050001</v>
      </c>
      <c r="E900" s="17" t="s">
        <v>41</v>
      </c>
      <c r="F900" s="1">
        <v>7</v>
      </c>
      <c r="G900" s="13">
        <v>26.45</v>
      </c>
      <c r="H900" s="13">
        <v>950.68119999999999</v>
      </c>
      <c r="I900" s="166">
        <v>0</v>
      </c>
      <c r="J900" s="191">
        <v>0</v>
      </c>
      <c r="K900" s="166">
        <v>0</v>
      </c>
      <c r="L900" s="166">
        <v>0</v>
      </c>
      <c r="M900" s="18">
        <v>0</v>
      </c>
      <c r="N900" s="165" t="str">
        <f>VLOOKUP(Table2[[#This Row],[Code]],'MPG Payment'!$B$4:$Z$130,25,0)</f>
        <v>Release1</v>
      </c>
      <c r="O900" s="170">
        <f t="shared" si="59"/>
        <v>951</v>
      </c>
      <c r="P900" t="str">
        <f>IFERROR(VLOOKUP(D900,'Bank Master'!$C$3:$D$7987,2,0),"Indirect")</f>
        <v>Direct</v>
      </c>
      <c r="Q900" t="str">
        <f>IFERROR(VLOOKUP(A900,Table1424[],6,0),0)</f>
        <v>BIRSA GOP</v>
      </c>
      <c r="R900" t="str">
        <f>IFERROR(VLOOKUP(A900,Table1424[],7,0),0)</f>
        <v>22009532885</v>
      </c>
      <c r="S900" t="str">
        <f>IFERROR(VLOOKUP(A900,Table1424[],8,0),0)</f>
        <v>SBIN0RRVCGB</v>
      </c>
      <c r="T900" t="str">
        <f>IFERROR(VLOOKUP(A900,Table1424[],9,0),0)</f>
        <v>STATE BANK OF INDIA</v>
      </c>
      <c r="U900" s="40">
        <f>IFERROR(VLOOKUP(A900,Table1424[],10,0),0)</f>
        <v>45565</v>
      </c>
      <c r="V900">
        <f t="shared" si="60"/>
        <v>1</v>
      </c>
      <c r="W900" t="str">
        <f t="shared" si="61"/>
        <v>Available</v>
      </c>
      <c r="X900" s="164" t="str" cm="1">
        <f t="array" aca="1" ref="X900" ca="1">SUBSTITUTE(SUBSTITUTE(MID(CELL("filename"),FIND("[",CELL("filename"))+1,FIND("]",CELL("filename"))-FIND("[",CELL("filename"))-1)," JH Farmer Payment-",""),".xlsx","")</f>
        <v>Indent</v>
      </c>
      <c r="Y900" s="13">
        <f t="shared" si="62"/>
        <v>12.57990245746692</v>
      </c>
      <c r="Z900" s="3">
        <v>0</v>
      </c>
    </row>
    <row r="901" spans="1:26" x14ac:dyDescent="0.25">
      <c r="A901" t="str">
        <f>CONCATENATE(Table2[[#This Row],[Code]],Table2[[#This Row],[Farmers Code]])</f>
        <v>200500010009</v>
      </c>
      <c r="B901" s="1" t="str">
        <f>INDEX('MPG Payment'!$A:$A,MATCH(Table2[[#This Row],[Code]],'MPG Payment'!B:B,0))</f>
        <v>BMC Code :2002</v>
      </c>
      <c r="C901" t="str">
        <f>VLOOKUP(Table2[[#This Row],[Code]],'MPG Payment'!B:C,2,0)</f>
        <v>Baski 2</v>
      </c>
      <c r="D901" s="17">
        <v>20050001</v>
      </c>
      <c r="E901" s="17" t="s">
        <v>36</v>
      </c>
      <c r="F901" s="1">
        <v>11</v>
      </c>
      <c r="G901" s="13">
        <v>63.6</v>
      </c>
      <c r="H901" s="13">
        <v>2603.0893999999998</v>
      </c>
      <c r="I901" s="166">
        <v>0</v>
      </c>
      <c r="J901" s="191">
        <v>0</v>
      </c>
      <c r="K901" s="166">
        <v>0</v>
      </c>
      <c r="L901" s="166">
        <v>0</v>
      </c>
      <c r="M901" s="18">
        <v>0</v>
      </c>
      <c r="N901" s="165" t="str">
        <f>VLOOKUP(Table2[[#This Row],[Code]],'MPG Payment'!$B$4:$Z$130,25,0)</f>
        <v>Release1</v>
      </c>
      <c r="O901" s="170">
        <f t="shared" si="59"/>
        <v>2603</v>
      </c>
      <c r="P901" t="str">
        <f>IFERROR(VLOOKUP(D901,'Bank Master'!$C$3:$D$7987,2,0),"Indirect")</f>
        <v>Direct</v>
      </c>
      <c r="Q901" t="str">
        <f>IFERROR(VLOOKUP(A901,Table1424[],6,0),0)</f>
        <v>RITA DEVI</v>
      </c>
      <c r="R901" t="str">
        <f>IFERROR(VLOOKUP(A901,Table1424[],7,0),0)</f>
        <v>4904108001850</v>
      </c>
      <c r="S901" t="str">
        <f>IFERROR(VLOOKUP(A901,Table1424[],8,0),0)</f>
        <v>CNRB0004904</v>
      </c>
      <c r="T901" t="str">
        <f>IFERROR(VLOOKUP(A901,Table1424[],9,0),0)</f>
        <v>CANARA BANK</v>
      </c>
      <c r="U901" s="40">
        <f>IFERROR(VLOOKUP(A901,Table1424[],10,0),0)</f>
        <v>45565</v>
      </c>
      <c r="V901">
        <f t="shared" si="60"/>
        <v>1</v>
      </c>
      <c r="W901" t="str">
        <f t="shared" si="61"/>
        <v>Available</v>
      </c>
      <c r="X901" s="164" t="str" cm="1">
        <f t="array" aca="1" ref="X901" ca="1">SUBSTITUTE(SUBSTITUTE(MID(CELL("filename"),FIND("[",CELL("filename"))+1,FIND("]",CELL("filename"))-FIND("[",CELL("filename"))-1)," JH Farmer Payment-",""),".xlsx","")</f>
        <v>Indent</v>
      </c>
      <c r="Y901" s="13">
        <f t="shared" si="62"/>
        <v>22.510993238993713</v>
      </c>
      <c r="Z901" s="3">
        <v>0</v>
      </c>
    </row>
    <row r="902" spans="1:26" x14ac:dyDescent="0.25">
      <c r="A902" t="str">
        <f>CONCATENATE(Table2[[#This Row],[Code]],Table2[[#This Row],[Farmers Code]])</f>
        <v>200500010012</v>
      </c>
      <c r="B902" s="1" t="str">
        <f>INDEX('MPG Payment'!$A:$A,MATCH(Table2[[#This Row],[Code]],'MPG Payment'!B:B,0))</f>
        <v>BMC Code :2002</v>
      </c>
      <c r="C902" t="str">
        <f>VLOOKUP(Table2[[#This Row],[Code]],'MPG Payment'!B:C,2,0)</f>
        <v>Baski 2</v>
      </c>
      <c r="D902" s="17">
        <v>20050001</v>
      </c>
      <c r="E902" s="17" t="s">
        <v>40</v>
      </c>
      <c r="F902" s="1">
        <v>13</v>
      </c>
      <c r="G902" s="13">
        <v>55.22</v>
      </c>
      <c r="H902" s="13">
        <v>2145.9120000000003</v>
      </c>
      <c r="I902" s="166">
        <v>0</v>
      </c>
      <c r="J902" s="191">
        <v>0</v>
      </c>
      <c r="K902" s="166">
        <v>0</v>
      </c>
      <c r="L902" s="166">
        <v>0</v>
      </c>
      <c r="M902" s="18">
        <v>0</v>
      </c>
      <c r="N902" s="165" t="str">
        <f>VLOOKUP(Table2[[#This Row],[Code]],'MPG Payment'!$B$4:$Z$130,25,0)</f>
        <v>Release1</v>
      </c>
      <c r="O902" s="170">
        <f t="shared" si="59"/>
        <v>2146</v>
      </c>
      <c r="P902" t="str">
        <f>IFERROR(VLOOKUP(D902,'Bank Master'!$C$3:$D$7987,2,0),"Indirect")</f>
        <v>Direct</v>
      </c>
      <c r="Q902" t="str">
        <f>IFERROR(VLOOKUP(A902,Table1424[],6,0),0)</f>
        <v>ASHOK GOPE</v>
      </c>
      <c r="R902" t="str">
        <f>IFERROR(VLOOKUP(A902,Table1424[],7,0),0)</f>
        <v>4904108001862</v>
      </c>
      <c r="S902" t="str">
        <f>IFERROR(VLOOKUP(A902,Table1424[],8,0),0)</f>
        <v>CNRB0004904</v>
      </c>
      <c r="T902" t="str">
        <f>IFERROR(VLOOKUP(A902,Table1424[],9,0),0)</f>
        <v>CANARA BANK</v>
      </c>
      <c r="U902" s="40">
        <f>IFERROR(VLOOKUP(A902,Table1424[],10,0),0)</f>
        <v>45565</v>
      </c>
      <c r="V902">
        <f t="shared" si="60"/>
        <v>1</v>
      </c>
      <c r="W902" t="str">
        <f t="shared" si="61"/>
        <v>Available</v>
      </c>
      <c r="X902" s="164" t="str" cm="1">
        <f t="array" aca="1" ref="X902" ca="1">SUBSTITUTE(SUBSTITUTE(MID(CELL("filename"),FIND("[",CELL("filename"))+1,FIND("]",CELL("filename"))-FIND("[",CELL("filename"))-1)," JH Farmer Payment-",""),".xlsx","")</f>
        <v>Indent</v>
      </c>
      <c r="Y902" s="13">
        <f t="shared" si="62"/>
        <v>25.259739224918508</v>
      </c>
      <c r="Z902" s="3">
        <v>0</v>
      </c>
    </row>
    <row r="903" spans="1:26" x14ac:dyDescent="0.25">
      <c r="A903" t="str">
        <f>CONCATENATE(Table2[[#This Row],[Code]],Table2[[#This Row],[Farmers Code]])</f>
        <v>200500010015</v>
      </c>
      <c r="B903" s="1" t="str">
        <f>INDEX('MPG Payment'!$A:$A,MATCH(Table2[[#This Row],[Code]],'MPG Payment'!B:B,0))</f>
        <v>BMC Code :2002</v>
      </c>
      <c r="C903" t="str">
        <f>VLOOKUP(Table2[[#This Row],[Code]],'MPG Payment'!B:C,2,0)</f>
        <v>Baski 2</v>
      </c>
      <c r="D903" s="17">
        <v>20050001</v>
      </c>
      <c r="E903" s="17" t="s">
        <v>25</v>
      </c>
      <c r="F903" s="1">
        <v>14</v>
      </c>
      <c r="G903" s="13">
        <v>54.699999999999996</v>
      </c>
      <c r="H903" s="13">
        <v>2084.3717999999999</v>
      </c>
      <c r="I903" s="166">
        <v>0</v>
      </c>
      <c r="J903" s="191">
        <v>0</v>
      </c>
      <c r="K903" s="166">
        <v>0</v>
      </c>
      <c r="L903" s="166">
        <v>0</v>
      </c>
      <c r="M903" s="18">
        <v>0</v>
      </c>
      <c r="N903" s="165" t="str">
        <f>VLOOKUP(Table2[[#This Row],[Code]],'MPG Payment'!$B$4:$Z$130,25,0)</f>
        <v>Release1</v>
      </c>
      <c r="O903" s="170">
        <f t="shared" si="59"/>
        <v>2084</v>
      </c>
      <c r="P903" t="str">
        <f>IFERROR(VLOOKUP(D903,'Bank Master'!$C$3:$D$7987,2,0),"Indirect")</f>
        <v>Direct</v>
      </c>
      <c r="Q903" t="str">
        <f>IFERROR(VLOOKUP(A903,Table1424[],6,0),0)</f>
        <v>SUKRO DEVI</v>
      </c>
      <c r="R903" t="str">
        <f>IFERROR(VLOOKUP(A903,Table1424[],7,0),0)</f>
        <v>22009516932</v>
      </c>
      <c r="S903" t="str">
        <f>IFERROR(VLOOKUP(A903,Table1424[],8,0),0)</f>
        <v>SBIN0RRVCGB</v>
      </c>
      <c r="T903" t="str">
        <f>IFERROR(VLOOKUP(A903,Table1424[],9,0),0)</f>
        <v>STATE BANK OF INDIA</v>
      </c>
      <c r="U903" s="40">
        <f>IFERROR(VLOOKUP(A903,Table1424[],10,0),0)</f>
        <v>45565</v>
      </c>
      <c r="V903">
        <f t="shared" si="60"/>
        <v>1</v>
      </c>
      <c r="W903" t="str">
        <f t="shared" si="61"/>
        <v>Available</v>
      </c>
      <c r="X903" s="164" t="str" cm="1">
        <f t="array" aca="1" ref="X903" ca="1">SUBSTITUTE(SUBSTITUTE(MID(CELL("filename"),FIND("[",CELL("filename"))+1,FIND("]",CELL("filename"))-FIND("[",CELL("filename"))-1)," JH Farmer Payment-",""),".xlsx","")</f>
        <v>Indent</v>
      </c>
      <c r="Y903" s="13">
        <f t="shared" si="62"/>
        <v>26.673862157221208</v>
      </c>
      <c r="Z903" s="3">
        <v>0</v>
      </c>
    </row>
    <row r="904" spans="1:26" x14ac:dyDescent="0.25">
      <c r="A904" t="str">
        <f>CONCATENATE(Table2[[#This Row],[Code]],Table2[[#This Row],[Farmers Code]])</f>
        <v>200500010018</v>
      </c>
      <c r="B904" s="1" t="str">
        <f>INDEX('MPG Payment'!$A:$A,MATCH(Table2[[#This Row],[Code]],'MPG Payment'!B:B,0))</f>
        <v>BMC Code :2002</v>
      </c>
      <c r="C904" t="str">
        <f>VLOOKUP(Table2[[#This Row],[Code]],'MPG Payment'!B:C,2,0)</f>
        <v>Baski 2</v>
      </c>
      <c r="D904" s="17">
        <v>20050001</v>
      </c>
      <c r="E904" s="17" t="s">
        <v>2</v>
      </c>
      <c r="F904" s="1">
        <v>8</v>
      </c>
      <c r="G904" s="13">
        <v>103.12</v>
      </c>
      <c r="H904" s="13">
        <v>3717.6571999999996</v>
      </c>
      <c r="I904" s="166">
        <v>0</v>
      </c>
      <c r="J904" s="191">
        <v>0</v>
      </c>
      <c r="K904" s="166">
        <v>0</v>
      </c>
      <c r="L904" s="166">
        <v>0</v>
      </c>
      <c r="M904" s="18">
        <v>0</v>
      </c>
      <c r="N904" s="165" t="str">
        <f>VLOOKUP(Table2[[#This Row],[Code]],'MPG Payment'!$B$4:$Z$130,25,0)</f>
        <v>Release1</v>
      </c>
      <c r="O904" s="170">
        <f t="shared" si="59"/>
        <v>3718</v>
      </c>
      <c r="P904" t="str">
        <f>IFERROR(VLOOKUP(D904,'Bank Master'!$C$3:$D$7987,2,0),"Indirect")</f>
        <v>Direct</v>
      </c>
      <c r="Q904" t="str">
        <f>IFERROR(VLOOKUP(A904,Table1424[],6,0),0)</f>
        <v>NARENDRA GOPE</v>
      </c>
      <c r="R904" t="str">
        <f>IFERROR(VLOOKUP(A904,Table1424[],7,0),0)</f>
        <v>7277000100000239</v>
      </c>
      <c r="S904" t="str">
        <f>IFERROR(VLOOKUP(A904,Table1424[],8,0),0)</f>
        <v>PUNB0727700</v>
      </c>
      <c r="T904" t="str">
        <f>IFERROR(VLOOKUP(A904,Table1424[],9,0),0)</f>
        <v xml:space="preserve">PUNJAB NATIONAL BANK </v>
      </c>
      <c r="U904" s="40">
        <f>IFERROR(VLOOKUP(A904,Table1424[],10,0),0)</f>
        <v>45565</v>
      </c>
      <c r="V904">
        <f t="shared" si="60"/>
        <v>1</v>
      </c>
      <c r="W904" t="str">
        <f t="shared" si="61"/>
        <v>Available</v>
      </c>
      <c r="X904" s="164" t="str" cm="1">
        <f t="array" aca="1" ref="X904" ca="1">SUBSTITUTE(SUBSTITUTE(MID(CELL("filename"),FIND("[",CELL("filename"))+1,FIND("]",CELL("filename"))-FIND("[",CELL("filename"))-1)," JH Farmer Payment-",""),".xlsx","")</f>
        <v>Indent</v>
      </c>
      <c r="Y904" s="13">
        <f t="shared" si="62"/>
        <v>14.420702870442202</v>
      </c>
      <c r="Z904" s="3">
        <v>0</v>
      </c>
    </row>
    <row r="905" spans="1:26" x14ac:dyDescent="0.25">
      <c r="A905" t="str">
        <f>CONCATENATE(Table2[[#This Row],[Code]],Table2[[#This Row],[Farmers Code]])</f>
        <v>200500010020</v>
      </c>
      <c r="B905" s="1" t="str">
        <f>INDEX('MPG Payment'!$A:$A,MATCH(Table2[[#This Row],[Code]],'MPG Payment'!B:B,0))</f>
        <v>BMC Code :2002</v>
      </c>
      <c r="C905" t="str">
        <f>VLOOKUP(Table2[[#This Row],[Code]],'MPG Payment'!B:C,2,0)</f>
        <v>Baski 2</v>
      </c>
      <c r="D905" s="17">
        <v>20050001</v>
      </c>
      <c r="E905" s="17" t="s">
        <v>4</v>
      </c>
      <c r="F905" s="1">
        <v>6</v>
      </c>
      <c r="G905" s="13">
        <v>12.660000000000002</v>
      </c>
      <c r="H905" s="13">
        <v>557.76140000000009</v>
      </c>
      <c r="I905" s="166">
        <v>0</v>
      </c>
      <c r="J905" s="191">
        <v>0</v>
      </c>
      <c r="K905" s="166">
        <v>0</v>
      </c>
      <c r="L905" s="166">
        <v>0</v>
      </c>
      <c r="M905" s="18">
        <v>0</v>
      </c>
      <c r="N905" s="165" t="str">
        <f>VLOOKUP(Table2[[#This Row],[Code]],'MPG Payment'!$B$4:$Z$130,25,0)</f>
        <v>Release1</v>
      </c>
      <c r="O905" s="170">
        <f t="shared" si="59"/>
        <v>558</v>
      </c>
      <c r="P905" t="str">
        <f>IFERROR(VLOOKUP(D905,'Bank Master'!$C$3:$D$7987,2,0),"Indirect")</f>
        <v>Direct</v>
      </c>
      <c r="Q905" t="str">
        <f>IFERROR(VLOOKUP(A905,Table1424[],6,0),0)</f>
        <v>MANOJ BAKHLA</v>
      </c>
      <c r="R905" t="str">
        <f>IFERROR(VLOOKUP(A905,Table1424[],7,0),0)</f>
        <v>4904108000537</v>
      </c>
      <c r="S905" t="str">
        <f>IFERROR(VLOOKUP(A905,Table1424[],8,0),0)</f>
        <v>CNRB0004904</v>
      </c>
      <c r="T905" t="str">
        <f>IFERROR(VLOOKUP(A905,Table1424[],9,0),0)</f>
        <v>CANARA BANK</v>
      </c>
      <c r="U905" s="40">
        <f>IFERROR(VLOOKUP(A905,Table1424[],10,0),0)</f>
        <v>45572</v>
      </c>
      <c r="V905">
        <f t="shared" si="60"/>
        <v>1</v>
      </c>
      <c r="W905" t="str">
        <f t="shared" si="61"/>
        <v>Available</v>
      </c>
      <c r="X905" s="164" t="str" cm="1">
        <f t="array" aca="1" ref="X905" ca="1">SUBSTITUTE(SUBSTITUTE(MID(CELL("filename"),FIND("[",CELL("filename"))+1,FIND("]",CELL("filename"))-FIND("[",CELL("filename"))-1)," JH Farmer Payment-",""),".xlsx","")</f>
        <v>Indent</v>
      </c>
      <c r="Y905" s="13">
        <f t="shared" si="62"/>
        <v>13.217094786729861</v>
      </c>
      <c r="Z905" s="3">
        <v>0</v>
      </c>
    </row>
    <row r="906" spans="1:26" x14ac:dyDescent="0.25">
      <c r="A906" t="str">
        <f>CONCATENATE(Table2[[#This Row],[Code]],Table2[[#This Row],[Farmers Code]])</f>
        <v>200500010023</v>
      </c>
      <c r="B906" s="1" t="str">
        <f>INDEX('MPG Payment'!$A:$A,MATCH(Table2[[#This Row],[Code]],'MPG Payment'!B:B,0))</f>
        <v>BMC Code :2002</v>
      </c>
      <c r="C906" t="str">
        <f>VLOOKUP(Table2[[#This Row],[Code]],'MPG Payment'!B:C,2,0)</f>
        <v>Baski 2</v>
      </c>
      <c r="D906" s="17">
        <v>20050001</v>
      </c>
      <c r="E906" s="17" t="s">
        <v>38</v>
      </c>
      <c r="F906" s="1">
        <v>7</v>
      </c>
      <c r="G906" s="13">
        <v>19.04</v>
      </c>
      <c r="H906" s="13">
        <v>1234.2479999999998</v>
      </c>
      <c r="I906" s="166">
        <v>0</v>
      </c>
      <c r="J906" s="191">
        <v>0</v>
      </c>
      <c r="K906" s="166">
        <v>0</v>
      </c>
      <c r="L906" s="166">
        <v>0</v>
      </c>
      <c r="M906" s="18">
        <v>0</v>
      </c>
      <c r="N906" s="165" t="str">
        <f>VLOOKUP(Table2[[#This Row],[Code]],'MPG Payment'!$B$4:$Z$130,25,0)</f>
        <v>Release1</v>
      </c>
      <c r="O906" s="170">
        <f t="shared" si="59"/>
        <v>1234</v>
      </c>
      <c r="P906" t="str">
        <f>IFERROR(VLOOKUP(D906,'Bank Master'!$C$3:$D$7987,2,0),"Indirect")</f>
        <v>Direct</v>
      </c>
      <c r="Q906" t="str">
        <f>IFERROR(VLOOKUP(A906,Table1424[],6,0),0)</f>
        <v>KANDRU GOP</v>
      </c>
      <c r="R906" t="str">
        <f>IFERROR(VLOOKUP(A906,Table1424[],7,0),0)</f>
        <v>4904108001928</v>
      </c>
      <c r="S906" t="str">
        <f>IFERROR(VLOOKUP(A906,Table1424[],8,0),0)</f>
        <v>CNRB0004904</v>
      </c>
      <c r="T906" t="str">
        <f>IFERROR(VLOOKUP(A906,Table1424[],9,0),0)</f>
        <v>CANARA BANK</v>
      </c>
      <c r="U906" s="40">
        <f>IFERROR(VLOOKUP(A906,Table1424[],10,0),0)</f>
        <v>45649</v>
      </c>
      <c r="V906">
        <f t="shared" si="60"/>
        <v>1</v>
      </c>
      <c r="W906" t="str">
        <f t="shared" si="61"/>
        <v>Available</v>
      </c>
      <c r="X906" s="164" t="str" cm="1">
        <f t="array" aca="1" ref="X906" ca="1">SUBSTITUTE(SUBSTITUTE(MID(CELL("filename"),FIND("[",CELL("filename"))+1,FIND("]",CELL("filename"))-FIND("[",CELL("filename"))-1)," JH Farmer Payment-",""),".xlsx","")</f>
        <v>Indent</v>
      </c>
      <c r="Y906" s="13">
        <f t="shared" si="62"/>
        <v>22.688382352941179</v>
      </c>
      <c r="Z906" s="3">
        <v>0</v>
      </c>
    </row>
    <row r="907" spans="1:26" x14ac:dyDescent="0.25">
      <c r="A907" t="str">
        <f>CONCATENATE(Table2[[#This Row],[Code]],Table2[[#This Row],[Farmers Code]])</f>
        <v>200500010027</v>
      </c>
      <c r="B907" s="1" t="str">
        <f>INDEX('MPG Payment'!$A:$A,MATCH(Table2[[#This Row],[Code]],'MPG Payment'!B:B,0))</f>
        <v>BMC Code :2002</v>
      </c>
      <c r="C907" t="str">
        <f>VLOOKUP(Table2[[#This Row],[Code]],'MPG Payment'!B:C,2,0)</f>
        <v>Baski 2</v>
      </c>
      <c r="D907" s="17">
        <v>20050001</v>
      </c>
      <c r="E907" s="17" t="s">
        <v>6</v>
      </c>
      <c r="F907" s="1">
        <v>14</v>
      </c>
      <c r="G907" s="13">
        <v>36.4</v>
      </c>
      <c r="H907" s="13">
        <v>1231.6587999999999</v>
      </c>
      <c r="I907" s="166">
        <v>0</v>
      </c>
      <c r="J907" s="191">
        <v>0</v>
      </c>
      <c r="K907" s="166">
        <v>0</v>
      </c>
      <c r="L907" s="166">
        <v>0</v>
      </c>
      <c r="M907" s="18">
        <v>0</v>
      </c>
      <c r="N907" s="165" t="str">
        <f>VLOOKUP(Table2[[#This Row],[Code]],'MPG Payment'!$B$4:$Z$130,25,0)</f>
        <v>Release1</v>
      </c>
      <c r="O907" s="170">
        <f t="shared" si="59"/>
        <v>1232</v>
      </c>
      <c r="P907" t="str">
        <f>IFERROR(VLOOKUP(D907,'Bank Master'!$C$3:$D$7987,2,0),"Indirect")</f>
        <v>Direct</v>
      </c>
      <c r="Q907" t="str">
        <f>IFERROR(VLOOKUP(A907,Table1424[],6,0),0)</f>
        <v>ANASALEN KUJUR</v>
      </c>
      <c r="R907" t="str">
        <f>IFERROR(VLOOKUP(A907,Table1424[],7,0),0)</f>
        <v>22009526699</v>
      </c>
      <c r="S907" t="str">
        <f>IFERROR(VLOOKUP(A907,Table1424[],8,0),0)</f>
        <v>SBIN0RRVCGB</v>
      </c>
      <c r="T907">
        <f>IFERROR(VLOOKUP(A907,Table1424[],9,0),0)</f>
        <v>0</v>
      </c>
      <c r="U907" s="40">
        <f>IFERROR(VLOOKUP(A907,Table1424[],10,0),0)</f>
        <v>0</v>
      </c>
      <c r="V907">
        <f t="shared" si="60"/>
        <v>1</v>
      </c>
      <c r="W907" t="str">
        <f t="shared" si="61"/>
        <v>Available</v>
      </c>
      <c r="X907" s="164" t="str" cm="1">
        <f t="array" aca="1" ref="X907" ca="1">SUBSTITUTE(SUBSTITUTE(MID(CELL("filename"),FIND("[",CELL("filename"))+1,FIND("]",CELL("filename"))-FIND("[",CELL("filename"))-1)," JH Farmer Payment-",""),".xlsx","")</f>
        <v>Indent</v>
      </c>
      <c r="Y907" s="13">
        <f t="shared" si="62"/>
        <v>23.685746153846154</v>
      </c>
      <c r="Z907" s="3">
        <v>0</v>
      </c>
    </row>
    <row r="908" spans="1:26" x14ac:dyDescent="0.25">
      <c r="A908" t="str">
        <f>CONCATENATE(Table2[[#This Row],[Code]],Table2[[#This Row],[Farmers Code]])</f>
        <v>200500010028</v>
      </c>
      <c r="B908" s="1" t="str">
        <f>INDEX('MPG Payment'!$A:$A,MATCH(Table2[[#This Row],[Code]],'MPG Payment'!B:B,0))</f>
        <v>BMC Code :2002</v>
      </c>
      <c r="C908" t="str">
        <f>VLOOKUP(Table2[[#This Row],[Code]],'MPG Payment'!B:C,2,0)</f>
        <v>Baski 2</v>
      </c>
      <c r="D908" s="17">
        <v>20050001</v>
      </c>
      <c r="E908" s="17" t="s">
        <v>30</v>
      </c>
      <c r="F908" s="1">
        <v>5</v>
      </c>
      <c r="G908" s="13">
        <v>11.719999999999999</v>
      </c>
      <c r="H908" s="13">
        <v>544.03599999999994</v>
      </c>
      <c r="I908" s="166">
        <v>0</v>
      </c>
      <c r="J908" s="191">
        <v>0</v>
      </c>
      <c r="K908" s="166">
        <v>0</v>
      </c>
      <c r="L908" s="166">
        <v>0</v>
      </c>
      <c r="M908" s="18">
        <v>0</v>
      </c>
      <c r="N908" s="165" t="str">
        <f>VLOOKUP(Table2[[#This Row],[Code]],'MPG Payment'!$B$4:$Z$130,25,0)</f>
        <v>Release1</v>
      </c>
      <c r="O908" s="170">
        <f t="shared" si="59"/>
        <v>544</v>
      </c>
      <c r="P908" t="str">
        <f>IFERROR(VLOOKUP(D908,'Bank Master'!$C$3:$D$7987,2,0),"Indirect")</f>
        <v>Direct</v>
      </c>
      <c r="Q908" t="str">
        <f>IFERROR(VLOOKUP(A908,Table1424[],6,0),0)</f>
        <v>DURGA GOPE</v>
      </c>
      <c r="R908" t="str">
        <f>IFERROR(VLOOKUP(A908,Table1424[],7,0),0)</f>
        <v>50250424759</v>
      </c>
      <c r="S908" t="str">
        <f>IFERROR(VLOOKUP(A908,Table1424[],8,0),0)</f>
        <v>IDIB000B873</v>
      </c>
      <c r="T908">
        <f>IFERROR(VLOOKUP(A908,Table1424[],9,0),0)</f>
        <v>0</v>
      </c>
      <c r="U908" s="40">
        <f>IFERROR(VLOOKUP(A908,Table1424[],10,0),0)</f>
        <v>0</v>
      </c>
      <c r="V908">
        <f t="shared" si="60"/>
        <v>1</v>
      </c>
      <c r="W908" t="str">
        <f t="shared" si="61"/>
        <v>Available</v>
      </c>
      <c r="X908" s="164" t="str" cm="1">
        <f t="array" aca="1" ref="X908" ca="1">SUBSTITUTE(SUBSTITUTE(MID(CELL("filename"),FIND("[",CELL("filename"))+1,FIND("]",CELL("filename"))-FIND("[",CELL("filename"))-1)," JH Farmer Payment-",""),".xlsx","")</f>
        <v>Indent</v>
      </c>
      <c r="Y908" s="13">
        <f t="shared" si="62"/>
        <v>11.604863481228669</v>
      </c>
      <c r="Z908" s="3">
        <v>0</v>
      </c>
    </row>
    <row r="909" spans="1:26" x14ac:dyDescent="0.25">
      <c r="A909" t="str">
        <f>CONCATENATE(Table2[[#This Row],[Code]],Table2[[#This Row],[Farmers Code]])</f>
        <v>200500010029</v>
      </c>
      <c r="B909" s="1" t="str">
        <f>INDEX('MPG Payment'!$A:$A,MATCH(Table2[[#This Row],[Code]],'MPG Payment'!B:B,0))</f>
        <v>BMC Code :2002</v>
      </c>
      <c r="C909" t="str">
        <f>VLOOKUP(Table2[[#This Row],[Code]],'MPG Payment'!B:C,2,0)</f>
        <v>Baski 2</v>
      </c>
      <c r="D909" s="17">
        <v>20050001</v>
      </c>
      <c r="E909" s="17" t="s">
        <v>31</v>
      </c>
      <c r="F909" s="1">
        <v>5</v>
      </c>
      <c r="G909" s="13">
        <v>7.8999999999999995</v>
      </c>
      <c r="H909" s="13">
        <v>351.50019999999995</v>
      </c>
      <c r="I909" s="166">
        <v>0</v>
      </c>
      <c r="J909" s="191">
        <v>0</v>
      </c>
      <c r="K909" s="166">
        <v>0</v>
      </c>
      <c r="L909" s="166">
        <v>0</v>
      </c>
      <c r="M909" s="18">
        <v>0</v>
      </c>
      <c r="N909" s="165" t="str">
        <f>VLOOKUP(Table2[[#This Row],[Code]],'MPG Payment'!$B$4:$Z$130,25,0)</f>
        <v>Release1</v>
      </c>
      <c r="O909" s="170">
        <f t="shared" si="59"/>
        <v>352</v>
      </c>
      <c r="P909" t="str">
        <f>IFERROR(VLOOKUP(D909,'Bank Master'!$C$3:$D$7987,2,0),"Indirect")</f>
        <v>Direct</v>
      </c>
      <c r="Q909" t="str">
        <f>IFERROR(VLOOKUP(A909,Table1424[],6,0),0)</f>
        <v>KAMLO DEVI</v>
      </c>
      <c r="R909" t="str">
        <f>IFERROR(VLOOKUP(A909,Table1424[],7,0),0)</f>
        <v>4904101000395</v>
      </c>
      <c r="S909" t="str">
        <f>IFERROR(VLOOKUP(A909,Table1424[],8,0),0)</f>
        <v>CNRB0004904</v>
      </c>
      <c r="T909">
        <f>IFERROR(VLOOKUP(A909,Table1424[],9,0),0)</f>
        <v>0</v>
      </c>
      <c r="U909" s="40">
        <f>IFERROR(VLOOKUP(A909,Table1424[],10,0),0)</f>
        <v>0</v>
      </c>
      <c r="V909">
        <f t="shared" si="60"/>
        <v>1</v>
      </c>
      <c r="W909" t="str">
        <f t="shared" si="61"/>
        <v>Available</v>
      </c>
      <c r="X909" s="164" t="str" cm="1">
        <f t="array" aca="1" ref="X909" ca="1">SUBSTITUTE(SUBSTITUTE(MID(CELL("filename"),FIND("[",CELL("filename"))+1,FIND("]",CELL("filename"))-FIND("[",CELL("filename"))-1)," JH Farmer Payment-",""),".xlsx","")</f>
        <v>Indent</v>
      </c>
      <c r="Y909" s="13">
        <f t="shared" si="62"/>
        <v>11.123424050632911</v>
      </c>
      <c r="Z909" s="3">
        <v>0</v>
      </c>
    </row>
    <row r="910" spans="1:26" x14ac:dyDescent="0.25">
      <c r="A910" t="str">
        <f>CONCATENATE(Table2[[#This Row],[Code]],Table2[[#This Row],[Farmers Code]])</f>
        <v>200500010030</v>
      </c>
      <c r="B910" s="1" t="str">
        <f>INDEX('MPG Payment'!$A:$A,MATCH(Table2[[#This Row],[Code]],'MPG Payment'!B:B,0))</f>
        <v>BMC Code :2002</v>
      </c>
      <c r="C910" t="str">
        <f>VLOOKUP(Table2[[#This Row],[Code]],'MPG Payment'!B:C,2,0)</f>
        <v>Baski 2</v>
      </c>
      <c r="D910" s="17">
        <v>20050001</v>
      </c>
      <c r="E910" s="17" t="s">
        <v>7</v>
      </c>
      <c r="F910" s="1">
        <v>14</v>
      </c>
      <c r="G910" s="13">
        <v>54.29999999999999</v>
      </c>
      <c r="H910" s="13">
        <v>2370.2681999999995</v>
      </c>
      <c r="I910" s="166">
        <v>0</v>
      </c>
      <c r="J910" s="191">
        <v>0</v>
      </c>
      <c r="K910" s="166">
        <v>0</v>
      </c>
      <c r="L910" s="166">
        <v>0</v>
      </c>
      <c r="M910" s="18">
        <v>0</v>
      </c>
      <c r="N910" s="165" t="str">
        <f>VLOOKUP(Table2[[#This Row],[Code]],'MPG Payment'!$B$4:$Z$130,25,0)</f>
        <v>Release1</v>
      </c>
      <c r="O910" s="170">
        <f t="shared" si="59"/>
        <v>2370</v>
      </c>
      <c r="P910" t="str">
        <f>IFERROR(VLOOKUP(D910,'Bank Master'!$C$3:$D$7987,2,0),"Indirect")</f>
        <v>Direct</v>
      </c>
      <c r="Q910" t="str">
        <f>IFERROR(VLOOKUP(A910,Table1424[],6,0),0)</f>
        <v>UMASH GOPE</v>
      </c>
      <c r="R910" t="str">
        <f>IFERROR(VLOOKUP(A910,Table1424[],7,0),0)</f>
        <v>494518210003853</v>
      </c>
      <c r="S910" t="str">
        <f>IFERROR(VLOOKUP(A910,Table1424[],8,0),0)</f>
        <v>BKID0004945</v>
      </c>
      <c r="T910">
        <f>IFERROR(VLOOKUP(A910,Table1424[],9,0),0)</f>
        <v>0</v>
      </c>
      <c r="U910" s="40">
        <f>IFERROR(VLOOKUP(A910,Table1424[],10,0),0)</f>
        <v>0</v>
      </c>
      <c r="V910">
        <f t="shared" si="60"/>
        <v>1</v>
      </c>
      <c r="W910" t="str">
        <f t="shared" si="61"/>
        <v>Available</v>
      </c>
      <c r="X910" s="164" t="str" cm="1">
        <f t="array" aca="1" ref="X910" ca="1">SUBSTITUTE(SUBSTITUTE(MID(CELL("filename"),FIND("[",CELL("filename"))+1,FIND("]",CELL("filename"))-FIND("[",CELL("filename"))-1)," JH Farmer Payment-",""),".xlsx","")</f>
        <v>Indent</v>
      </c>
      <c r="Y910" s="13">
        <f t="shared" si="62"/>
        <v>30.555943646408842</v>
      </c>
      <c r="Z910" s="3">
        <v>0</v>
      </c>
    </row>
    <row r="911" spans="1:26" x14ac:dyDescent="0.25">
      <c r="A911" t="str">
        <f>CONCATENATE(Table2[[#This Row],[Code]],Table2[[#This Row],[Farmers Code]])</f>
        <v>200500010031</v>
      </c>
      <c r="B911" s="1" t="str">
        <f>INDEX('MPG Payment'!$A:$A,MATCH(Table2[[#This Row],[Code]],'MPG Payment'!B:B,0))</f>
        <v>BMC Code :2002</v>
      </c>
      <c r="C911" t="str">
        <f>VLOOKUP(Table2[[#This Row],[Code]],'MPG Payment'!B:C,2,0)</f>
        <v>Baski 2</v>
      </c>
      <c r="D911" s="17">
        <v>20050001</v>
      </c>
      <c r="E911" s="17" t="s">
        <v>422</v>
      </c>
      <c r="F911" s="1">
        <v>4</v>
      </c>
      <c r="G911" s="13">
        <v>6.66</v>
      </c>
      <c r="H911" s="13">
        <v>284.16480000000001</v>
      </c>
      <c r="I911" s="166">
        <v>0</v>
      </c>
      <c r="J911" s="191">
        <v>0</v>
      </c>
      <c r="K911" s="166">
        <v>0</v>
      </c>
      <c r="L911" s="166">
        <v>0</v>
      </c>
      <c r="M911" s="18">
        <v>0</v>
      </c>
      <c r="N911" s="165" t="str">
        <f>VLOOKUP(Table2[[#This Row],[Code]],'MPG Payment'!$B$4:$Z$130,25,0)</f>
        <v>Release1</v>
      </c>
      <c r="O911" s="170">
        <f t="shared" si="59"/>
        <v>284</v>
      </c>
      <c r="P911" t="str">
        <f>IFERROR(VLOOKUP(D911,'Bank Master'!$C$3:$D$7987,2,0),"Indirect")</f>
        <v>Direct</v>
      </c>
      <c r="Q911" t="str">
        <f>IFERROR(VLOOKUP(A911,Table1424[],6,0),0)</f>
        <v>TASLIM ALI</v>
      </c>
      <c r="R911" t="str">
        <f>IFERROR(VLOOKUP(A911,Table1424[],7,0),0)</f>
        <v>494510100013352</v>
      </c>
      <c r="S911" t="str">
        <f>IFERROR(VLOOKUP(A911,Table1424[],8,0),0)</f>
        <v>BKID0004945</v>
      </c>
      <c r="T911">
        <f>IFERROR(VLOOKUP(A911,Table1424[],9,0),0)</f>
        <v>0</v>
      </c>
      <c r="U911" s="40">
        <f>IFERROR(VLOOKUP(A911,Table1424[],10,0),0)</f>
        <v>0</v>
      </c>
      <c r="V911">
        <f t="shared" si="60"/>
        <v>1</v>
      </c>
      <c r="W911" t="str">
        <f t="shared" si="61"/>
        <v>Available</v>
      </c>
      <c r="X911" s="164" t="str" cm="1">
        <f t="array" aca="1" ref="X911" ca="1">SUBSTITUTE(SUBSTITUTE(MID(CELL("filename"),FIND("[",CELL("filename"))+1,FIND("]",CELL("filename"))-FIND("[",CELL("filename"))-1)," JH Farmer Payment-",""),".xlsx","")</f>
        <v>Indent</v>
      </c>
      <c r="Y911" s="13">
        <f t="shared" si="62"/>
        <v>8.5334774774774775</v>
      </c>
      <c r="Z911" s="3">
        <v>0</v>
      </c>
    </row>
    <row r="912" spans="1:26" x14ac:dyDescent="0.25">
      <c r="A912" t="str">
        <f>CONCATENATE(Table2[[#This Row],[Code]],Table2[[#This Row],[Farmers Code]])</f>
        <v>200500010034</v>
      </c>
      <c r="B912" s="1" t="str">
        <f>INDEX('MPG Payment'!$A:$A,MATCH(Table2[[#This Row],[Code]],'MPG Payment'!B:B,0))</f>
        <v>BMC Code :2002</v>
      </c>
      <c r="C912" t="str">
        <f>VLOOKUP(Table2[[#This Row],[Code]],'MPG Payment'!B:C,2,0)</f>
        <v>Baski 2</v>
      </c>
      <c r="D912" s="17">
        <v>20050001</v>
      </c>
      <c r="E912" s="17" t="s">
        <v>33</v>
      </c>
      <c r="F912" s="1">
        <v>7</v>
      </c>
      <c r="G912" s="13">
        <v>16.900000000000002</v>
      </c>
      <c r="H912" s="13">
        <v>724.83359999999993</v>
      </c>
      <c r="I912" s="166">
        <v>0</v>
      </c>
      <c r="J912" s="191">
        <v>0</v>
      </c>
      <c r="K912" s="166">
        <v>0</v>
      </c>
      <c r="L912" s="166">
        <v>0</v>
      </c>
      <c r="M912" s="18">
        <v>0</v>
      </c>
      <c r="N912" s="165" t="str">
        <f>VLOOKUP(Table2[[#This Row],[Code]],'MPG Payment'!$B$4:$Z$130,25,0)</f>
        <v>Release1</v>
      </c>
      <c r="O912" s="170">
        <f t="shared" si="59"/>
        <v>725</v>
      </c>
      <c r="P912" t="str">
        <f>IFERROR(VLOOKUP(D912,'Bank Master'!$C$3:$D$7987,2,0),"Indirect")</f>
        <v>Direct</v>
      </c>
      <c r="Q912" t="str">
        <f>IFERROR(VLOOKUP(A912,Table1424[],6,0),0)</f>
        <v>SAHBAJ ANSARI</v>
      </c>
      <c r="R912" t="str">
        <f>IFERROR(VLOOKUP(A912,Table1424[],7,0),0)</f>
        <v>54248100009581</v>
      </c>
      <c r="S912" t="str">
        <f>IFERROR(VLOOKUP(A912,Table1424[],8,0),0)</f>
        <v>BARB0RATUCH</v>
      </c>
      <c r="T912">
        <f>IFERROR(VLOOKUP(A912,Table1424[],9,0),0)</f>
        <v>0</v>
      </c>
      <c r="U912" s="40">
        <f>IFERROR(VLOOKUP(A912,Table1424[],10,0),0)</f>
        <v>0</v>
      </c>
      <c r="V912">
        <f t="shared" si="60"/>
        <v>1</v>
      </c>
      <c r="W912" t="str">
        <f t="shared" si="61"/>
        <v>Available</v>
      </c>
      <c r="X912" s="164" t="str" cm="1">
        <f t="array" aca="1" ref="X912" ca="1">SUBSTITUTE(SUBSTITUTE(MID(CELL("filename"),FIND("[",CELL("filename"))+1,FIND("]",CELL("filename"))-FIND("[",CELL("filename"))-1)," JH Farmer Payment-",""),".xlsx","")</f>
        <v>Indent</v>
      </c>
      <c r="Y912" s="13">
        <f t="shared" si="62"/>
        <v>15.011346745562127</v>
      </c>
      <c r="Z912" s="3">
        <v>0</v>
      </c>
    </row>
    <row r="913" spans="1:26" x14ac:dyDescent="0.25">
      <c r="A913" t="str">
        <f>CONCATENATE(Table2[[#This Row],[Code]],Table2[[#This Row],[Farmers Code]])</f>
        <v>200500010036</v>
      </c>
      <c r="B913" s="1" t="str">
        <f>INDEX('MPG Payment'!$A:$A,MATCH(Table2[[#This Row],[Code]],'MPG Payment'!B:B,0))</f>
        <v>BMC Code :2002</v>
      </c>
      <c r="C913" t="str">
        <f>VLOOKUP(Table2[[#This Row],[Code]],'MPG Payment'!B:C,2,0)</f>
        <v>Baski 2</v>
      </c>
      <c r="D913" s="17">
        <v>20050001</v>
      </c>
      <c r="E913" s="17" t="s">
        <v>10</v>
      </c>
      <c r="F913" s="1">
        <v>7</v>
      </c>
      <c r="G913" s="13">
        <v>15.52</v>
      </c>
      <c r="H913" s="13">
        <v>628.41639999999995</v>
      </c>
      <c r="I913" s="166">
        <v>0</v>
      </c>
      <c r="J913" s="191">
        <v>0</v>
      </c>
      <c r="K913" s="166">
        <v>0</v>
      </c>
      <c r="L913" s="166">
        <v>0</v>
      </c>
      <c r="M913" s="18">
        <v>0</v>
      </c>
      <c r="N913" s="165" t="str">
        <f>VLOOKUP(Table2[[#This Row],[Code]],'MPG Payment'!$B$4:$Z$130,25,0)</f>
        <v>Release1</v>
      </c>
      <c r="O913" s="170">
        <f t="shared" si="59"/>
        <v>628</v>
      </c>
      <c r="P913" t="str">
        <f>IFERROR(VLOOKUP(D913,'Bank Master'!$C$3:$D$7987,2,0),"Indirect")</f>
        <v>Direct</v>
      </c>
      <c r="Q913" t="str">
        <f>IFERROR(VLOOKUP(A913,Table1424[],6,0),0)</f>
        <v>PUTUL MINZ</v>
      </c>
      <c r="R913" t="str">
        <f>IFERROR(VLOOKUP(A913,Table1424[],7,0),0)</f>
        <v>54248100002487</v>
      </c>
      <c r="S913" t="str">
        <f>IFERROR(VLOOKUP(A913,Table1424[],8,0),0)</f>
        <v>BARB0RATUCH</v>
      </c>
      <c r="T913">
        <f>IFERROR(VLOOKUP(A913,Table1424[],9,0),0)</f>
        <v>0</v>
      </c>
      <c r="U913" s="40">
        <f>IFERROR(VLOOKUP(A913,Table1424[],10,0),0)</f>
        <v>45843</v>
      </c>
      <c r="V913">
        <f t="shared" si="60"/>
        <v>1</v>
      </c>
      <c r="W913" t="str">
        <f t="shared" si="61"/>
        <v>Available</v>
      </c>
      <c r="X913" s="164" t="str" cm="1">
        <f t="array" aca="1" ref="X913" ca="1">SUBSTITUTE(SUBSTITUTE(MID(CELL("filename"),FIND("[",CELL("filename"))+1,FIND("]",CELL("filename"))-FIND("[",CELL("filename"))-1)," JH Farmer Payment-",""),".xlsx","")</f>
        <v>Indent</v>
      </c>
      <c r="Y913" s="13">
        <f t="shared" si="62"/>
        <v>14.171761597938143</v>
      </c>
      <c r="Z913" s="3">
        <v>0</v>
      </c>
    </row>
    <row r="914" spans="1:26" x14ac:dyDescent="0.25">
      <c r="A914" t="str">
        <f>CONCATENATE(Table2[[#This Row],[Code]],Table2[[#This Row],[Farmers Code]])</f>
        <v>200500010039</v>
      </c>
      <c r="B914" s="1" t="str">
        <f>INDEX('MPG Payment'!$A:$A,MATCH(Table2[[#This Row],[Code]],'MPG Payment'!B:B,0))</f>
        <v>BMC Code :2002</v>
      </c>
      <c r="C914" t="str">
        <f>VLOOKUP(Table2[[#This Row],[Code]],'MPG Payment'!B:C,2,0)</f>
        <v>Baski 2</v>
      </c>
      <c r="D914" s="17">
        <v>20050001</v>
      </c>
      <c r="E914" s="17" t="s">
        <v>12</v>
      </c>
      <c r="F914" s="1">
        <v>7</v>
      </c>
      <c r="G914" s="13">
        <v>25.580000000000005</v>
      </c>
      <c r="H914" s="13">
        <v>1184.0308000000002</v>
      </c>
      <c r="I914" s="166">
        <v>0</v>
      </c>
      <c r="J914" s="191">
        <v>0</v>
      </c>
      <c r="K914" s="166">
        <v>0</v>
      </c>
      <c r="L914" s="166">
        <v>0</v>
      </c>
      <c r="M914" s="18">
        <v>0</v>
      </c>
      <c r="N914" s="165" t="str">
        <f>VLOOKUP(Table2[[#This Row],[Code]],'MPG Payment'!$B$4:$Z$130,25,0)</f>
        <v>Release1</v>
      </c>
      <c r="O914" s="170">
        <f t="shared" si="59"/>
        <v>1184</v>
      </c>
      <c r="P914" t="str">
        <f>IFERROR(VLOOKUP(D914,'Bank Master'!$C$3:$D$7987,2,0),"Indirect")</f>
        <v>Direct</v>
      </c>
      <c r="Q914" t="str">
        <f>IFERROR(VLOOKUP(A914,Table1424[],6,0),0)</f>
        <v>DANIYAL KUJUR</v>
      </c>
      <c r="R914" t="str">
        <f>IFERROR(VLOOKUP(A914,Table1424[],7,0),0)</f>
        <v>22009562300</v>
      </c>
      <c r="S914" t="str">
        <f>IFERROR(VLOOKUP(A914,Table1424[],8,0),0)</f>
        <v>SBIN0RRVCGB</v>
      </c>
      <c r="T914">
        <f>IFERROR(VLOOKUP(A914,Table1424[],9,0),0)</f>
        <v>0</v>
      </c>
      <c r="U914" s="40">
        <f>IFERROR(VLOOKUP(A914,Table1424[],10,0),0)</f>
        <v>45825</v>
      </c>
      <c r="V914">
        <f t="shared" si="60"/>
        <v>1</v>
      </c>
      <c r="W914" t="str">
        <f t="shared" si="61"/>
        <v>Available</v>
      </c>
      <c r="X914" s="164" t="str" cm="1">
        <f t="array" aca="1" ref="X914" ca="1">SUBSTITUTE(SUBSTITUTE(MID(CELL("filename"),FIND("[",CELL("filename"))+1,FIND("]",CELL("filename"))-FIND("[",CELL("filename"))-1)," JH Farmer Payment-",""),".xlsx","")</f>
        <v>Indent</v>
      </c>
      <c r="Y914" s="13">
        <f t="shared" si="62"/>
        <v>16.200577795152466</v>
      </c>
      <c r="Z914" s="3">
        <v>0</v>
      </c>
    </row>
    <row r="915" spans="1:26" x14ac:dyDescent="0.25">
      <c r="A915" t="str">
        <f>CONCATENATE(Table2[[#This Row],[Code]],Table2[[#This Row],[Farmers Code]])</f>
        <v>200500010040</v>
      </c>
      <c r="B915" s="1" t="str">
        <f>INDEX('MPG Payment'!$A:$A,MATCH(Table2[[#This Row],[Code]],'MPG Payment'!B:B,0))</f>
        <v>BMC Code :2002</v>
      </c>
      <c r="C915" t="str">
        <f>VLOOKUP(Table2[[#This Row],[Code]],'MPG Payment'!B:C,2,0)</f>
        <v>Baski 2</v>
      </c>
      <c r="D915" s="17">
        <v>20050001</v>
      </c>
      <c r="E915" s="17" t="s">
        <v>13</v>
      </c>
      <c r="F915" s="1">
        <v>7</v>
      </c>
      <c r="G915" s="13">
        <v>15.619999999999997</v>
      </c>
      <c r="H915" s="13">
        <v>630.5856</v>
      </c>
      <c r="I915" s="166">
        <v>0</v>
      </c>
      <c r="J915" s="191">
        <v>0</v>
      </c>
      <c r="K915" s="166">
        <v>0</v>
      </c>
      <c r="L915" s="166">
        <v>0</v>
      </c>
      <c r="M915" s="18">
        <v>0</v>
      </c>
      <c r="N915" s="165" t="str">
        <f>VLOOKUP(Table2[[#This Row],[Code]],'MPG Payment'!$B$4:$Z$130,25,0)</f>
        <v>Release1</v>
      </c>
      <c r="O915" s="170">
        <f t="shared" si="59"/>
        <v>631</v>
      </c>
      <c r="P915" t="str">
        <f>IFERROR(VLOOKUP(D915,'Bank Master'!$C$3:$D$7987,2,0),"Indirect")</f>
        <v>Direct</v>
      </c>
      <c r="Q915" t="str">
        <f>IFERROR(VLOOKUP(A915,Table1424[],6,0),0)</f>
        <v>REETA KUJUR</v>
      </c>
      <c r="R915" t="str">
        <f>IFERROR(VLOOKUP(A915,Table1424[],7,0),0)</f>
        <v>4904108001629</v>
      </c>
      <c r="S915" t="str">
        <f>IFERROR(VLOOKUP(A915,Table1424[],8,0),0)</f>
        <v>CNRB0004904</v>
      </c>
      <c r="T915">
        <f>IFERROR(VLOOKUP(A915,Table1424[],9,0),0)</f>
        <v>0</v>
      </c>
      <c r="U915" s="40">
        <f>IFERROR(VLOOKUP(A915,Table1424[],10,0),0)</f>
        <v>45825</v>
      </c>
      <c r="V915">
        <f t="shared" si="60"/>
        <v>1</v>
      </c>
      <c r="W915" t="str">
        <f t="shared" si="61"/>
        <v>Available</v>
      </c>
      <c r="X915" s="164" t="str" cm="1">
        <f t="array" aca="1" ref="X915" ca="1">SUBSTITUTE(SUBSTITUTE(MID(CELL("filename"),FIND("[",CELL("filename"))+1,FIND("]",CELL("filename"))-FIND("[",CELL("filename"))-1)," JH Farmer Payment-",""),".xlsx","")</f>
        <v>Indent</v>
      </c>
      <c r="Y915" s="13">
        <f t="shared" si="62"/>
        <v>14.129638924455829</v>
      </c>
      <c r="Z915" s="3">
        <v>0</v>
      </c>
    </row>
    <row r="916" spans="1:26" x14ac:dyDescent="0.25">
      <c r="A916" t="str">
        <f>CONCATENATE(Table2[[#This Row],[Code]],Table2[[#This Row],[Farmers Code]])</f>
        <v>200500010043</v>
      </c>
      <c r="B916" s="1" t="str">
        <f>INDEX('MPG Payment'!$A:$A,MATCH(Table2[[#This Row],[Code]],'MPG Payment'!B:B,0))</f>
        <v>BMC Code :2002</v>
      </c>
      <c r="C916" t="str">
        <f>VLOOKUP(Table2[[#This Row],[Code]],'MPG Payment'!B:C,2,0)</f>
        <v>Baski 2</v>
      </c>
      <c r="D916" s="17">
        <v>20050001</v>
      </c>
      <c r="E916" s="17" t="s">
        <v>1650</v>
      </c>
      <c r="F916" s="1">
        <v>7</v>
      </c>
      <c r="G916" s="13">
        <v>15.48</v>
      </c>
      <c r="H916" s="13">
        <v>738.55340000000012</v>
      </c>
      <c r="I916" s="166">
        <v>0</v>
      </c>
      <c r="J916" s="191">
        <v>0</v>
      </c>
      <c r="K916" s="166">
        <v>0</v>
      </c>
      <c r="L916" s="166">
        <v>0</v>
      </c>
      <c r="M916" s="18">
        <v>0</v>
      </c>
      <c r="N916" s="165" t="str">
        <f>VLOOKUP(Table2[[#This Row],[Code]],'MPG Payment'!$B$4:$Z$130,25,0)</f>
        <v>Release1</v>
      </c>
      <c r="O916" s="170">
        <f t="shared" si="59"/>
        <v>739</v>
      </c>
      <c r="P916" t="str">
        <f>IFERROR(VLOOKUP(D916,'Bank Master'!$C$3:$D$7987,2,0),"Indirect")</f>
        <v>Direct</v>
      </c>
      <c r="Q916" t="str">
        <f>IFERROR(VLOOKUP(A916,Table1424[],6,0),0)</f>
        <v>ANITA TOPPO</v>
      </c>
      <c r="R916" t="str">
        <f>IFERROR(VLOOKUP(A916,Table1424[],7,0),0)</f>
        <v>54248100013617</v>
      </c>
      <c r="S916" t="str">
        <f>IFERROR(VLOOKUP(A916,Table1424[],8,0),0)</f>
        <v>BARB0RATUCH</v>
      </c>
      <c r="T916">
        <f>IFERROR(VLOOKUP(A916,Table1424[],9,0),0)</f>
        <v>0</v>
      </c>
      <c r="U916" s="40">
        <f>IFERROR(VLOOKUP(A916,Table1424[],10,0),0)</f>
        <v>45846</v>
      </c>
      <c r="V916">
        <f t="shared" si="60"/>
        <v>1</v>
      </c>
      <c r="W916" t="str">
        <f t="shared" si="61"/>
        <v>Available</v>
      </c>
      <c r="X916" s="164" t="str" cm="1">
        <f t="array" aca="1" ref="X916" ca="1">SUBSTITUTE(SUBSTITUTE(MID(CELL("filename"),FIND("[",CELL("filename"))+1,FIND("]",CELL("filename"))-FIND("[",CELL("filename"))-1)," JH Farmer Payment-",""),".xlsx","")</f>
        <v>Indent</v>
      </c>
      <c r="Y916" s="13">
        <f t="shared" si="62"/>
        <v>16.69855878552972</v>
      </c>
      <c r="Z916" s="3">
        <v>0</v>
      </c>
    </row>
    <row r="917" spans="1:26" x14ac:dyDescent="0.25">
      <c r="A917" t="str">
        <f>CONCATENATE(Table2[[#This Row],[Code]],Table2[[#This Row],[Farmers Code]])</f>
        <v>200500010046</v>
      </c>
      <c r="B917" s="1" t="str">
        <f>INDEX('MPG Payment'!$A:$A,MATCH(Table2[[#This Row],[Code]],'MPG Payment'!B:B,0))</f>
        <v>BMC Code :2002</v>
      </c>
      <c r="C917" t="str">
        <f>VLOOKUP(Table2[[#This Row],[Code]],'MPG Payment'!B:C,2,0)</f>
        <v>Baski 2</v>
      </c>
      <c r="D917" s="17">
        <v>20050001</v>
      </c>
      <c r="E917" s="17" t="s">
        <v>129</v>
      </c>
      <c r="F917" s="1">
        <v>14</v>
      </c>
      <c r="G917" s="13">
        <v>63.999999999999993</v>
      </c>
      <c r="H917" s="13">
        <v>2612.7946000000002</v>
      </c>
      <c r="I917" s="166">
        <v>0</v>
      </c>
      <c r="J917" s="191">
        <v>0</v>
      </c>
      <c r="K917" s="166">
        <v>0</v>
      </c>
      <c r="L917" s="166">
        <v>0</v>
      </c>
      <c r="M917" s="18">
        <v>0</v>
      </c>
      <c r="N917" s="165" t="str">
        <f>VLOOKUP(Table2[[#This Row],[Code]],'MPG Payment'!$B$4:$Z$130,25,0)</f>
        <v>Release1</v>
      </c>
      <c r="O917" s="170">
        <f t="shared" si="59"/>
        <v>2613</v>
      </c>
      <c r="P917" t="str">
        <f>IFERROR(VLOOKUP(D917,'Bank Master'!$C$3:$D$7987,2,0),"Indirect")</f>
        <v>Direct</v>
      </c>
      <c r="Q917" t="str">
        <f>IFERROR(VLOOKUP(A917,Table1424[],6,0),0)</f>
        <v>NIRMAL KUJUR</v>
      </c>
      <c r="R917" t="str">
        <f>IFERROR(VLOOKUP(A917,Table1424[],7,0),0)</f>
        <v>22009531097</v>
      </c>
      <c r="S917" t="str">
        <f>IFERROR(VLOOKUP(A917,Table1424[],8,0),0)</f>
        <v>SBIN0RRVCGB</v>
      </c>
      <c r="T917">
        <f>IFERROR(VLOOKUP(A917,Table1424[],9,0),0)</f>
        <v>0</v>
      </c>
      <c r="U917" s="40">
        <f>IFERROR(VLOOKUP(A917,Table1424[],10,0),0)</f>
        <v>45923</v>
      </c>
      <c r="V917">
        <f t="shared" si="60"/>
        <v>1</v>
      </c>
      <c r="W917" t="str">
        <f t="shared" si="61"/>
        <v>Available</v>
      </c>
      <c r="X917" s="164" t="str" cm="1">
        <f t="array" aca="1" ref="X917" ca="1">SUBSTITUTE(SUBSTITUTE(MID(CELL("filename"),FIND("[",CELL("filename"))+1,FIND("]",CELL("filename"))-FIND("[",CELL("filename"))-1)," JH Farmer Payment-",""),".xlsx","")</f>
        <v>Indent</v>
      </c>
      <c r="Y917" s="13">
        <f t="shared" si="62"/>
        <v>28.577440937500011</v>
      </c>
      <c r="Z917" s="3">
        <v>0</v>
      </c>
    </row>
    <row r="918" spans="1:26" x14ac:dyDescent="0.25">
      <c r="A918" t="str">
        <f>CONCATENATE(Table2[[#This Row],[Code]],Table2[[#This Row],[Farmers Code]])</f>
        <v>200500010048</v>
      </c>
      <c r="B918" s="1" t="str">
        <f>INDEX('MPG Payment'!$A:$A,MATCH(Table2[[#This Row],[Code]],'MPG Payment'!B:B,0))</f>
        <v>BMC Code :2002</v>
      </c>
      <c r="C918" t="str">
        <f>VLOOKUP(Table2[[#This Row],[Code]],'MPG Payment'!B:C,2,0)</f>
        <v>Baski 2</v>
      </c>
      <c r="D918" s="17">
        <v>20050001</v>
      </c>
      <c r="E918" s="17" t="s">
        <v>424</v>
      </c>
      <c r="F918" s="1">
        <v>7</v>
      </c>
      <c r="G918" s="13">
        <v>23.14</v>
      </c>
      <c r="H918" s="13">
        <v>1143.771</v>
      </c>
      <c r="I918" s="166">
        <v>0</v>
      </c>
      <c r="J918" s="191">
        <v>0</v>
      </c>
      <c r="K918" s="166">
        <v>0</v>
      </c>
      <c r="L918" s="166">
        <v>0</v>
      </c>
      <c r="M918" s="18">
        <v>0</v>
      </c>
      <c r="N918" s="165" t="str">
        <f>VLOOKUP(Table2[[#This Row],[Code]],'MPG Payment'!$B$4:$Z$130,25,0)</f>
        <v>Release1</v>
      </c>
      <c r="O918" s="170">
        <f t="shared" si="59"/>
        <v>1144</v>
      </c>
      <c r="P918" t="str">
        <f>IFERROR(VLOOKUP(D918,'Bank Master'!$C$3:$D$7987,2,0),"Indirect")</f>
        <v>Direct</v>
      </c>
      <c r="Q918" t="str">
        <f>IFERROR(VLOOKUP(A918,Table1424[],6,0),0)</f>
        <v>MUNI KUJUR</v>
      </c>
      <c r="R918" t="str">
        <f>IFERROR(VLOOKUP(A918,Table1424[],7,0),0)</f>
        <v>54248100003506</v>
      </c>
      <c r="S918" t="str">
        <f>IFERROR(VLOOKUP(A918,Table1424[],8,0),0)</f>
        <v>BARB0RATUCH</v>
      </c>
      <c r="T918">
        <f>IFERROR(VLOOKUP(A918,Table1424[],9,0),0)</f>
        <v>0</v>
      </c>
      <c r="U918" s="40">
        <f>IFERROR(VLOOKUP(A918,Table1424[],10,0),0)</f>
        <v>45936</v>
      </c>
      <c r="V918">
        <f t="shared" si="60"/>
        <v>1</v>
      </c>
      <c r="W918" t="str">
        <f t="shared" si="61"/>
        <v>Available</v>
      </c>
      <c r="X918" s="164" t="str" cm="1">
        <f t="array" aca="1" ref="X918" ca="1">SUBSTITUTE(SUBSTITUTE(MID(CELL("filename"),FIND("[",CELL("filename"))+1,FIND("]",CELL("filename"))-FIND("[",CELL("filename"))-1)," JH Farmer Payment-",""),".xlsx","")</f>
        <v>Indent</v>
      </c>
      <c r="Y918" s="13">
        <f t="shared" si="62"/>
        <v>17.299907087294727</v>
      </c>
      <c r="Z918" s="3">
        <v>0</v>
      </c>
    </row>
    <row r="919" spans="1:26" x14ac:dyDescent="0.25">
      <c r="A919" t="str">
        <f>CONCATENATE(Table2[[#This Row],[Code]],Table2[[#This Row],[Farmers Code]])</f>
        <v>200500010049</v>
      </c>
      <c r="B919" s="1" t="str">
        <f>INDEX('MPG Payment'!$A:$A,MATCH(Table2[[#This Row],[Code]],'MPG Payment'!B:B,0))</f>
        <v>BMC Code :2002</v>
      </c>
      <c r="C919" t="str">
        <f>VLOOKUP(Table2[[#This Row],[Code]],'MPG Payment'!B:C,2,0)</f>
        <v>Baski 2</v>
      </c>
      <c r="D919" s="17">
        <v>20050001</v>
      </c>
      <c r="E919" s="17" t="s">
        <v>425</v>
      </c>
      <c r="F919" s="1">
        <v>7</v>
      </c>
      <c r="G919" s="13">
        <v>40.340000000000003</v>
      </c>
      <c r="H919" s="13">
        <v>1783.6767999999997</v>
      </c>
      <c r="I919" s="166">
        <v>0</v>
      </c>
      <c r="J919" s="191">
        <v>0</v>
      </c>
      <c r="K919" s="166">
        <v>0</v>
      </c>
      <c r="L919" s="166">
        <v>1092</v>
      </c>
      <c r="M919" s="18">
        <v>0</v>
      </c>
      <c r="N919" s="165" t="str">
        <f>VLOOKUP(Table2[[#This Row],[Code]],'MPG Payment'!$B$4:$Z$130,25,0)</f>
        <v>Release1</v>
      </c>
      <c r="O919" s="170">
        <f t="shared" si="59"/>
        <v>692</v>
      </c>
      <c r="P919" t="str">
        <f>IFERROR(VLOOKUP(D919,'Bank Master'!$C$3:$D$7987,2,0),"Indirect")</f>
        <v>Direct</v>
      </c>
      <c r="Q919" t="str">
        <f>IFERROR(VLOOKUP(A919,Table1424[],6,0),0)</f>
        <v>ANITA DEVI</v>
      </c>
      <c r="R919" t="str">
        <f>IFERROR(VLOOKUP(A919,Table1424[],7,0),0)</f>
        <v>54248100002416</v>
      </c>
      <c r="S919" t="str">
        <f>IFERROR(VLOOKUP(A919,Table1424[],8,0),0)</f>
        <v>BARB0RATUCH</v>
      </c>
      <c r="T919">
        <f>IFERROR(VLOOKUP(A919,Table1424[],9,0),0)</f>
        <v>0</v>
      </c>
      <c r="U919" s="40">
        <f>IFERROR(VLOOKUP(A919,Table1424[],10,0),0)</f>
        <v>45992</v>
      </c>
      <c r="V919">
        <f t="shared" si="60"/>
        <v>1</v>
      </c>
      <c r="W919" t="str">
        <f t="shared" si="61"/>
        <v>Available</v>
      </c>
      <c r="X919" s="164" t="str" cm="1">
        <f t="array" aca="1" ref="X919" ca="1">SUBSTITUTE(SUBSTITUTE(MID(CELL("filename"),FIND("[",CELL("filename"))+1,FIND("]",CELL("filename"))-FIND("[",CELL("filename"))-1)," JH Farmer Payment-",""),".xlsx","")</f>
        <v>Indent</v>
      </c>
      <c r="Y919" s="13">
        <f t="shared" si="62"/>
        <v>15.475629152206244</v>
      </c>
      <c r="Z919" s="3">
        <v>0</v>
      </c>
    </row>
    <row r="920" spans="1:26" x14ac:dyDescent="0.25">
      <c r="A920" t="str">
        <f>CONCATENATE(Table2[[#This Row],[Code]],Table2[[#This Row],[Farmers Code]])</f>
        <v>200500010050</v>
      </c>
      <c r="B920" s="1" t="str">
        <f>INDEX('MPG Payment'!$A:$A,MATCH(Table2[[#This Row],[Code]],'MPG Payment'!B:B,0))</f>
        <v>BMC Code :2002</v>
      </c>
      <c r="C920" t="str">
        <f>VLOOKUP(Table2[[#This Row],[Code]],'MPG Payment'!B:C,2,0)</f>
        <v>Baski 2</v>
      </c>
      <c r="D920" s="17">
        <v>20050001</v>
      </c>
      <c r="E920" s="17" t="s">
        <v>2068</v>
      </c>
      <c r="F920" s="1">
        <v>7</v>
      </c>
      <c r="G920" s="13">
        <v>26.08</v>
      </c>
      <c r="H920" s="13">
        <v>1074.7062000000001</v>
      </c>
      <c r="I920" s="166">
        <v>0</v>
      </c>
      <c r="J920" s="191">
        <v>0</v>
      </c>
      <c r="K920" s="166">
        <v>0</v>
      </c>
      <c r="L920" s="166">
        <v>0</v>
      </c>
      <c r="M920" s="18">
        <v>0</v>
      </c>
      <c r="N920" s="165" t="str">
        <f>VLOOKUP(Table2[[#This Row],[Code]],'MPG Payment'!$B$4:$Z$130,25,0)</f>
        <v>Release1</v>
      </c>
      <c r="O920" s="170">
        <f t="shared" ref="O920:O983" si="63">IF(N920="Yes",0,ROUND((H920-I920-J920-K920-L920-M920),0))</f>
        <v>1075</v>
      </c>
      <c r="P920" t="str">
        <f>IFERROR(VLOOKUP(D920,'Bank Master'!$C$3:$D$7987,2,0),"Indirect")</f>
        <v>Direct</v>
      </c>
      <c r="Q920" t="str">
        <f>IFERROR(VLOOKUP(A920,Table1424[],6,0),0)</f>
        <v>BRIJIT KUJUR</v>
      </c>
      <c r="R920" t="str">
        <f>IFERROR(VLOOKUP(A920,Table1424[],7,0),0)</f>
        <v>4904108001619</v>
      </c>
      <c r="S920" t="str">
        <f>IFERROR(VLOOKUP(A920,Table1424[],8,0),0)</f>
        <v>CNRB0004904</v>
      </c>
      <c r="T920">
        <f>IFERROR(VLOOKUP(A920,Table1424[],9,0),0)</f>
        <v>0</v>
      </c>
      <c r="U920" s="40">
        <f>IFERROR(VLOOKUP(A920,Table1424[],10,0),0)</f>
        <v>46034</v>
      </c>
      <c r="V920">
        <f t="shared" ref="V920:V983" si="64">IF(G920&gt;0,1,0)</f>
        <v>1</v>
      </c>
      <c r="W920" t="str">
        <f t="shared" ref="W920:W983" si="65">IF(Q920=0,"Not Available","Available")</f>
        <v>Available</v>
      </c>
      <c r="X920" s="164" t="str" cm="1">
        <f t="array" aca="1" ref="X920" ca="1">SUBSTITUTE(SUBSTITUTE(MID(CELL("filename"),FIND("[",CELL("filename"))+1,FIND("]",CELL("filename"))-FIND("[",CELL("filename"))-1)," JH Farmer Payment-",""),".xlsx","")</f>
        <v>Indent</v>
      </c>
      <c r="Y920" s="13">
        <f t="shared" si="62"/>
        <v>14.422820935582825</v>
      </c>
      <c r="Z920" s="3">
        <v>0</v>
      </c>
    </row>
    <row r="921" spans="1:26" x14ac:dyDescent="0.25">
      <c r="A921" t="str">
        <f>CONCATENATE(Table2[[#This Row],[Code]],Table2[[#This Row],[Farmers Code]])</f>
        <v>200500010051</v>
      </c>
      <c r="B921" s="1" t="str">
        <f>INDEX('MPG Payment'!$A:$A,MATCH(Table2[[#This Row],[Code]],'MPG Payment'!B:B,0))</f>
        <v>BMC Code :2002</v>
      </c>
      <c r="C921" t="str">
        <f>VLOOKUP(Table2[[#This Row],[Code]],'MPG Payment'!B:C,2,0)</f>
        <v>Baski 2</v>
      </c>
      <c r="D921" s="17">
        <v>20050001</v>
      </c>
      <c r="E921" s="17" t="s">
        <v>130</v>
      </c>
      <c r="F921" s="1">
        <v>7</v>
      </c>
      <c r="G921" s="13">
        <v>28.880000000000003</v>
      </c>
      <c r="H921" s="13">
        <v>1357.2162000000001</v>
      </c>
      <c r="I921" s="166">
        <v>0</v>
      </c>
      <c r="J921" s="191">
        <v>0</v>
      </c>
      <c r="K921" s="166">
        <v>0</v>
      </c>
      <c r="L921" s="166">
        <v>0</v>
      </c>
      <c r="M921" s="18">
        <v>0</v>
      </c>
      <c r="N921" s="165" t="str">
        <f>VLOOKUP(Table2[[#This Row],[Code]],'MPG Payment'!$B$4:$Z$130,25,0)</f>
        <v>Release1</v>
      </c>
      <c r="O921" s="170">
        <f t="shared" si="63"/>
        <v>1357</v>
      </c>
      <c r="P921" t="str">
        <f>IFERROR(VLOOKUP(D921,'Bank Master'!$C$3:$D$7987,2,0),"Indirect")</f>
        <v>Direct</v>
      </c>
      <c r="Q921" t="str">
        <f>IFERROR(VLOOKUP(A921,Table1424[],6,0),0)</f>
        <v>MANJU DEVI</v>
      </c>
      <c r="R921" t="str">
        <f>IFERROR(VLOOKUP(A921,Table1424[],7,0),0)</f>
        <v>84058880786</v>
      </c>
      <c r="S921" t="str">
        <f>IFERROR(VLOOKUP(A921,Table1424[],8,0),0)</f>
        <v>SBIN0RRVCGB</v>
      </c>
      <c r="T921">
        <f>IFERROR(VLOOKUP(A921,Table1424[],9,0),0)</f>
        <v>0</v>
      </c>
      <c r="U921" s="40">
        <f>IFERROR(VLOOKUP(A921,Table1424[],10,0),0)</f>
        <v>46062</v>
      </c>
      <c r="V921">
        <f t="shared" si="64"/>
        <v>1</v>
      </c>
      <c r="W921" t="str">
        <f t="shared" si="65"/>
        <v>Available</v>
      </c>
      <c r="X921" s="164" t="str" cm="1">
        <f t="array" aca="1" ref="X921" ca="1">SUBSTITUTE(SUBSTITUTE(MID(CELL("filename"),FIND("[",CELL("filename"))+1,FIND("]",CELL("filename"))-FIND("[",CELL("filename"))-1)," JH Farmer Payment-",""),".xlsx","")</f>
        <v>Indent</v>
      </c>
      <c r="Y921" s="13">
        <f t="shared" si="62"/>
        <v>16.448257271468144</v>
      </c>
      <c r="Z921" s="3">
        <v>0</v>
      </c>
    </row>
    <row r="922" spans="1:26" x14ac:dyDescent="0.25">
      <c r="A922" t="str">
        <f>CONCATENATE(Table2[[#This Row],[Code]],Table2[[#This Row],[Farmers Code]])</f>
        <v>200500010052</v>
      </c>
      <c r="B922" s="1" t="str">
        <f>INDEX('MPG Payment'!$A:$A,MATCH(Table2[[#This Row],[Code]],'MPG Payment'!B:B,0))</f>
        <v>BMC Code :2002</v>
      </c>
      <c r="C922" t="str">
        <f>VLOOKUP(Table2[[#This Row],[Code]],'MPG Payment'!B:C,2,0)</f>
        <v>Baski 2</v>
      </c>
      <c r="D922" s="17">
        <v>20050001</v>
      </c>
      <c r="E922" s="17" t="s">
        <v>426</v>
      </c>
      <c r="F922" s="1">
        <v>7</v>
      </c>
      <c r="G922" s="13">
        <v>19.239999999999998</v>
      </c>
      <c r="H922" s="13">
        <v>770.00779999999997</v>
      </c>
      <c r="I922" s="166">
        <v>0</v>
      </c>
      <c r="J922" s="191">
        <v>0</v>
      </c>
      <c r="K922" s="166">
        <v>0</v>
      </c>
      <c r="L922" s="166">
        <v>0</v>
      </c>
      <c r="M922" s="18">
        <v>0</v>
      </c>
      <c r="N922" s="165" t="str">
        <f>VLOOKUP(Table2[[#This Row],[Code]],'MPG Payment'!$B$4:$Z$130,25,0)</f>
        <v>Release1</v>
      </c>
      <c r="O922" s="170">
        <f t="shared" si="63"/>
        <v>770</v>
      </c>
      <c r="P922" t="str">
        <f>IFERROR(VLOOKUP(D922,'Bank Master'!$C$3:$D$7987,2,0),"Indirect")</f>
        <v>Direct</v>
      </c>
      <c r="Q922" t="str">
        <f>IFERROR(VLOOKUP(A922,Table1424[],6,0),0)</f>
        <v>FULMANI BAKHLA</v>
      </c>
      <c r="R922" t="str">
        <f>IFERROR(VLOOKUP(A922,Table1424[],7,0),0)</f>
        <v>54248100008767</v>
      </c>
      <c r="S922" t="str">
        <f>IFERROR(VLOOKUP(A922,Table1424[],8,0),0)</f>
        <v>BARB0RATUCH</v>
      </c>
      <c r="T922">
        <f>IFERROR(VLOOKUP(A922,Table1424[],9,0),0)</f>
        <v>0</v>
      </c>
      <c r="U922" s="40">
        <f>IFERROR(VLOOKUP(A922,Table1424[],10,0),0)</f>
        <v>0</v>
      </c>
      <c r="V922">
        <f t="shared" si="64"/>
        <v>1</v>
      </c>
      <c r="W922" t="str">
        <f t="shared" si="65"/>
        <v>Available</v>
      </c>
      <c r="X922" s="164" t="str" cm="1">
        <f t="array" aca="1" ref="X922" ca="1">SUBSTITUTE(SUBSTITUTE(MID(CELL("filename"),FIND("[",CELL("filename"))+1,FIND("]",CELL("filename"))-FIND("[",CELL("filename"))-1)," JH Farmer Payment-",""),".xlsx","")</f>
        <v>Indent</v>
      </c>
      <c r="Y922" s="13">
        <f t="shared" si="62"/>
        <v>14.007418399168401</v>
      </c>
      <c r="Z922" s="3">
        <v>0</v>
      </c>
    </row>
    <row r="923" spans="1:26" x14ac:dyDescent="0.25">
      <c r="A923" t="str">
        <f>CONCATENATE(Table2[[#This Row],[Code]],Table2[[#This Row],[Farmers Code]])</f>
        <v>200500010054</v>
      </c>
      <c r="B923" s="1" t="str">
        <f>INDEX('MPG Payment'!$A:$A,MATCH(Table2[[#This Row],[Code]],'MPG Payment'!B:B,0))</f>
        <v>BMC Code :2002</v>
      </c>
      <c r="C923" t="str">
        <f>VLOOKUP(Table2[[#This Row],[Code]],'MPG Payment'!B:C,2,0)</f>
        <v>Baski 2</v>
      </c>
      <c r="D923" s="17">
        <v>20050001</v>
      </c>
      <c r="E923" s="17" t="s">
        <v>760</v>
      </c>
      <c r="F923" s="1">
        <v>7</v>
      </c>
      <c r="G923" s="13">
        <v>23.26</v>
      </c>
      <c r="H923" s="13">
        <v>855.38580000000002</v>
      </c>
      <c r="I923" s="166">
        <v>0</v>
      </c>
      <c r="J923" s="191">
        <v>0</v>
      </c>
      <c r="K923" s="166">
        <v>0</v>
      </c>
      <c r="L923" s="166">
        <v>0</v>
      </c>
      <c r="M923" s="18">
        <v>0</v>
      </c>
      <c r="N923" s="165" t="str">
        <f>VLOOKUP(Table2[[#This Row],[Code]],'MPG Payment'!$B$4:$Z$130,25,0)</f>
        <v>Release1</v>
      </c>
      <c r="O923" s="170">
        <f t="shared" si="63"/>
        <v>855</v>
      </c>
      <c r="P923" t="str">
        <f>IFERROR(VLOOKUP(D923,'Bank Master'!$C$3:$D$7987,2,0),"Indirect")</f>
        <v>Direct</v>
      </c>
      <c r="Q923" t="str">
        <f>IFERROR(VLOOKUP(A923,Table1424[],6,0),0)</f>
        <v>NITU DEVI</v>
      </c>
      <c r="R923" t="str">
        <f>IFERROR(VLOOKUP(A923,Table1424[],7,0),0)</f>
        <v>54248100014146</v>
      </c>
      <c r="S923" t="str">
        <f>IFERROR(VLOOKUP(A923,Table1424[],8,0),0)</f>
        <v>BARB0RATUCH</v>
      </c>
      <c r="T923">
        <f>IFERROR(VLOOKUP(A923,Table1424[],9,0),0)</f>
        <v>0</v>
      </c>
      <c r="U923" s="40">
        <f>IFERROR(VLOOKUP(A923,Table1424[],10,0),0)</f>
        <v>46160</v>
      </c>
      <c r="V923">
        <f t="shared" si="64"/>
        <v>1</v>
      </c>
      <c r="W923" t="str">
        <f t="shared" si="65"/>
        <v>Available</v>
      </c>
      <c r="X923" s="164" t="str" cm="1">
        <f t="array" aca="1" ref="X923" ca="1">SUBSTITUTE(SUBSTITUTE(MID(CELL("filename"),FIND("[",CELL("filename"))+1,FIND("]",CELL("filename"))-FIND("[",CELL("filename"))-1)," JH Farmer Payment-",""),".xlsx","")</f>
        <v>Indent</v>
      </c>
      <c r="Y923" s="13">
        <f t="shared" si="62"/>
        <v>12.871239466895959</v>
      </c>
      <c r="Z923" s="3">
        <v>0</v>
      </c>
    </row>
    <row r="924" spans="1:26" x14ac:dyDescent="0.25">
      <c r="A924" t="str">
        <f>CONCATENATE(Table2[[#This Row],[Code]],Table2[[#This Row],[Farmers Code]])</f>
        <v>200500010055</v>
      </c>
      <c r="B924" s="1" t="str">
        <f>INDEX('MPG Payment'!$A:$A,MATCH(Table2[[#This Row],[Code]],'MPG Payment'!B:B,0))</f>
        <v>BMC Code :2002</v>
      </c>
      <c r="C924" t="str">
        <f>VLOOKUP(Table2[[#This Row],[Code]],'MPG Payment'!B:C,2,0)</f>
        <v>Baski 2</v>
      </c>
      <c r="D924" s="17">
        <v>20050001</v>
      </c>
      <c r="E924" s="17" t="s">
        <v>427</v>
      </c>
      <c r="F924" s="1">
        <v>14</v>
      </c>
      <c r="G924" s="13">
        <v>45.04</v>
      </c>
      <c r="H924" s="13">
        <v>1878.8185999999998</v>
      </c>
      <c r="I924" s="166">
        <v>0</v>
      </c>
      <c r="J924" s="191">
        <v>0</v>
      </c>
      <c r="K924" s="166">
        <v>0</v>
      </c>
      <c r="L924" s="166">
        <v>0</v>
      </c>
      <c r="M924" s="18">
        <v>0</v>
      </c>
      <c r="N924" s="165" t="str">
        <f>VLOOKUP(Table2[[#This Row],[Code]],'MPG Payment'!$B$4:$Z$130,25,0)</f>
        <v>Release1</v>
      </c>
      <c r="O924" s="170">
        <f t="shared" si="63"/>
        <v>1879</v>
      </c>
      <c r="P924" t="str">
        <f>IFERROR(VLOOKUP(D924,'Bank Master'!$C$3:$D$7987,2,0),"Indirect")</f>
        <v>Direct</v>
      </c>
      <c r="Q924" t="str">
        <f>IFERROR(VLOOKUP(A924,Table1424[],6,0),0)</f>
        <v>PANCHU ORAON</v>
      </c>
      <c r="R924" t="str">
        <f>IFERROR(VLOOKUP(A924,Table1424[],7,0),0)</f>
        <v>4904101003168</v>
      </c>
      <c r="S924" t="str">
        <f>IFERROR(VLOOKUP(A924,Table1424[],8,0),0)</f>
        <v>CNRB0004904</v>
      </c>
      <c r="T924">
        <f>IFERROR(VLOOKUP(A924,Table1424[],9,0),0)</f>
        <v>0</v>
      </c>
      <c r="U924" s="40">
        <f>IFERROR(VLOOKUP(A924,Table1424[],10,0),0)</f>
        <v>46160</v>
      </c>
      <c r="V924">
        <f t="shared" si="64"/>
        <v>1</v>
      </c>
      <c r="W924" t="str">
        <f t="shared" si="65"/>
        <v>Available</v>
      </c>
      <c r="X924" s="164" t="str" cm="1">
        <f t="array" aca="1" ref="X924" ca="1">SUBSTITUTE(SUBSTITUTE(MID(CELL("filename"),FIND("[",CELL("filename"))+1,FIND("]",CELL("filename"))-FIND("[",CELL("filename"))-1)," JH Farmer Payment-",""),".xlsx","")</f>
        <v>Indent</v>
      </c>
      <c r="Y924" s="13">
        <f t="shared" si="62"/>
        <v>29.200111456483128</v>
      </c>
      <c r="Z924" s="3">
        <v>0</v>
      </c>
    </row>
    <row r="925" spans="1:26" x14ac:dyDescent="0.25">
      <c r="A925" t="str">
        <f>CONCATENATE(Table2[[#This Row],[Code]],Table2[[#This Row],[Farmers Code]])</f>
        <v>200500010057</v>
      </c>
      <c r="B925" s="1" t="str">
        <f>INDEX('MPG Payment'!$A:$A,MATCH(Table2[[#This Row],[Code]],'MPG Payment'!B:B,0))</f>
        <v>BMC Code :2002</v>
      </c>
      <c r="C925" t="str">
        <f>VLOOKUP(Table2[[#This Row],[Code]],'MPG Payment'!B:C,2,0)</f>
        <v>Baski 2</v>
      </c>
      <c r="D925" s="17">
        <v>20050001</v>
      </c>
      <c r="E925" s="17" t="s">
        <v>762</v>
      </c>
      <c r="F925" s="1">
        <v>12</v>
      </c>
      <c r="G925" s="13">
        <v>22.380000000000003</v>
      </c>
      <c r="H925" s="13">
        <v>773.93859999999995</v>
      </c>
      <c r="I925" s="166">
        <v>0</v>
      </c>
      <c r="J925" s="191">
        <v>0</v>
      </c>
      <c r="K925" s="166">
        <v>0</v>
      </c>
      <c r="L925" s="166">
        <v>0</v>
      </c>
      <c r="M925" s="18">
        <v>0</v>
      </c>
      <c r="N925" s="165" t="str">
        <f>VLOOKUP(Table2[[#This Row],[Code]],'MPG Payment'!$B$4:$Z$130,25,0)</f>
        <v>Release1</v>
      </c>
      <c r="O925" s="170">
        <f t="shared" si="63"/>
        <v>774</v>
      </c>
      <c r="P925" t="str">
        <f>IFERROR(VLOOKUP(D925,'Bank Master'!$C$3:$D$7987,2,0),"Indirect")</f>
        <v>Direct</v>
      </c>
      <c r="Q925" t="str">
        <f>IFERROR(VLOOKUP(A925,Table1424[],6,0),0)</f>
        <v>GHURNI DEVI</v>
      </c>
      <c r="R925" t="str">
        <f>IFERROR(VLOOKUP(A925,Table1424[],7,0),0)</f>
        <v>54248100010488</v>
      </c>
      <c r="S925" t="str">
        <f>IFERROR(VLOOKUP(A925,Table1424[],8,0),0)</f>
        <v>BARB0RATUCH</v>
      </c>
      <c r="T925">
        <f>IFERROR(VLOOKUP(A925,Table1424[],9,0),0)</f>
        <v>0</v>
      </c>
      <c r="U925" s="40">
        <f>IFERROR(VLOOKUP(A925,Table1424[],10,0),0)</f>
        <v>46209</v>
      </c>
      <c r="V925">
        <f t="shared" si="64"/>
        <v>1</v>
      </c>
      <c r="W925" t="str">
        <f t="shared" si="65"/>
        <v>Available</v>
      </c>
      <c r="X925" s="164" t="str" cm="1">
        <f t="array" aca="1" ref="X925" ca="1">SUBSTITUTE(SUBSTITUTE(MID(CELL("filename"),FIND("[",CELL("filename"))+1,FIND("]",CELL("filename"))-FIND("[",CELL("filename"))-1)," JH Farmer Payment-",""),".xlsx","")</f>
        <v>Indent</v>
      </c>
      <c r="Y925" s="13">
        <f t="shared" si="62"/>
        <v>20.749024128686326</v>
      </c>
      <c r="Z925" s="3">
        <v>0</v>
      </c>
    </row>
    <row r="926" spans="1:26" x14ac:dyDescent="0.25">
      <c r="A926" t="str">
        <f>CONCATENATE(Table2[[#This Row],[Code]],Table2[[#This Row],[Farmers Code]])</f>
        <v>200500030002</v>
      </c>
      <c r="B926" s="1" t="str">
        <f>INDEX('MPG Payment'!$A:$A,MATCH(Table2[[#This Row],[Code]],'MPG Payment'!B:B,0))</f>
        <v>BMC Code :2002</v>
      </c>
      <c r="C926" t="str">
        <f>VLOOKUP(Table2[[#This Row],[Code]],'MPG Payment'!B:C,2,0)</f>
        <v>UCHARI</v>
      </c>
      <c r="D926" s="17">
        <v>20050003</v>
      </c>
      <c r="E926" s="17" t="s">
        <v>17</v>
      </c>
      <c r="F926" s="1">
        <v>2</v>
      </c>
      <c r="G926" s="13">
        <v>4.74</v>
      </c>
      <c r="H926" s="13">
        <v>182.285</v>
      </c>
      <c r="I926" s="166">
        <v>0</v>
      </c>
      <c r="J926" s="191">
        <v>0</v>
      </c>
      <c r="K926" s="166">
        <v>0</v>
      </c>
      <c r="L926" s="166">
        <v>0</v>
      </c>
      <c r="M926" s="18">
        <v>0</v>
      </c>
      <c r="N926" s="165">
        <f>VLOOKUP(Table2[[#This Row],[Code]],'MPG Payment'!$B$4:$Z$130,25,0)</f>
        <v>0</v>
      </c>
      <c r="O926" s="170">
        <f t="shared" si="63"/>
        <v>182</v>
      </c>
      <c r="P926" t="str">
        <f>IFERROR(VLOOKUP(D926,'Bank Master'!$C$3:$D$7987,2,0),"Indirect")</f>
        <v>Direct</v>
      </c>
      <c r="Q926" t="str">
        <f>IFERROR(VLOOKUP(A926,Table1424[],6,0),0)</f>
        <v xml:space="preserve">Savitri Oraon </v>
      </c>
      <c r="R926" t="str">
        <f>IFERROR(VLOOKUP(A926,Table1424[],7,0),0)</f>
        <v>4904101004525</v>
      </c>
      <c r="S926" t="str">
        <f>IFERROR(VLOOKUP(A926,Table1424[],8,0),0)</f>
        <v>CNRB0004904</v>
      </c>
      <c r="T926" t="str">
        <f>IFERROR(VLOOKUP(A926,Table1424[],9,0),0)</f>
        <v>CANARA BANK</v>
      </c>
      <c r="U926" s="40">
        <f>IFERROR(VLOOKUP(A926,Table1424[],10,0),0)</f>
        <v>45556</v>
      </c>
      <c r="V926">
        <f t="shared" si="64"/>
        <v>1</v>
      </c>
      <c r="W926" t="str">
        <f t="shared" si="65"/>
        <v>Available</v>
      </c>
      <c r="X926" s="164" t="str" cm="1">
        <f t="array" aca="1" ref="X926" ca="1">SUBSTITUTE(SUBSTITUTE(MID(CELL("filename"),FIND("[",CELL("filename"))+1,FIND("]",CELL("filename"))-FIND("[",CELL("filename"))-1)," JH Farmer Payment-",""),".xlsx","")</f>
        <v>Indent</v>
      </c>
      <c r="Y926" s="13">
        <f t="shared" si="62"/>
        <v>3.8456751054852321</v>
      </c>
      <c r="Z926" s="3">
        <v>0</v>
      </c>
    </row>
    <row r="927" spans="1:26" x14ac:dyDescent="0.25">
      <c r="A927" t="str">
        <f>CONCATENATE(Table2[[#This Row],[Code]],Table2[[#This Row],[Farmers Code]])</f>
        <v>200500030008</v>
      </c>
      <c r="B927" s="1" t="str">
        <f>INDEX('MPG Payment'!$A:$A,MATCH(Table2[[#This Row],[Code]],'MPG Payment'!B:B,0))</f>
        <v>BMC Code :2002</v>
      </c>
      <c r="C927" t="str">
        <f>VLOOKUP(Table2[[#This Row],[Code]],'MPG Payment'!B:C,2,0)</f>
        <v>UCHARI</v>
      </c>
      <c r="D927" s="17">
        <v>20050003</v>
      </c>
      <c r="E927" s="17" t="s">
        <v>41</v>
      </c>
      <c r="F927" s="1">
        <v>12</v>
      </c>
      <c r="G927" s="13">
        <v>31.259999999999998</v>
      </c>
      <c r="H927" s="13">
        <v>1194.3037999999999</v>
      </c>
      <c r="I927" s="166">
        <v>0</v>
      </c>
      <c r="J927" s="191">
        <v>0</v>
      </c>
      <c r="K927" s="166">
        <v>0</v>
      </c>
      <c r="L927" s="166">
        <v>0</v>
      </c>
      <c r="M927" s="18">
        <v>0</v>
      </c>
      <c r="N927" s="165">
        <f>VLOOKUP(Table2[[#This Row],[Code]],'MPG Payment'!$B$4:$Z$130,25,0)</f>
        <v>0</v>
      </c>
      <c r="O927" s="170">
        <f t="shared" si="63"/>
        <v>1194</v>
      </c>
      <c r="P927" t="str">
        <f>IFERROR(VLOOKUP(D927,'Bank Master'!$C$3:$D$7987,2,0),"Indirect")</f>
        <v>Direct</v>
      </c>
      <c r="Q927" t="str">
        <f>IFERROR(VLOOKUP(A927,Table1424[],6,0),0)</f>
        <v>RAM LAKHAN ORAON</v>
      </c>
      <c r="R927" t="str">
        <f>IFERROR(VLOOKUP(A927,Table1424[],7,0),0)</f>
        <v>638202010008463</v>
      </c>
      <c r="S927" t="str">
        <f>IFERROR(VLOOKUP(A927,Table1424[],8,0),0)</f>
        <v>UBIN0563820</v>
      </c>
      <c r="T927" t="str">
        <f>IFERROR(VLOOKUP(A927,Table1424[],9,0),0)</f>
        <v>UNION BANK OF INDIA</v>
      </c>
      <c r="U927" s="40">
        <f>IFERROR(VLOOKUP(A927,Table1424[],10,0),0)</f>
        <v>45579</v>
      </c>
      <c r="V927">
        <f t="shared" si="64"/>
        <v>1</v>
      </c>
      <c r="W927" t="str">
        <f t="shared" si="65"/>
        <v>Available</v>
      </c>
      <c r="X927" s="164" t="str" cm="1">
        <f t="array" aca="1" ref="X927" ca="1">SUBSTITUTE(SUBSTITUTE(MID(CELL("filename"),FIND("[",CELL("filename"))+1,FIND("]",CELL("filename"))-FIND("[",CELL("filename"))-1)," JH Farmer Payment-",""),".xlsx","")</f>
        <v>Indent</v>
      </c>
      <c r="Y927" s="13">
        <f t="shared" si="62"/>
        <v>22.923297504798466</v>
      </c>
      <c r="Z927" s="3">
        <v>0</v>
      </c>
    </row>
    <row r="928" spans="1:26" x14ac:dyDescent="0.25">
      <c r="A928" t="str">
        <f>CONCATENATE(Table2[[#This Row],[Code]],Table2[[#This Row],[Farmers Code]])</f>
        <v>200500030012</v>
      </c>
      <c r="B928" s="1" t="str">
        <f>INDEX('MPG Payment'!$A:$A,MATCH(Table2[[#This Row],[Code]],'MPG Payment'!B:B,0))</f>
        <v>BMC Code :2002</v>
      </c>
      <c r="C928" t="str">
        <f>VLOOKUP(Table2[[#This Row],[Code]],'MPG Payment'!B:C,2,0)</f>
        <v>UCHARI</v>
      </c>
      <c r="D928" s="17">
        <v>20050003</v>
      </c>
      <c r="E928" s="17" t="s">
        <v>40</v>
      </c>
      <c r="F928" s="1">
        <v>13</v>
      </c>
      <c r="G928" s="13">
        <v>54.080000000000005</v>
      </c>
      <c r="H928" s="13">
        <v>1989.2633999999998</v>
      </c>
      <c r="I928" s="166">
        <v>0</v>
      </c>
      <c r="J928" s="191">
        <v>0</v>
      </c>
      <c r="K928" s="166">
        <v>0</v>
      </c>
      <c r="L928" s="166">
        <v>0</v>
      </c>
      <c r="M928" s="18">
        <v>0</v>
      </c>
      <c r="N928" s="165">
        <f>VLOOKUP(Table2[[#This Row],[Code]],'MPG Payment'!$B$4:$Z$130,25,0)</f>
        <v>0</v>
      </c>
      <c r="O928" s="170">
        <f t="shared" si="63"/>
        <v>1989</v>
      </c>
      <c r="P928" t="str">
        <f>IFERROR(VLOOKUP(D928,'Bank Master'!$C$3:$D$7987,2,0),"Indirect")</f>
        <v>Direct</v>
      </c>
      <c r="Q928" t="str">
        <f>IFERROR(VLOOKUP(A928,Table1424[],6,0),0)</f>
        <v>FATMA KHATUN</v>
      </c>
      <c r="R928" t="str">
        <f>IFERROR(VLOOKUP(A928,Table1424[],7,0),0)</f>
        <v>638202120005282</v>
      </c>
      <c r="S928" t="str">
        <f>IFERROR(VLOOKUP(A928,Table1424[],8,0),0)</f>
        <v>UBIN0563820</v>
      </c>
      <c r="T928" t="str">
        <f>IFERROR(VLOOKUP(A928,Table1424[],9,0),0)</f>
        <v>Union Bank</v>
      </c>
      <c r="U928" s="40">
        <f>IFERROR(VLOOKUP(A928,Table1424[],10,0),0)</f>
        <v>0</v>
      </c>
      <c r="V928">
        <f t="shared" si="64"/>
        <v>1</v>
      </c>
      <c r="W928" t="str">
        <f t="shared" si="65"/>
        <v>Available</v>
      </c>
      <c r="X928" s="164" t="str" cm="1">
        <f t="array" aca="1" ref="X928" ca="1">SUBSTITUTE(SUBSTITUTE(MID(CELL("filename"),FIND("[",CELL("filename"))+1,FIND("]",CELL("filename"))-FIND("[",CELL("filename"))-1)," JH Farmer Payment-",""),".xlsx","")</f>
        <v>Indent</v>
      </c>
      <c r="Y928" s="13">
        <f t="shared" si="62"/>
        <v>23.909415865384613</v>
      </c>
      <c r="Z928" s="3">
        <v>0</v>
      </c>
    </row>
    <row r="929" spans="1:26" x14ac:dyDescent="0.25">
      <c r="A929" t="str">
        <f>CONCATENATE(Table2[[#This Row],[Code]],Table2[[#This Row],[Farmers Code]])</f>
        <v>200500030014</v>
      </c>
      <c r="B929" s="1" t="str">
        <f>INDEX('MPG Payment'!$A:$A,MATCH(Table2[[#This Row],[Code]],'MPG Payment'!B:B,0))</f>
        <v>BMC Code :2002</v>
      </c>
      <c r="C929" t="str">
        <f>VLOOKUP(Table2[[#This Row],[Code]],'MPG Payment'!B:C,2,0)</f>
        <v>UCHARI</v>
      </c>
      <c r="D929" s="17">
        <v>20050003</v>
      </c>
      <c r="E929" s="17" t="s">
        <v>24</v>
      </c>
      <c r="F929" s="1">
        <v>7</v>
      </c>
      <c r="G929" s="13">
        <v>23.699999999999996</v>
      </c>
      <c r="H929" s="13">
        <v>1089.1614</v>
      </c>
      <c r="I929" s="166">
        <v>0</v>
      </c>
      <c r="J929" s="191">
        <v>0</v>
      </c>
      <c r="K929" s="166">
        <v>0</v>
      </c>
      <c r="L929" s="166">
        <v>0</v>
      </c>
      <c r="M929" s="18">
        <v>0</v>
      </c>
      <c r="N929" s="165">
        <f>VLOOKUP(Table2[[#This Row],[Code]],'MPG Payment'!$B$4:$Z$130,25,0)</f>
        <v>0</v>
      </c>
      <c r="O929" s="170">
        <f t="shared" si="63"/>
        <v>1089</v>
      </c>
      <c r="P929" t="str">
        <f>IFERROR(VLOOKUP(D929,'Bank Master'!$C$3:$D$7987,2,0),"Indirect")</f>
        <v>Direct</v>
      </c>
      <c r="Q929" t="str">
        <f>IFERROR(VLOOKUP(A929,Table1424[],6,0),0)</f>
        <v>LUTDEV ORAON</v>
      </c>
      <c r="R929" t="str">
        <f>IFERROR(VLOOKUP(A929,Table1424[],7,0),0)</f>
        <v>59145022240</v>
      </c>
      <c r="S929" t="str">
        <f>IFERROR(VLOOKUP(A929,Table1424[],8,0),0)</f>
        <v>IDIB000B873</v>
      </c>
      <c r="T929" t="str">
        <f>IFERROR(VLOOKUP(A929,Table1424[],9,0),0)</f>
        <v>IDBI Bank</v>
      </c>
      <c r="U929" s="40">
        <f>IFERROR(VLOOKUP(A929,Table1424[],10,0),0)</f>
        <v>0</v>
      </c>
      <c r="V929">
        <f t="shared" si="64"/>
        <v>1</v>
      </c>
      <c r="W929" t="str">
        <f t="shared" si="65"/>
        <v>Available</v>
      </c>
      <c r="X929" s="164" t="str" cm="1">
        <f t="array" aca="1" ref="X929" ca="1">SUBSTITUTE(SUBSTITUTE(MID(CELL("filename"),FIND("[",CELL("filename"))+1,FIND("]",CELL("filename"))-FIND("[",CELL("filename"))-1)," JH Farmer Payment-",""),".xlsx","")</f>
        <v>Indent</v>
      </c>
      <c r="Y929" s="13">
        <f t="shared" si="62"/>
        <v>16.084662025316462</v>
      </c>
      <c r="Z929" s="3">
        <v>0</v>
      </c>
    </row>
    <row r="930" spans="1:26" x14ac:dyDescent="0.25">
      <c r="A930" t="str">
        <f>CONCATENATE(Table2[[#This Row],[Code]],Table2[[#This Row],[Farmers Code]])</f>
        <v>200500030016</v>
      </c>
      <c r="B930" s="1" t="str">
        <f>INDEX('MPG Payment'!$A:$A,MATCH(Table2[[#This Row],[Code]],'MPG Payment'!B:B,0))</f>
        <v>BMC Code :2002</v>
      </c>
      <c r="C930" t="str">
        <f>VLOOKUP(Table2[[#This Row],[Code]],'MPG Payment'!B:C,2,0)</f>
        <v>UCHARI</v>
      </c>
      <c r="D930" s="17">
        <v>20050003</v>
      </c>
      <c r="E930" s="17" t="s">
        <v>26</v>
      </c>
      <c r="F930" s="1">
        <v>14</v>
      </c>
      <c r="G930" s="13">
        <v>152.98000000000002</v>
      </c>
      <c r="H930" s="13">
        <v>5931.3203999999996</v>
      </c>
      <c r="I930" s="166">
        <v>0</v>
      </c>
      <c r="J930" s="191">
        <v>0</v>
      </c>
      <c r="K930" s="166">
        <v>0</v>
      </c>
      <c r="L930" s="166">
        <v>0</v>
      </c>
      <c r="M930" s="18">
        <v>0</v>
      </c>
      <c r="N930" s="165">
        <f>VLOOKUP(Table2[[#This Row],[Code]],'MPG Payment'!$B$4:$Z$130,25,0)</f>
        <v>0</v>
      </c>
      <c r="O930" s="170">
        <f t="shared" si="63"/>
        <v>5931</v>
      </c>
      <c r="P930" t="str">
        <f>IFERROR(VLOOKUP(D930,'Bank Master'!$C$3:$D$7987,2,0),"Indirect")</f>
        <v>Direct</v>
      </c>
      <c r="Q930" t="str">
        <f>IFERROR(VLOOKUP(A930,Table1424[],6,0),0)</f>
        <v>GANESH ORAON</v>
      </c>
      <c r="R930" t="str">
        <f>IFERROR(VLOOKUP(A930,Table1424[],7,0),0)</f>
        <v>50100795364573</v>
      </c>
      <c r="S930" t="str">
        <f>IFERROR(VLOOKUP(A930,Table1424[],8,0),0)</f>
        <v>HDFC0001470</v>
      </c>
      <c r="T930">
        <f>IFERROR(VLOOKUP(A930,Table1424[],9,0),0)</f>
        <v>0</v>
      </c>
      <c r="U930" s="40">
        <f>IFERROR(VLOOKUP(A930,Table1424[],10,0),0)</f>
        <v>45831</v>
      </c>
      <c r="V930">
        <f t="shared" si="64"/>
        <v>1</v>
      </c>
      <c r="W930" t="str">
        <f t="shared" si="65"/>
        <v>Available</v>
      </c>
      <c r="X930" s="164" t="str" cm="1">
        <f t="array" aca="1" ref="X930" ca="1">SUBSTITUTE(SUBSTITUTE(MID(CELL("filename"),FIND("[",CELL("filename"))+1,FIND("]",CELL("filename"))-FIND("[",CELL("filename"))-1)," JH Farmer Payment-",""),".xlsx","")</f>
        <v>Indent</v>
      </c>
      <c r="Y930" s="13">
        <f t="shared" si="62"/>
        <v>27.140307752647406</v>
      </c>
      <c r="Z930" s="3">
        <v>0</v>
      </c>
    </row>
    <row r="931" spans="1:26" x14ac:dyDescent="0.25">
      <c r="A931" t="str">
        <f>CONCATENATE(Table2[[#This Row],[Code]],Table2[[#This Row],[Farmers Code]])</f>
        <v>200500030017</v>
      </c>
      <c r="B931" s="1" t="str">
        <f>INDEX('MPG Payment'!$A:$A,MATCH(Table2[[#This Row],[Code]],'MPG Payment'!B:B,0))</f>
        <v>BMC Code :2002</v>
      </c>
      <c r="C931" t="str">
        <f>VLOOKUP(Table2[[#This Row],[Code]],'MPG Payment'!B:C,2,0)</f>
        <v>UCHARI</v>
      </c>
      <c r="D931" s="17">
        <v>20050003</v>
      </c>
      <c r="E931" s="17" t="s">
        <v>27</v>
      </c>
      <c r="F931" s="1">
        <v>14</v>
      </c>
      <c r="G931" s="13">
        <v>39.959999999999994</v>
      </c>
      <c r="H931" s="13">
        <v>1553.9146000000001</v>
      </c>
      <c r="I931" s="166">
        <v>0</v>
      </c>
      <c r="J931" s="191">
        <v>0</v>
      </c>
      <c r="K931" s="166">
        <v>0</v>
      </c>
      <c r="L931" s="166">
        <v>0</v>
      </c>
      <c r="M931" s="18">
        <v>0</v>
      </c>
      <c r="N931" s="165">
        <f>VLOOKUP(Table2[[#This Row],[Code]],'MPG Payment'!$B$4:$Z$130,25,0)</f>
        <v>0</v>
      </c>
      <c r="O931" s="170">
        <f t="shared" si="63"/>
        <v>1554</v>
      </c>
      <c r="P931" t="str">
        <f>IFERROR(VLOOKUP(D931,'Bank Master'!$C$3:$D$7987,2,0),"Indirect")</f>
        <v>Direct</v>
      </c>
      <c r="Q931" t="str">
        <f>IFERROR(VLOOKUP(A931,Table1424[],6,0),0)</f>
        <v>SUKA ORAON</v>
      </c>
      <c r="R931" t="str">
        <f>IFERROR(VLOOKUP(A931,Table1424[],7,0),0)</f>
        <v>638202120002416</v>
      </c>
      <c r="S931" t="str">
        <f>IFERROR(VLOOKUP(A931,Table1424[],8,0),0)</f>
        <v>UBIN0563820</v>
      </c>
      <c r="T931">
        <f>IFERROR(VLOOKUP(A931,Table1424[],9,0),0)</f>
        <v>0</v>
      </c>
      <c r="U931" s="40">
        <f>IFERROR(VLOOKUP(A931,Table1424[],10,0),0)</f>
        <v>45843</v>
      </c>
      <c r="V931">
        <f t="shared" si="64"/>
        <v>1</v>
      </c>
      <c r="W931" t="str">
        <f t="shared" si="65"/>
        <v>Available</v>
      </c>
      <c r="X931" s="164" t="str" cm="1">
        <f t="array" aca="1" ref="X931" ca="1">SUBSTITUTE(SUBSTITUTE(MID(CELL("filename"),FIND("[",CELL("filename"))+1,FIND("]",CELL("filename"))-FIND("[",CELL("filename"))-1)," JH Farmer Payment-",""),".xlsx","")</f>
        <v>Indent</v>
      </c>
      <c r="Y931" s="13">
        <f t="shared" si="62"/>
        <v>27.220726226226233</v>
      </c>
      <c r="Z931" s="3">
        <v>0</v>
      </c>
    </row>
    <row r="932" spans="1:26" x14ac:dyDescent="0.25">
      <c r="A932" t="str">
        <f>CONCATENATE(Table2[[#This Row],[Code]],Table2[[#This Row],[Farmers Code]])</f>
        <v>200500030018</v>
      </c>
      <c r="B932" s="1" t="str">
        <f>INDEX('MPG Payment'!$A:$A,MATCH(Table2[[#This Row],[Code]],'MPG Payment'!B:B,0))</f>
        <v>BMC Code :2002</v>
      </c>
      <c r="C932" t="str">
        <f>VLOOKUP(Table2[[#This Row],[Code]],'MPG Payment'!B:C,2,0)</f>
        <v>UCHARI</v>
      </c>
      <c r="D932" s="17">
        <v>20050003</v>
      </c>
      <c r="E932" s="17" t="s">
        <v>2</v>
      </c>
      <c r="F932" s="1">
        <v>12</v>
      </c>
      <c r="G932" s="13">
        <v>21.639999999999997</v>
      </c>
      <c r="H932" s="13">
        <v>1064.4089999999999</v>
      </c>
      <c r="I932" s="166">
        <v>0</v>
      </c>
      <c r="J932" s="191">
        <v>0</v>
      </c>
      <c r="K932" s="166">
        <v>0</v>
      </c>
      <c r="L932" s="166">
        <v>0</v>
      </c>
      <c r="M932" s="18">
        <v>0</v>
      </c>
      <c r="N932" s="165">
        <f>VLOOKUP(Table2[[#This Row],[Code]],'MPG Payment'!$B$4:$Z$130,25,0)</f>
        <v>0</v>
      </c>
      <c r="O932" s="170">
        <f t="shared" si="63"/>
        <v>1064</v>
      </c>
      <c r="P932" t="str">
        <f>IFERROR(VLOOKUP(D932,'Bank Master'!$C$3:$D$7987,2,0),"Indirect")</f>
        <v>Direct</v>
      </c>
      <c r="Q932" t="str">
        <f>IFERROR(VLOOKUP(A932,Table1424[],6,0),0)</f>
        <v>NIRMALA VICTORIYA BHOURA</v>
      </c>
      <c r="R932" t="str">
        <f>IFERROR(VLOOKUP(A932,Table1424[],7,0),0)</f>
        <v>0294201700002742</v>
      </c>
      <c r="S932" t="str">
        <f>IFERROR(VLOOKUP(A932,Table1424[],8,0),0)</f>
        <v>PUNB0029420</v>
      </c>
      <c r="T932">
        <f>IFERROR(VLOOKUP(A932,Table1424[],9,0),0)</f>
        <v>0</v>
      </c>
      <c r="U932" s="40">
        <f>IFERROR(VLOOKUP(A932,Table1424[],10,0),0)</f>
        <v>45881</v>
      </c>
      <c r="V932">
        <f t="shared" si="64"/>
        <v>1</v>
      </c>
      <c r="W932" t="str">
        <f t="shared" si="65"/>
        <v>Available</v>
      </c>
      <c r="X932" s="164" t="str" cm="1">
        <f t="array" aca="1" ref="X932" ca="1">SUBSTITUTE(SUBSTITUTE(MID(CELL("filename"),FIND("[",CELL("filename"))+1,FIND("]",CELL("filename"))-FIND("[",CELL("filename"))-1)," JH Farmer Payment-",""),".xlsx","")</f>
        <v>Indent</v>
      </c>
      <c r="Y932" s="13">
        <f t="shared" si="62"/>
        <v>29.512264325323482</v>
      </c>
      <c r="Z932" s="3">
        <v>0</v>
      </c>
    </row>
    <row r="933" spans="1:26" x14ac:dyDescent="0.25">
      <c r="A933" t="str">
        <f>CONCATENATE(Table2[[#This Row],[Code]],Table2[[#This Row],[Farmers Code]])</f>
        <v>200500030019</v>
      </c>
      <c r="B933" s="1" t="str">
        <f>INDEX('MPG Payment'!$A:$A,MATCH(Table2[[#This Row],[Code]],'MPG Payment'!B:B,0))</f>
        <v>BMC Code :2002</v>
      </c>
      <c r="C933" t="str">
        <f>VLOOKUP(Table2[[#This Row],[Code]],'MPG Payment'!B:C,2,0)</f>
        <v>UCHARI</v>
      </c>
      <c r="D933" s="17">
        <v>20050003</v>
      </c>
      <c r="E933" s="17" t="s">
        <v>3</v>
      </c>
      <c r="F933" s="1">
        <v>14</v>
      </c>
      <c r="G933" s="13">
        <v>40.159999999999997</v>
      </c>
      <c r="H933" s="13">
        <v>1584.8018</v>
      </c>
      <c r="I933" s="166">
        <v>0</v>
      </c>
      <c r="J933" s="191">
        <v>0</v>
      </c>
      <c r="K933" s="166">
        <v>0</v>
      </c>
      <c r="L933" s="166">
        <v>0</v>
      </c>
      <c r="M933" s="18">
        <v>0</v>
      </c>
      <c r="N933" s="165">
        <f>VLOOKUP(Table2[[#This Row],[Code]],'MPG Payment'!$B$4:$Z$130,25,0)</f>
        <v>0</v>
      </c>
      <c r="O933" s="170">
        <f t="shared" si="63"/>
        <v>1585</v>
      </c>
      <c r="P933" t="str">
        <f>IFERROR(VLOOKUP(D933,'Bank Master'!$C$3:$D$7987,2,0),"Indirect")</f>
        <v>Direct</v>
      </c>
      <c r="Q933" t="str">
        <f>IFERROR(VLOOKUP(A933,Table1424[],6,0),0)</f>
        <v>ABUREHAN ANSARI</v>
      </c>
      <c r="R933" t="str">
        <f>IFERROR(VLOOKUP(A933,Table1424[],7,0),0)</f>
        <v>638202120000888</v>
      </c>
      <c r="S933" t="str">
        <f>IFERROR(VLOOKUP(A933,Table1424[],8,0),0)</f>
        <v>UBIN0563820</v>
      </c>
      <c r="T933">
        <f>IFERROR(VLOOKUP(A933,Table1424[],9,0),0)</f>
        <v>0</v>
      </c>
      <c r="U933" s="40">
        <f>IFERROR(VLOOKUP(A933,Table1424[],10,0),0)</f>
        <v>45825</v>
      </c>
      <c r="V933">
        <f t="shared" si="64"/>
        <v>1</v>
      </c>
      <c r="W933" t="str">
        <f t="shared" si="65"/>
        <v>Available</v>
      </c>
      <c r="X933" s="164" t="str" cm="1">
        <f t="array" aca="1" ref="X933" ca="1">SUBSTITUTE(SUBSTITUTE(MID(CELL("filename"),FIND("[",CELL("filename"))+1,FIND("]",CELL("filename"))-FIND("[",CELL("filename"))-1)," JH Farmer Payment-",""),".xlsx","")</f>
        <v>Indent</v>
      </c>
      <c r="Y933" s="13">
        <f t="shared" si="62"/>
        <v>27.623537350597612</v>
      </c>
      <c r="Z933" s="3">
        <v>0</v>
      </c>
    </row>
    <row r="934" spans="1:26" x14ac:dyDescent="0.25">
      <c r="A934" t="str">
        <f>CONCATENATE(Table2[[#This Row],[Code]],Table2[[#This Row],[Farmers Code]])</f>
        <v>200500030020</v>
      </c>
      <c r="B934" s="1" t="str">
        <f>INDEX('MPG Payment'!$A:$A,MATCH(Table2[[#This Row],[Code]],'MPG Payment'!B:B,0))</f>
        <v>BMC Code :2002</v>
      </c>
      <c r="C934" t="str">
        <f>VLOOKUP(Table2[[#This Row],[Code]],'MPG Payment'!B:C,2,0)</f>
        <v>UCHARI</v>
      </c>
      <c r="D934" s="17">
        <v>20050003</v>
      </c>
      <c r="E934" s="17" t="s">
        <v>4</v>
      </c>
      <c r="F934" s="1">
        <v>12</v>
      </c>
      <c r="G934" s="13">
        <v>45.059999999999995</v>
      </c>
      <c r="H934" s="13">
        <v>1892.4120000000003</v>
      </c>
      <c r="I934" s="166">
        <v>0</v>
      </c>
      <c r="J934" s="191">
        <v>0</v>
      </c>
      <c r="K934" s="166">
        <v>0</v>
      </c>
      <c r="L934" s="166">
        <v>0</v>
      </c>
      <c r="M934" s="18">
        <v>0</v>
      </c>
      <c r="N934" s="165">
        <f>VLOOKUP(Table2[[#This Row],[Code]],'MPG Payment'!$B$4:$Z$130,25,0)</f>
        <v>0</v>
      </c>
      <c r="O934" s="170">
        <f t="shared" si="63"/>
        <v>1892</v>
      </c>
      <c r="P934" t="str">
        <f>IFERROR(VLOOKUP(D934,'Bank Master'!$C$3:$D$7987,2,0),"Indirect")</f>
        <v>Direct</v>
      </c>
      <c r="Q934" t="str">
        <f>IFERROR(VLOOKUP(A934,Table1424[],6,0),0)</f>
        <v>ARJUN ORAON</v>
      </c>
      <c r="R934" t="str">
        <f>IFERROR(VLOOKUP(A934,Table1424[],7,0),0)</f>
        <v>638202120021517</v>
      </c>
      <c r="S934" t="str">
        <f>IFERROR(VLOOKUP(A934,Table1424[],8,0),0)</f>
        <v>UBIN0563820</v>
      </c>
      <c r="T934">
        <f>IFERROR(VLOOKUP(A934,Table1424[],9,0),0)</f>
        <v>0</v>
      </c>
      <c r="U934" s="40">
        <f>IFERROR(VLOOKUP(A934,Table1424[],10,0),0)</f>
        <v>45959</v>
      </c>
      <c r="V934">
        <f t="shared" si="64"/>
        <v>1</v>
      </c>
      <c r="W934" t="str">
        <f t="shared" si="65"/>
        <v>Available</v>
      </c>
      <c r="X934" s="164" t="str" cm="1">
        <f t="array" aca="1" ref="X934" ca="1">SUBSTITUTE(SUBSTITUTE(MID(CELL("filename"),FIND("[",CELL("filename"))+1,FIND("]",CELL("filename"))-FIND("[",CELL("filename"))-1)," JH Farmer Payment-",""),".xlsx","")</f>
        <v>Indent</v>
      </c>
      <c r="Y934" s="13">
        <f t="shared" si="62"/>
        <v>25.198561917443417</v>
      </c>
      <c r="Z934" s="3">
        <v>0</v>
      </c>
    </row>
    <row r="935" spans="1:26" x14ac:dyDescent="0.25">
      <c r="A935" t="str">
        <f>CONCATENATE(Table2[[#This Row],[Code]],Table2[[#This Row],[Farmers Code]])</f>
        <v>200500030023</v>
      </c>
      <c r="B935" s="1" t="str">
        <f>INDEX('MPG Payment'!$A:$A,MATCH(Table2[[#This Row],[Code]],'MPG Payment'!B:B,0))</f>
        <v>BMC Code :2002</v>
      </c>
      <c r="C935" t="str">
        <f>VLOOKUP(Table2[[#This Row],[Code]],'MPG Payment'!B:C,2,0)</f>
        <v>UCHARI</v>
      </c>
      <c r="D935" s="17">
        <v>20050003</v>
      </c>
      <c r="E935" s="17" t="s">
        <v>38</v>
      </c>
      <c r="F935" s="1">
        <v>7</v>
      </c>
      <c r="G935" s="13">
        <v>22.96</v>
      </c>
      <c r="H935" s="13">
        <v>929.79680000000019</v>
      </c>
      <c r="I935" s="166">
        <v>0</v>
      </c>
      <c r="J935" s="191">
        <v>0</v>
      </c>
      <c r="K935" s="166">
        <v>0</v>
      </c>
      <c r="L935" s="166">
        <v>0</v>
      </c>
      <c r="M935" s="18">
        <v>0</v>
      </c>
      <c r="N935" s="165">
        <f>VLOOKUP(Table2[[#This Row],[Code]],'MPG Payment'!$B$4:$Z$130,25,0)</f>
        <v>0</v>
      </c>
      <c r="O935" s="170">
        <f t="shared" si="63"/>
        <v>930</v>
      </c>
      <c r="P935" t="str">
        <f>IFERROR(VLOOKUP(D935,'Bank Master'!$C$3:$D$7987,2,0),"Indirect")</f>
        <v>Direct</v>
      </c>
      <c r="Q935" t="str">
        <f>IFERROR(VLOOKUP(A935,Table1424[],6,0),0)</f>
        <v>SAMRUDDIN ANSARI</v>
      </c>
      <c r="R935" t="str">
        <f>IFERROR(VLOOKUP(A935,Table1424[],7,0),0)</f>
        <v>22009571948</v>
      </c>
      <c r="S935" t="str">
        <f>IFERROR(VLOOKUP(A935,Table1424[],8,0),0)</f>
        <v>SBIN0RRVCGB</v>
      </c>
      <c r="T935">
        <f>IFERROR(VLOOKUP(A935,Table1424[],9,0),0)</f>
        <v>0</v>
      </c>
      <c r="U935" s="40">
        <f>IFERROR(VLOOKUP(A935,Table1424[],10,0),0)</f>
        <v>45992</v>
      </c>
      <c r="V935">
        <f t="shared" si="64"/>
        <v>1</v>
      </c>
      <c r="W935" t="str">
        <f t="shared" si="65"/>
        <v>Available</v>
      </c>
      <c r="X935" s="164" t="str" cm="1">
        <f t="array" aca="1" ref="X935" ca="1">SUBSTITUTE(SUBSTITUTE(MID(CELL("filename"),FIND("[",CELL("filename"))+1,FIND("]",CELL("filename"))-FIND("[",CELL("filename"))-1)," JH Farmer Payment-",""),".xlsx","")</f>
        <v>Indent</v>
      </c>
      <c r="Y935" s="13">
        <f t="shared" si="62"/>
        <v>14.173731707317076</v>
      </c>
      <c r="Z935" s="3">
        <v>0</v>
      </c>
    </row>
    <row r="936" spans="1:26" x14ac:dyDescent="0.25">
      <c r="A936" t="str">
        <f>CONCATENATE(Table2[[#This Row],[Code]],Table2[[#This Row],[Farmers Code]])</f>
        <v>200500030024</v>
      </c>
      <c r="B936" s="1" t="str">
        <f>INDEX('MPG Payment'!$A:$A,MATCH(Table2[[#This Row],[Code]],'MPG Payment'!B:B,0))</f>
        <v>BMC Code :2002</v>
      </c>
      <c r="C936" t="str">
        <f>VLOOKUP(Table2[[#This Row],[Code]],'MPG Payment'!B:C,2,0)</f>
        <v>UCHARI</v>
      </c>
      <c r="D936" s="17">
        <v>20050003</v>
      </c>
      <c r="E936" s="17" t="s">
        <v>29</v>
      </c>
      <c r="F936" s="1">
        <v>14</v>
      </c>
      <c r="G936" s="13">
        <v>44.539999999999992</v>
      </c>
      <c r="H936" s="13">
        <v>1810.7109999999998</v>
      </c>
      <c r="I936" s="166">
        <v>0</v>
      </c>
      <c r="J936" s="191">
        <v>0</v>
      </c>
      <c r="K936" s="166">
        <v>0</v>
      </c>
      <c r="L936" s="166">
        <v>0</v>
      </c>
      <c r="M936" s="18">
        <v>0</v>
      </c>
      <c r="N936" s="165">
        <f>VLOOKUP(Table2[[#This Row],[Code]],'MPG Payment'!$B$4:$Z$130,25,0)</f>
        <v>0</v>
      </c>
      <c r="O936" s="170">
        <f t="shared" si="63"/>
        <v>1811</v>
      </c>
      <c r="P936" t="str">
        <f>IFERROR(VLOOKUP(D936,'Bank Master'!$C$3:$D$7987,2,0),"Indirect")</f>
        <v>Direct</v>
      </c>
      <c r="Q936" t="str">
        <f>IFERROR(VLOOKUP(A936,Table1424[],6,0),0)</f>
        <v>SAFAR ANSARI</v>
      </c>
      <c r="R936" t="str">
        <f>IFERROR(VLOOKUP(A936,Table1424[],7,0),0)</f>
        <v>638202010006475</v>
      </c>
      <c r="S936" t="str">
        <f>IFERROR(VLOOKUP(A936,Table1424[],8,0),0)</f>
        <v>UBIN0563820</v>
      </c>
      <c r="T936">
        <f>IFERROR(VLOOKUP(A936,Table1424[],9,0),0)</f>
        <v>0</v>
      </c>
      <c r="U936" s="40">
        <f>IFERROR(VLOOKUP(A936,Table1424[],10,0),0)</f>
        <v>45999</v>
      </c>
      <c r="V936">
        <f t="shared" si="64"/>
        <v>1</v>
      </c>
      <c r="W936" t="str">
        <f t="shared" si="65"/>
        <v>Available</v>
      </c>
      <c r="X936" s="164" t="str" cm="1">
        <f t="array" aca="1" ref="X936" ca="1">SUBSTITUTE(SUBSTITUTE(MID(CELL("filename"),FIND("[",CELL("filename"))+1,FIND("]",CELL("filename"))-FIND("[",CELL("filename"))-1)," JH Farmer Payment-",""),".xlsx","")</f>
        <v>Indent</v>
      </c>
      <c r="Y936" s="13">
        <f t="shared" si="62"/>
        <v>28.457514593623713</v>
      </c>
      <c r="Z936" s="3">
        <v>0</v>
      </c>
    </row>
    <row r="937" spans="1:26" x14ac:dyDescent="0.25">
      <c r="A937" t="str">
        <f>CONCATENATE(Table2[[#This Row],[Code]],Table2[[#This Row],[Farmers Code]])</f>
        <v>200500030026</v>
      </c>
      <c r="B937" s="1" t="str">
        <f>INDEX('MPG Payment'!$A:$A,MATCH(Table2[[#This Row],[Code]],'MPG Payment'!B:B,0))</f>
        <v>BMC Code :2002</v>
      </c>
      <c r="C937" t="str">
        <f>VLOOKUP(Table2[[#This Row],[Code]],'MPG Payment'!B:C,2,0)</f>
        <v>UCHARI</v>
      </c>
      <c r="D937" s="17">
        <v>20050003</v>
      </c>
      <c r="E937" s="17" t="s">
        <v>39</v>
      </c>
      <c r="F937" s="1">
        <v>14</v>
      </c>
      <c r="G937" s="13">
        <v>294.38</v>
      </c>
      <c r="H937" s="13">
        <v>11933.721799999999</v>
      </c>
      <c r="I937" s="166">
        <v>0</v>
      </c>
      <c r="J937" s="191">
        <v>0</v>
      </c>
      <c r="K937" s="166">
        <v>0</v>
      </c>
      <c r="L937" s="166">
        <v>0</v>
      </c>
      <c r="M937" s="18">
        <v>0</v>
      </c>
      <c r="N937" s="165">
        <f>VLOOKUP(Table2[[#This Row],[Code]],'MPG Payment'!$B$4:$Z$130,25,0)</f>
        <v>0</v>
      </c>
      <c r="O937" s="170">
        <f t="shared" si="63"/>
        <v>11934</v>
      </c>
      <c r="P937" t="str">
        <f>IFERROR(VLOOKUP(D937,'Bank Master'!$C$3:$D$7987,2,0),"Indirect")</f>
        <v>Direct</v>
      </c>
      <c r="Q937" t="str">
        <f>IFERROR(VLOOKUP(A937,Table1424[],6,0),0)</f>
        <v>PUJA ORAON</v>
      </c>
      <c r="R937" t="str">
        <f>IFERROR(VLOOKUP(A937,Table1424[],7,0),0)</f>
        <v>4904108003661</v>
      </c>
      <c r="S937" t="str">
        <f>IFERROR(VLOOKUP(A937,Table1424[],8,0),0)</f>
        <v>CNRB0004904</v>
      </c>
      <c r="T937">
        <f>IFERROR(VLOOKUP(A937,Table1424[],9,0),0)</f>
        <v>0</v>
      </c>
      <c r="U937" s="40">
        <f>IFERROR(VLOOKUP(A937,Table1424[],10,0),0)</f>
        <v>45999</v>
      </c>
      <c r="V937">
        <f t="shared" si="64"/>
        <v>1</v>
      </c>
      <c r="W937" t="str">
        <f t="shared" si="65"/>
        <v>Available</v>
      </c>
      <c r="X937" s="164" t="str" cm="1">
        <f t="array" aca="1" ref="X937" ca="1">SUBSTITUTE(SUBSTITUTE(MID(CELL("filename"),FIND("[",CELL("filename"))+1,FIND("]",CELL("filename"))-FIND("[",CELL("filename"))-1)," JH Farmer Payment-",""),".xlsx","")</f>
        <v>Indent</v>
      </c>
      <c r="Y937" s="13">
        <f t="shared" si="62"/>
        <v>28.376945648481559</v>
      </c>
      <c r="Z937" s="3">
        <v>0</v>
      </c>
    </row>
    <row r="938" spans="1:26" x14ac:dyDescent="0.25">
      <c r="A938" t="str">
        <f>CONCATENATE(Table2[[#This Row],[Code]],Table2[[#This Row],[Farmers Code]])</f>
        <v>200500030028</v>
      </c>
      <c r="B938" s="1" t="str">
        <f>INDEX('MPG Payment'!$A:$A,MATCH(Table2[[#This Row],[Code]],'MPG Payment'!B:B,0))</f>
        <v>BMC Code :2002</v>
      </c>
      <c r="C938" t="str">
        <f>VLOOKUP(Table2[[#This Row],[Code]],'MPG Payment'!B:C,2,0)</f>
        <v>UCHARI</v>
      </c>
      <c r="D938" s="17">
        <v>20050003</v>
      </c>
      <c r="E938" s="17" t="s">
        <v>30</v>
      </c>
      <c r="F938" s="1">
        <v>7</v>
      </c>
      <c r="G938" s="13">
        <v>31.139999999999997</v>
      </c>
      <c r="H938" s="13">
        <v>1364.5954000000004</v>
      </c>
      <c r="I938" s="166">
        <v>0</v>
      </c>
      <c r="J938" s="191">
        <v>0</v>
      </c>
      <c r="K938" s="166">
        <v>0</v>
      </c>
      <c r="L938" s="166">
        <v>0</v>
      </c>
      <c r="M938" s="18">
        <v>0</v>
      </c>
      <c r="N938" s="165">
        <f>VLOOKUP(Table2[[#This Row],[Code]],'MPG Payment'!$B$4:$Z$130,25,0)</f>
        <v>0</v>
      </c>
      <c r="O938" s="170">
        <f t="shared" si="63"/>
        <v>1365</v>
      </c>
      <c r="P938" t="str">
        <f>IFERROR(VLOOKUP(D938,'Bank Master'!$C$3:$D$7987,2,0),"Indirect")</f>
        <v>Direct</v>
      </c>
      <c r="Q938" t="str">
        <f>IFERROR(VLOOKUP(A938,Table1424[],6,0),0)</f>
        <v>NILMANI DEVI</v>
      </c>
      <c r="R938" t="str">
        <f>IFERROR(VLOOKUP(A938,Table1424[],7,0),0)</f>
        <v>4904101005087</v>
      </c>
      <c r="S938" t="str">
        <f>IFERROR(VLOOKUP(A938,Table1424[],8,0),0)</f>
        <v>CNRB0004904</v>
      </c>
      <c r="T938">
        <f>IFERROR(VLOOKUP(A938,Table1424[],9,0),0)</f>
        <v>0</v>
      </c>
      <c r="U938" s="40">
        <f>IFERROR(VLOOKUP(A938,Table1424[],10,0),0)</f>
        <v>46055</v>
      </c>
      <c r="V938">
        <f t="shared" si="64"/>
        <v>1</v>
      </c>
      <c r="W938" t="str">
        <f t="shared" si="65"/>
        <v>Available</v>
      </c>
      <c r="X938" s="164" t="str" cm="1">
        <f t="array" aca="1" ref="X938" ca="1">SUBSTITUTE(SUBSTITUTE(MID(CELL("filename"),FIND("[",CELL("filename"))+1,FIND("]",CELL("filename"))-FIND("[",CELL("filename"))-1)," JH Farmer Payment-",""),".xlsx","")</f>
        <v>Indent</v>
      </c>
      <c r="Y938" s="13">
        <f t="shared" si="62"/>
        <v>15.337456326268471</v>
      </c>
      <c r="Z938" s="3">
        <v>0</v>
      </c>
    </row>
    <row r="939" spans="1:26" x14ac:dyDescent="0.25">
      <c r="A939" t="str">
        <f>CONCATENATE(Table2[[#This Row],[Code]],Table2[[#This Row],[Farmers Code]])</f>
        <v>200500030031</v>
      </c>
      <c r="B939" s="1" t="str">
        <f>INDEX('MPG Payment'!$A:$A,MATCH(Table2[[#This Row],[Code]],'MPG Payment'!B:B,0))</f>
        <v>BMC Code :2002</v>
      </c>
      <c r="C939" t="str">
        <f>VLOOKUP(Table2[[#This Row],[Code]],'MPG Payment'!B:C,2,0)</f>
        <v>UCHARI</v>
      </c>
      <c r="D939" s="17">
        <v>20050003</v>
      </c>
      <c r="E939" s="17" t="s">
        <v>422</v>
      </c>
      <c r="F939" s="1">
        <v>7</v>
      </c>
      <c r="G939" s="13">
        <v>21.419999999999998</v>
      </c>
      <c r="H939" s="13">
        <v>951.89600000000007</v>
      </c>
      <c r="I939" s="166">
        <v>0</v>
      </c>
      <c r="J939" s="191">
        <v>0</v>
      </c>
      <c r="K939" s="166">
        <v>0</v>
      </c>
      <c r="L939" s="166">
        <v>0</v>
      </c>
      <c r="M939" s="18">
        <v>0</v>
      </c>
      <c r="N939" s="165">
        <f>VLOOKUP(Table2[[#This Row],[Code]],'MPG Payment'!$B$4:$Z$130,25,0)</f>
        <v>0</v>
      </c>
      <c r="O939" s="170">
        <f t="shared" si="63"/>
        <v>952</v>
      </c>
      <c r="P939" t="str">
        <f>IFERROR(VLOOKUP(D939,'Bank Master'!$C$3:$D$7987,2,0),"Indirect")</f>
        <v>Direct</v>
      </c>
      <c r="Q939" t="str">
        <f>IFERROR(VLOOKUP(A939,Table1424[],6,0),0)</f>
        <v>GULSHAN KHATOON</v>
      </c>
      <c r="R939" t="str">
        <f>IFERROR(VLOOKUP(A939,Table1424[],7,0),0)</f>
        <v>638202120002640</v>
      </c>
      <c r="S939" t="str">
        <f>IFERROR(VLOOKUP(A939,Table1424[],8,0),0)</f>
        <v>UBIN0563820</v>
      </c>
      <c r="T939">
        <f>IFERROR(VLOOKUP(A939,Table1424[],9,0),0)</f>
        <v>0</v>
      </c>
      <c r="U939" s="40">
        <f>IFERROR(VLOOKUP(A939,Table1424[],10,0),0)</f>
        <v>45916</v>
      </c>
      <c r="V939">
        <f t="shared" si="64"/>
        <v>1</v>
      </c>
      <c r="W939" t="str">
        <f t="shared" si="65"/>
        <v>Available</v>
      </c>
      <c r="X939" s="164" t="str" cm="1">
        <f t="array" aca="1" ref="X939" ca="1">SUBSTITUTE(SUBSTITUTE(MID(CELL("filename"),FIND("[",CELL("filename"))+1,FIND("]",CELL("filename"))-FIND("[",CELL("filename"))-1)," JH Farmer Payment-",""),".xlsx","")</f>
        <v>Indent</v>
      </c>
      <c r="Y939" s="13">
        <f t="shared" si="62"/>
        <v>15.553856209150331</v>
      </c>
      <c r="Z939" s="3">
        <v>0</v>
      </c>
    </row>
    <row r="940" spans="1:26" x14ac:dyDescent="0.25">
      <c r="A940" t="str">
        <f>CONCATENATE(Table2[[#This Row],[Code]],Table2[[#This Row],[Farmers Code]])</f>
        <v>200500030032</v>
      </c>
      <c r="B940" s="1" t="str">
        <f>INDEX('MPG Payment'!$A:$A,MATCH(Table2[[#This Row],[Code]],'MPG Payment'!B:B,0))</f>
        <v>BMC Code :2002</v>
      </c>
      <c r="C940" t="str">
        <f>VLOOKUP(Table2[[#This Row],[Code]],'MPG Payment'!B:C,2,0)</f>
        <v>UCHARI</v>
      </c>
      <c r="D940" s="17">
        <v>20050003</v>
      </c>
      <c r="E940" s="17" t="s">
        <v>8</v>
      </c>
      <c r="F940" s="1">
        <v>7</v>
      </c>
      <c r="G940" s="13">
        <v>16.36</v>
      </c>
      <c r="H940" s="13">
        <v>693.7052000000001</v>
      </c>
      <c r="I940" s="166">
        <v>0</v>
      </c>
      <c r="J940" s="191">
        <v>0</v>
      </c>
      <c r="K940" s="166">
        <v>0</v>
      </c>
      <c r="L940" s="166">
        <v>0</v>
      </c>
      <c r="M940" s="18">
        <v>0</v>
      </c>
      <c r="N940" s="165">
        <f>VLOOKUP(Table2[[#This Row],[Code]],'MPG Payment'!$B$4:$Z$130,25,0)</f>
        <v>0</v>
      </c>
      <c r="O940" s="170">
        <f t="shared" si="63"/>
        <v>694</v>
      </c>
      <c r="P940" t="str">
        <f>IFERROR(VLOOKUP(D940,'Bank Master'!$C$3:$D$7987,2,0),"Indirect")</f>
        <v>Direct</v>
      </c>
      <c r="Q940" t="str">
        <f>IFERROR(VLOOKUP(A940,Table1424[],6,0),0)</f>
        <v>MANGU ORAON</v>
      </c>
      <c r="R940" t="str">
        <f>IFERROR(VLOOKUP(A940,Table1424[],7,0),0)</f>
        <v>22009535401</v>
      </c>
      <c r="S940" t="str">
        <f>IFERROR(VLOOKUP(A940,Table1424[],8,0),0)</f>
        <v>SBIN0RRVCGB</v>
      </c>
      <c r="T940">
        <f>IFERROR(VLOOKUP(A940,Table1424[],9,0),0)</f>
        <v>0</v>
      </c>
      <c r="U940" s="40">
        <f>IFERROR(VLOOKUP(A940,Table1424[],10,0),0)</f>
        <v>46076</v>
      </c>
      <c r="V940">
        <f t="shared" si="64"/>
        <v>1</v>
      </c>
      <c r="W940" t="str">
        <f t="shared" si="65"/>
        <v>Available</v>
      </c>
      <c r="X940" s="164" t="str" cm="1">
        <f t="array" aca="1" ref="X940" ca="1">SUBSTITUTE(SUBSTITUTE(MID(CELL("filename"),FIND("[",CELL("filename"))+1,FIND("]",CELL("filename"))-FIND("[",CELL("filename"))-1)," JH Farmer Payment-",""),".xlsx","")</f>
        <v>Indent</v>
      </c>
      <c r="Y940" s="13">
        <f t="shared" si="62"/>
        <v>14.840881418092915</v>
      </c>
      <c r="Z940" s="3">
        <v>0</v>
      </c>
    </row>
    <row r="941" spans="1:26" x14ac:dyDescent="0.25">
      <c r="A941" t="str">
        <f>CONCATENATE(Table2[[#This Row],[Code]],Table2[[#This Row],[Farmers Code]])</f>
        <v>200500030033</v>
      </c>
      <c r="B941" s="1" t="str">
        <f>INDEX('MPG Payment'!$A:$A,MATCH(Table2[[#This Row],[Code]],'MPG Payment'!B:B,0))</f>
        <v>BMC Code :2002</v>
      </c>
      <c r="C941" t="str">
        <f>VLOOKUP(Table2[[#This Row],[Code]],'MPG Payment'!B:C,2,0)</f>
        <v>UCHARI</v>
      </c>
      <c r="D941" s="17">
        <v>20050003</v>
      </c>
      <c r="E941" s="17" t="s">
        <v>32</v>
      </c>
      <c r="F941" s="1">
        <v>14</v>
      </c>
      <c r="G941" s="13">
        <v>38.28</v>
      </c>
      <c r="H941" s="13">
        <v>1505.7454000000002</v>
      </c>
      <c r="I941" s="166">
        <v>0</v>
      </c>
      <c r="J941" s="191">
        <v>0</v>
      </c>
      <c r="K941" s="166">
        <v>0</v>
      </c>
      <c r="L941" s="166">
        <v>0</v>
      </c>
      <c r="M941" s="18">
        <v>0</v>
      </c>
      <c r="N941" s="165">
        <f>VLOOKUP(Table2[[#This Row],[Code]],'MPG Payment'!$B$4:$Z$130,25,0)</f>
        <v>0</v>
      </c>
      <c r="O941" s="170">
        <f t="shared" si="63"/>
        <v>1506</v>
      </c>
      <c r="P941" t="str">
        <f>IFERROR(VLOOKUP(D941,'Bank Master'!$C$3:$D$7987,2,0),"Indirect")</f>
        <v>Direct</v>
      </c>
      <c r="Q941" t="str">
        <f>IFERROR(VLOOKUP(A941,Table1424[],6,0),0)</f>
        <v>BANDHNA ORAON</v>
      </c>
      <c r="R941" t="str">
        <f>IFERROR(VLOOKUP(A941,Table1424[],7,0),0)</f>
        <v>59111648971</v>
      </c>
      <c r="S941" t="str">
        <f>IFERROR(VLOOKUP(A941,Table1424[],8,0),0)</f>
        <v>IDIB000B873</v>
      </c>
      <c r="T941">
        <f>IFERROR(VLOOKUP(A941,Table1424[],9,0),0)</f>
        <v>0</v>
      </c>
      <c r="U941" s="40">
        <f>IFERROR(VLOOKUP(A941,Table1424[],10,0),0)</f>
        <v>0</v>
      </c>
      <c r="V941">
        <f t="shared" si="64"/>
        <v>1</v>
      </c>
      <c r="W941" t="str">
        <f t="shared" si="65"/>
        <v>Available</v>
      </c>
      <c r="X941" s="164" t="str" cm="1">
        <f t="array" aca="1" ref="X941" ca="1">SUBSTITUTE(SUBSTITUTE(MID(CELL("filename"),FIND("[",CELL("filename"))+1,FIND("]",CELL("filename"))-FIND("[",CELL("filename"))-1)," JH Farmer Payment-",""),".xlsx","")</f>
        <v>Indent</v>
      </c>
      <c r="Y941" s="13">
        <f t="shared" si="62"/>
        <v>27.534529258098232</v>
      </c>
      <c r="Z941" s="3">
        <v>0</v>
      </c>
    </row>
    <row r="942" spans="1:26" x14ac:dyDescent="0.25">
      <c r="A942" t="str">
        <f>CONCATENATE(Table2[[#This Row],[Code]],Table2[[#This Row],[Farmers Code]])</f>
        <v>200500030034</v>
      </c>
      <c r="B942" s="1" t="str">
        <f>INDEX('MPG Payment'!$A:$A,MATCH(Table2[[#This Row],[Code]],'MPG Payment'!B:B,0))</f>
        <v>BMC Code :2002</v>
      </c>
      <c r="C942" t="str">
        <f>VLOOKUP(Table2[[#This Row],[Code]],'MPG Payment'!B:C,2,0)</f>
        <v>UCHARI</v>
      </c>
      <c r="D942" s="17">
        <v>20050003</v>
      </c>
      <c r="E942" s="17" t="s">
        <v>33</v>
      </c>
      <c r="F942" s="1">
        <v>14</v>
      </c>
      <c r="G942" s="13">
        <v>60.060000000000009</v>
      </c>
      <c r="H942" s="13">
        <v>2522.0534000000002</v>
      </c>
      <c r="I942" s="166">
        <v>0</v>
      </c>
      <c r="J942" s="191">
        <v>0</v>
      </c>
      <c r="K942" s="166">
        <v>0</v>
      </c>
      <c r="L942" s="166">
        <v>0</v>
      </c>
      <c r="M942" s="18">
        <v>0</v>
      </c>
      <c r="N942" s="165">
        <f>VLOOKUP(Table2[[#This Row],[Code]],'MPG Payment'!$B$4:$Z$130,25,0)</f>
        <v>0</v>
      </c>
      <c r="O942" s="170">
        <f t="shared" si="63"/>
        <v>2522</v>
      </c>
      <c r="P942" t="str">
        <f>IFERROR(VLOOKUP(D942,'Bank Master'!$C$3:$D$7987,2,0),"Indirect")</f>
        <v>Direct</v>
      </c>
      <c r="Q942" t="str">
        <f>IFERROR(VLOOKUP(A942,Table1424[],6,0),0)</f>
        <v>BUDHWA ORAON</v>
      </c>
      <c r="R942" t="str">
        <f>IFERROR(VLOOKUP(A942,Table1424[],7,0),0)</f>
        <v>0407010131964</v>
      </c>
      <c r="S942" t="str">
        <f>IFERROR(VLOOKUP(A942,Table1424[],8,0),0)</f>
        <v>PUNB0040720</v>
      </c>
      <c r="T942">
        <f>IFERROR(VLOOKUP(A942,Table1424[],9,0),0)</f>
        <v>0</v>
      </c>
      <c r="U942" s="40">
        <f>IFERROR(VLOOKUP(A942,Table1424[],10,0),0)</f>
        <v>46097</v>
      </c>
      <c r="V942">
        <f t="shared" si="64"/>
        <v>1</v>
      </c>
      <c r="W942" t="str">
        <f t="shared" si="65"/>
        <v>Available</v>
      </c>
      <c r="X942" s="164" t="str" cm="1">
        <f t="array" aca="1" ref="X942" ca="1">SUBSTITUTE(SUBSTITUTE(MID(CELL("filename"),FIND("[",CELL("filename"))+1,FIND("]",CELL("filename"))-FIND("[",CELL("filename"))-1)," JH Farmer Payment-",""),".xlsx","")</f>
        <v>Indent</v>
      </c>
      <c r="Y942" s="13">
        <f t="shared" si="62"/>
        <v>29.394561771561776</v>
      </c>
      <c r="Z942" s="3">
        <v>0</v>
      </c>
    </row>
    <row r="943" spans="1:26" x14ac:dyDescent="0.25">
      <c r="A943" t="str">
        <f>CONCATENATE(Table2[[#This Row],[Code]],Table2[[#This Row],[Farmers Code]])</f>
        <v>200500030035</v>
      </c>
      <c r="B943" s="1" t="str">
        <f>INDEX('MPG Payment'!$A:$A,MATCH(Table2[[#This Row],[Code]],'MPG Payment'!B:B,0))</f>
        <v>BMC Code :2002</v>
      </c>
      <c r="C943" t="str">
        <f>VLOOKUP(Table2[[#This Row],[Code]],'MPG Payment'!B:C,2,0)</f>
        <v>UCHARI</v>
      </c>
      <c r="D943" s="17">
        <v>20050003</v>
      </c>
      <c r="E943" s="17" t="s">
        <v>9</v>
      </c>
      <c r="F943" s="1">
        <v>7</v>
      </c>
      <c r="G943" s="13">
        <v>14.68</v>
      </c>
      <c r="H943" s="13">
        <v>655.76120000000003</v>
      </c>
      <c r="I943" s="166">
        <v>0</v>
      </c>
      <c r="J943" s="191">
        <v>0</v>
      </c>
      <c r="K943" s="166">
        <v>0</v>
      </c>
      <c r="L943" s="166">
        <v>0</v>
      </c>
      <c r="M943" s="18">
        <v>0</v>
      </c>
      <c r="N943" s="165">
        <f>VLOOKUP(Table2[[#This Row],[Code]],'MPG Payment'!$B$4:$Z$130,25,0)</f>
        <v>0</v>
      </c>
      <c r="O943" s="170">
        <f t="shared" si="63"/>
        <v>656</v>
      </c>
      <c r="P943" t="str">
        <f>IFERROR(VLOOKUP(D943,'Bank Master'!$C$3:$D$7987,2,0),"Indirect")</f>
        <v>Direct</v>
      </c>
      <c r="Q943" t="str">
        <f>IFERROR(VLOOKUP(A943,Table1424[],6,0),0)</f>
        <v>NURESHA KHATUN</v>
      </c>
      <c r="R943" t="str">
        <f>IFERROR(VLOOKUP(A943,Table1424[],7,0),0)</f>
        <v>000110134952</v>
      </c>
      <c r="S943" t="str">
        <f>IFERROR(VLOOKUP(A943,Table1424[],8,0),0)</f>
        <v>IPOS0000001</v>
      </c>
      <c r="T943">
        <f>IFERROR(VLOOKUP(A943,Table1424[],9,0),0)</f>
        <v>0</v>
      </c>
      <c r="U943" s="40">
        <f>IFERROR(VLOOKUP(A943,Table1424[],10,0),0)</f>
        <v>46160</v>
      </c>
      <c r="V943">
        <f t="shared" si="64"/>
        <v>1</v>
      </c>
      <c r="W943" t="str">
        <f t="shared" si="65"/>
        <v>Available</v>
      </c>
      <c r="X943" s="164" t="str" cm="1">
        <f t="array" aca="1" ref="X943" ca="1">SUBSTITUTE(SUBSTITUTE(MID(CELL("filename"),FIND("[",CELL("filename"))+1,FIND("]",CELL("filename"))-FIND("[",CELL("filename"))-1)," JH Farmer Payment-",""),".xlsx","")</f>
        <v>Indent</v>
      </c>
      <c r="Y943" s="13">
        <f t="shared" si="62"/>
        <v>15.634633514986378</v>
      </c>
      <c r="Z943" s="3">
        <v>0</v>
      </c>
    </row>
    <row r="944" spans="1:26" x14ac:dyDescent="0.25">
      <c r="A944" t="str">
        <f>CONCATENATE(Table2[[#This Row],[Code]],Table2[[#This Row],[Farmers Code]])</f>
        <v>200500030037</v>
      </c>
      <c r="B944" s="1" t="str">
        <f>INDEX('MPG Payment'!$A:$A,MATCH(Table2[[#This Row],[Code]],'MPG Payment'!B:B,0))</f>
        <v>BMC Code :2002</v>
      </c>
      <c r="C944" t="str">
        <f>VLOOKUP(Table2[[#This Row],[Code]],'MPG Payment'!B:C,2,0)</f>
        <v>UCHARI</v>
      </c>
      <c r="D944" s="17">
        <v>20050003</v>
      </c>
      <c r="E944" s="17" t="s">
        <v>34</v>
      </c>
      <c r="F944" s="1">
        <v>14</v>
      </c>
      <c r="G944" s="13">
        <v>63.26</v>
      </c>
      <c r="H944" s="13">
        <v>2418.2108000000003</v>
      </c>
      <c r="I944" s="166">
        <v>0</v>
      </c>
      <c r="J944" s="191">
        <v>0</v>
      </c>
      <c r="K944" s="166">
        <v>0</v>
      </c>
      <c r="L944" s="166">
        <v>0</v>
      </c>
      <c r="M944" s="18">
        <v>0</v>
      </c>
      <c r="N944" s="165">
        <f>VLOOKUP(Table2[[#This Row],[Code]],'MPG Payment'!$B$4:$Z$130,25,0)</f>
        <v>0</v>
      </c>
      <c r="O944" s="170">
        <f t="shared" si="63"/>
        <v>2418</v>
      </c>
      <c r="P944" t="str">
        <f>IFERROR(VLOOKUP(D944,'Bank Master'!$C$3:$D$7987,2,0),"Indirect")</f>
        <v>Direct</v>
      </c>
      <c r="Q944" t="str">
        <f>IFERROR(VLOOKUP(A944,Table1424[],6,0),0)</f>
        <v>NITU ORAON</v>
      </c>
      <c r="R944" t="str">
        <f>IFERROR(VLOOKUP(A944,Table1424[],7,0),0)</f>
        <v>4904108003852</v>
      </c>
      <c r="S944" t="str">
        <f>IFERROR(VLOOKUP(A944,Table1424[],8,0),0)</f>
        <v>CNRB0004904</v>
      </c>
      <c r="T944">
        <f>IFERROR(VLOOKUP(A944,Table1424[],9,0),0)</f>
        <v>0</v>
      </c>
      <c r="U944" s="40">
        <f>IFERROR(VLOOKUP(A944,Table1424[],10,0),0)</f>
        <v>46175</v>
      </c>
      <c r="V944">
        <f t="shared" si="64"/>
        <v>1</v>
      </c>
      <c r="W944" t="str">
        <f t="shared" si="65"/>
        <v>Available</v>
      </c>
      <c r="X944" s="164" t="str" cm="1">
        <f t="array" aca="1" ref="X944" ca="1">SUBSTITUTE(SUBSTITUTE(MID(CELL("filename"),FIND("[",CELL("filename"))+1,FIND("]",CELL("filename"))-FIND("[",CELL("filename"))-1)," JH Farmer Payment-",""),".xlsx","")</f>
        <v>Indent</v>
      </c>
      <c r="Y944" s="13">
        <f t="shared" si="62"/>
        <v>26.758576667720526</v>
      </c>
      <c r="Z944" s="3">
        <v>0</v>
      </c>
    </row>
    <row r="945" spans="1:26" x14ac:dyDescent="0.25">
      <c r="A945" t="str">
        <f>CONCATENATE(Table2[[#This Row],[Code]],Table2[[#This Row],[Farmers Code]])</f>
        <v>200500030038</v>
      </c>
      <c r="B945" s="1" t="str">
        <f>INDEX('MPG Payment'!$A:$A,MATCH(Table2[[#This Row],[Code]],'MPG Payment'!B:B,0))</f>
        <v>BMC Code :2002</v>
      </c>
      <c r="C945" t="str">
        <f>VLOOKUP(Table2[[#This Row],[Code]],'MPG Payment'!B:C,2,0)</f>
        <v>UCHARI</v>
      </c>
      <c r="D945" s="17">
        <v>20050003</v>
      </c>
      <c r="E945" s="17" t="s">
        <v>11</v>
      </c>
      <c r="F945" s="1">
        <v>14</v>
      </c>
      <c r="G945" s="13">
        <v>51.499999999999993</v>
      </c>
      <c r="H945" s="13">
        <v>1949.3054000000002</v>
      </c>
      <c r="I945" s="166">
        <v>0</v>
      </c>
      <c r="J945" s="191">
        <v>0</v>
      </c>
      <c r="K945" s="166">
        <v>0</v>
      </c>
      <c r="L945" s="166">
        <v>0</v>
      </c>
      <c r="M945" s="18">
        <v>0</v>
      </c>
      <c r="N945" s="165">
        <f>VLOOKUP(Table2[[#This Row],[Code]],'MPG Payment'!$B$4:$Z$130,25,0)</f>
        <v>0</v>
      </c>
      <c r="O945" s="170">
        <f t="shared" si="63"/>
        <v>1949</v>
      </c>
      <c r="P945" t="str">
        <f>IFERROR(VLOOKUP(D945,'Bank Master'!$C$3:$D$7987,2,0),"Indirect")</f>
        <v>Direct</v>
      </c>
      <c r="Q945" t="str">
        <f>IFERROR(VLOOKUP(A945,Table1424[],6,0),0)</f>
        <v>RESHMA KHATUN</v>
      </c>
      <c r="R945" t="str">
        <f>IFERROR(VLOOKUP(A945,Table1424[],7,0),0)</f>
        <v>638202010009117</v>
      </c>
      <c r="S945" t="str">
        <f>IFERROR(VLOOKUP(A945,Table1424[],8,0),0)</f>
        <v>UBIN0563820</v>
      </c>
      <c r="T945">
        <f>IFERROR(VLOOKUP(A945,Table1424[],9,0),0)</f>
        <v>0</v>
      </c>
      <c r="U945" s="40">
        <f>IFERROR(VLOOKUP(A945,Table1424[],10,0),0)</f>
        <v>46195</v>
      </c>
      <c r="V945">
        <f t="shared" si="64"/>
        <v>1</v>
      </c>
      <c r="W945" t="str">
        <f t="shared" si="65"/>
        <v>Available</v>
      </c>
      <c r="X945" s="164" t="str" cm="1">
        <f t="array" aca="1" ref="X945" ca="1">SUBSTITUTE(SUBSTITUTE(MID(CELL("filename"),FIND("[",CELL("filename"))+1,FIND("]",CELL("filename"))-FIND("[",CELL("filename"))-1)," JH Farmer Payment-",""),".xlsx","")</f>
        <v>Indent</v>
      </c>
      <c r="Y945" s="13">
        <f t="shared" si="62"/>
        <v>26.495413203883505</v>
      </c>
      <c r="Z945" s="3">
        <v>0</v>
      </c>
    </row>
    <row r="946" spans="1:26" x14ac:dyDescent="0.25">
      <c r="A946" t="str">
        <f>CONCATENATE(Table2[[#This Row],[Code]],Table2[[#This Row],[Farmers Code]])</f>
        <v>200500030040</v>
      </c>
      <c r="B946" s="1" t="str">
        <f>INDEX('MPG Payment'!$A:$A,MATCH(Table2[[#This Row],[Code]],'MPG Payment'!B:B,0))</f>
        <v>BMC Code :2002</v>
      </c>
      <c r="C946" t="str">
        <f>VLOOKUP(Table2[[#This Row],[Code]],'MPG Payment'!B:C,2,0)</f>
        <v>UCHARI</v>
      </c>
      <c r="D946" s="17">
        <v>20050003</v>
      </c>
      <c r="E946" s="17" t="s">
        <v>13</v>
      </c>
      <c r="F946" s="1">
        <v>14</v>
      </c>
      <c r="G946" s="13">
        <v>27.400000000000006</v>
      </c>
      <c r="H946" s="13">
        <v>1057.2246</v>
      </c>
      <c r="I946" s="166">
        <v>0</v>
      </c>
      <c r="J946" s="191">
        <v>0</v>
      </c>
      <c r="K946" s="166">
        <v>0</v>
      </c>
      <c r="L946" s="166">
        <v>0</v>
      </c>
      <c r="M946" s="18">
        <v>0</v>
      </c>
      <c r="N946" s="165">
        <f>VLOOKUP(Table2[[#This Row],[Code]],'MPG Payment'!$B$4:$Z$130,25,0)</f>
        <v>0</v>
      </c>
      <c r="O946" s="170">
        <f t="shared" si="63"/>
        <v>1057</v>
      </c>
      <c r="P946" t="str">
        <f>IFERROR(VLOOKUP(D946,'Bank Master'!$C$3:$D$7987,2,0),"Indirect")</f>
        <v>Direct</v>
      </c>
      <c r="Q946" t="str">
        <f>IFERROR(VLOOKUP(A946,Table1424[],6,0),0)</f>
        <v>SABILA KHATOON</v>
      </c>
      <c r="R946" t="str">
        <f>IFERROR(VLOOKUP(A946,Table1424[],7,0),0)</f>
        <v>22009544461</v>
      </c>
      <c r="S946" t="str">
        <f>IFERROR(VLOOKUP(A946,Table1424[],8,0),0)</f>
        <v>SBIN0RRVCGB</v>
      </c>
      <c r="T946">
        <f>IFERROR(VLOOKUP(A946,Table1424[],9,0),0)</f>
        <v>0</v>
      </c>
      <c r="U946" s="40">
        <f>IFERROR(VLOOKUP(A946,Table1424[],10,0),0)</f>
        <v>46195</v>
      </c>
      <c r="V946">
        <f t="shared" si="64"/>
        <v>1</v>
      </c>
      <c r="W946" t="str">
        <f t="shared" si="65"/>
        <v>Available</v>
      </c>
      <c r="X946" s="164" t="str" cm="1">
        <f t="array" aca="1" ref="X946" ca="1">SUBSTITUTE(SUBSTITUTE(MID(CELL("filename"),FIND("[",CELL("filename"))+1,FIND("]",CELL("filename"))-FIND("[",CELL("filename"))-1)," JH Farmer Payment-",""),".xlsx","")</f>
        <v>Indent</v>
      </c>
      <c r="Y946" s="13">
        <f t="shared" si="62"/>
        <v>27.009387591240873</v>
      </c>
      <c r="Z946" s="3">
        <v>0</v>
      </c>
    </row>
    <row r="947" spans="1:26" x14ac:dyDescent="0.25">
      <c r="A947" t="str">
        <f>CONCATENATE(Table2[[#This Row],[Code]],Table2[[#This Row],[Farmers Code]])</f>
        <v>200500030041</v>
      </c>
      <c r="B947" s="1" t="str">
        <f>INDEX('MPG Payment'!$A:$A,MATCH(Table2[[#This Row],[Code]],'MPG Payment'!B:B,0))</f>
        <v>BMC Code :2002</v>
      </c>
      <c r="C947" t="str">
        <f>VLOOKUP(Table2[[#This Row],[Code]],'MPG Payment'!B:C,2,0)</f>
        <v>UCHARI</v>
      </c>
      <c r="D947" s="17">
        <v>20050003</v>
      </c>
      <c r="E947" s="17" t="s">
        <v>35</v>
      </c>
      <c r="F947" s="1">
        <v>14</v>
      </c>
      <c r="G947" s="13">
        <v>44.339999999999996</v>
      </c>
      <c r="H947" s="13">
        <v>2173.6068</v>
      </c>
      <c r="I947" s="166">
        <v>0</v>
      </c>
      <c r="J947" s="191">
        <v>0</v>
      </c>
      <c r="K947" s="166">
        <v>0</v>
      </c>
      <c r="L947" s="166">
        <v>0</v>
      </c>
      <c r="M947" s="18">
        <v>0</v>
      </c>
      <c r="N947" s="165">
        <f>VLOOKUP(Table2[[#This Row],[Code]],'MPG Payment'!$B$4:$Z$130,25,0)</f>
        <v>0</v>
      </c>
      <c r="O947" s="170">
        <f t="shared" si="63"/>
        <v>2174</v>
      </c>
      <c r="P947" t="str">
        <f>IFERROR(VLOOKUP(D947,'Bank Master'!$C$3:$D$7987,2,0),"Indirect")</f>
        <v>Direct</v>
      </c>
      <c r="Q947" t="str">
        <f>IFERROR(VLOOKUP(A947,Table1424[],6,0),0)</f>
        <v>MEHRUN KHATUN</v>
      </c>
      <c r="R947" t="str">
        <f>IFERROR(VLOOKUP(A947,Table1424[],7,0),0)</f>
        <v>59121003938</v>
      </c>
      <c r="S947" t="str">
        <f>IFERROR(VLOOKUP(A947,Table1424[],8,0),0)</f>
        <v>IDIB000B873</v>
      </c>
      <c r="T947">
        <f>IFERROR(VLOOKUP(A947,Table1424[],9,0),0)</f>
        <v>0</v>
      </c>
      <c r="U947" s="40">
        <f>IFERROR(VLOOKUP(A947,Table1424[],10,0),0)</f>
        <v>46195</v>
      </c>
      <c r="V947">
        <f t="shared" si="64"/>
        <v>1</v>
      </c>
      <c r="W947" t="str">
        <f t="shared" si="65"/>
        <v>Available</v>
      </c>
      <c r="X947" s="164" t="str" cm="1">
        <f t="array" aca="1" ref="X947" ca="1">SUBSTITUTE(SUBSTITUTE(MID(CELL("filename"),FIND("[",CELL("filename"))+1,FIND("]",CELL("filename"))-FIND("[",CELL("filename"))-1)," JH Farmer Payment-",""),".xlsx","")</f>
        <v>Indent</v>
      </c>
      <c r="Y947" s="13">
        <f t="shared" si="62"/>
        <v>34.314947225981065</v>
      </c>
      <c r="Z947" s="3">
        <v>0</v>
      </c>
    </row>
    <row r="948" spans="1:26" x14ac:dyDescent="0.25">
      <c r="A948" t="str">
        <f>CONCATENATE(Table2[[#This Row],[Code]],Table2[[#This Row],[Farmers Code]])</f>
        <v>200500030042</v>
      </c>
      <c r="B948" s="1" t="str">
        <f>INDEX('MPG Payment'!$A:$A,MATCH(Table2[[#This Row],[Code]],'MPG Payment'!B:B,0))</f>
        <v>BMC Code :2002</v>
      </c>
      <c r="C948" t="str">
        <f>VLOOKUP(Table2[[#This Row],[Code]],'MPG Payment'!B:C,2,0)</f>
        <v>UCHARI</v>
      </c>
      <c r="D948" s="17">
        <v>20050003</v>
      </c>
      <c r="E948" s="17" t="s">
        <v>14</v>
      </c>
      <c r="F948" s="1">
        <v>14</v>
      </c>
      <c r="G948" s="13">
        <v>48.1</v>
      </c>
      <c r="H948" s="13">
        <v>1779.7976000000003</v>
      </c>
      <c r="I948" s="166">
        <v>0</v>
      </c>
      <c r="J948" s="191">
        <v>0</v>
      </c>
      <c r="K948" s="166">
        <v>0</v>
      </c>
      <c r="L948" s="166">
        <v>0</v>
      </c>
      <c r="M948" s="18">
        <v>0</v>
      </c>
      <c r="N948" s="165">
        <f>VLOOKUP(Table2[[#This Row],[Code]],'MPG Payment'!$B$4:$Z$130,25,0)</f>
        <v>0</v>
      </c>
      <c r="O948" s="170">
        <f t="shared" si="63"/>
        <v>1780</v>
      </c>
      <c r="P948" t="str">
        <f>IFERROR(VLOOKUP(D948,'Bank Master'!$C$3:$D$7987,2,0),"Indirect")</f>
        <v>Direct</v>
      </c>
      <c r="Q948" t="str">
        <f>IFERROR(VLOOKUP(A948,Table1424[],6,0),0)</f>
        <v>SARITA KUMARI</v>
      </c>
      <c r="R948" t="str">
        <f>IFERROR(VLOOKUP(A948,Table1424[],7,0),0)</f>
        <v>638202120000790</v>
      </c>
      <c r="S948" t="str">
        <f>IFERROR(VLOOKUP(A948,Table1424[],8,0),0)</f>
        <v>UBIN0563820</v>
      </c>
      <c r="T948">
        <f>IFERROR(VLOOKUP(A948,Table1424[],9,0),0)</f>
        <v>0</v>
      </c>
      <c r="U948" s="40">
        <f>IFERROR(VLOOKUP(A948,Table1424[],10,0),0)</f>
        <v>46195</v>
      </c>
      <c r="V948">
        <f t="shared" si="64"/>
        <v>1</v>
      </c>
      <c r="W948" t="str">
        <f t="shared" si="65"/>
        <v>Available</v>
      </c>
      <c r="X948" s="164" t="str" cm="1">
        <f t="array" aca="1" ref="X948" ca="1">SUBSTITUTE(SUBSTITUTE(MID(CELL("filename"),FIND("[",CELL("filename"))+1,FIND("]",CELL("filename"))-FIND("[",CELL("filename"))-1)," JH Farmer Payment-",""),".xlsx","")</f>
        <v>Indent</v>
      </c>
      <c r="Y948" s="13">
        <f t="shared" si="62"/>
        <v>25.901420374220383</v>
      </c>
      <c r="Z948" s="3">
        <v>0</v>
      </c>
    </row>
    <row r="949" spans="1:26" x14ac:dyDescent="0.25">
      <c r="A949" t="str">
        <f>CONCATENATE(Table2[[#This Row],[Code]],Table2[[#This Row],[Farmers Code]])</f>
        <v>200500030043</v>
      </c>
      <c r="B949" s="1" t="str">
        <f>INDEX('MPG Payment'!$A:$A,MATCH(Table2[[#This Row],[Code]],'MPG Payment'!B:B,0))</f>
        <v>BMC Code :2002</v>
      </c>
      <c r="C949" t="str">
        <f>VLOOKUP(Table2[[#This Row],[Code]],'MPG Payment'!B:C,2,0)</f>
        <v>UCHARI</v>
      </c>
      <c r="D949" s="17">
        <v>20050003</v>
      </c>
      <c r="E949" s="17" t="s">
        <v>1650</v>
      </c>
      <c r="F949" s="1">
        <v>14</v>
      </c>
      <c r="G949" s="13">
        <v>80.760000000000005</v>
      </c>
      <c r="H949" s="13">
        <v>3363.1877999999997</v>
      </c>
      <c r="I949" s="166">
        <v>0</v>
      </c>
      <c r="J949" s="191">
        <v>0</v>
      </c>
      <c r="K949" s="166">
        <v>0</v>
      </c>
      <c r="L949" s="166">
        <v>0</v>
      </c>
      <c r="M949" s="18">
        <v>0</v>
      </c>
      <c r="N949" s="165">
        <f>VLOOKUP(Table2[[#This Row],[Code]],'MPG Payment'!$B$4:$Z$130,25,0)</f>
        <v>0</v>
      </c>
      <c r="O949" s="170">
        <f t="shared" si="63"/>
        <v>3363</v>
      </c>
      <c r="P949" t="str">
        <f>IFERROR(VLOOKUP(D949,'Bank Master'!$C$3:$D$7987,2,0),"Indirect")</f>
        <v>Direct</v>
      </c>
      <c r="Q949" t="str">
        <f>IFERROR(VLOOKUP(A949,Table1424[],6,0),0)</f>
        <v>ANISHA KHATOON</v>
      </c>
      <c r="R949" t="str">
        <f>IFERROR(VLOOKUP(A949,Table1424[],7,0),0)</f>
        <v>0407010982061</v>
      </c>
      <c r="S949" t="str">
        <f>IFERROR(VLOOKUP(A949,Table1424[],8,0),0)</f>
        <v>PUNB0040720</v>
      </c>
      <c r="T949">
        <f>IFERROR(VLOOKUP(A949,Table1424[],9,0),0)</f>
        <v>0</v>
      </c>
      <c r="U949" s="40">
        <f>IFERROR(VLOOKUP(A949,Table1424[],10,0),0)</f>
        <v>46195</v>
      </c>
      <c r="V949">
        <f t="shared" si="64"/>
        <v>1</v>
      </c>
      <c r="W949" t="str">
        <f t="shared" si="65"/>
        <v>Available</v>
      </c>
      <c r="X949" s="164" t="str" cm="1">
        <f t="array" aca="1" ref="X949" ca="1">SUBSTITUTE(SUBSTITUTE(MID(CELL("filename"),FIND("[",CELL("filename"))+1,FIND("]",CELL("filename"))-FIND("[",CELL("filename"))-1)," JH Farmer Payment-",""),".xlsx","")</f>
        <v>Indent</v>
      </c>
      <c r="Y949" s="13">
        <f t="shared" si="62"/>
        <v>29.150959138187222</v>
      </c>
      <c r="Z949" s="3">
        <v>0</v>
      </c>
    </row>
    <row r="950" spans="1:26" x14ac:dyDescent="0.25">
      <c r="A950" t="str">
        <f>CONCATENATE(Table2[[#This Row],[Code]],Table2[[#This Row],[Farmers Code]])</f>
        <v>200500030044</v>
      </c>
      <c r="B950" s="1" t="str">
        <f>INDEX('MPG Payment'!$A:$A,MATCH(Table2[[#This Row],[Code]],'MPG Payment'!B:B,0))</f>
        <v>BMC Code :2002</v>
      </c>
      <c r="C950" t="str">
        <f>VLOOKUP(Table2[[#This Row],[Code]],'MPG Payment'!B:C,2,0)</f>
        <v>UCHARI</v>
      </c>
      <c r="D950" s="17">
        <v>20050003</v>
      </c>
      <c r="E950" s="17" t="s">
        <v>15</v>
      </c>
      <c r="F950" s="1">
        <v>14</v>
      </c>
      <c r="G950" s="13">
        <v>27.44</v>
      </c>
      <c r="H950" s="13">
        <v>1115.4102</v>
      </c>
      <c r="I950" s="166">
        <v>0</v>
      </c>
      <c r="J950" s="191">
        <v>0</v>
      </c>
      <c r="K950" s="166">
        <v>0</v>
      </c>
      <c r="L950" s="166">
        <v>0</v>
      </c>
      <c r="M950" s="18">
        <v>0</v>
      </c>
      <c r="N950" s="165">
        <f>VLOOKUP(Table2[[#This Row],[Code]],'MPG Payment'!$B$4:$Z$130,25,0)</f>
        <v>0</v>
      </c>
      <c r="O950" s="170">
        <f t="shared" si="63"/>
        <v>1115</v>
      </c>
      <c r="P950" t="str">
        <f>IFERROR(VLOOKUP(D950,'Bank Master'!$C$3:$D$7987,2,0),"Indirect")</f>
        <v>Direct</v>
      </c>
      <c r="Q950" t="str">
        <f>IFERROR(VLOOKUP(A950,Table1424[],6,0),0)</f>
        <v>RAHUL GOPE</v>
      </c>
      <c r="R950" t="str">
        <f>IFERROR(VLOOKUP(A950,Table1424[],7,0),0)</f>
        <v>638202130000974</v>
      </c>
      <c r="S950" t="str">
        <f>IFERROR(VLOOKUP(A950,Table1424[],8,0),0)</f>
        <v>UBIN0563820</v>
      </c>
      <c r="T950">
        <f>IFERROR(VLOOKUP(A950,Table1424[],9,0),0)</f>
        <v>0</v>
      </c>
      <c r="U950" s="40">
        <f>IFERROR(VLOOKUP(A950,Table1424[],10,0),0)</f>
        <v>46195</v>
      </c>
      <c r="V950">
        <f t="shared" si="64"/>
        <v>1</v>
      </c>
      <c r="W950" t="str">
        <f t="shared" si="65"/>
        <v>Available</v>
      </c>
      <c r="X950" s="164" t="str" cm="1">
        <f t="array" aca="1" ref="X950" ca="1">SUBSTITUTE(SUBSTITUTE(MID(CELL("filename"),FIND("[",CELL("filename"))+1,FIND("]",CELL("filename"))-FIND("[",CELL("filename"))-1)," JH Farmer Payment-",""),".xlsx","")</f>
        <v>Indent</v>
      </c>
      <c r="Y950" s="13">
        <f t="shared" si="62"/>
        <v>28.454341836734695</v>
      </c>
      <c r="Z950" s="3">
        <v>0</v>
      </c>
    </row>
    <row r="951" spans="1:26" x14ac:dyDescent="0.25">
      <c r="A951" t="str">
        <f>CONCATENATE(Table2[[#This Row],[Code]],Table2[[#This Row],[Farmers Code]])</f>
        <v>200500030045</v>
      </c>
      <c r="B951" s="1" t="str">
        <f>INDEX('MPG Payment'!$A:$A,MATCH(Table2[[#This Row],[Code]],'MPG Payment'!B:B,0))</f>
        <v>BMC Code :2002</v>
      </c>
      <c r="C951" t="str">
        <f>VLOOKUP(Table2[[#This Row],[Code]],'MPG Payment'!B:C,2,0)</f>
        <v>UCHARI</v>
      </c>
      <c r="D951" s="17">
        <v>20050003</v>
      </c>
      <c r="E951" s="17" t="s">
        <v>16</v>
      </c>
      <c r="F951" s="1">
        <v>7</v>
      </c>
      <c r="G951" s="13">
        <v>32.179999999999993</v>
      </c>
      <c r="H951" s="13">
        <v>1324.3178</v>
      </c>
      <c r="I951" s="166">
        <v>0</v>
      </c>
      <c r="J951" s="191">
        <v>0</v>
      </c>
      <c r="K951" s="166">
        <v>0</v>
      </c>
      <c r="L951" s="166">
        <v>0</v>
      </c>
      <c r="M951" s="18">
        <v>0</v>
      </c>
      <c r="N951" s="165">
        <f>VLOOKUP(Table2[[#This Row],[Code]],'MPG Payment'!$B$4:$Z$130,25,0)</f>
        <v>0</v>
      </c>
      <c r="O951" s="170">
        <f t="shared" si="63"/>
        <v>1324</v>
      </c>
      <c r="P951" t="str">
        <f>IFERROR(VLOOKUP(D951,'Bank Master'!$C$3:$D$7987,2,0),"Indirect")</f>
        <v>Direct</v>
      </c>
      <c r="Q951" t="str">
        <f>IFERROR(VLOOKUP(A951,Table1424[],6,0),0)</f>
        <v>RAMBILAS ORAON</v>
      </c>
      <c r="R951" t="str">
        <f>IFERROR(VLOOKUP(A951,Table1424[],7,0),0)</f>
        <v>638202010001613</v>
      </c>
      <c r="S951" t="str">
        <f>IFERROR(VLOOKUP(A951,Table1424[],8,0),0)</f>
        <v>UBIN0563820</v>
      </c>
      <c r="T951">
        <f>IFERROR(VLOOKUP(A951,Table1424[],9,0),0)</f>
        <v>0</v>
      </c>
      <c r="U951" s="40">
        <f>IFERROR(VLOOKUP(A951,Table1424[],10,0),0)</f>
        <v>46195</v>
      </c>
      <c r="V951">
        <f t="shared" si="64"/>
        <v>1</v>
      </c>
      <c r="W951" t="str">
        <f t="shared" si="65"/>
        <v>Available</v>
      </c>
      <c r="X951" s="164" t="str" cm="1">
        <f t="array" aca="1" ref="X951" ca="1">SUBSTITUTE(SUBSTITUTE(MID(CELL("filename"),FIND("[",CELL("filename"))+1,FIND("]",CELL("filename"))-FIND("[",CELL("filename"))-1)," JH Farmer Payment-",""),".xlsx","")</f>
        <v>Indent</v>
      </c>
      <c r="Y951" s="13">
        <f t="shared" si="62"/>
        <v>14.403705096333132</v>
      </c>
      <c r="Z951" s="3">
        <v>0</v>
      </c>
    </row>
    <row r="952" spans="1:26" x14ac:dyDescent="0.25">
      <c r="A952" t="str">
        <f>CONCATENATE(Table2[[#This Row],[Code]],Table2[[#This Row],[Farmers Code]])</f>
        <v>200500030048</v>
      </c>
      <c r="B952" s="1" t="str">
        <f>INDEX('MPG Payment'!$A:$A,MATCH(Table2[[#This Row],[Code]],'MPG Payment'!B:B,0))</f>
        <v>BMC Code :2002</v>
      </c>
      <c r="C952" t="str">
        <f>VLOOKUP(Table2[[#This Row],[Code]],'MPG Payment'!B:C,2,0)</f>
        <v>UCHARI</v>
      </c>
      <c r="D952" s="17">
        <v>20050003</v>
      </c>
      <c r="E952" s="17" t="s">
        <v>424</v>
      </c>
      <c r="F952" s="1">
        <v>7</v>
      </c>
      <c r="G952" s="13">
        <v>28.28</v>
      </c>
      <c r="H952" s="13">
        <v>1193.0630000000001</v>
      </c>
      <c r="I952" s="166">
        <v>0</v>
      </c>
      <c r="J952" s="191">
        <v>0</v>
      </c>
      <c r="K952" s="166">
        <v>0</v>
      </c>
      <c r="L952" s="166">
        <v>0</v>
      </c>
      <c r="M952" s="18">
        <v>0</v>
      </c>
      <c r="N952" s="165">
        <f>VLOOKUP(Table2[[#This Row],[Code]],'MPG Payment'!$B$4:$Z$130,25,0)</f>
        <v>0</v>
      </c>
      <c r="O952" s="170">
        <f t="shared" si="63"/>
        <v>1193</v>
      </c>
      <c r="P952" t="str">
        <f>IFERROR(VLOOKUP(D952,'Bank Master'!$C$3:$D$7987,2,0),"Indirect")</f>
        <v>Direct</v>
      </c>
      <c r="Q952" t="str">
        <f>IFERROR(VLOOKUP(A952,Table1424[],6,0),0)</f>
        <v>JUBEDA KHATUN</v>
      </c>
      <c r="R952" t="str">
        <f>IFERROR(VLOOKUP(A952,Table1424[],7,0),0)</f>
        <v>22009554730</v>
      </c>
      <c r="S952" t="str">
        <f>IFERROR(VLOOKUP(A952,Table1424[],8,0),0)</f>
        <v>SBIN0RRVCGB</v>
      </c>
      <c r="T952">
        <f>IFERROR(VLOOKUP(A952,Table1424[],9,0),0)</f>
        <v>0</v>
      </c>
      <c r="U952" s="40">
        <f>IFERROR(VLOOKUP(A952,Table1424[],10,0),0)</f>
        <v>46195</v>
      </c>
      <c r="V952">
        <f t="shared" si="64"/>
        <v>1</v>
      </c>
      <c r="W952" t="str">
        <f t="shared" si="65"/>
        <v>Available</v>
      </c>
      <c r="X952" s="164" t="str" cm="1">
        <f t="array" aca="1" ref="X952" ca="1">SUBSTITUTE(SUBSTITUTE(MID(CELL("filename"),FIND("[",CELL("filename"))+1,FIND("]",CELL("filename"))-FIND("[",CELL("filename"))-1)," JH Farmer Payment-",""),".xlsx","")</f>
        <v>Indent</v>
      </c>
      <c r="Y952" s="13">
        <f t="shared" si="62"/>
        <v>14.765631188118812</v>
      </c>
      <c r="Z952" s="3">
        <v>0</v>
      </c>
    </row>
    <row r="953" spans="1:26" x14ac:dyDescent="0.25">
      <c r="A953" t="str">
        <f>CONCATENATE(Table2[[#This Row],[Code]],Table2[[#This Row],[Farmers Code]])</f>
        <v>200500030049</v>
      </c>
      <c r="B953" s="1" t="str">
        <f>INDEX('MPG Payment'!$A:$A,MATCH(Table2[[#This Row],[Code]],'MPG Payment'!B:B,0))</f>
        <v>BMC Code :2002</v>
      </c>
      <c r="C953" t="str">
        <f>VLOOKUP(Table2[[#This Row],[Code]],'MPG Payment'!B:C,2,0)</f>
        <v>UCHARI</v>
      </c>
      <c r="D953" s="17">
        <v>20050003</v>
      </c>
      <c r="E953" s="17" t="s">
        <v>425</v>
      </c>
      <c r="F953" s="1">
        <v>14</v>
      </c>
      <c r="G953" s="13">
        <v>61.02</v>
      </c>
      <c r="H953" s="13">
        <v>2485.6372000000001</v>
      </c>
      <c r="I953" s="166">
        <v>0</v>
      </c>
      <c r="J953" s="191">
        <v>0</v>
      </c>
      <c r="K953" s="166">
        <v>0</v>
      </c>
      <c r="L953" s="166">
        <v>0</v>
      </c>
      <c r="M953" s="18">
        <v>0</v>
      </c>
      <c r="N953" s="165">
        <f>VLOOKUP(Table2[[#This Row],[Code]],'MPG Payment'!$B$4:$Z$130,25,0)</f>
        <v>0</v>
      </c>
      <c r="O953" s="170">
        <f t="shared" si="63"/>
        <v>2486</v>
      </c>
      <c r="P953" t="str">
        <f>IFERROR(VLOOKUP(D953,'Bank Master'!$C$3:$D$7987,2,0),"Indirect")</f>
        <v>Direct</v>
      </c>
      <c r="Q953" t="str">
        <f>IFERROR(VLOOKUP(A953,Table1424[],6,0),0)</f>
        <v>SABIRAN KHATUN</v>
      </c>
      <c r="R953" t="str">
        <f>IFERROR(VLOOKUP(A953,Table1424[],7,0),0)</f>
        <v>638202010002282</v>
      </c>
      <c r="S953" t="str">
        <f>IFERROR(VLOOKUP(A953,Table1424[],8,0),0)</f>
        <v>UBIN0563820</v>
      </c>
      <c r="T953">
        <f>IFERROR(VLOOKUP(A953,Table1424[],9,0),0)</f>
        <v>0</v>
      </c>
      <c r="U953" s="40">
        <f>IFERROR(VLOOKUP(A953,Table1424[],10,0),0)</f>
        <v>46209</v>
      </c>
      <c r="V953">
        <f t="shared" si="64"/>
        <v>1</v>
      </c>
      <c r="W953" t="str">
        <f t="shared" si="65"/>
        <v>Available</v>
      </c>
      <c r="X953" s="164" t="str" cm="1">
        <f t="array" aca="1" ref="X953" ca="1">SUBSTITUTE(SUBSTITUTE(MID(CELL("filename"),FIND("[",CELL("filename"))+1,FIND("]",CELL("filename"))-FIND("[",CELL("filename"))-1)," JH Farmer Payment-",""),".xlsx","")</f>
        <v>Indent</v>
      </c>
      <c r="Y953" s="13">
        <f t="shared" si="62"/>
        <v>28.514356604392002</v>
      </c>
      <c r="Z953" s="3">
        <v>0</v>
      </c>
    </row>
    <row r="954" spans="1:26" x14ac:dyDescent="0.25">
      <c r="A954" t="str">
        <f>CONCATENATE(Table2[[#This Row],[Code]],Table2[[#This Row],[Farmers Code]])</f>
        <v>200500030051</v>
      </c>
      <c r="B954" s="1" t="str">
        <f>INDEX('MPG Payment'!$A:$A,MATCH(Table2[[#This Row],[Code]],'MPG Payment'!B:B,0))</f>
        <v>BMC Code :2002</v>
      </c>
      <c r="C954" t="str">
        <f>VLOOKUP(Table2[[#This Row],[Code]],'MPG Payment'!B:C,2,0)</f>
        <v>UCHARI</v>
      </c>
      <c r="D954" s="17">
        <v>20050003</v>
      </c>
      <c r="E954" s="17" t="s">
        <v>130</v>
      </c>
      <c r="F954" s="1">
        <v>7</v>
      </c>
      <c r="G954" s="13">
        <v>37.299999999999997</v>
      </c>
      <c r="H954" s="13">
        <v>1704.3534000000002</v>
      </c>
      <c r="I954" s="166">
        <v>0</v>
      </c>
      <c r="J954" s="191">
        <v>0</v>
      </c>
      <c r="K954" s="166">
        <v>0</v>
      </c>
      <c r="L954" s="166">
        <v>0</v>
      </c>
      <c r="M954" s="18">
        <v>0</v>
      </c>
      <c r="N954" s="165">
        <f>VLOOKUP(Table2[[#This Row],[Code]],'MPG Payment'!$B$4:$Z$130,25,0)</f>
        <v>0</v>
      </c>
      <c r="O954" s="170">
        <f t="shared" si="63"/>
        <v>1704</v>
      </c>
      <c r="P954" t="str">
        <f>IFERROR(VLOOKUP(D954,'Bank Master'!$C$3:$D$7987,2,0),"Indirect")</f>
        <v>Direct</v>
      </c>
      <c r="Q954" t="str">
        <f>IFERROR(VLOOKUP(A954,Table1424[],6,0),0)</f>
        <v>GAYATRI ORAON</v>
      </c>
      <c r="R954" t="str">
        <f>IFERROR(VLOOKUP(A954,Table1424[],7,0),0)</f>
        <v>000110140644</v>
      </c>
      <c r="S954" t="str">
        <f>IFERROR(VLOOKUP(A954,Table1424[],8,0),0)</f>
        <v>IPOS0000001</v>
      </c>
      <c r="T954">
        <f>IFERROR(VLOOKUP(A954,Table1424[],9,0),0)</f>
        <v>0</v>
      </c>
      <c r="U954" s="40">
        <f>IFERROR(VLOOKUP(A954,Table1424[],10,0),0)</f>
        <v>46209</v>
      </c>
      <c r="V954">
        <f t="shared" si="64"/>
        <v>1</v>
      </c>
      <c r="W954" t="str">
        <f t="shared" si="65"/>
        <v>Available</v>
      </c>
      <c r="X954" s="164" t="str" cm="1">
        <f t="array" aca="1" ref="X954" ca="1">SUBSTITUTE(SUBSTITUTE(MID(CELL("filename"),FIND("[",CELL("filename"))+1,FIND("]",CELL("filename"))-FIND("[",CELL("filename"))-1)," JH Farmer Payment-",""),".xlsx","")</f>
        <v>Indent</v>
      </c>
      <c r="Y954" s="13">
        <f t="shared" si="62"/>
        <v>15.992592225201076</v>
      </c>
      <c r="Z954" s="3">
        <v>0</v>
      </c>
    </row>
    <row r="955" spans="1:26" x14ac:dyDescent="0.25">
      <c r="A955" t="str">
        <f>CONCATENATE(Table2[[#This Row],[Code]],Table2[[#This Row],[Farmers Code]])</f>
        <v>200500030052</v>
      </c>
      <c r="B955" s="1" t="str">
        <f>INDEX('MPG Payment'!$A:$A,MATCH(Table2[[#This Row],[Code]],'MPG Payment'!B:B,0))</f>
        <v>BMC Code :2002</v>
      </c>
      <c r="C955" t="str">
        <f>VLOOKUP(Table2[[#This Row],[Code]],'MPG Payment'!B:C,2,0)</f>
        <v>UCHARI</v>
      </c>
      <c r="D955" s="17">
        <v>20050003</v>
      </c>
      <c r="E955" s="17" t="s">
        <v>426</v>
      </c>
      <c r="F955" s="1">
        <v>7</v>
      </c>
      <c r="G955" s="13">
        <v>21.060000000000002</v>
      </c>
      <c r="H955" s="13">
        <v>889.53380000000016</v>
      </c>
      <c r="I955" s="166">
        <v>0</v>
      </c>
      <c r="J955" s="191">
        <v>0</v>
      </c>
      <c r="K955" s="166">
        <v>0</v>
      </c>
      <c r="L955" s="166">
        <v>0</v>
      </c>
      <c r="M955" s="18">
        <v>0</v>
      </c>
      <c r="N955" s="165">
        <f>VLOOKUP(Table2[[#This Row],[Code]],'MPG Payment'!$B$4:$Z$130,25,0)</f>
        <v>0</v>
      </c>
      <c r="O955" s="170">
        <f t="shared" si="63"/>
        <v>890</v>
      </c>
      <c r="P955" t="str">
        <f>IFERROR(VLOOKUP(D955,'Bank Master'!$C$3:$D$7987,2,0),"Indirect")</f>
        <v>Direct</v>
      </c>
      <c r="Q955" t="str">
        <f>IFERROR(VLOOKUP(A955,Table1424[],6,0),0)</f>
        <v>ADITYA GOPE</v>
      </c>
      <c r="R955" t="str">
        <f>IFERROR(VLOOKUP(A955,Table1424[],7,0),0)</f>
        <v>638202010007452</v>
      </c>
      <c r="S955" t="str">
        <f>IFERROR(VLOOKUP(A955,Table1424[],8,0),0)</f>
        <v>UBIN0563820</v>
      </c>
      <c r="T955">
        <f>IFERROR(VLOOKUP(A955,Table1424[],9,0),0)</f>
        <v>0</v>
      </c>
      <c r="U955" s="40">
        <f>IFERROR(VLOOKUP(A955,Table1424[],10,0),0)</f>
        <v>46209</v>
      </c>
      <c r="V955">
        <f t="shared" si="64"/>
        <v>1</v>
      </c>
      <c r="W955" t="str">
        <f t="shared" si="65"/>
        <v>Available</v>
      </c>
      <c r="X955" s="164" t="str" cm="1">
        <f t="array" aca="1" ref="X955" ca="1">SUBSTITUTE(SUBSTITUTE(MID(CELL("filename"),FIND("[",CELL("filename"))+1,FIND("]",CELL("filename"))-FIND("[",CELL("filename"))-1)," JH Farmer Payment-",""),".xlsx","")</f>
        <v>Indent</v>
      </c>
      <c r="Y955" s="13">
        <f t="shared" si="62"/>
        <v>14.783325261158598</v>
      </c>
      <c r="Z955" s="3">
        <v>0</v>
      </c>
    </row>
    <row r="956" spans="1:26" x14ac:dyDescent="0.25">
      <c r="A956" t="str">
        <f>CONCATENATE(Table2[[#This Row],[Code]],Table2[[#This Row],[Farmers Code]])</f>
        <v>200500030053</v>
      </c>
      <c r="B956" s="1" t="str">
        <f>INDEX('MPG Payment'!$A:$A,MATCH(Table2[[#This Row],[Code]],'MPG Payment'!B:B,0))</f>
        <v>BMC Code :2002</v>
      </c>
      <c r="C956" t="str">
        <f>VLOOKUP(Table2[[#This Row],[Code]],'MPG Payment'!B:C,2,0)</f>
        <v>UCHARI</v>
      </c>
      <c r="D956" s="17">
        <v>20050003</v>
      </c>
      <c r="E956" s="17" t="s">
        <v>131</v>
      </c>
      <c r="F956" s="1">
        <v>14</v>
      </c>
      <c r="G956" s="13">
        <v>49.22</v>
      </c>
      <c r="H956" s="13">
        <v>1937.3466000000001</v>
      </c>
      <c r="I956" s="166">
        <v>0</v>
      </c>
      <c r="J956" s="191">
        <v>0</v>
      </c>
      <c r="K956" s="166">
        <v>0</v>
      </c>
      <c r="L956" s="166">
        <v>0</v>
      </c>
      <c r="M956" s="18">
        <v>0</v>
      </c>
      <c r="N956" s="165">
        <f>VLOOKUP(Table2[[#This Row],[Code]],'MPG Payment'!$B$4:$Z$130,25,0)</f>
        <v>0</v>
      </c>
      <c r="O956" s="170">
        <f t="shared" si="63"/>
        <v>1937</v>
      </c>
      <c r="P956" t="str">
        <f>IFERROR(VLOOKUP(D956,'Bank Master'!$C$3:$D$7987,2,0),"Indirect")</f>
        <v>Direct</v>
      </c>
      <c r="Q956" t="str">
        <f>IFERROR(VLOOKUP(A956,Table1424[],6,0),0)</f>
        <v>ANIMA TIRKEY</v>
      </c>
      <c r="R956" t="str">
        <f>IFERROR(VLOOKUP(A956,Table1424[],7,0),0)</f>
        <v>000110165834</v>
      </c>
      <c r="S956" t="str">
        <f>IFERROR(VLOOKUP(A956,Table1424[],8,0),0)</f>
        <v>IPOS0000001</v>
      </c>
      <c r="T956">
        <f>IFERROR(VLOOKUP(A956,Table1424[],9,0),0)</f>
        <v>0</v>
      </c>
      <c r="U956" s="40">
        <f>IFERROR(VLOOKUP(A956,Table1424[],10,0),0)</f>
        <v>46216</v>
      </c>
      <c r="V956">
        <f t="shared" si="64"/>
        <v>1</v>
      </c>
      <c r="W956" t="str">
        <f t="shared" si="65"/>
        <v>Available</v>
      </c>
      <c r="X956" s="164" t="str" cm="1">
        <f t="array" aca="1" ref="X956" ca="1">SUBSTITUTE(SUBSTITUTE(MID(CELL("filename"),FIND("[",CELL("filename"))+1,FIND("]",CELL("filename"))-FIND("[",CELL("filename"))-1)," JH Farmer Payment-",""),".xlsx","")</f>
        <v>Indent</v>
      </c>
      <c r="Y956" s="13">
        <f t="shared" si="62"/>
        <v>27.552674116212927</v>
      </c>
      <c r="Z956" s="3">
        <v>0</v>
      </c>
    </row>
    <row r="957" spans="1:26" x14ac:dyDescent="0.25">
      <c r="A957" t="str">
        <f>CONCATENATE(Table2[[#This Row],[Code]],Table2[[#This Row],[Farmers Code]])</f>
        <v>200500030054</v>
      </c>
      <c r="B957" s="1" t="str">
        <f>INDEX('MPG Payment'!$A:$A,MATCH(Table2[[#This Row],[Code]],'MPG Payment'!B:B,0))</f>
        <v>BMC Code :2002</v>
      </c>
      <c r="C957" t="str">
        <f>VLOOKUP(Table2[[#This Row],[Code]],'MPG Payment'!B:C,2,0)</f>
        <v>UCHARI</v>
      </c>
      <c r="D957" s="17">
        <v>20050003</v>
      </c>
      <c r="E957" s="17" t="s">
        <v>760</v>
      </c>
      <c r="F957" s="1">
        <v>7</v>
      </c>
      <c r="G957" s="13">
        <v>43.32</v>
      </c>
      <c r="H957" s="13">
        <v>1552.085</v>
      </c>
      <c r="I957" s="166">
        <v>0</v>
      </c>
      <c r="J957" s="191">
        <v>0</v>
      </c>
      <c r="K957" s="166">
        <v>0</v>
      </c>
      <c r="L957" s="166">
        <v>0</v>
      </c>
      <c r="M957" s="18">
        <v>0</v>
      </c>
      <c r="N957" s="165">
        <f>VLOOKUP(Table2[[#This Row],[Code]],'MPG Payment'!$B$4:$Z$130,25,0)</f>
        <v>0</v>
      </c>
      <c r="O957" s="170">
        <f t="shared" si="63"/>
        <v>1552</v>
      </c>
      <c r="P957" t="str">
        <f>IFERROR(VLOOKUP(D957,'Bank Master'!$C$3:$D$7987,2,0),"Indirect")</f>
        <v>Direct</v>
      </c>
      <c r="Q957" t="str">
        <f>IFERROR(VLOOKUP(A957,Table1424[],6,0),0)</f>
        <v>WASIMA KHATOON</v>
      </c>
      <c r="R957" t="str">
        <f>IFERROR(VLOOKUP(A957,Table1424[],7,0),0)</f>
        <v>638202120003756</v>
      </c>
      <c r="S957" t="str">
        <f>IFERROR(VLOOKUP(A957,Table1424[],8,0),0)</f>
        <v>UBIN0563820</v>
      </c>
      <c r="T957">
        <f>IFERROR(VLOOKUP(A957,Table1424[],9,0),0)</f>
        <v>0</v>
      </c>
      <c r="U957" s="40">
        <f>IFERROR(VLOOKUP(A957,Table1424[],10,0),0)</f>
        <v>46223</v>
      </c>
      <c r="V957">
        <f t="shared" si="64"/>
        <v>1</v>
      </c>
      <c r="W957" t="str">
        <f t="shared" si="65"/>
        <v>Available</v>
      </c>
      <c r="X957" s="164" t="str" cm="1">
        <f t="array" aca="1" ref="X957" ca="1">SUBSTITUTE(SUBSTITUTE(MID(CELL("filename"),FIND("[",CELL("filename"))+1,FIND("]",CELL("filename"))-FIND("[",CELL("filename"))-1)," JH Farmer Payment-",""),".xlsx","")</f>
        <v>Indent</v>
      </c>
      <c r="Y957" s="13">
        <f t="shared" si="62"/>
        <v>12.539929593721146</v>
      </c>
      <c r="Z957" s="3">
        <v>0</v>
      </c>
    </row>
    <row r="958" spans="1:26" x14ac:dyDescent="0.25">
      <c r="A958" t="str">
        <f>CONCATENATE(Table2[[#This Row],[Code]],Table2[[#This Row],[Farmers Code]])</f>
        <v>200500030055</v>
      </c>
      <c r="B958" s="1" t="str">
        <f>INDEX('MPG Payment'!$A:$A,MATCH(Table2[[#This Row],[Code]],'MPG Payment'!B:B,0))</f>
        <v>BMC Code :2002</v>
      </c>
      <c r="C958" t="str">
        <f>VLOOKUP(Table2[[#This Row],[Code]],'MPG Payment'!B:C,2,0)</f>
        <v>UCHARI</v>
      </c>
      <c r="D958" s="17">
        <v>20050003</v>
      </c>
      <c r="E958" s="17" t="s">
        <v>427</v>
      </c>
      <c r="F958" s="1">
        <v>14</v>
      </c>
      <c r="G958" s="13">
        <v>61.660000000000011</v>
      </c>
      <c r="H958" s="13">
        <v>2614.7554000000005</v>
      </c>
      <c r="I958" s="166">
        <v>0</v>
      </c>
      <c r="J958" s="191">
        <v>0</v>
      </c>
      <c r="K958" s="166">
        <v>0</v>
      </c>
      <c r="L958" s="166">
        <v>0</v>
      </c>
      <c r="M958" s="18">
        <v>0</v>
      </c>
      <c r="N958" s="165">
        <f>VLOOKUP(Table2[[#This Row],[Code]],'MPG Payment'!$B$4:$Z$130,25,0)</f>
        <v>0</v>
      </c>
      <c r="O958" s="170">
        <f t="shared" si="63"/>
        <v>2615</v>
      </c>
      <c r="P958" t="str">
        <f>IFERROR(VLOOKUP(D958,'Bank Master'!$C$3:$D$7987,2,0),"Indirect")</f>
        <v>Direct</v>
      </c>
      <c r="Q958" t="str">
        <f>IFERROR(VLOOKUP(A958,Table1424[],6,0),0)</f>
        <v>MAHMUD ANSARI</v>
      </c>
      <c r="R958" t="str">
        <f>IFERROR(VLOOKUP(A958,Table1424[],7,0),0)</f>
        <v>358702010009008</v>
      </c>
      <c r="S958" t="str">
        <f>IFERROR(VLOOKUP(A958,Table1424[],8,0),0)</f>
        <v>UBIN0535877</v>
      </c>
      <c r="T958">
        <f>IFERROR(VLOOKUP(A958,Table1424[],9,0),0)</f>
        <v>0</v>
      </c>
      <c r="U958" s="40">
        <f>IFERROR(VLOOKUP(A958,Table1424[],10,0),0)</f>
        <v>46223</v>
      </c>
      <c r="V958">
        <f t="shared" si="64"/>
        <v>1</v>
      </c>
      <c r="W958" t="str">
        <f t="shared" si="65"/>
        <v>Available</v>
      </c>
      <c r="X958" s="164" t="str" cm="1">
        <f t="array" aca="1" ref="X958" ca="1">SUBSTITUTE(SUBSTITUTE(MID(CELL("filename"),FIND("[",CELL("filename"))+1,FIND("]",CELL("filename"))-FIND("[",CELL("filename"))-1)," JH Farmer Payment-",""),".xlsx","")</f>
        <v>Indent</v>
      </c>
      <c r="Y958" s="13">
        <f t="shared" si="62"/>
        <v>29.684216347713267</v>
      </c>
      <c r="Z958" s="3">
        <v>0</v>
      </c>
    </row>
    <row r="959" spans="1:26" x14ac:dyDescent="0.25">
      <c r="A959" t="str">
        <f>CONCATENATE(Table2[[#This Row],[Code]],Table2[[#This Row],[Farmers Code]])</f>
        <v>200500030056</v>
      </c>
      <c r="B959" s="1" t="str">
        <f>INDEX('MPG Payment'!$A:$A,MATCH(Table2[[#This Row],[Code]],'MPG Payment'!B:B,0))</f>
        <v>BMC Code :2002</v>
      </c>
      <c r="C959" t="str">
        <f>VLOOKUP(Table2[[#This Row],[Code]],'MPG Payment'!B:C,2,0)</f>
        <v>UCHARI</v>
      </c>
      <c r="D959" s="17">
        <v>20050003</v>
      </c>
      <c r="E959" s="17" t="s">
        <v>761</v>
      </c>
      <c r="F959" s="1">
        <v>14</v>
      </c>
      <c r="G959" s="13">
        <v>53.839999999999989</v>
      </c>
      <c r="H959" s="13">
        <v>2041.8304000000003</v>
      </c>
      <c r="I959" s="166">
        <v>0</v>
      </c>
      <c r="J959" s="191">
        <v>0</v>
      </c>
      <c r="K959" s="166">
        <v>0</v>
      </c>
      <c r="L959" s="166">
        <v>0</v>
      </c>
      <c r="M959" s="18">
        <v>0</v>
      </c>
      <c r="N959" s="165">
        <f>VLOOKUP(Table2[[#This Row],[Code]],'MPG Payment'!$B$4:$Z$130,25,0)</f>
        <v>0</v>
      </c>
      <c r="O959" s="170">
        <f t="shared" si="63"/>
        <v>2042</v>
      </c>
      <c r="P959" t="str">
        <f>IFERROR(VLOOKUP(D959,'Bank Master'!$C$3:$D$7987,2,0),"Indirect")</f>
        <v>Direct</v>
      </c>
      <c r="Q959" t="str">
        <f>IFERROR(VLOOKUP(A959,Table1424[],6,0),0)</f>
        <v>RASIDA KHATUN</v>
      </c>
      <c r="R959" t="str">
        <f>IFERROR(VLOOKUP(A959,Table1424[],7,0),0)</f>
        <v>4904101005164</v>
      </c>
      <c r="S959" t="str">
        <f>IFERROR(VLOOKUP(A959,Table1424[],8,0),0)</f>
        <v>CNRB0004904</v>
      </c>
      <c r="T959">
        <f>IFERROR(VLOOKUP(A959,Table1424[],9,0),0)</f>
        <v>0</v>
      </c>
      <c r="U959" s="40">
        <f>IFERROR(VLOOKUP(A959,Table1424[],10,0),0)</f>
        <v>46223</v>
      </c>
      <c r="V959">
        <f t="shared" si="64"/>
        <v>1</v>
      </c>
      <c r="W959" t="str">
        <f t="shared" si="65"/>
        <v>Available</v>
      </c>
      <c r="X959" s="164" t="str" cm="1">
        <f t="array" aca="1" ref="X959" ca="1">SUBSTITUTE(SUBSTITUTE(MID(CELL("filename"),FIND("[",CELL("filename"))+1,FIND("]",CELL("filename"))-FIND("[",CELL("filename"))-1)," JH Farmer Payment-",""),".xlsx","")</f>
        <v>Indent</v>
      </c>
      <c r="Y959" s="13">
        <f t="shared" si="62"/>
        <v>26.54682912332839</v>
      </c>
      <c r="Z959" s="3">
        <v>0</v>
      </c>
    </row>
    <row r="960" spans="1:26" x14ac:dyDescent="0.25">
      <c r="A960" t="str">
        <f>CONCATENATE(Table2[[#This Row],[Code]],Table2[[#This Row],[Farmers Code]])</f>
        <v>200500030057</v>
      </c>
      <c r="B960" s="1" t="str">
        <f>INDEX('MPG Payment'!$A:$A,MATCH(Table2[[#This Row],[Code]],'MPG Payment'!B:B,0))</f>
        <v>BMC Code :2002</v>
      </c>
      <c r="C960" t="str">
        <f>VLOOKUP(Table2[[#This Row],[Code]],'MPG Payment'!B:C,2,0)</f>
        <v>UCHARI</v>
      </c>
      <c r="D960" s="17">
        <v>20050003</v>
      </c>
      <c r="E960" s="17" t="s">
        <v>762</v>
      </c>
      <c r="F960" s="1">
        <v>14</v>
      </c>
      <c r="G960" s="13">
        <v>65.86</v>
      </c>
      <c r="H960" s="13">
        <v>2503.2668000000003</v>
      </c>
      <c r="I960" s="166">
        <v>0</v>
      </c>
      <c r="J960" s="191">
        <v>0</v>
      </c>
      <c r="K960" s="166">
        <v>0</v>
      </c>
      <c r="L960" s="166">
        <v>0</v>
      </c>
      <c r="M960" s="18">
        <v>0</v>
      </c>
      <c r="N960" s="165">
        <f>VLOOKUP(Table2[[#This Row],[Code]],'MPG Payment'!$B$4:$Z$130,25,0)</f>
        <v>0</v>
      </c>
      <c r="O960" s="170">
        <f t="shared" si="63"/>
        <v>2503</v>
      </c>
      <c r="P960" t="str">
        <f>IFERROR(VLOOKUP(D960,'Bank Master'!$C$3:$D$7987,2,0),"Indirect")</f>
        <v>Direct</v>
      </c>
      <c r="Q960" t="str">
        <f>IFERROR(VLOOKUP(A960,Table1424[],6,0),0)</f>
        <v>AFJAL ANSARI</v>
      </c>
      <c r="R960" t="str">
        <f>IFERROR(VLOOKUP(A960,Table1424[],7,0),0)</f>
        <v>638202010007552</v>
      </c>
      <c r="S960" t="str">
        <f>IFERROR(VLOOKUP(A960,Table1424[],8,0),0)</f>
        <v>UBIN0563820</v>
      </c>
      <c r="T960">
        <f>IFERROR(VLOOKUP(A960,Table1424[],9,0),0)</f>
        <v>0</v>
      </c>
      <c r="U960" s="40">
        <f>IFERROR(VLOOKUP(A960,Table1424[],10,0),0)</f>
        <v>46231</v>
      </c>
      <c r="V960">
        <f t="shared" si="64"/>
        <v>1</v>
      </c>
      <c r="W960" t="str">
        <f t="shared" si="65"/>
        <v>Available</v>
      </c>
      <c r="X960" s="164" t="str" cm="1">
        <f t="array" aca="1" ref="X960" ca="1">SUBSTITUTE(SUBSTITUTE(MID(CELL("filename"),FIND("[",CELL("filename"))+1,FIND("]",CELL("filename"))-FIND("[",CELL("filename"))-1)," JH Farmer Payment-",""),".xlsx","")</f>
        <v>Indent</v>
      </c>
      <c r="Y960" s="13">
        <f t="shared" si="62"/>
        <v>26.60623686607957</v>
      </c>
      <c r="Z960" s="3">
        <v>0</v>
      </c>
    </row>
    <row r="961" spans="1:26" x14ac:dyDescent="0.25">
      <c r="A961" t="str">
        <f>CONCATENATE(Table2[[#This Row],[Code]],Table2[[#This Row],[Farmers Code]])</f>
        <v>200500030058</v>
      </c>
      <c r="B961" s="1" t="str">
        <f>INDEX('MPG Payment'!$A:$A,MATCH(Table2[[#This Row],[Code]],'MPG Payment'!B:B,0))</f>
        <v>BMC Code :2002</v>
      </c>
      <c r="C961" t="str">
        <f>VLOOKUP(Table2[[#This Row],[Code]],'MPG Payment'!B:C,2,0)</f>
        <v>UCHARI</v>
      </c>
      <c r="D961" s="17">
        <v>20050003</v>
      </c>
      <c r="E961" s="17" t="s">
        <v>763</v>
      </c>
      <c r="F961" s="1">
        <v>14</v>
      </c>
      <c r="G961" s="13">
        <v>62.180000000000007</v>
      </c>
      <c r="H961" s="13">
        <v>2366.9138000000003</v>
      </c>
      <c r="I961" s="166">
        <v>0</v>
      </c>
      <c r="J961" s="191">
        <v>0</v>
      </c>
      <c r="K961" s="166">
        <v>0</v>
      </c>
      <c r="L961" s="166">
        <v>0</v>
      </c>
      <c r="M961" s="18">
        <v>0</v>
      </c>
      <c r="N961" s="165">
        <f>VLOOKUP(Table2[[#This Row],[Code]],'MPG Payment'!$B$4:$Z$130,25,0)</f>
        <v>0</v>
      </c>
      <c r="O961" s="170">
        <f t="shared" si="63"/>
        <v>2367</v>
      </c>
      <c r="P961" t="str">
        <f>IFERROR(VLOOKUP(D961,'Bank Master'!$C$3:$D$7987,2,0),"Indirect")</f>
        <v>Direct</v>
      </c>
      <c r="Q961" t="str">
        <f>IFERROR(VLOOKUP(A961,Table1424[],6,0),0)</f>
        <v>SUNIL BHAGAT</v>
      </c>
      <c r="R961" t="str">
        <f>IFERROR(VLOOKUP(A961,Table1424[],7,0),0)</f>
        <v>590510110006240</v>
      </c>
      <c r="S961" t="str">
        <f>IFERROR(VLOOKUP(A961,Table1424[],8,0),0)</f>
        <v>BKID0005905</v>
      </c>
      <c r="T961">
        <f>IFERROR(VLOOKUP(A961,Table1424[],9,0),0)</f>
        <v>0</v>
      </c>
      <c r="U961" s="40">
        <f>IFERROR(VLOOKUP(A961,Table1424[],10,0),0)</f>
        <v>46251</v>
      </c>
      <c r="V961">
        <f t="shared" si="64"/>
        <v>1</v>
      </c>
      <c r="W961" t="str">
        <f t="shared" si="65"/>
        <v>Available</v>
      </c>
      <c r="X961" s="164" t="str" cm="1">
        <f t="array" aca="1" ref="X961" ca="1">SUBSTITUTE(SUBSTITUTE(MID(CELL("filename"),FIND("[",CELL("filename"))+1,FIND("]",CELL("filename"))-FIND("[",CELL("filename"))-1)," JH Farmer Payment-",""),".xlsx","")</f>
        <v>Indent</v>
      </c>
      <c r="Y961" s="13">
        <f t="shared" si="62"/>
        <v>26.645861370215506</v>
      </c>
      <c r="Z961" s="3">
        <v>0</v>
      </c>
    </row>
    <row r="962" spans="1:26" x14ac:dyDescent="0.25">
      <c r="A962" t="str">
        <f>CONCATENATE(Table2[[#This Row],[Code]],Table2[[#This Row],[Farmers Code]])</f>
        <v>200500030059</v>
      </c>
      <c r="B962" s="1" t="str">
        <f>INDEX('MPG Payment'!$A:$A,MATCH(Table2[[#This Row],[Code]],'MPG Payment'!B:B,0))</f>
        <v>BMC Code :2002</v>
      </c>
      <c r="C962" t="str">
        <f>VLOOKUP(Table2[[#This Row],[Code]],'MPG Payment'!B:C,2,0)</f>
        <v>UCHARI</v>
      </c>
      <c r="D962" s="17">
        <v>20050003</v>
      </c>
      <c r="E962" s="17" t="s">
        <v>952</v>
      </c>
      <c r="F962" s="1">
        <v>4</v>
      </c>
      <c r="G962" s="13">
        <v>16.28</v>
      </c>
      <c r="H962" s="13">
        <v>639.00900000000001</v>
      </c>
      <c r="I962" s="166">
        <v>0</v>
      </c>
      <c r="J962" s="191">
        <v>0</v>
      </c>
      <c r="K962" s="166">
        <v>0</v>
      </c>
      <c r="L962" s="166">
        <v>0</v>
      </c>
      <c r="M962" s="18">
        <v>0</v>
      </c>
      <c r="N962" s="165">
        <f>VLOOKUP(Table2[[#This Row],[Code]],'MPG Payment'!$B$4:$Z$130,25,0)</f>
        <v>0</v>
      </c>
      <c r="O962" s="170">
        <f t="shared" si="63"/>
        <v>639</v>
      </c>
      <c r="P962" t="str">
        <f>IFERROR(VLOOKUP(D962,'Bank Master'!$C$3:$D$7987,2,0),"Indirect")</f>
        <v>Direct</v>
      </c>
      <c r="Q962" t="str">
        <f>IFERROR(VLOOKUP(A962,Table1424[],6,0),0)</f>
        <v>TASLIM ANSARI</v>
      </c>
      <c r="R962" t="str">
        <f>IFERROR(VLOOKUP(A962,Table1424[],7,0),0)</f>
        <v>638202010010943</v>
      </c>
      <c r="S962" t="str">
        <f>IFERROR(VLOOKUP(A962,Table1424[],8,0),0)</f>
        <v>UBIN0563820</v>
      </c>
      <c r="T962">
        <f>IFERROR(VLOOKUP(A962,Table1424[],9,0),0)</f>
        <v>0</v>
      </c>
      <c r="U962" s="40">
        <f>IFERROR(VLOOKUP(A962,Table1424[],10,0),0)</f>
        <v>46272</v>
      </c>
      <c r="V962">
        <f t="shared" si="64"/>
        <v>1</v>
      </c>
      <c r="W962" t="str">
        <f t="shared" si="65"/>
        <v>Available</v>
      </c>
      <c r="X962" s="164" t="str" cm="1">
        <f t="array" aca="1" ref="X962" ca="1">SUBSTITUTE(SUBSTITUTE(MID(CELL("filename"),FIND("[",CELL("filename"))+1,FIND("]",CELL("filename"))-FIND("[",CELL("filename"))-1)," JH Farmer Payment-",""),".xlsx","")</f>
        <v>Indent</v>
      </c>
      <c r="Y962" s="13">
        <f t="shared" si="62"/>
        <v>7.850233415233415</v>
      </c>
      <c r="Z962" s="3">
        <v>0</v>
      </c>
    </row>
    <row r="963" spans="1:26" x14ac:dyDescent="0.25">
      <c r="A963" t="str">
        <f>CONCATENATE(Table2[[#This Row],[Code]],Table2[[#This Row],[Farmers Code]])</f>
        <v>200600010002</v>
      </c>
      <c r="B963" s="1" t="str">
        <f>INDEX('MPG Payment'!$A:$A,MATCH(Table2[[#This Row],[Code]],'MPG Payment'!B:B,0))</f>
        <v>BMC Code :2006</v>
      </c>
      <c r="C963" t="str">
        <f>VLOOKUP(Table2[[#This Row],[Code]],'MPG Payment'!B:C,2,0)</f>
        <v>ORMANJHI</v>
      </c>
      <c r="D963" s="17">
        <v>20060001</v>
      </c>
      <c r="E963" s="17" t="s">
        <v>17</v>
      </c>
      <c r="F963" s="1">
        <v>12</v>
      </c>
      <c r="G963" s="13">
        <v>518.9</v>
      </c>
      <c r="H963" s="13">
        <v>20847.054</v>
      </c>
      <c r="I963" s="166">
        <v>0</v>
      </c>
      <c r="J963" s="191">
        <v>0</v>
      </c>
      <c r="K963" s="166">
        <v>109.42999999998574</v>
      </c>
      <c r="L963" s="166">
        <v>0</v>
      </c>
      <c r="M963" s="18">
        <v>0</v>
      </c>
      <c r="N963" s="165">
        <f>VLOOKUP(Table2[[#This Row],[Code]],'MPG Payment'!$B$4:$Z$130,25,0)</f>
        <v>0</v>
      </c>
      <c r="O963" s="170">
        <f t="shared" si="63"/>
        <v>20738</v>
      </c>
      <c r="P963" t="str">
        <f>IFERROR(VLOOKUP(D963,'Bank Master'!$C$3:$D$7987,2,0),"Indirect")</f>
        <v>Direct</v>
      </c>
      <c r="Q963" t="str">
        <f>IFERROR(VLOOKUP(A963,Table1424[],6,0),0)</f>
        <v xml:space="preserve">Satyam Chouhan </v>
      </c>
      <c r="R963" t="str">
        <f>IFERROR(VLOOKUP(A963,Table1424[],7,0),0)</f>
        <v>6696101000355</v>
      </c>
      <c r="S963" t="str">
        <f>IFERROR(VLOOKUP(A963,Table1424[],8,0),0)</f>
        <v>CNRB0006696</v>
      </c>
      <c r="T963" t="str">
        <f>IFERROR(VLOOKUP(A963,Table1424[],9,0),0)</f>
        <v>CANARA BANK</v>
      </c>
      <c r="U963" s="40">
        <f>IFERROR(VLOOKUP(A963,Table1424[],10,0),0)</f>
        <v>45524</v>
      </c>
      <c r="V963">
        <f t="shared" si="64"/>
        <v>1</v>
      </c>
      <c r="W963" t="str">
        <f t="shared" si="65"/>
        <v>Available</v>
      </c>
      <c r="X963" s="164" t="str" cm="1">
        <f t="array" aca="1" ref="X963" ca="1">SUBSTITUTE(SUBSTITUTE(MID(CELL("filename"),FIND("[",CELL("filename"))+1,FIND("]",CELL("filename"))-FIND("[",CELL("filename"))-1)," JH Farmer Payment-",""),".xlsx","")</f>
        <v>Indent</v>
      </c>
      <c r="Y963" s="13">
        <f t="shared" ref="Y963:Y1026" si="66">(F963*0.05)*(H963/G963)</f>
        <v>24.105285026016578</v>
      </c>
      <c r="Z963" s="3">
        <v>0</v>
      </c>
    </row>
    <row r="964" spans="1:26" x14ac:dyDescent="0.25">
      <c r="A964" t="str">
        <f>CONCATENATE(Table2[[#This Row],[Code]],Table2[[#This Row],[Farmers Code]])</f>
        <v>200600010011</v>
      </c>
      <c r="B964" s="1" t="str">
        <f>INDEX('MPG Payment'!$A:$A,MATCH(Table2[[#This Row],[Code]],'MPG Payment'!B:B,0))</f>
        <v>BMC Code :2006</v>
      </c>
      <c r="C964" t="str">
        <f>VLOOKUP(Table2[[#This Row],[Code]],'MPG Payment'!B:C,2,0)</f>
        <v>ORMANJHI</v>
      </c>
      <c r="D964" s="17">
        <v>20060001</v>
      </c>
      <c r="E964" s="17" t="s">
        <v>22</v>
      </c>
      <c r="F964" s="1">
        <v>7</v>
      </c>
      <c r="G964" s="13">
        <v>18.899999999999999</v>
      </c>
      <c r="H964" s="13">
        <v>785.50700000000006</v>
      </c>
      <c r="I964" s="166">
        <v>0</v>
      </c>
      <c r="J964" s="191">
        <v>0</v>
      </c>
      <c r="K964" s="166">
        <v>0</v>
      </c>
      <c r="L964" s="166">
        <v>0</v>
      </c>
      <c r="M964" s="18">
        <v>0</v>
      </c>
      <c r="N964" s="165">
        <f>VLOOKUP(Table2[[#This Row],[Code]],'MPG Payment'!$B$4:$Z$130,25,0)</f>
        <v>0</v>
      </c>
      <c r="O964" s="170">
        <f t="shared" si="63"/>
        <v>786</v>
      </c>
      <c r="P964" t="str">
        <f>IFERROR(VLOOKUP(D964,'Bank Master'!$C$3:$D$7987,2,0),"Indirect")</f>
        <v>Direct</v>
      </c>
      <c r="Q964" t="str">
        <f>IFERROR(VLOOKUP(A964,Table1424[],6,0),0)</f>
        <v>RAM NATH MUNDA</v>
      </c>
      <c r="R964" t="str">
        <f>IFERROR(VLOOKUP(A964,Table1424[],7,0),0)</f>
        <v>078301000009019</v>
      </c>
      <c r="S964" t="str">
        <f>IFERROR(VLOOKUP(A964,Table1424[],8,0),0)</f>
        <v>IOBA0000783</v>
      </c>
      <c r="T964" t="str">
        <f>IFERROR(VLOOKUP(A964,Table1424[],9,0),0)</f>
        <v>INDIAN OVERSEAS BANK</v>
      </c>
      <c r="U964" s="40">
        <f>IFERROR(VLOOKUP(A964,Table1424[],10,0),0)</f>
        <v>0</v>
      </c>
      <c r="V964">
        <f t="shared" si="64"/>
        <v>1</v>
      </c>
      <c r="W964" t="str">
        <f t="shared" si="65"/>
        <v>Available</v>
      </c>
      <c r="X964" s="164" t="str" cm="1">
        <f t="array" aca="1" ref="X964" ca="1">SUBSTITUTE(SUBSTITUTE(MID(CELL("filename"),FIND("[",CELL("filename"))+1,FIND("]",CELL("filename"))-FIND("[",CELL("filename"))-1)," JH Farmer Payment-",""),".xlsx","")</f>
        <v>Indent</v>
      </c>
      <c r="Y964" s="13">
        <f t="shared" si="66"/>
        <v>14.546425925925931</v>
      </c>
      <c r="Z964" s="3">
        <v>0</v>
      </c>
    </row>
    <row r="965" spans="1:26" x14ac:dyDescent="0.25">
      <c r="A965" t="str">
        <f>CONCATENATE(Table2[[#This Row],[Code]],Table2[[#This Row],[Farmers Code]])</f>
        <v>200600010014</v>
      </c>
      <c r="B965" s="1" t="str">
        <f>INDEX('MPG Payment'!$A:$A,MATCH(Table2[[#This Row],[Code]],'MPG Payment'!B:B,0))</f>
        <v>BMC Code :2006</v>
      </c>
      <c r="C965" t="str">
        <f>VLOOKUP(Table2[[#This Row],[Code]],'MPG Payment'!B:C,2,0)</f>
        <v>ORMANJHI</v>
      </c>
      <c r="D965" s="17">
        <v>20060001</v>
      </c>
      <c r="E965" s="17" t="s">
        <v>24</v>
      </c>
      <c r="F965" s="1">
        <v>6</v>
      </c>
      <c r="G965" s="13">
        <v>14.399999999999999</v>
      </c>
      <c r="H965" s="13">
        <v>677.08600000000001</v>
      </c>
      <c r="I965" s="166">
        <v>0</v>
      </c>
      <c r="J965" s="191">
        <v>0</v>
      </c>
      <c r="K965" s="166">
        <v>0</v>
      </c>
      <c r="L965" s="166">
        <v>0</v>
      </c>
      <c r="M965" s="18">
        <v>0</v>
      </c>
      <c r="N965" s="165">
        <f>VLOOKUP(Table2[[#This Row],[Code]],'MPG Payment'!$B$4:$Z$130,25,0)</f>
        <v>0</v>
      </c>
      <c r="O965" s="170">
        <f t="shared" si="63"/>
        <v>677</v>
      </c>
      <c r="P965" t="str">
        <f>IFERROR(VLOOKUP(D965,'Bank Master'!$C$3:$D$7987,2,0),"Indirect")</f>
        <v>Direct</v>
      </c>
      <c r="Q965" t="str">
        <f>IFERROR(VLOOKUP(A965,Table1424[],6,0),0)</f>
        <v>SHUKDEV MAHTO</v>
      </c>
      <c r="R965" t="str">
        <f>IFERROR(VLOOKUP(A965,Table1424[],7,0),0)</f>
        <v>078301000015709</v>
      </c>
      <c r="S965" t="str">
        <f>IFERROR(VLOOKUP(A965,Table1424[],8,0),0)</f>
        <v>IOBA0000783</v>
      </c>
      <c r="T965">
        <f>IFERROR(VLOOKUP(A965,Table1424[],9,0),0)</f>
        <v>0</v>
      </c>
      <c r="U965" s="40">
        <f>IFERROR(VLOOKUP(A965,Table1424[],10,0),0)</f>
        <v>0</v>
      </c>
      <c r="V965">
        <f t="shared" si="64"/>
        <v>1</v>
      </c>
      <c r="W965" t="str">
        <f t="shared" si="65"/>
        <v>Available</v>
      </c>
      <c r="X965" s="164" t="str" cm="1">
        <f t="array" aca="1" ref="X965" ca="1">SUBSTITUTE(SUBSTITUTE(MID(CELL("filename"),FIND("[",CELL("filename"))+1,FIND("]",CELL("filename"))-FIND("[",CELL("filename"))-1)," JH Farmer Payment-",""),".xlsx","")</f>
        <v>Indent</v>
      </c>
      <c r="Y965" s="13">
        <f t="shared" si="66"/>
        <v>14.105958333333337</v>
      </c>
      <c r="Z965" s="3">
        <v>0</v>
      </c>
    </row>
    <row r="966" spans="1:26" x14ac:dyDescent="0.25">
      <c r="A966" t="str">
        <f>CONCATENATE(Table2[[#This Row],[Code]],Table2[[#This Row],[Farmers Code]])</f>
        <v>200600010015</v>
      </c>
      <c r="B966" s="1" t="str">
        <f>INDEX('MPG Payment'!$A:$A,MATCH(Table2[[#This Row],[Code]],'MPG Payment'!B:B,0))</f>
        <v>BMC Code :2006</v>
      </c>
      <c r="C966" t="str">
        <f>VLOOKUP(Table2[[#This Row],[Code]],'MPG Payment'!B:C,2,0)</f>
        <v>ORMANJHI</v>
      </c>
      <c r="D966" s="17">
        <v>20060001</v>
      </c>
      <c r="E966" s="17" t="s">
        <v>25</v>
      </c>
      <c r="F966" s="1">
        <v>5</v>
      </c>
      <c r="G966" s="13">
        <v>19.099999999999998</v>
      </c>
      <c r="H966" s="13">
        <v>751.88200000000006</v>
      </c>
      <c r="I966" s="166">
        <v>0</v>
      </c>
      <c r="J966" s="191">
        <v>0</v>
      </c>
      <c r="K966" s="166">
        <v>0</v>
      </c>
      <c r="L966" s="166">
        <v>0</v>
      </c>
      <c r="M966" s="18">
        <v>0</v>
      </c>
      <c r="N966" s="165">
        <f>VLOOKUP(Table2[[#This Row],[Code]],'MPG Payment'!$B$4:$Z$130,25,0)</f>
        <v>0</v>
      </c>
      <c r="O966" s="170">
        <f t="shared" si="63"/>
        <v>752</v>
      </c>
      <c r="P966" t="str">
        <f>IFERROR(VLOOKUP(D966,'Bank Master'!$C$3:$D$7987,2,0),"Indirect")</f>
        <v>Direct</v>
      </c>
      <c r="Q966" t="str">
        <f>IFERROR(VLOOKUP(A966,Table1424[],6,0),0)</f>
        <v>PATI RAM MAHTO</v>
      </c>
      <c r="R966" t="str">
        <f>IFERROR(VLOOKUP(A966,Table1424[],7,0),0)</f>
        <v>078301000015247</v>
      </c>
      <c r="S966" t="str">
        <f>IFERROR(VLOOKUP(A966,Table1424[],8,0),0)</f>
        <v>IOBA0000783</v>
      </c>
      <c r="T966">
        <f>IFERROR(VLOOKUP(A966,Table1424[],9,0),0)</f>
        <v>0</v>
      </c>
      <c r="U966" s="40">
        <f>IFERROR(VLOOKUP(A966,Table1424[],10,0),0)</f>
        <v>0</v>
      </c>
      <c r="V966">
        <f t="shared" si="64"/>
        <v>1</v>
      </c>
      <c r="W966" t="str">
        <f t="shared" si="65"/>
        <v>Available</v>
      </c>
      <c r="X966" s="164" t="str" cm="1">
        <f t="array" aca="1" ref="X966" ca="1">SUBSTITUTE(SUBSTITUTE(MID(CELL("filename"),FIND("[",CELL("filename"))+1,FIND("]",CELL("filename"))-FIND("[",CELL("filename"))-1)," JH Farmer Payment-",""),".xlsx","")</f>
        <v>Indent</v>
      </c>
      <c r="Y966" s="13">
        <f t="shared" si="66"/>
        <v>9.8413874345549761</v>
      </c>
      <c r="Z966" s="3">
        <v>0</v>
      </c>
    </row>
    <row r="967" spans="1:26" x14ac:dyDescent="0.25">
      <c r="A967" t="str">
        <f>CONCATENATE(Table2[[#This Row],[Code]],Table2[[#This Row],[Farmers Code]])</f>
        <v>200600010016</v>
      </c>
      <c r="B967" s="1" t="str">
        <f>INDEX('MPG Payment'!$A:$A,MATCH(Table2[[#This Row],[Code]],'MPG Payment'!B:B,0))</f>
        <v>BMC Code :2006</v>
      </c>
      <c r="C967" t="str">
        <f>VLOOKUP(Table2[[#This Row],[Code]],'MPG Payment'!B:C,2,0)</f>
        <v>ORMANJHI</v>
      </c>
      <c r="D967" s="17">
        <v>20060001</v>
      </c>
      <c r="E967" s="17" t="s">
        <v>26</v>
      </c>
      <c r="F967" s="1">
        <v>2</v>
      </c>
      <c r="G967" s="13">
        <v>830.6</v>
      </c>
      <c r="H967" s="13">
        <v>32858.161999999997</v>
      </c>
      <c r="I967" s="166">
        <v>0</v>
      </c>
      <c r="J967" s="191">
        <v>0</v>
      </c>
      <c r="K967" s="166">
        <v>0</v>
      </c>
      <c r="L967" s="166">
        <v>0</v>
      </c>
      <c r="M967" s="18">
        <v>0</v>
      </c>
      <c r="N967" s="165">
        <f>VLOOKUP(Table2[[#This Row],[Code]],'MPG Payment'!$B$4:$Z$130,25,0)</f>
        <v>0</v>
      </c>
      <c r="O967" s="170">
        <f t="shared" si="63"/>
        <v>32858</v>
      </c>
      <c r="P967" t="str">
        <f>IFERROR(VLOOKUP(D967,'Bank Master'!$C$3:$D$7987,2,0),"Indirect")</f>
        <v>Direct</v>
      </c>
      <c r="Q967" t="str">
        <f>IFERROR(VLOOKUP(A967,Table1424[],6,0),0)</f>
        <v>SAVITA SINGH</v>
      </c>
      <c r="R967" t="str">
        <f>IFERROR(VLOOKUP(A967,Table1424[],7,0),0)</f>
        <v>1713769772</v>
      </c>
      <c r="S967" t="str">
        <f>IFERROR(VLOOKUP(A967,Table1424[],8,0),0)</f>
        <v>KKBK0005289</v>
      </c>
      <c r="T967">
        <f>IFERROR(VLOOKUP(A967,Table1424[],9,0),0)</f>
        <v>0</v>
      </c>
      <c r="U967" s="40">
        <f>IFERROR(VLOOKUP(A967,Table1424[],10,0),0)</f>
        <v>0</v>
      </c>
      <c r="V967">
        <f t="shared" si="64"/>
        <v>1</v>
      </c>
      <c r="W967" t="str">
        <f t="shared" si="65"/>
        <v>Available</v>
      </c>
      <c r="X967" s="164" t="str" cm="1">
        <f t="array" aca="1" ref="X967" ca="1">SUBSTITUTE(SUBSTITUTE(MID(CELL("filename"),FIND("[",CELL("filename"))+1,FIND("]",CELL("filename"))-FIND("[",CELL("filename"))-1)," JH Farmer Payment-",""),".xlsx","")</f>
        <v>Indent</v>
      </c>
      <c r="Y967" s="13">
        <f t="shared" si="66"/>
        <v>3.9559549723091738</v>
      </c>
      <c r="Z967" s="3">
        <v>0</v>
      </c>
    </row>
    <row r="968" spans="1:26" x14ac:dyDescent="0.25">
      <c r="A968" t="str">
        <f>CONCATENATE(Table2[[#This Row],[Code]],Table2[[#This Row],[Farmers Code]])</f>
        <v>200600010018</v>
      </c>
      <c r="B968" s="1" t="str">
        <f>INDEX('MPG Payment'!$A:$A,MATCH(Table2[[#This Row],[Code]],'MPG Payment'!B:B,0))</f>
        <v>BMC Code :2006</v>
      </c>
      <c r="C968" t="str">
        <f>VLOOKUP(Table2[[#This Row],[Code]],'MPG Payment'!B:C,2,0)</f>
        <v>ORMANJHI</v>
      </c>
      <c r="D968" s="17">
        <v>20060001</v>
      </c>
      <c r="E968" s="17" t="s">
        <v>2</v>
      </c>
      <c r="F968" s="1">
        <v>8</v>
      </c>
      <c r="G968" s="13">
        <v>26.600000000000005</v>
      </c>
      <c r="H968" s="13">
        <v>1142.8760000000002</v>
      </c>
      <c r="I968" s="166">
        <v>0</v>
      </c>
      <c r="J968" s="191">
        <v>0</v>
      </c>
      <c r="K968" s="166">
        <v>0</v>
      </c>
      <c r="L968" s="166">
        <v>0</v>
      </c>
      <c r="M968" s="18">
        <v>0</v>
      </c>
      <c r="N968" s="165">
        <f>VLOOKUP(Table2[[#This Row],[Code]],'MPG Payment'!$B$4:$Z$130,25,0)</f>
        <v>0</v>
      </c>
      <c r="O968" s="170">
        <f t="shared" si="63"/>
        <v>1143</v>
      </c>
      <c r="P968" t="str">
        <f>IFERROR(VLOOKUP(D968,'Bank Master'!$C$3:$D$7987,2,0),"Indirect")</f>
        <v>Direct</v>
      </c>
      <c r="Q968" t="str">
        <f>IFERROR(VLOOKUP(A968,Table1424[],6,0),0)</f>
        <v>HADIS ANSARI</v>
      </c>
      <c r="R968" t="str">
        <f>IFERROR(VLOOKUP(A968,Table1424[],7,0),0)</f>
        <v>1526010010025</v>
      </c>
      <c r="S968" t="str">
        <f>IFERROR(VLOOKUP(A968,Table1424[],8,0),0)</f>
        <v>PUNB0152620</v>
      </c>
      <c r="T968">
        <f>IFERROR(VLOOKUP(A968,Table1424[],9,0),0)</f>
        <v>0</v>
      </c>
      <c r="U968" s="40">
        <f>IFERROR(VLOOKUP(A968,Table1424[],10,0),0)</f>
        <v>0</v>
      </c>
      <c r="V968">
        <f t="shared" si="64"/>
        <v>1</v>
      </c>
      <c r="W968" t="str">
        <f t="shared" si="65"/>
        <v>Available</v>
      </c>
      <c r="X968" s="164" t="str" cm="1">
        <f t="array" aca="1" ref="X968" ca="1">SUBSTITUTE(SUBSTITUTE(MID(CELL("filename"),FIND("[",CELL("filename"))+1,FIND("]",CELL("filename"))-FIND("[",CELL("filename"))-1)," JH Farmer Payment-",""),".xlsx","")</f>
        <v>Indent</v>
      </c>
      <c r="Y968" s="13">
        <f t="shared" si="66"/>
        <v>17.186105263157895</v>
      </c>
      <c r="Z968" s="3">
        <v>0</v>
      </c>
    </row>
    <row r="969" spans="1:26" x14ac:dyDescent="0.25">
      <c r="A969" t="str">
        <f>CONCATENATE(Table2[[#This Row],[Code]],Table2[[#This Row],[Farmers Code]])</f>
        <v>200600010024</v>
      </c>
      <c r="B969" s="1" t="str">
        <f>INDEX('MPG Payment'!$A:$A,MATCH(Table2[[#This Row],[Code]],'MPG Payment'!B:B,0))</f>
        <v>BMC Code :2006</v>
      </c>
      <c r="C969" t="str">
        <f>VLOOKUP(Table2[[#This Row],[Code]],'MPG Payment'!B:C,2,0)</f>
        <v>ORMANJHI</v>
      </c>
      <c r="D969" s="17">
        <v>20060001</v>
      </c>
      <c r="E969" s="17" t="s">
        <v>29</v>
      </c>
      <c r="F969" s="1">
        <v>14</v>
      </c>
      <c r="G969" s="13">
        <v>47.999999999999993</v>
      </c>
      <c r="H969" s="13">
        <v>2290.2870000000003</v>
      </c>
      <c r="I969" s="166">
        <v>0</v>
      </c>
      <c r="J969" s="191">
        <v>0</v>
      </c>
      <c r="K969" s="166">
        <v>0</v>
      </c>
      <c r="L969" s="166">
        <v>0</v>
      </c>
      <c r="M969" s="18">
        <v>0</v>
      </c>
      <c r="N969" s="165">
        <f>VLOOKUP(Table2[[#This Row],[Code]],'MPG Payment'!$B$4:$Z$130,25,0)</f>
        <v>0</v>
      </c>
      <c r="O969" s="170">
        <f t="shared" si="63"/>
        <v>2290</v>
      </c>
      <c r="P969" t="str">
        <f>IFERROR(VLOOKUP(D969,'Bank Master'!$C$3:$D$7987,2,0),"Indirect")</f>
        <v>Direct</v>
      </c>
      <c r="Q969" t="str">
        <f>IFERROR(VLOOKUP(A969,Table1424[],6,0),0)</f>
        <v>MAJRUN KHATOON</v>
      </c>
      <c r="R969" t="str">
        <f>IFERROR(VLOOKUP(A969,Table1424[],7,0),0)</f>
        <v>078301000073588</v>
      </c>
      <c r="S969" t="str">
        <f>IFERROR(VLOOKUP(A969,Table1424[],8,0),0)</f>
        <v>IOBA0000783</v>
      </c>
      <c r="T969">
        <f>IFERROR(VLOOKUP(A969,Table1424[],9,0),0)</f>
        <v>0</v>
      </c>
      <c r="U969" s="40">
        <f>IFERROR(VLOOKUP(A969,Table1424[],10,0),0)</f>
        <v>45831</v>
      </c>
      <c r="V969">
        <f t="shared" si="64"/>
        <v>1</v>
      </c>
      <c r="W969" t="str">
        <f t="shared" si="65"/>
        <v>Available</v>
      </c>
      <c r="X969" s="164" t="str" cm="1">
        <f t="array" aca="1" ref="X969" ca="1">SUBSTITUTE(SUBSTITUTE(MID(CELL("filename"),FIND("[",CELL("filename"))+1,FIND("]",CELL("filename"))-FIND("[",CELL("filename"))-1)," JH Farmer Payment-",""),".xlsx","")</f>
        <v>Indent</v>
      </c>
      <c r="Y969" s="13">
        <f t="shared" si="66"/>
        <v>33.400018750000015</v>
      </c>
      <c r="Z969" s="3">
        <v>0</v>
      </c>
    </row>
    <row r="970" spans="1:26" x14ac:dyDescent="0.25">
      <c r="A970" t="str">
        <f>CONCATENATE(Table2[[#This Row],[Code]],Table2[[#This Row],[Farmers Code]])</f>
        <v>200600010028</v>
      </c>
      <c r="B970" s="1" t="str">
        <f>INDEX('MPG Payment'!$A:$A,MATCH(Table2[[#This Row],[Code]],'MPG Payment'!B:B,0))</f>
        <v>BMC Code :2006</v>
      </c>
      <c r="C970" t="str">
        <f>VLOOKUP(Table2[[#This Row],[Code]],'MPG Payment'!B:C,2,0)</f>
        <v>ORMANJHI</v>
      </c>
      <c r="D970" s="17">
        <v>20060001</v>
      </c>
      <c r="E970" s="17" t="s">
        <v>30</v>
      </c>
      <c r="F970" s="1">
        <v>7</v>
      </c>
      <c r="G970" s="13">
        <v>13.4</v>
      </c>
      <c r="H970" s="13">
        <v>610.74599999999998</v>
      </c>
      <c r="I970" s="166">
        <v>0</v>
      </c>
      <c r="J970" s="191">
        <v>0</v>
      </c>
      <c r="K970" s="166">
        <v>0</v>
      </c>
      <c r="L970" s="166">
        <v>0</v>
      </c>
      <c r="M970" s="18">
        <v>0</v>
      </c>
      <c r="N970" s="165">
        <f>VLOOKUP(Table2[[#This Row],[Code]],'MPG Payment'!$B$4:$Z$130,25,0)</f>
        <v>0</v>
      </c>
      <c r="O970" s="170">
        <f t="shared" si="63"/>
        <v>611</v>
      </c>
      <c r="P970" t="str">
        <f>IFERROR(VLOOKUP(D970,'Bank Master'!$C$3:$D$7987,2,0),"Indirect")</f>
        <v>Direct</v>
      </c>
      <c r="Q970" t="str">
        <f>IFERROR(VLOOKUP(A970,Table1424[],6,0),0)</f>
        <v>AFSANA PARWEEN</v>
      </c>
      <c r="R970" t="str">
        <f>IFERROR(VLOOKUP(A970,Table1424[],7,0),0)</f>
        <v>590310110008778</v>
      </c>
      <c r="S970" t="str">
        <f>IFERROR(VLOOKUP(A970,Table1424[],8,0),0)</f>
        <v>BKID0005903</v>
      </c>
      <c r="T970">
        <f>IFERROR(VLOOKUP(A970,Table1424[],9,0),0)</f>
        <v>0</v>
      </c>
      <c r="U970" s="40">
        <f>IFERROR(VLOOKUP(A970,Table1424[],10,0),0)</f>
        <v>46006</v>
      </c>
      <c r="V970">
        <f t="shared" si="64"/>
        <v>1</v>
      </c>
      <c r="W970" t="str">
        <f t="shared" si="65"/>
        <v>Available</v>
      </c>
      <c r="X970" s="164" t="str" cm="1">
        <f t="array" aca="1" ref="X970" ca="1">SUBSTITUTE(SUBSTITUTE(MID(CELL("filename"),FIND("[",CELL("filename"))+1,FIND("]",CELL("filename"))-FIND("[",CELL("filename"))-1)," JH Farmer Payment-",""),".xlsx","")</f>
        <v>Indent</v>
      </c>
      <c r="Y970" s="13">
        <f t="shared" si="66"/>
        <v>15.952320895522389</v>
      </c>
      <c r="Z970" s="3">
        <v>0</v>
      </c>
    </row>
    <row r="971" spans="1:26" x14ac:dyDescent="0.25">
      <c r="A971" t="str">
        <f>CONCATENATE(Table2[[#This Row],[Code]],Table2[[#This Row],[Farmers Code]])</f>
        <v>200600010030</v>
      </c>
      <c r="B971" s="1" t="str">
        <f>INDEX('MPG Payment'!$A:$A,MATCH(Table2[[#This Row],[Code]],'MPG Payment'!B:B,0))</f>
        <v>BMC Code :2006</v>
      </c>
      <c r="C971" t="str">
        <f>VLOOKUP(Table2[[#This Row],[Code]],'MPG Payment'!B:C,2,0)</f>
        <v>ORMANJHI</v>
      </c>
      <c r="D971" s="17">
        <v>20060001</v>
      </c>
      <c r="E971" s="17" t="s">
        <v>7</v>
      </c>
      <c r="F971" s="1">
        <v>14</v>
      </c>
      <c r="G971" s="13">
        <v>28.2</v>
      </c>
      <c r="H971" s="13">
        <v>1331.9939999999999</v>
      </c>
      <c r="I971" s="166">
        <v>0</v>
      </c>
      <c r="J971" s="191">
        <v>0</v>
      </c>
      <c r="K971" s="166">
        <v>0</v>
      </c>
      <c r="L971" s="166">
        <v>0</v>
      </c>
      <c r="M971" s="18">
        <v>0</v>
      </c>
      <c r="N971" s="165">
        <f>VLOOKUP(Table2[[#This Row],[Code]],'MPG Payment'!$B$4:$Z$130,25,0)</f>
        <v>0</v>
      </c>
      <c r="O971" s="170">
        <f t="shared" si="63"/>
        <v>1332</v>
      </c>
      <c r="P971" t="str">
        <f>IFERROR(VLOOKUP(D971,'Bank Master'!$C$3:$D$7987,2,0),"Indirect")</f>
        <v>Direct</v>
      </c>
      <c r="Q971" t="str">
        <f>IFERROR(VLOOKUP(A971,Table1424[],6,0),0)</f>
        <v>MANJOOR ANSARI</v>
      </c>
      <c r="R971" t="str">
        <f>IFERROR(VLOOKUP(A971,Table1424[],7,0),0)</f>
        <v>078301000009929</v>
      </c>
      <c r="S971" t="str">
        <f>IFERROR(VLOOKUP(A971,Table1424[],8,0),0)</f>
        <v>IOBA0000783</v>
      </c>
      <c r="T971">
        <f>IFERROR(VLOOKUP(A971,Table1424[],9,0),0)</f>
        <v>0</v>
      </c>
      <c r="U971" s="40">
        <f>IFERROR(VLOOKUP(A971,Table1424[],10,0),0)</f>
        <v>46140</v>
      </c>
      <c r="V971">
        <f t="shared" si="64"/>
        <v>1</v>
      </c>
      <c r="W971" t="str">
        <f t="shared" si="65"/>
        <v>Available</v>
      </c>
      <c r="X971" s="164" t="str" cm="1">
        <f t="array" aca="1" ref="X971" ca="1">SUBSTITUTE(SUBSTITUTE(MID(CELL("filename"),FIND("[",CELL("filename"))+1,FIND("]",CELL("filename"))-FIND("[",CELL("filename"))-1)," JH Farmer Payment-",""),".xlsx","")</f>
        <v>Indent</v>
      </c>
      <c r="Y971" s="13">
        <f t="shared" si="66"/>
        <v>33.063680851063836</v>
      </c>
      <c r="Z971" s="3">
        <v>0</v>
      </c>
    </row>
    <row r="972" spans="1:26" x14ac:dyDescent="0.25">
      <c r="A972" t="str">
        <f>CONCATENATE(Table2[[#This Row],[Code]],Table2[[#This Row],[Farmers Code]])</f>
        <v>200600010031</v>
      </c>
      <c r="B972" s="1" t="str">
        <f>INDEX('MPG Payment'!$A:$A,MATCH(Table2[[#This Row],[Code]],'MPG Payment'!B:B,0))</f>
        <v>BMC Code :2006</v>
      </c>
      <c r="C972" t="str">
        <f>VLOOKUP(Table2[[#This Row],[Code]],'MPG Payment'!B:C,2,0)</f>
        <v>ORMANJHI</v>
      </c>
      <c r="D972" s="17">
        <v>20060001</v>
      </c>
      <c r="E972" s="17" t="s">
        <v>422</v>
      </c>
      <c r="F972" s="1">
        <v>7</v>
      </c>
      <c r="G972" s="13">
        <v>11.6</v>
      </c>
      <c r="H972" s="13">
        <v>412.28700000000003</v>
      </c>
      <c r="I972" s="166">
        <v>0</v>
      </c>
      <c r="J972" s="191">
        <v>0</v>
      </c>
      <c r="K972" s="166">
        <v>0</v>
      </c>
      <c r="L972" s="166">
        <v>0</v>
      </c>
      <c r="M972" s="18">
        <v>0</v>
      </c>
      <c r="N972" s="165">
        <f>VLOOKUP(Table2[[#This Row],[Code]],'MPG Payment'!$B$4:$Z$130,25,0)</f>
        <v>0</v>
      </c>
      <c r="O972" s="170">
        <f t="shared" si="63"/>
        <v>412</v>
      </c>
      <c r="P972" t="str">
        <f>IFERROR(VLOOKUP(D972,'Bank Master'!$C$3:$D$7987,2,0),"Indirect")</f>
        <v>Direct</v>
      </c>
      <c r="Q972" t="str">
        <f>IFERROR(VLOOKUP(A972,Table1424[],6,0),0)</f>
        <v>JAMSHED ANSARI</v>
      </c>
      <c r="R972" t="str">
        <f>IFERROR(VLOOKUP(A972,Table1424[],7,0),0)</f>
        <v>315201000007522</v>
      </c>
      <c r="S972" t="str">
        <f>IFERROR(VLOOKUP(A972,Table1424[],8,0),0)</f>
        <v>IOBA0003152</v>
      </c>
      <c r="T972">
        <f>IFERROR(VLOOKUP(A972,Table1424[],9,0),0)</f>
        <v>0</v>
      </c>
      <c r="U972" s="40">
        <f>IFERROR(VLOOKUP(A972,Table1424[],10,0),0)</f>
        <v>46175</v>
      </c>
      <c r="V972">
        <f t="shared" si="64"/>
        <v>1</v>
      </c>
      <c r="W972" t="str">
        <f t="shared" si="65"/>
        <v>Available</v>
      </c>
      <c r="X972" s="164" t="str" cm="1">
        <f t="array" aca="1" ref="X972" ca="1">SUBSTITUTE(SUBSTITUTE(MID(CELL("filename"),FIND("[",CELL("filename"))+1,FIND("]",CELL("filename"))-FIND("[",CELL("filename"))-1)," JH Farmer Payment-",""),".xlsx","")</f>
        <v>Indent</v>
      </c>
      <c r="Y972" s="13">
        <f t="shared" si="66"/>
        <v>12.439693965517243</v>
      </c>
      <c r="Z972" s="3">
        <v>0</v>
      </c>
    </row>
    <row r="973" spans="1:26" x14ac:dyDescent="0.25">
      <c r="A973" t="str">
        <f>CONCATENATE(Table2[[#This Row],[Code]],Table2[[#This Row],[Farmers Code]])</f>
        <v>200600020002</v>
      </c>
      <c r="B973" s="1" t="str">
        <f>INDEX('MPG Payment'!$A:$A,MATCH(Table2[[#This Row],[Code]],'MPG Payment'!B:B,0))</f>
        <v>BMC Code :2006</v>
      </c>
      <c r="C973" t="str">
        <f>VLOOKUP(Table2[[#This Row],[Code]],'MPG Payment'!B:C,2,0)</f>
        <v>MANDRO</v>
      </c>
      <c r="D973" s="17">
        <v>20060002</v>
      </c>
      <c r="E973" s="17" t="s">
        <v>17</v>
      </c>
      <c r="F973" s="1">
        <v>7</v>
      </c>
      <c r="G973" s="13">
        <v>16.040000000000003</v>
      </c>
      <c r="H973" s="13">
        <v>702.37660000000005</v>
      </c>
      <c r="I973" s="166">
        <v>0</v>
      </c>
      <c r="J973" s="191">
        <v>0</v>
      </c>
      <c r="K973" s="166">
        <v>0</v>
      </c>
      <c r="L973" s="166">
        <v>0</v>
      </c>
      <c r="M973" s="18">
        <v>0</v>
      </c>
      <c r="N973" s="165">
        <f>VLOOKUP(Table2[[#This Row],[Code]],'MPG Payment'!$B$4:$Z$130,25,0)</f>
        <v>0</v>
      </c>
      <c r="O973" s="170">
        <f t="shared" si="63"/>
        <v>702</v>
      </c>
      <c r="P973" t="str">
        <f>IFERROR(VLOOKUP(D973,'Bank Master'!$C$3:$D$7987,2,0),"Indirect")</f>
        <v>Direct</v>
      </c>
      <c r="Q973" t="str">
        <f>IFERROR(VLOOKUP(A973,Table1424[],6,0),0)</f>
        <v xml:space="preserve">Ashok Mahto </v>
      </c>
      <c r="R973" t="str">
        <f>IFERROR(VLOOKUP(A973,Table1424[],7,0),0)</f>
        <v>1940104000032692</v>
      </c>
      <c r="S973" t="str">
        <f>IFERROR(VLOOKUP(A973,Table1424[],8,0),0)</f>
        <v>IBKL0001940</v>
      </c>
      <c r="T973" t="str">
        <f>IFERROR(VLOOKUP(A973,Table1424[],9,0),0)</f>
        <v xml:space="preserve">IDBI Bank </v>
      </c>
      <c r="U973" s="40">
        <f>IFERROR(VLOOKUP(A973,Table1424[],10,0),0)</f>
        <v>45524</v>
      </c>
      <c r="V973">
        <f t="shared" si="64"/>
        <v>1</v>
      </c>
      <c r="W973" t="str">
        <f t="shared" si="65"/>
        <v>Available</v>
      </c>
      <c r="X973" s="164" t="str" cm="1">
        <f t="array" aca="1" ref="X973" ca="1">SUBSTITUTE(SUBSTITUTE(MID(CELL("filename"),FIND("[",CELL("filename"))+1,FIND("]",CELL("filename"))-FIND("[",CELL("filename"))-1)," JH Farmer Payment-",""),".xlsx","")</f>
        <v>Indent</v>
      </c>
      <c r="Y973" s="13">
        <f t="shared" si="66"/>
        <v>15.326172693266832</v>
      </c>
      <c r="Z973" s="3">
        <v>0</v>
      </c>
    </row>
    <row r="974" spans="1:26" x14ac:dyDescent="0.25">
      <c r="A974" t="str">
        <f>CONCATENATE(Table2[[#This Row],[Code]],Table2[[#This Row],[Farmers Code]])</f>
        <v>200600020007</v>
      </c>
      <c r="B974" s="1" t="str">
        <f>INDEX('MPG Payment'!$A:$A,MATCH(Table2[[#This Row],[Code]],'MPG Payment'!B:B,0))</f>
        <v>BMC Code :2006</v>
      </c>
      <c r="C974" t="str">
        <f>VLOOKUP(Table2[[#This Row],[Code]],'MPG Payment'!B:C,2,0)</f>
        <v>MANDRO</v>
      </c>
      <c r="D974" s="17">
        <v>20060002</v>
      </c>
      <c r="E974" s="17" t="s">
        <v>20</v>
      </c>
      <c r="F974" s="1">
        <v>14</v>
      </c>
      <c r="G974" s="13">
        <v>78.78</v>
      </c>
      <c r="H974" s="13">
        <v>3358.5462000000002</v>
      </c>
      <c r="I974" s="166">
        <v>0</v>
      </c>
      <c r="J974" s="191">
        <v>0</v>
      </c>
      <c r="K974" s="166">
        <v>0</v>
      </c>
      <c r="L974" s="166">
        <v>0</v>
      </c>
      <c r="M974" s="18">
        <v>0</v>
      </c>
      <c r="N974" s="165">
        <f>VLOOKUP(Table2[[#This Row],[Code]],'MPG Payment'!$B$4:$Z$130,25,0)</f>
        <v>0</v>
      </c>
      <c r="O974" s="170">
        <f t="shared" si="63"/>
        <v>3359</v>
      </c>
      <c r="P974" t="str">
        <f>IFERROR(VLOOKUP(D974,'Bank Master'!$C$3:$D$7987,2,0),"Indirect")</f>
        <v>Direct</v>
      </c>
      <c r="Q974" t="str">
        <f>IFERROR(VLOOKUP(A974,Table1424[],6,0),0)</f>
        <v>MITHLESH BHANDARI</v>
      </c>
      <c r="R974" t="str">
        <f>IFERROR(VLOOKUP(A974,Table1424[],7,0),0)</f>
        <v>1526010018258</v>
      </c>
      <c r="S974" t="str">
        <f>IFERROR(VLOOKUP(A974,Table1424[],8,0),0)</f>
        <v>PUNB0152620</v>
      </c>
      <c r="T974" t="str">
        <f>IFERROR(VLOOKUP(A974,Table1424[],9,0),0)</f>
        <v xml:space="preserve">PUNJAB NATIONAL BANK </v>
      </c>
      <c r="U974" s="40">
        <f>IFERROR(VLOOKUP(A974,Table1424[],10,0),0)</f>
        <v>45556</v>
      </c>
      <c r="V974">
        <f t="shared" si="64"/>
        <v>1</v>
      </c>
      <c r="W974" t="str">
        <f t="shared" si="65"/>
        <v>Available</v>
      </c>
      <c r="X974" s="164" t="str" cm="1">
        <f t="array" aca="1" ref="X974" ca="1">SUBSTITUTE(SUBSTITUTE(MID(CELL("filename"),FIND("[",CELL("filename"))+1,FIND("]",CELL("filename"))-FIND("[",CELL("filename"))-1)," JH Farmer Payment-",""),".xlsx","")</f>
        <v>Indent</v>
      </c>
      <c r="Y974" s="13">
        <f t="shared" si="66"/>
        <v>29.842375476009142</v>
      </c>
      <c r="Z974" s="3">
        <v>0</v>
      </c>
    </row>
    <row r="975" spans="1:26" x14ac:dyDescent="0.25">
      <c r="A975" t="str">
        <f>CONCATENATE(Table2[[#This Row],[Code]],Table2[[#This Row],[Farmers Code]])</f>
        <v>200600020011</v>
      </c>
      <c r="B975" s="1" t="str">
        <f>INDEX('MPG Payment'!$A:$A,MATCH(Table2[[#This Row],[Code]],'MPG Payment'!B:B,0))</f>
        <v>BMC Code :2006</v>
      </c>
      <c r="C975" t="str">
        <f>VLOOKUP(Table2[[#This Row],[Code]],'MPG Payment'!B:C,2,0)</f>
        <v>MANDRO</v>
      </c>
      <c r="D975" s="17">
        <v>20060002</v>
      </c>
      <c r="E975" s="17" t="s">
        <v>22</v>
      </c>
      <c r="F975" s="1">
        <v>13</v>
      </c>
      <c r="G975" s="13">
        <v>66.78</v>
      </c>
      <c r="H975" s="13">
        <v>2948.2344000000012</v>
      </c>
      <c r="I975" s="166">
        <v>0</v>
      </c>
      <c r="J975" s="191">
        <v>0</v>
      </c>
      <c r="K975" s="166">
        <v>0</v>
      </c>
      <c r="L975" s="166">
        <v>0</v>
      </c>
      <c r="M975" s="18">
        <v>0</v>
      </c>
      <c r="N975" s="165">
        <f>VLOOKUP(Table2[[#This Row],[Code]],'MPG Payment'!$B$4:$Z$130,25,0)</f>
        <v>0</v>
      </c>
      <c r="O975" s="170">
        <f t="shared" si="63"/>
        <v>2948</v>
      </c>
      <c r="P975" t="str">
        <f>IFERROR(VLOOKUP(D975,'Bank Master'!$C$3:$D$7987,2,0),"Indirect")</f>
        <v>Direct</v>
      </c>
      <c r="Q975" t="str">
        <f>IFERROR(VLOOKUP(A975,Table1424[],6,0),0)</f>
        <v>RAJU KUMAR</v>
      </c>
      <c r="R975" t="str">
        <f>IFERROR(VLOOKUP(A975,Table1424[],7,0),0)</f>
        <v>1940104000058663</v>
      </c>
      <c r="S975" t="str">
        <f>IFERROR(VLOOKUP(A975,Table1424[],8,0),0)</f>
        <v>IBKL0001940</v>
      </c>
      <c r="T975" t="str">
        <f>IFERROR(VLOOKUP(A975,Table1424[],9,0),0)</f>
        <v xml:space="preserve">IDBI Bank </v>
      </c>
      <c r="U975" s="40">
        <f>IFERROR(VLOOKUP(A975,Table1424[],10,0),0)</f>
        <v>45556</v>
      </c>
      <c r="V975">
        <f t="shared" si="64"/>
        <v>1</v>
      </c>
      <c r="W975" t="str">
        <f t="shared" si="65"/>
        <v>Available</v>
      </c>
      <c r="X975" s="164" t="str" cm="1">
        <f t="array" aca="1" ref="X975" ca="1">SUBSTITUTE(SUBSTITUTE(MID(CELL("filename"),FIND("[",CELL("filename"))+1,FIND("]",CELL("filename"))-FIND("[",CELL("filename"))-1)," JH Farmer Payment-",""),".xlsx","")</f>
        <v>Indent</v>
      </c>
      <c r="Y975" s="13">
        <f t="shared" si="66"/>
        <v>28.696501347708907</v>
      </c>
      <c r="Z975" s="3">
        <v>0</v>
      </c>
    </row>
    <row r="976" spans="1:26" x14ac:dyDescent="0.25">
      <c r="A976" t="str">
        <f>CONCATENATE(Table2[[#This Row],[Code]],Table2[[#This Row],[Farmers Code]])</f>
        <v>200600020012</v>
      </c>
      <c r="B976" s="1" t="str">
        <f>INDEX('MPG Payment'!$A:$A,MATCH(Table2[[#This Row],[Code]],'MPG Payment'!B:B,0))</f>
        <v>BMC Code :2006</v>
      </c>
      <c r="C976" t="str">
        <f>VLOOKUP(Table2[[#This Row],[Code]],'MPG Payment'!B:C,2,0)</f>
        <v>MANDRO</v>
      </c>
      <c r="D976" s="17">
        <v>20060002</v>
      </c>
      <c r="E976" s="17" t="s">
        <v>40</v>
      </c>
      <c r="F976" s="1">
        <v>6</v>
      </c>
      <c r="G976" s="13">
        <v>16.190000000000001</v>
      </c>
      <c r="H976" s="13">
        <v>643.72460000000001</v>
      </c>
      <c r="I976" s="166">
        <v>0</v>
      </c>
      <c r="J976" s="191">
        <v>0</v>
      </c>
      <c r="K976" s="166">
        <v>0</v>
      </c>
      <c r="L976" s="166">
        <v>0</v>
      </c>
      <c r="M976" s="18">
        <v>0</v>
      </c>
      <c r="N976" s="165">
        <f>VLOOKUP(Table2[[#This Row],[Code]],'MPG Payment'!$B$4:$Z$130,25,0)</f>
        <v>0</v>
      </c>
      <c r="O976" s="170">
        <f t="shared" si="63"/>
        <v>644</v>
      </c>
      <c r="P976" t="str">
        <f>IFERROR(VLOOKUP(D976,'Bank Master'!$C$3:$D$7987,2,0),"Indirect")</f>
        <v>Direct</v>
      </c>
      <c r="Q976" t="str">
        <f>IFERROR(VLOOKUP(A976,Table1424[],6,0),0)</f>
        <v>AJAY KUMAR</v>
      </c>
      <c r="R976" t="str">
        <f>IFERROR(VLOOKUP(A976,Table1424[],7,0),0)</f>
        <v>491610510006047</v>
      </c>
      <c r="S976" t="str">
        <f>IFERROR(VLOOKUP(A976,Table1424[],8,0),0)</f>
        <v>BKID0004916</v>
      </c>
      <c r="T976" t="str">
        <f>IFERROR(VLOOKUP(A976,Table1424[],9,0),0)</f>
        <v>BANK OF INDIA</v>
      </c>
      <c r="U976" s="40">
        <f>IFERROR(VLOOKUP(A976,Table1424[],10,0),0)</f>
        <v>45556</v>
      </c>
      <c r="V976">
        <f t="shared" si="64"/>
        <v>1</v>
      </c>
      <c r="W976" t="str">
        <f t="shared" si="65"/>
        <v>Available</v>
      </c>
      <c r="X976" s="164" t="str" cm="1">
        <f t="array" aca="1" ref="X976" ca="1">SUBSTITUTE(SUBSTITUTE(MID(CELL("filename"),FIND("[",CELL("filename"))+1,FIND("]",CELL("filename"))-FIND("[",CELL("filename"))-1)," JH Farmer Payment-",""),".xlsx","")</f>
        <v>Indent</v>
      </c>
      <c r="Y976" s="13">
        <f t="shared" si="66"/>
        <v>11.928189005558988</v>
      </c>
      <c r="Z976" s="3">
        <v>0</v>
      </c>
    </row>
    <row r="977" spans="1:26" x14ac:dyDescent="0.25">
      <c r="A977" t="str">
        <f>CONCATENATE(Table2[[#This Row],[Code]],Table2[[#This Row],[Farmers Code]])</f>
        <v>200600020018</v>
      </c>
      <c r="B977" s="1" t="str">
        <f>INDEX('MPG Payment'!$A:$A,MATCH(Table2[[#This Row],[Code]],'MPG Payment'!B:B,0))</f>
        <v>BMC Code :2006</v>
      </c>
      <c r="C977" t="str">
        <f>VLOOKUP(Table2[[#This Row],[Code]],'MPG Payment'!B:C,2,0)</f>
        <v>MANDRO</v>
      </c>
      <c r="D977" s="17">
        <v>20060002</v>
      </c>
      <c r="E977" s="17" t="s">
        <v>2</v>
      </c>
      <c r="F977" s="1">
        <v>7</v>
      </c>
      <c r="G977" s="13">
        <v>18.88</v>
      </c>
      <c r="H977" s="13">
        <v>1365.5451000000003</v>
      </c>
      <c r="I977" s="166">
        <v>0</v>
      </c>
      <c r="J977" s="191">
        <v>0</v>
      </c>
      <c r="K977" s="166">
        <v>0</v>
      </c>
      <c r="L977" s="166">
        <v>0</v>
      </c>
      <c r="M977" s="18">
        <v>0</v>
      </c>
      <c r="N977" s="165">
        <f>VLOOKUP(Table2[[#This Row],[Code]],'MPG Payment'!$B$4:$Z$130,25,0)</f>
        <v>0</v>
      </c>
      <c r="O977" s="170">
        <f t="shared" si="63"/>
        <v>1366</v>
      </c>
      <c r="P977" t="str">
        <f>IFERROR(VLOOKUP(D977,'Bank Master'!$C$3:$D$7987,2,0),"Indirect")</f>
        <v>Direct</v>
      </c>
      <c r="Q977" t="str">
        <f>IFERROR(VLOOKUP(A977,Table1424[],6,0),0)</f>
        <v>PADUM BEDIYA</v>
      </c>
      <c r="R977" t="str">
        <f>IFERROR(VLOOKUP(A977,Table1424[],7,0),0)</f>
        <v>491610110004513</v>
      </c>
      <c r="S977" t="str">
        <f>IFERROR(VLOOKUP(A977,Table1424[],8,0),0)</f>
        <v>BKID0004916</v>
      </c>
      <c r="T977" t="str">
        <f>IFERROR(VLOOKUP(A977,Table1424[],9,0),0)</f>
        <v>BANK OF INDIA</v>
      </c>
      <c r="U977" s="40">
        <f>IFERROR(VLOOKUP(A977,Table1424[],10,0),0)</f>
        <v>45579</v>
      </c>
      <c r="V977">
        <f t="shared" si="64"/>
        <v>1</v>
      </c>
      <c r="W977" t="str">
        <f t="shared" si="65"/>
        <v>Available</v>
      </c>
      <c r="X977" s="164" t="str" cm="1">
        <f t="array" aca="1" ref="X977" ca="1">SUBSTITUTE(SUBSTITUTE(MID(CELL("filename"),FIND("[",CELL("filename"))+1,FIND("]",CELL("filename"))-FIND("[",CELL("filename"))-1)," JH Farmer Payment-",""),".xlsx","")</f>
        <v>Indent</v>
      </c>
      <c r="Y977" s="13">
        <f t="shared" si="66"/>
        <v>25.314660222457636</v>
      </c>
      <c r="Z977" s="3">
        <v>0</v>
      </c>
    </row>
    <row r="978" spans="1:26" x14ac:dyDescent="0.25">
      <c r="A978" t="str">
        <f>CONCATENATE(Table2[[#This Row],[Code]],Table2[[#This Row],[Farmers Code]])</f>
        <v>200600020020</v>
      </c>
      <c r="B978" s="1" t="str">
        <f>INDEX('MPG Payment'!$A:$A,MATCH(Table2[[#This Row],[Code]],'MPG Payment'!B:B,0))</f>
        <v>BMC Code :2006</v>
      </c>
      <c r="C978" t="str">
        <f>VLOOKUP(Table2[[#This Row],[Code]],'MPG Payment'!B:C,2,0)</f>
        <v>MANDRO</v>
      </c>
      <c r="D978" s="17">
        <v>20060002</v>
      </c>
      <c r="E978" s="17" t="s">
        <v>4</v>
      </c>
      <c r="F978" s="1">
        <v>1</v>
      </c>
      <c r="G978" s="13">
        <v>2.1800000000000002</v>
      </c>
      <c r="H978" s="13">
        <v>115.12580000000001</v>
      </c>
      <c r="I978" s="166">
        <v>0</v>
      </c>
      <c r="J978" s="191">
        <v>0</v>
      </c>
      <c r="K978" s="166">
        <v>0</v>
      </c>
      <c r="L978" s="166">
        <v>0</v>
      </c>
      <c r="M978" s="18">
        <v>0</v>
      </c>
      <c r="N978" s="165">
        <f>VLOOKUP(Table2[[#This Row],[Code]],'MPG Payment'!$B$4:$Z$130,25,0)</f>
        <v>0</v>
      </c>
      <c r="O978" s="170">
        <f t="shared" si="63"/>
        <v>115</v>
      </c>
      <c r="P978" t="str">
        <f>IFERROR(VLOOKUP(D978,'Bank Master'!$C$3:$D$7987,2,0),"Indirect")</f>
        <v>Direct</v>
      </c>
      <c r="Q978" t="str">
        <f>IFERROR(VLOOKUP(A978,Table1424[],6,0),0)</f>
        <v>DHANANJAY BHANDARI</v>
      </c>
      <c r="R978" t="str">
        <f>IFERROR(VLOOKUP(A978,Table1424[],7,0),0)</f>
        <v>65350100002185</v>
      </c>
      <c r="S978" t="str">
        <f>IFERROR(VLOOKUP(A978,Table1424[],8,0),0)</f>
        <v>BARB0VJORMA</v>
      </c>
      <c r="T978" t="str">
        <f>IFERROR(VLOOKUP(A978,Table1424[],9,0),0)</f>
        <v>BANK OF BARODA</v>
      </c>
      <c r="U978" s="40">
        <f>IFERROR(VLOOKUP(A978,Table1424[],10,0),0)</f>
        <v>45579</v>
      </c>
      <c r="V978">
        <f t="shared" si="64"/>
        <v>1</v>
      </c>
      <c r="W978" t="str">
        <f t="shared" si="65"/>
        <v>Available</v>
      </c>
      <c r="X978" s="164" t="str" cm="1">
        <f t="array" aca="1" ref="X978" ca="1">SUBSTITUTE(SUBSTITUTE(MID(CELL("filename"),FIND("[",CELL("filename"))+1,FIND("]",CELL("filename"))-FIND("[",CELL("filename"))-1)," JH Farmer Payment-",""),".xlsx","")</f>
        <v>Indent</v>
      </c>
      <c r="Y978" s="13">
        <f t="shared" si="66"/>
        <v>2.6405000000000003</v>
      </c>
      <c r="Z978" s="3">
        <v>0</v>
      </c>
    </row>
    <row r="979" spans="1:26" x14ac:dyDescent="0.25">
      <c r="A979" t="str">
        <f>CONCATENATE(Table2[[#This Row],[Code]],Table2[[#This Row],[Farmers Code]])</f>
        <v>200600020041</v>
      </c>
      <c r="B979" s="1" t="str">
        <f>INDEX('MPG Payment'!$A:$A,MATCH(Table2[[#This Row],[Code]],'MPG Payment'!B:B,0))</f>
        <v>BMC Code :2006</v>
      </c>
      <c r="C979" t="str">
        <f>VLOOKUP(Table2[[#This Row],[Code]],'MPG Payment'!B:C,2,0)</f>
        <v>MANDRO</v>
      </c>
      <c r="D979" s="17">
        <v>20060002</v>
      </c>
      <c r="E979" s="17" t="s">
        <v>35</v>
      </c>
      <c r="F979" s="1">
        <v>7</v>
      </c>
      <c r="G979" s="13">
        <v>12.709999999999999</v>
      </c>
      <c r="H979" s="13">
        <v>520.44200000000001</v>
      </c>
      <c r="I979" s="166">
        <v>0</v>
      </c>
      <c r="J979" s="191">
        <v>0</v>
      </c>
      <c r="K979" s="166">
        <v>0</v>
      </c>
      <c r="L979" s="166">
        <v>0</v>
      </c>
      <c r="M979" s="18">
        <v>0</v>
      </c>
      <c r="N979" s="165">
        <f>VLOOKUP(Table2[[#This Row],[Code]],'MPG Payment'!$B$4:$Z$130,25,0)</f>
        <v>0</v>
      </c>
      <c r="O979" s="170">
        <f t="shared" si="63"/>
        <v>520</v>
      </c>
      <c r="P979" t="str">
        <f>IFERROR(VLOOKUP(D979,'Bank Master'!$C$3:$D$7987,2,0),"Indirect")</f>
        <v>Direct</v>
      </c>
      <c r="Q979" t="str">
        <f>IFERROR(VLOOKUP(A979,Table1424[],6,0),0)</f>
        <v>FIRDOSH ANSARI</v>
      </c>
      <c r="R979" t="str">
        <f>IFERROR(VLOOKUP(A979,Table1424[],7,0),0)</f>
        <v>1940104000086392</v>
      </c>
      <c r="S979" t="str">
        <f>IFERROR(VLOOKUP(A979,Table1424[],8,0),0)</f>
        <v>IBKL0001940</v>
      </c>
      <c r="T979">
        <f>IFERROR(VLOOKUP(A979,Table1424[],9,0),0)</f>
        <v>0</v>
      </c>
      <c r="U979" s="40">
        <f>IFERROR(VLOOKUP(A979,Table1424[],10,0),0)</f>
        <v>45796</v>
      </c>
      <c r="V979">
        <f t="shared" si="64"/>
        <v>1</v>
      </c>
      <c r="W979" t="str">
        <f t="shared" si="65"/>
        <v>Available</v>
      </c>
      <c r="X979" s="164" t="str" cm="1">
        <f t="array" aca="1" ref="X979" ca="1">SUBSTITUTE(SUBSTITUTE(MID(CELL("filename"),FIND("[",CELL("filename"))+1,FIND("]",CELL("filename"))-FIND("[",CELL("filename"))-1)," JH Farmer Payment-",""),".xlsx","")</f>
        <v>Indent</v>
      </c>
      <c r="Y979" s="13">
        <f t="shared" si="66"/>
        <v>14.331605035405197</v>
      </c>
      <c r="Z979" s="3">
        <v>0</v>
      </c>
    </row>
    <row r="980" spans="1:26" x14ac:dyDescent="0.25">
      <c r="A980" t="str">
        <f>CONCATENATE(Table2[[#This Row],[Code]],Table2[[#This Row],[Farmers Code]])</f>
        <v>200600020042</v>
      </c>
      <c r="B980" s="1" t="str">
        <f>INDEX('MPG Payment'!$A:$A,MATCH(Table2[[#This Row],[Code]],'MPG Payment'!B:B,0))</f>
        <v>BMC Code :2006</v>
      </c>
      <c r="C980" t="str">
        <f>VLOOKUP(Table2[[#This Row],[Code]],'MPG Payment'!B:C,2,0)</f>
        <v>MANDRO</v>
      </c>
      <c r="D980" s="17">
        <v>20060002</v>
      </c>
      <c r="E980" s="17" t="s">
        <v>14</v>
      </c>
      <c r="F980" s="1">
        <v>14</v>
      </c>
      <c r="G980" s="13">
        <v>52.440000000000005</v>
      </c>
      <c r="H980" s="13">
        <v>1971.7052000000001</v>
      </c>
      <c r="I980" s="166">
        <v>0</v>
      </c>
      <c r="J980" s="191">
        <v>0</v>
      </c>
      <c r="K980" s="166">
        <v>0</v>
      </c>
      <c r="L980" s="166">
        <v>0</v>
      </c>
      <c r="M980" s="18">
        <v>0</v>
      </c>
      <c r="N980" s="165">
        <f>VLOOKUP(Table2[[#This Row],[Code]],'MPG Payment'!$B$4:$Z$130,25,0)</f>
        <v>0</v>
      </c>
      <c r="O980" s="170">
        <f t="shared" si="63"/>
        <v>1972</v>
      </c>
      <c r="P980" t="str">
        <f>IFERROR(VLOOKUP(D980,'Bank Master'!$C$3:$D$7987,2,0),"Indirect")</f>
        <v>Direct</v>
      </c>
      <c r="Q980" t="str">
        <f>IFERROR(VLOOKUP(A980,Table1424[],6,0),0)</f>
        <v>SAIRA KHATOON</v>
      </c>
      <c r="R980" t="str">
        <f>IFERROR(VLOOKUP(A980,Table1424[],7,0),0)</f>
        <v>1940104000050263</v>
      </c>
      <c r="S980" t="str">
        <f>IFERROR(VLOOKUP(A980,Table1424[],8,0),0)</f>
        <v>IBKL0001940</v>
      </c>
      <c r="T980">
        <f>IFERROR(VLOOKUP(A980,Table1424[],9,0),0)</f>
        <v>0</v>
      </c>
      <c r="U980" s="40">
        <f>IFERROR(VLOOKUP(A980,Table1424[],10,0),0)</f>
        <v>45902</v>
      </c>
      <c r="V980">
        <f t="shared" si="64"/>
        <v>1</v>
      </c>
      <c r="W980" t="str">
        <f t="shared" si="65"/>
        <v>Available</v>
      </c>
      <c r="X980" s="164" t="str" cm="1">
        <f t="array" aca="1" ref="X980" ca="1">SUBSTITUTE(SUBSTITUTE(MID(CELL("filename"),FIND("[",CELL("filename"))+1,FIND("]",CELL("filename"))-FIND("[",CELL("filename"))-1)," JH Farmer Payment-",""),".xlsx","")</f>
        <v>Indent</v>
      </c>
      <c r="Y980" s="13">
        <f t="shared" si="66"/>
        <v>26.319482074752102</v>
      </c>
      <c r="Z980" s="3">
        <v>0</v>
      </c>
    </row>
    <row r="981" spans="1:26" x14ac:dyDescent="0.25">
      <c r="A981" t="str">
        <f>CONCATENATE(Table2[[#This Row],[Code]],Table2[[#This Row],[Farmers Code]])</f>
        <v>200600020046</v>
      </c>
      <c r="B981" s="1" t="str">
        <f>INDEX('MPG Payment'!$A:$A,MATCH(Table2[[#This Row],[Code]],'MPG Payment'!B:B,0))</f>
        <v>BMC Code :2006</v>
      </c>
      <c r="C981" t="str">
        <f>VLOOKUP(Table2[[#This Row],[Code]],'MPG Payment'!B:C,2,0)</f>
        <v>MANDRO</v>
      </c>
      <c r="D981" s="17">
        <v>20060002</v>
      </c>
      <c r="E981" s="17" t="s">
        <v>129</v>
      </c>
      <c r="F981" s="1">
        <v>14</v>
      </c>
      <c r="G981" s="13">
        <v>36.9</v>
      </c>
      <c r="H981" s="13">
        <v>1394.8533999999997</v>
      </c>
      <c r="I981" s="166">
        <v>0</v>
      </c>
      <c r="J981" s="191">
        <v>0</v>
      </c>
      <c r="K981" s="166">
        <v>0</v>
      </c>
      <c r="L981" s="166">
        <v>0</v>
      </c>
      <c r="M981" s="18">
        <v>0</v>
      </c>
      <c r="N981" s="165">
        <f>VLOOKUP(Table2[[#This Row],[Code]],'MPG Payment'!$B$4:$Z$130,25,0)</f>
        <v>0</v>
      </c>
      <c r="O981" s="170">
        <f t="shared" si="63"/>
        <v>1395</v>
      </c>
      <c r="P981" t="str">
        <f>IFERROR(VLOOKUP(D981,'Bank Master'!$C$3:$D$7987,2,0),"Indirect")</f>
        <v>Direct</v>
      </c>
      <c r="Q981" t="str">
        <f>IFERROR(VLOOKUP(A981,Table1424[],6,0),0)</f>
        <v>KALIRAM MAHTO</v>
      </c>
      <c r="R981" t="str">
        <f>IFERROR(VLOOKUP(A981,Table1424[],7,0),0)</f>
        <v>1940104000086648</v>
      </c>
      <c r="S981" t="str">
        <f>IFERROR(VLOOKUP(A981,Table1424[],8,0),0)</f>
        <v>IBKL0001940</v>
      </c>
      <c r="T981">
        <f>IFERROR(VLOOKUP(A981,Table1424[],9,0),0)</f>
        <v>0</v>
      </c>
      <c r="U981" s="40">
        <f>IFERROR(VLOOKUP(A981,Table1424[],10,0),0)</f>
        <v>45923</v>
      </c>
      <c r="V981">
        <f t="shared" si="64"/>
        <v>1</v>
      </c>
      <c r="W981" t="str">
        <f t="shared" si="65"/>
        <v>Available</v>
      </c>
      <c r="X981" s="164" t="str" cm="1">
        <f t="array" aca="1" ref="X981" ca="1">SUBSTITUTE(SUBSTITUTE(MID(CELL("filename"),FIND("[",CELL("filename"))+1,FIND("]",CELL("filename"))-FIND("[",CELL("filename"))-1)," JH Farmer Payment-",""),".xlsx","")</f>
        <v>Indent</v>
      </c>
      <c r="Y981" s="13">
        <f t="shared" si="66"/>
        <v>26.460633604336046</v>
      </c>
      <c r="Z981" s="3">
        <v>0</v>
      </c>
    </row>
    <row r="982" spans="1:26" x14ac:dyDescent="0.25">
      <c r="A982" t="str">
        <f>CONCATENATE(Table2[[#This Row],[Code]],Table2[[#This Row],[Farmers Code]])</f>
        <v>200600020056</v>
      </c>
      <c r="B982" s="1" t="str">
        <f>INDEX('MPG Payment'!$A:$A,MATCH(Table2[[#This Row],[Code]],'MPG Payment'!B:B,0))</f>
        <v>BMC Code :2006</v>
      </c>
      <c r="C982" t="str">
        <f>VLOOKUP(Table2[[#This Row],[Code]],'MPG Payment'!B:C,2,0)</f>
        <v>MANDRO</v>
      </c>
      <c r="D982" s="17">
        <v>20060002</v>
      </c>
      <c r="E982" s="17" t="s">
        <v>761</v>
      </c>
      <c r="F982" s="1">
        <v>13</v>
      </c>
      <c r="G982" s="13">
        <v>36.92</v>
      </c>
      <c r="H982" s="13">
        <v>1702.8246999999999</v>
      </c>
      <c r="I982" s="166">
        <v>0</v>
      </c>
      <c r="J982" s="191">
        <v>0</v>
      </c>
      <c r="K982" s="166">
        <v>0</v>
      </c>
      <c r="L982" s="166">
        <v>0</v>
      </c>
      <c r="M982" s="18">
        <v>0</v>
      </c>
      <c r="N982" s="165">
        <f>VLOOKUP(Table2[[#This Row],[Code]],'MPG Payment'!$B$4:$Z$130,25,0)</f>
        <v>0</v>
      </c>
      <c r="O982" s="170">
        <f t="shared" si="63"/>
        <v>1703</v>
      </c>
      <c r="P982" t="str">
        <f>IFERROR(VLOOKUP(D982,'Bank Master'!$C$3:$D$7987,2,0),"Indirect")</f>
        <v>Direct</v>
      </c>
      <c r="Q982" t="str">
        <f>IFERROR(VLOOKUP(A982,Table1424[],6,0),0)</f>
        <v>BALKO DEVI</v>
      </c>
      <c r="R982" t="str">
        <f>IFERROR(VLOOKUP(A982,Table1424[],7,0),0)</f>
        <v>491618210003420</v>
      </c>
      <c r="S982" t="str">
        <f>IFERROR(VLOOKUP(A982,Table1424[],8,0),0)</f>
        <v>BKID0004916</v>
      </c>
      <c r="T982">
        <f>IFERROR(VLOOKUP(A982,Table1424[],9,0),0)</f>
        <v>0</v>
      </c>
      <c r="U982" s="40">
        <f>IFERROR(VLOOKUP(A982,Table1424[],10,0),0)</f>
        <v>46223</v>
      </c>
      <c r="V982">
        <f t="shared" si="64"/>
        <v>1</v>
      </c>
      <c r="W982" t="str">
        <f t="shared" si="65"/>
        <v>Available</v>
      </c>
      <c r="X982" s="164" t="str" cm="1">
        <f t="array" aca="1" ref="X982" ca="1">SUBSTITUTE(SUBSTITUTE(MID(CELL("filename"),FIND("[",CELL("filename"))+1,FIND("]",CELL("filename"))-FIND("[",CELL("filename"))-1)," JH Farmer Payment-",""),".xlsx","")</f>
        <v>Indent</v>
      </c>
      <c r="Y982" s="13">
        <f t="shared" si="66"/>
        <v>29.979308098591549</v>
      </c>
      <c r="Z982" s="3">
        <v>0</v>
      </c>
    </row>
    <row r="983" spans="1:26" x14ac:dyDescent="0.25">
      <c r="A983" t="str">
        <f>CONCATENATE(Table2[[#This Row],[Code]],Table2[[#This Row],[Farmers Code]])</f>
        <v>200600030002</v>
      </c>
      <c r="B983" s="1" t="str">
        <f>INDEX('MPG Payment'!$A:$A,MATCH(Table2[[#This Row],[Code]],'MPG Payment'!B:B,0))</f>
        <v>BMC Code :2006</v>
      </c>
      <c r="C983" t="str">
        <f>VLOOKUP(Table2[[#This Row],[Code]],'MPG Payment'!B:C,2,0)</f>
        <v>DUMARDAGA</v>
      </c>
      <c r="D983" s="17">
        <v>20060003</v>
      </c>
      <c r="E983" s="17" t="s">
        <v>17</v>
      </c>
      <c r="F983" s="1">
        <v>14</v>
      </c>
      <c r="G983" s="13">
        <v>1537.62</v>
      </c>
      <c r="H983" s="13">
        <v>55593.034500000009</v>
      </c>
      <c r="I983" s="166">
        <v>0</v>
      </c>
      <c r="J983" s="191">
        <v>0</v>
      </c>
      <c r="K983" s="166">
        <v>2410.1900000000169</v>
      </c>
      <c r="L983" s="166">
        <v>25400</v>
      </c>
      <c r="M983" s="18">
        <v>0</v>
      </c>
      <c r="N983" s="165" t="str">
        <f>VLOOKUP(Table2[[#This Row],[Code]],'MPG Payment'!$B$4:$Z$130,25,0)</f>
        <v>Release1</v>
      </c>
      <c r="O983" s="170">
        <f t="shared" si="63"/>
        <v>27783</v>
      </c>
      <c r="P983" t="str">
        <f>IFERROR(VLOOKUP(D983,'Bank Master'!$C$3:$D$7987,2,0),"Indirect")</f>
        <v>Direct</v>
      </c>
      <c r="Q983" t="str">
        <f>IFERROR(VLOOKUP(A983,Table1424[],6,0),0)</f>
        <v>Shravan Kumar Singh</v>
      </c>
      <c r="R983" t="str">
        <f>IFERROR(VLOOKUP(A983,Table1424[],7,0),0)</f>
        <v>315202000000474</v>
      </c>
      <c r="S983" t="str">
        <f>IFERROR(VLOOKUP(A983,Table1424[],8,0),0)</f>
        <v>IOBA0003711</v>
      </c>
      <c r="T983" t="str">
        <f>IFERROR(VLOOKUP(A983,Table1424[],9,0),0)</f>
        <v>INDIAN OVERSEAS BANK</v>
      </c>
      <c r="U983" s="40">
        <f>IFERROR(VLOOKUP(A983,Table1424[],10,0),0)</f>
        <v>45524</v>
      </c>
      <c r="V983">
        <f t="shared" si="64"/>
        <v>1</v>
      </c>
      <c r="W983" t="str">
        <f t="shared" si="65"/>
        <v>Available</v>
      </c>
      <c r="X983" s="164" t="str" cm="1">
        <f t="array" aca="1" ref="X983" ca="1">SUBSTITUTE(SUBSTITUTE(MID(CELL("filename"),FIND("[",CELL("filename"))+1,FIND("]",CELL("filename"))-FIND("[",CELL("filename"))-1)," JH Farmer Payment-",""),".xlsx","")</f>
        <v>Indent</v>
      </c>
      <c r="Y983" s="13">
        <f t="shared" si="66"/>
        <v>25.308674542474744</v>
      </c>
      <c r="Z983" s="3">
        <v>0</v>
      </c>
    </row>
    <row r="984" spans="1:26" x14ac:dyDescent="0.25">
      <c r="A984" t="str">
        <f>CONCATENATE(Table2[[#This Row],[Code]],Table2[[#This Row],[Farmers Code]])</f>
        <v>200600030012</v>
      </c>
      <c r="B984" s="1" t="str">
        <f>INDEX('MPG Payment'!$A:$A,MATCH(Table2[[#This Row],[Code]],'MPG Payment'!B:B,0))</f>
        <v>BMC Code :2006</v>
      </c>
      <c r="C984" t="str">
        <f>VLOOKUP(Table2[[#This Row],[Code]],'MPG Payment'!B:C,2,0)</f>
        <v>DUMARDAGA</v>
      </c>
      <c r="D984" s="17">
        <v>20060003</v>
      </c>
      <c r="E984" s="17" t="s">
        <v>40</v>
      </c>
      <c r="F984" s="1">
        <v>2</v>
      </c>
      <c r="G984" s="13">
        <v>10.559999999999999</v>
      </c>
      <c r="H984" s="13">
        <v>422.15199999999999</v>
      </c>
      <c r="I984" s="166">
        <v>0</v>
      </c>
      <c r="J984" s="191">
        <v>0</v>
      </c>
      <c r="K984" s="166">
        <v>0</v>
      </c>
      <c r="L984" s="166">
        <v>0</v>
      </c>
      <c r="M984" s="18">
        <v>0</v>
      </c>
      <c r="N984" s="165" t="str">
        <f>VLOOKUP(Table2[[#This Row],[Code]],'MPG Payment'!$B$4:$Z$130,25,0)</f>
        <v>Release1</v>
      </c>
      <c r="O984" s="170">
        <f t="shared" ref="O984:O1047" si="67">IF(N984="Yes",0,ROUND((H984-I984-J984-K984-L984-M984),0))</f>
        <v>422</v>
      </c>
      <c r="P984" t="str">
        <f>IFERROR(VLOOKUP(D984,'Bank Master'!$C$3:$D$7987,2,0),"Indirect")</f>
        <v>Direct</v>
      </c>
      <c r="Q984" t="str">
        <f>IFERROR(VLOOKUP(A984,Table1424[],6,0),0)</f>
        <v>HEM RAJYA</v>
      </c>
      <c r="R984" t="str">
        <f>IFERROR(VLOOKUP(A984,Table1424[],7,0),0)</f>
        <v>40557872390</v>
      </c>
      <c r="S984" t="str">
        <f>IFERROR(VLOOKUP(A984,Table1424[],8,0),0)</f>
        <v>SBIN0005991</v>
      </c>
      <c r="T984">
        <f>IFERROR(VLOOKUP(A984,Table1424[],9,0),0)</f>
        <v>0</v>
      </c>
      <c r="U984" s="40">
        <f>IFERROR(VLOOKUP(A984,Table1424[],10,0),0)</f>
        <v>46272</v>
      </c>
      <c r="V984">
        <f t="shared" ref="V984:V1047" si="68">IF(G984&gt;0,1,0)</f>
        <v>1</v>
      </c>
      <c r="W984" t="str">
        <f t="shared" ref="W984:W1047" si="69">IF(Q984=0,"Not Available","Available")</f>
        <v>Available</v>
      </c>
      <c r="X984" s="164" t="str" cm="1">
        <f t="array" aca="1" ref="X984" ca="1">SUBSTITUTE(SUBSTITUTE(MID(CELL("filename"),FIND("[",CELL("filename"))+1,FIND("]",CELL("filename"))-FIND("[",CELL("filename"))-1)," JH Farmer Payment-",""),".xlsx","")</f>
        <v>Indent</v>
      </c>
      <c r="Y984" s="13">
        <f t="shared" si="66"/>
        <v>3.9976515151515155</v>
      </c>
      <c r="Z984" s="3">
        <v>0</v>
      </c>
    </row>
    <row r="985" spans="1:26" x14ac:dyDescent="0.25">
      <c r="A985" t="str">
        <f>CONCATENATE(Table2[[#This Row],[Code]],Table2[[#This Row],[Farmers Code]])</f>
        <v>200600040002</v>
      </c>
      <c r="B985" s="1" t="str">
        <f>INDEX('MPG Payment'!$A:$A,MATCH(Table2[[#This Row],[Code]],'MPG Payment'!B:B,0))</f>
        <v>BMC Code :2006</v>
      </c>
      <c r="C985" t="str">
        <f>VLOOKUP(Table2[[#This Row],[Code]],'MPG Payment'!B:C,2,0)</f>
        <v>CHUTTU</v>
      </c>
      <c r="D985" s="17">
        <v>20060004</v>
      </c>
      <c r="E985" s="17" t="s">
        <v>17</v>
      </c>
      <c r="F985" s="1">
        <v>14</v>
      </c>
      <c r="G985" s="13">
        <v>283.27999999999997</v>
      </c>
      <c r="H985" s="13">
        <v>12648.605</v>
      </c>
      <c r="I985" s="166">
        <v>0</v>
      </c>
      <c r="J985" s="191">
        <v>0</v>
      </c>
      <c r="K985" s="166">
        <v>0</v>
      </c>
      <c r="L985" s="166">
        <v>6350</v>
      </c>
      <c r="M985" s="18">
        <v>0</v>
      </c>
      <c r="N985" s="165">
        <f>VLOOKUP(Table2[[#This Row],[Code]],'MPG Payment'!$B$4:$Z$130,25,0)</f>
        <v>0</v>
      </c>
      <c r="O985" s="170">
        <f t="shared" si="67"/>
        <v>6299</v>
      </c>
      <c r="P985" t="str">
        <f>IFERROR(VLOOKUP(D985,'Bank Master'!$C$3:$D$7987,2,0),"Indirect")</f>
        <v>Direct</v>
      </c>
      <c r="Q985" t="str">
        <f>IFERROR(VLOOKUP(A985,Table1424[],6,0),0)</f>
        <v>SHEETAL KUMAR MAHTO</v>
      </c>
      <c r="R985" t="str">
        <f>IFERROR(VLOOKUP(A985,Table1424[],7,0),0)</f>
        <v>078301000015868</v>
      </c>
      <c r="S985" t="str">
        <f>IFERROR(VLOOKUP(A985,Table1424[],8,0),0)</f>
        <v>IOBA0000783</v>
      </c>
      <c r="T985" t="str">
        <f>IFERROR(VLOOKUP(A985,Table1424[],9,0),0)</f>
        <v>INDIAN OVERSEAS BANK</v>
      </c>
      <c r="U985" s="40">
        <f>IFERROR(VLOOKUP(A985,Table1424[],10,0),0)</f>
        <v>45556</v>
      </c>
      <c r="V985">
        <f t="shared" si="68"/>
        <v>1</v>
      </c>
      <c r="W985" t="str">
        <f t="shared" si="69"/>
        <v>Available</v>
      </c>
      <c r="X985" s="164" t="str" cm="1">
        <f t="array" aca="1" ref="X985" ca="1">SUBSTITUTE(SUBSTITUTE(MID(CELL("filename"),FIND("[",CELL("filename"))+1,FIND("]",CELL("filename"))-FIND("[",CELL("filename"))-1)," JH Farmer Payment-",""),".xlsx","")</f>
        <v>Indent</v>
      </c>
      <c r="Y985" s="13">
        <f t="shared" si="66"/>
        <v>31.255378071166344</v>
      </c>
      <c r="Z985" s="3">
        <v>0</v>
      </c>
    </row>
    <row r="986" spans="1:26" x14ac:dyDescent="0.25">
      <c r="A986" t="str">
        <f>CONCATENATE(Table2[[#This Row],[Code]],Table2[[#This Row],[Farmers Code]])</f>
        <v>200600040006</v>
      </c>
      <c r="B986" s="1" t="str">
        <f>INDEX('MPG Payment'!$A:$A,MATCH(Table2[[#This Row],[Code]],'MPG Payment'!B:B,0))</f>
        <v>BMC Code :2006</v>
      </c>
      <c r="C986" t="str">
        <f>VLOOKUP(Table2[[#This Row],[Code]],'MPG Payment'!B:C,2,0)</f>
        <v>CHUTTU</v>
      </c>
      <c r="D986" s="17">
        <v>20060004</v>
      </c>
      <c r="E986" s="17" t="s">
        <v>19</v>
      </c>
      <c r="F986" s="1">
        <v>14</v>
      </c>
      <c r="G986" s="13">
        <v>78.820000000000007</v>
      </c>
      <c r="H986" s="13">
        <v>3215.3403999999996</v>
      </c>
      <c r="I986" s="166">
        <v>0</v>
      </c>
      <c r="J986" s="191">
        <v>0</v>
      </c>
      <c r="K986" s="166">
        <v>0</v>
      </c>
      <c r="L986" s="166">
        <v>0</v>
      </c>
      <c r="M986" s="18">
        <v>0</v>
      </c>
      <c r="N986" s="165">
        <f>VLOOKUP(Table2[[#This Row],[Code]],'MPG Payment'!$B$4:$Z$130,25,0)</f>
        <v>0</v>
      </c>
      <c r="O986" s="170">
        <f t="shared" si="67"/>
        <v>3215</v>
      </c>
      <c r="P986" t="str">
        <f>IFERROR(VLOOKUP(D986,'Bank Master'!$C$3:$D$7987,2,0),"Indirect")</f>
        <v>Direct</v>
      </c>
      <c r="Q986" t="str">
        <f>IFERROR(VLOOKUP(A986,Table1424[],6,0),0)</f>
        <v>ARMAN ANSARI</v>
      </c>
      <c r="R986" t="str">
        <f>IFERROR(VLOOKUP(A986,Table1424[],7,0),0)</f>
        <v>078301000085273</v>
      </c>
      <c r="S986" t="str">
        <f>IFERROR(VLOOKUP(A986,Table1424[],8,0),0)</f>
        <v>IOBA0000783</v>
      </c>
      <c r="T986" t="str">
        <f>IFERROR(VLOOKUP(A986,Table1424[],9,0),0)</f>
        <v>INDIAN OVERSEAS BANK</v>
      </c>
      <c r="U986" s="40">
        <f>IFERROR(VLOOKUP(A986,Table1424[],10,0),0)</f>
        <v>45556</v>
      </c>
      <c r="V986">
        <f t="shared" si="68"/>
        <v>1</v>
      </c>
      <c r="W986" t="str">
        <f t="shared" si="69"/>
        <v>Available</v>
      </c>
      <c r="X986" s="164" t="str" cm="1">
        <f t="array" aca="1" ref="X986" ca="1">SUBSTITUTE(SUBSTITUTE(MID(CELL("filename"),FIND("[",CELL("filename"))+1,FIND("]",CELL("filename"))-FIND("[",CELL("filename"))-1)," JH Farmer Payment-",""),".xlsx","")</f>
        <v>Indent</v>
      </c>
      <c r="Y986" s="13">
        <f t="shared" si="66"/>
        <v>28.555420959147423</v>
      </c>
      <c r="Z986" s="3">
        <v>0</v>
      </c>
    </row>
    <row r="987" spans="1:26" x14ac:dyDescent="0.25">
      <c r="A987" t="str">
        <f>CONCATENATE(Table2[[#This Row],[Code]],Table2[[#This Row],[Farmers Code]])</f>
        <v>200600040010</v>
      </c>
      <c r="B987" s="1" t="str">
        <f>INDEX('MPG Payment'!$A:$A,MATCH(Table2[[#This Row],[Code]],'MPG Payment'!B:B,0))</f>
        <v>BMC Code :2006</v>
      </c>
      <c r="C987" t="str">
        <f>VLOOKUP(Table2[[#This Row],[Code]],'MPG Payment'!B:C,2,0)</f>
        <v>CHUTTU</v>
      </c>
      <c r="D987" s="17">
        <v>20060004</v>
      </c>
      <c r="E987" s="17" t="s">
        <v>21</v>
      </c>
      <c r="F987" s="1">
        <v>7</v>
      </c>
      <c r="G987" s="13">
        <v>44.9</v>
      </c>
      <c r="H987" s="13">
        <v>1995.7360000000001</v>
      </c>
      <c r="I987" s="166">
        <v>0</v>
      </c>
      <c r="J987" s="191">
        <v>0</v>
      </c>
      <c r="K987" s="166">
        <v>0</v>
      </c>
      <c r="L987" s="166">
        <v>0</v>
      </c>
      <c r="M987" s="18">
        <v>0</v>
      </c>
      <c r="N987" s="165">
        <f>VLOOKUP(Table2[[#This Row],[Code]],'MPG Payment'!$B$4:$Z$130,25,0)</f>
        <v>0</v>
      </c>
      <c r="O987" s="170">
        <f t="shared" si="67"/>
        <v>1996</v>
      </c>
      <c r="P987" t="str">
        <f>IFERROR(VLOOKUP(D987,'Bank Master'!$C$3:$D$7987,2,0),"Indirect")</f>
        <v>Direct</v>
      </c>
      <c r="Q987" t="str">
        <f>IFERROR(VLOOKUP(A987,Table1424[],6,0),0)</f>
        <v>NUSRAT JAHAN</v>
      </c>
      <c r="R987" t="str">
        <f>IFERROR(VLOOKUP(A987,Table1424[],7,0),0)</f>
        <v>078301000028490</v>
      </c>
      <c r="S987" t="str">
        <f>IFERROR(VLOOKUP(A987,Table1424[],8,0),0)</f>
        <v>IOBA0000783</v>
      </c>
      <c r="T987" t="str">
        <f>IFERROR(VLOOKUP(A987,Table1424[],9,0),0)</f>
        <v>INDIAN OVERSEAS BANK</v>
      </c>
      <c r="U987" s="40">
        <f>IFERROR(VLOOKUP(A987,Table1424[],10,0),0)</f>
        <v>45556</v>
      </c>
      <c r="V987">
        <f t="shared" si="68"/>
        <v>1</v>
      </c>
      <c r="W987" t="str">
        <f t="shared" si="69"/>
        <v>Available</v>
      </c>
      <c r="X987" s="164" t="str" cm="1">
        <f t="array" aca="1" ref="X987" ca="1">SUBSTITUTE(SUBSTITUTE(MID(CELL("filename"),FIND("[",CELL("filename"))+1,FIND("]",CELL("filename"))-FIND("[",CELL("filename"))-1)," JH Farmer Payment-",""),".xlsx","")</f>
        <v>Indent</v>
      </c>
      <c r="Y987" s="13">
        <f t="shared" si="66"/>
        <v>15.556962138084636</v>
      </c>
      <c r="Z987" s="3">
        <v>0</v>
      </c>
    </row>
    <row r="988" spans="1:26" x14ac:dyDescent="0.25">
      <c r="A988" t="str">
        <f>CONCATENATE(Table2[[#This Row],[Code]],Table2[[#This Row],[Farmers Code]])</f>
        <v>200600040015</v>
      </c>
      <c r="B988" s="1" t="str">
        <f>INDEX('MPG Payment'!$A:$A,MATCH(Table2[[#This Row],[Code]],'MPG Payment'!B:B,0))</f>
        <v>BMC Code :2006</v>
      </c>
      <c r="C988" t="str">
        <f>VLOOKUP(Table2[[#This Row],[Code]],'MPG Payment'!B:C,2,0)</f>
        <v>CHUTTU</v>
      </c>
      <c r="D988" s="17">
        <v>20060004</v>
      </c>
      <c r="E988" s="17" t="s">
        <v>25</v>
      </c>
      <c r="F988" s="1">
        <v>14</v>
      </c>
      <c r="G988" s="13">
        <v>50.36</v>
      </c>
      <c r="H988" s="13">
        <v>2323.3523999999998</v>
      </c>
      <c r="I988" s="166">
        <v>0</v>
      </c>
      <c r="J988" s="191">
        <v>0</v>
      </c>
      <c r="K988" s="166">
        <v>0</v>
      </c>
      <c r="L988" s="166">
        <v>0</v>
      </c>
      <c r="M988" s="18">
        <v>0</v>
      </c>
      <c r="N988" s="165">
        <f>VLOOKUP(Table2[[#This Row],[Code]],'MPG Payment'!$B$4:$Z$130,25,0)</f>
        <v>0</v>
      </c>
      <c r="O988" s="170">
        <f t="shared" si="67"/>
        <v>2323</v>
      </c>
      <c r="P988" t="str">
        <f>IFERROR(VLOOKUP(D988,'Bank Master'!$C$3:$D$7987,2,0),"Indirect")</f>
        <v>Direct</v>
      </c>
      <c r="Q988" t="str">
        <f>IFERROR(VLOOKUP(A988,Table1424[],6,0),0)</f>
        <v>GYAN RANJAN MAHTO</v>
      </c>
      <c r="R988" t="str">
        <f>IFERROR(VLOOKUP(A988,Table1424[],7,0),0)</f>
        <v>1526010035954</v>
      </c>
      <c r="S988" t="str">
        <f>IFERROR(VLOOKUP(A988,Table1424[],8,0),0)</f>
        <v>PUNB0152620</v>
      </c>
      <c r="T988" t="str">
        <f>IFERROR(VLOOKUP(A988,Table1424[],9,0),0)</f>
        <v xml:space="preserve">PUNJAB NATIONAL BANK </v>
      </c>
      <c r="U988" s="40">
        <f>IFERROR(VLOOKUP(A988,Table1424[],10,0),0)</f>
        <v>45642</v>
      </c>
      <c r="V988">
        <f t="shared" si="68"/>
        <v>1</v>
      </c>
      <c r="W988" t="str">
        <f t="shared" si="69"/>
        <v>Available</v>
      </c>
      <c r="X988" s="164" t="str" cm="1">
        <f t="array" aca="1" ref="X988" ca="1">SUBSTITUTE(SUBSTITUTE(MID(CELL("filename"),FIND("[",CELL("filename"))+1,FIND("]",CELL("filename"))-FIND("[",CELL("filename"))-1)," JH Farmer Payment-",""),".xlsx","")</f>
        <v>Indent</v>
      </c>
      <c r="Y988" s="13">
        <f t="shared" si="66"/>
        <v>32.294413820492451</v>
      </c>
      <c r="Z988" s="3">
        <v>0</v>
      </c>
    </row>
    <row r="989" spans="1:26" x14ac:dyDescent="0.25">
      <c r="A989" t="str">
        <f>CONCATENATE(Table2[[#This Row],[Code]],Table2[[#This Row],[Farmers Code]])</f>
        <v>200600040017</v>
      </c>
      <c r="B989" s="1" t="str">
        <f>INDEX('MPG Payment'!$A:$A,MATCH(Table2[[#This Row],[Code]],'MPG Payment'!B:B,0))</f>
        <v>BMC Code :2006</v>
      </c>
      <c r="C989" t="str">
        <f>VLOOKUP(Table2[[#This Row],[Code]],'MPG Payment'!B:C,2,0)</f>
        <v>CHUTTU</v>
      </c>
      <c r="D989" s="17">
        <v>20060004</v>
      </c>
      <c r="E989" s="17" t="s">
        <v>27</v>
      </c>
      <c r="F989" s="1">
        <v>12</v>
      </c>
      <c r="G989" s="13">
        <v>26.979999999999997</v>
      </c>
      <c r="H989" s="13">
        <v>904.74019999999996</v>
      </c>
      <c r="I989" s="166">
        <v>0</v>
      </c>
      <c r="J989" s="191">
        <v>0</v>
      </c>
      <c r="K989" s="166">
        <v>0</v>
      </c>
      <c r="L989" s="166">
        <v>0</v>
      </c>
      <c r="M989" s="18">
        <v>0</v>
      </c>
      <c r="N989" s="165">
        <f>VLOOKUP(Table2[[#This Row],[Code]],'MPG Payment'!$B$4:$Z$130,25,0)</f>
        <v>0</v>
      </c>
      <c r="O989" s="170">
        <f t="shared" si="67"/>
        <v>905</v>
      </c>
      <c r="P989" t="str">
        <f>IFERROR(VLOOKUP(D989,'Bank Master'!$C$3:$D$7987,2,0),"Indirect")</f>
        <v>Direct</v>
      </c>
      <c r="Q989" t="str">
        <f>IFERROR(VLOOKUP(A989,Table1424[],6,0),0)</f>
        <v>ABHISHEK MAHTO</v>
      </c>
      <c r="R989" t="str">
        <f>IFERROR(VLOOKUP(A989,Table1424[],7,0),0)</f>
        <v>590318210001003</v>
      </c>
      <c r="S989" t="str">
        <f>IFERROR(VLOOKUP(A989,Table1424[],8,0),0)</f>
        <v>BKID0005903</v>
      </c>
      <c r="T989" t="str">
        <f>IFERROR(VLOOKUP(A989,Table1424[],9,0),0)</f>
        <v>STATE BANK OF INDIA</v>
      </c>
      <c r="U989" s="40">
        <f>IFERROR(VLOOKUP(A989,Table1424[],10,0),0)</f>
        <v>45642</v>
      </c>
      <c r="V989">
        <f t="shared" si="68"/>
        <v>1</v>
      </c>
      <c r="W989" t="str">
        <f t="shared" si="69"/>
        <v>Available</v>
      </c>
      <c r="X989" s="164" t="str" cm="1">
        <f t="array" aca="1" ref="X989" ca="1">SUBSTITUTE(SUBSTITUTE(MID(CELL("filename"),FIND("[",CELL("filename"))+1,FIND("]",CELL("filename"))-FIND("[",CELL("filename"))-1)," JH Farmer Payment-",""),".xlsx","")</f>
        <v>Indent</v>
      </c>
      <c r="Y989" s="13">
        <f t="shared" si="66"/>
        <v>20.120241660489256</v>
      </c>
      <c r="Z989" s="3">
        <v>0</v>
      </c>
    </row>
    <row r="990" spans="1:26" x14ac:dyDescent="0.25">
      <c r="A990" t="str">
        <f>CONCATENATE(Table2[[#This Row],[Code]],Table2[[#This Row],[Farmers Code]])</f>
        <v>200600040021</v>
      </c>
      <c r="B990" s="1" t="str">
        <f>INDEX('MPG Payment'!$A:$A,MATCH(Table2[[#This Row],[Code]],'MPG Payment'!B:B,0))</f>
        <v>BMC Code :2006</v>
      </c>
      <c r="C990" t="str">
        <f>VLOOKUP(Table2[[#This Row],[Code]],'MPG Payment'!B:C,2,0)</f>
        <v>CHUTTU</v>
      </c>
      <c r="D990" s="17">
        <v>20060004</v>
      </c>
      <c r="E990" s="17" t="s">
        <v>28</v>
      </c>
      <c r="F990" s="1">
        <v>7</v>
      </c>
      <c r="G990" s="13">
        <v>54.72</v>
      </c>
      <c r="H990" s="13">
        <v>2302.4710000000005</v>
      </c>
      <c r="I990" s="166">
        <v>0</v>
      </c>
      <c r="J990" s="191">
        <v>0</v>
      </c>
      <c r="K990" s="166">
        <v>0</v>
      </c>
      <c r="L990" s="166">
        <v>0</v>
      </c>
      <c r="M990" s="18">
        <v>0</v>
      </c>
      <c r="N990" s="165">
        <f>VLOOKUP(Table2[[#This Row],[Code]],'MPG Payment'!$B$4:$Z$130,25,0)</f>
        <v>0</v>
      </c>
      <c r="O990" s="170">
        <f t="shared" si="67"/>
        <v>2302</v>
      </c>
      <c r="P990" t="str">
        <f>IFERROR(VLOOKUP(D990,'Bank Master'!$C$3:$D$7987,2,0),"Indirect")</f>
        <v>Direct</v>
      </c>
      <c r="Q990" t="str">
        <f>IFERROR(VLOOKUP(A990,Table1424[],6,0),0)</f>
        <v>KUSHESHWAR MAHTO</v>
      </c>
      <c r="R990" t="str">
        <f>IFERROR(VLOOKUP(A990,Table1424[],7,0),0)</f>
        <v>078301000014584</v>
      </c>
      <c r="S990" t="str">
        <f>IFERROR(VLOOKUP(A990,Table1424[],8,0),0)</f>
        <v>IOBA0000783</v>
      </c>
      <c r="T990" t="str">
        <f>IFERROR(VLOOKUP(A990,Table1424[],9,0),0)</f>
        <v>INDIAN OVERSEAS BANK</v>
      </c>
      <c r="U990" s="40">
        <f>IFERROR(VLOOKUP(A990,Table1424[],10,0),0)</f>
        <v>45565</v>
      </c>
      <c r="V990">
        <f t="shared" si="68"/>
        <v>1</v>
      </c>
      <c r="W990" t="str">
        <f t="shared" si="69"/>
        <v>Available</v>
      </c>
      <c r="X990" s="164" t="str" cm="1">
        <f t="array" aca="1" ref="X990" ca="1">SUBSTITUTE(SUBSTITUTE(MID(CELL("filename"),FIND("[",CELL("filename"))+1,FIND("]",CELL("filename"))-FIND("[",CELL("filename"))-1)," JH Farmer Payment-",""),".xlsx","")</f>
        <v>Indent</v>
      </c>
      <c r="Y990" s="13">
        <f t="shared" si="66"/>
        <v>14.727062317251468</v>
      </c>
      <c r="Z990" s="3">
        <v>0</v>
      </c>
    </row>
    <row r="991" spans="1:26" x14ac:dyDescent="0.25">
      <c r="A991" t="str">
        <f>CONCATENATE(Table2[[#This Row],[Code]],Table2[[#This Row],[Farmers Code]])</f>
        <v>200600040022</v>
      </c>
      <c r="B991" s="1" t="str">
        <f>INDEX('MPG Payment'!$A:$A,MATCH(Table2[[#This Row],[Code]],'MPG Payment'!B:B,0))</f>
        <v>BMC Code :2006</v>
      </c>
      <c r="C991" t="str">
        <f>VLOOKUP(Table2[[#This Row],[Code]],'MPG Payment'!B:C,2,0)</f>
        <v>CHUTTU</v>
      </c>
      <c r="D991" s="17">
        <v>20060004</v>
      </c>
      <c r="E991" s="17" t="s">
        <v>37</v>
      </c>
      <c r="F991" s="1">
        <v>5</v>
      </c>
      <c r="G991" s="13">
        <v>13.48</v>
      </c>
      <c r="H991" s="13">
        <v>467.2088</v>
      </c>
      <c r="I991" s="166">
        <v>0</v>
      </c>
      <c r="J991" s="191">
        <v>0</v>
      </c>
      <c r="K991" s="166">
        <v>0</v>
      </c>
      <c r="L991" s="166">
        <v>0</v>
      </c>
      <c r="M991" s="18">
        <v>0</v>
      </c>
      <c r="N991" s="165">
        <f>VLOOKUP(Table2[[#This Row],[Code]],'MPG Payment'!$B$4:$Z$130,25,0)</f>
        <v>0</v>
      </c>
      <c r="O991" s="170">
        <f t="shared" si="67"/>
        <v>467</v>
      </c>
      <c r="P991" t="str">
        <f>IFERROR(VLOOKUP(D991,'Bank Master'!$C$3:$D$7987,2,0),"Indirect")</f>
        <v>Direct</v>
      </c>
      <c r="Q991" t="str">
        <f>IFERROR(VLOOKUP(A991,Table1424[],6,0),0)</f>
        <v>GAFAR ANSARI</v>
      </c>
      <c r="R991" t="str">
        <f>IFERROR(VLOOKUP(A991,Table1424[],7,0),0)</f>
        <v>078301000020889</v>
      </c>
      <c r="S991" t="str">
        <f>IFERROR(VLOOKUP(A991,Table1424[],8,0),0)</f>
        <v>IOBA0000783</v>
      </c>
      <c r="T991" t="str">
        <f>IFERROR(VLOOKUP(A991,Table1424[],9,0),0)</f>
        <v>INDIAN OVERSEAS BANK</v>
      </c>
      <c r="U991" s="40">
        <f>IFERROR(VLOOKUP(A991,Table1424[],10,0),0)</f>
        <v>45565</v>
      </c>
      <c r="V991">
        <f t="shared" si="68"/>
        <v>1</v>
      </c>
      <c r="W991" t="str">
        <f t="shared" si="69"/>
        <v>Available</v>
      </c>
      <c r="X991" s="164" t="str" cm="1">
        <f t="array" aca="1" ref="X991" ca="1">SUBSTITUTE(SUBSTITUTE(MID(CELL("filename"),FIND("[",CELL("filename"))+1,FIND("]",CELL("filename"))-FIND("[",CELL("filename"))-1)," JH Farmer Payment-",""),".xlsx","")</f>
        <v>Indent</v>
      </c>
      <c r="Y991" s="13">
        <f t="shared" si="66"/>
        <v>8.664851632047478</v>
      </c>
      <c r="Z991" s="3">
        <v>0</v>
      </c>
    </row>
    <row r="992" spans="1:26" x14ac:dyDescent="0.25">
      <c r="A992" t="str">
        <f>CONCATENATE(Table2[[#This Row],[Code]],Table2[[#This Row],[Farmers Code]])</f>
        <v>200600040023</v>
      </c>
      <c r="B992" s="1" t="str">
        <f>INDEX('MPG Payment'!$A:$A,MATCH(Table2[[#This Row],[Code]],'MPG Payment'!B:B,0))</f>
        <v>BMC Code :2006</v>
      </c>
      <c r="C992" t="str">
        <f>VLOOKUP(Table2[[#This Row],[Code]],'MPG Payment'!B:C,2,0)</f>
        <v>CHUTTU</v>
      </c>
      <c r="D992" s="17">
        <v>20060004</v>
      </c>
      <c r="E992" s="17" t="s">
        <v>38</v>
      </c>
      <c r="F992" s="1">
        <v>14</v>
      </c>
      <c r="G992" s="13">
        <v>73.339999999999989</v>
      </c>
      <c r="H992" s="13">
        <v>2979.1687999999995</v>
      </c>
      <c r="I992" s="166">
        <v>0</v>
      </c>
      <c r="J992" s="191">
        <v>0</v>
      </c>
      <c r="K992" s="166">
        <v>0</v>
      </c>
      <c r="L992" s="166">
        <v>0</v>
      </c>
      <c r="M992" s="18">
        <v>0</v>
      </c>
      <c r="N992" s="165">
        <f>VLOOKUP(Table2[[#This Row],[Code]],'MPG Payment'!$B$4:$Z$130,25,0)</f>
        <v>0</v>
      </c>
      <c r="O992" s="170">
        <f t="shared" si="67"/>
        <v>2979</v>
      </c>
      <c r="P992" t="str">
        <f>IFERROR(VLOOKUP(D992,'Bank Master'!$C$3:$D$7987,2,0),"Indirect")</f>
        <v>Direct</v>
      </c>
      <c r="Q992" t="str">
        <f>IFERROR(VLOOKUP(A992,Table1424[],6,0),0)</f>
        <v>LAXMI DEVI</v>
      </c>
      <c r="R992" t="str">
        <f>IFERROR(VLOOKUP(A992,Table1424[],7,0),0)</f>
        <v>590310110004672</v>
      </c>
      <c r="S992" t="str">
        <f>IFERROR(VLOOKUP(A992,Table1424[],8,0),0)</f>
        <v>BKID0005903</v>
      </c>
      <c r="T992" t="str">
        <f>IFERROR(VLOOKUP(A992,Table1424[],9,0),0)</f>
        <v>BANK OF INDIA</v>
      </c>
      <c r="U992" s="40">
        <f>IFERROR(VLOOKUP(A992,Table1424[],10,0),0)</f>
        <v>45565</v>
      </c>
      <c r="V992">
        <f t="shared" si="68"/>
        <v>1</v>
      </c>
      <c r="W992" t="str">
        <f t="shared" si="69"/>
        <v>Available</v>
      </c>
      <c r="X992" s="164" t="str" cm="1">
        <f t="array" aca="1" ref="X992" ca="1">SUBSTITUTE(SUBSTITUTE(MID(CELL("filename"),FIND("[",CELL("filename"))+1,FIND("]",CELL("filename"))-FIND("[",CELL("filename"))-1)," JH Farmer Payment-",""),".xlsx","")</f>
        <v>Indent</v>
      </c>
      <c r="Y992" s="13">
        <f t="shared" si="66"/>
        <v>28.434935369511862</v>
      </c>
      <c r="Z992" s="3">
        <v>0</v>
      </c>
    </row>
    <row r="993" spans="1:26" x14ac:dyDescent="0.25">
      <c r="A993" t="str">
        <f>CONCATENATE(Table2[[#This Row],[Code]],Table2[[#This Row],[Farmers Code]])</f>
        <v>200600040025</v>
      </c>
      <c r="B993" s="1" t="str">
        <f>INDEX('MPG Payment'!$A:$A,MATCH(Table2[[#This Row],[Code]],'MPG Payment'!B:B,0))</f>
        <v>BMC Code :2006</v>
      </c>
      <c r="C993" t="str">
        <f>VLOOKUP(Table2[[#This Row],[Code]],'MPG Payment'!B:C,2,0)</f>
        <v>CHUTTU</v>
      </c>
      <c r="D993" s="17">
        <v>20060004</v>
      </c>
      <c r="E993" s="17" t="s">
        <v>5</v>
      </c>
      <c r="F993" s="1">
        <v>8</v>
      </c>
      <c r="G993" s="13">
        <v>44.06</v>
      </c>
      <c r="H993" s="13">
        <v>1856.6594</v>
      </c>
      <c r="I993" s="166">
        <v>0</v>
      </c>
      <c r="J993" s="191">
        <v>0</v>
      </c>
      <c r="K993" s="166">
        <v>0</v>
      </c>
      <c r="L993" s="166">
        <v>0</v>
      </c>
      <c r="M993" s="18">
        <v>0</v>
      </c>
      <c r="N993" s="165">
        <f>VLOOKUP(Table2[[#This Row],[Code]],'MPG Payment'!$B$4:$Z$130,25,0)</f>
        <v>0</v>
      </c>
      <c r="O993" s="170">
        <f t="shared" si="67"/>
        <v>1857</v>
      </c>
      <c r="P993" t="str">
        <f>IFERROR(VLOOKUP(D993,'Bank Master'!$C$3:$D$7987,2,0),"Indirect")</f>
        <v>Direct</v>
      </c>
      <c r="Q993" t="str">
        <f>IFERROR(VLOOKUP(A993,Table1424[],6,0),0)</f>
        <v>BABULAL MAHTO</v>
      </c>
      <c r="R993" t="str">
        <f>IFERROR(VLOOKUP(A993,Table1424[],7,0),0)</f>
        <v>078301000008989</v>
      </c>
      <c r="S993" t="str">
        <f>IFERROR(VLOOKUP(A993,Table1424[],8,0),0)</f>
        <v>IOBA0000783</v>
      </c>
      <c r="T993" t="str">
        <f>IFERROR(VLOOKUP(A993,Table1424[],9,0),0)</f>
        <v>INDIAN OVERSEAS BANK</v>
      </c>
      <c r="U993" s="40">
        <f>IFERROR(VLOOKUP(A993,Table1424[],10,0),0)</f>
        <v>45565</v>
      </c>
      <c r="V993">
        <f t="shared" si="68"/>
        <v>1</v>
      </c>
      <c r="W993" t="str">
        <f t="shared" si="69"/>
        <v>Available</v>
      </c>
      <c r="X993" s="164" t="str" cm="1">
        <f t="array" aca="1" ref="X993" ca="1">SUBSTITUTE(SUBSTITUTE(MID(CELL("filename"),FIND("[",CELL("filename"))+1,FIND("]",CELL("filename"))-FIND("[",CELL("filename"))-1)," JH Farmer Payment-",""),".xlsx","")</f>
        <v>Indent</v>
      </c>
      <c r="Y993" s="13">
        <f t="shared" si="66"/>
        <v>16.855736722650928</v>
      </c>
      <c r="Z993" s="3">
        <v>0</v>
      </c>
    </row>
    <row r="994" spans="1:26" x14ac:dyDescent="0.25">
      <c r="A994" t="str">
        <f>CONCATENATE(Table2[[#This Row],[Code]],Table2[[#This Row],[Farmers Code]])</f>
        <v>200600040027</v>
      </c>
      <c r="B994" s="1" t="str">
        <f>INDEX('MPG Payment'!$A:$A,MATCH(Table2[[#This Row],[Code]],'MPG Payment'!B:B,0))</f>
        <v>BMC Code :2006</v>
      </c>
      <c r="C994" t="str">
        <f>VLOOKUP(Table2[[#This Row],[Code]],'MPG Payment'!B:C,2,0)</f>
        <v>CHUTTU</v>
      </c>
      <c r="D994" s="17">
        <v>20060004</v>
      </c>
      <c r="E994" s="17" t="s">
        <v>6</v>
      </c>
      <c r="F994" s="1">
        <v>14</v>
      </c>
      <c r="G994" s="13">
        <v>98.42</v>
      </c>
      <c r="H994" s="13">
        <v>4340.5259999999998</v>
      </c>
      <c r="I994" s="166">
        <v>0</v>
      </c>
      <c r="J994" s="191">
        <v>0</v>
      </c>
      <c r="K994" s="166">
        <v>0</v>
      </c>
      <c r="L994" s="166">
        <v>0</v>
      </c>
      <c r="M994" s="18">
        <v>0</v>
      </c>
      <c r="N994" s="165">
        <f>VLOOKUP(Table2[[#This Row],[Code]],'MPG Payment'!$B$4:$Z$130,25,0)</f>
        <v>0</v>
      </c>
      <c r="O994" s="170">
        <f t="shared" si="67"/>
        <v>4341</v>
      </c>
      <c r="P994" t="str">
        <f>IFERROR(VLOOKUP(D994,'Bank Master'!$C$3:$D$7987,2,0),"Indirect")</f>
        <v>Direct</v>
      </c>
      <c r="Q994" t="str">
        <f>IFERROR(VLOOKUP(A994,Table1424[],6,0),0)</f>
        <v>ARUN KUMAR MAHTO</v>
      </c>
      <c r="R994" t="str">
        <f>IFERROR(VLOOKUP(A994,Table1424[],7,0),0)</f>
        <v>078301000021585</v>
      </c>
      <c r="S994" t="str">
        <f>IFERROR(VLOOKUP(A994,Table1424[],8,0),0)</f>
        <v>IOBA0000783</v>
      </c>
      <c r="T994" t="str">
        <f>IFERROR(VLOOKUP(A994,Table1424[],9,0),0)</f>
        <v>INDIAN OVERSEAS BANK</v>
      </c>
      <c r="U994" s="40">
        <f>IFERROR(VLOOKUP(A994,Table1424[],10,0),0)</f>
        <v>45572</v>
      </c>
      <c r="V994">
        <f t="shared" si="68"/>
        <v>1</v>
      </c>
      <c r="W994" t="str">
        <f t="shared" si="69"/>
        <v>Available</v>
      </c>
      <c r="X994" s="164" t="str" cm="1">
        <f t="array" aca="1" ref="X994" ca="1">SUBSTITUTE(SUBSTITUTE(MID(CELL("filename"),FIND("[",CELL("filename"))+1,FIND("]",CELL("filename"))-FIND("[",CELL("filename"))-1)," JH Farmer Payment-",""),".xlsx","")</f>
        <v>Indent</v>
      </c>
      <c r="Y994" s="13">
        <f t="shared" si="66"/>
        <v>30.871450924608823</v>
      </c>
      <c r="Z994" s="3">
        <v>0</v>
      </c>
    </row>
    <row r="995" spans="1:26" x14ac:dyDescent="0.25">
      <c r="A995" t="str">
        <f>CONCATENATE(Table2[[#This Row],[Code]],Table2[[#This Row],[Farmers Code]])</f>
        <v>200600040029</v>
      </c>
      <c r="B995" s="1" t="str">
        <f>INDEX('MPG Payment'!$A:$A,MATCH(Table2[[#This Row],[Code]],'MPG Payment'!B:B,0))</f>
        <v>BMC Code :2006</v>
      </c>
      <c r="C995" t="str">
        <f>VLOOKUP(Table2[[#This Row],[Code]],'MPG Payment'!B:C,2,0)</f>
        <v>CHUTTU</v>
      </c>
      <c r="D995" s="17">
        <v>20060004</v>
      </c>
      <c r="E995" s="17" t="s">
        <v>31</v>
      </c>
      <c r="F995" s="1">
        <v>4</v>
      </c>
      <c r="G995" s="13">
        <v>7.5200000000000005</v>
      </c>
      <c r="H995" s="13">
        <v>294.54640000000001</v>
      </c>
      <c r="I995" s="166">
        <v>0</v>
      </c>
      <c r="J995" s="191">
        <v>0</v>
      </c>
      <c r="K995" s="166">
        <v>0</v>
      </c>
      <c r="L995" s="166">
        <v>0</v>
      </c>
      <c r="M995" s="18">
        <v>0</v>
      </c>
      <c r="N995" s="165">
        <f>VLOOKUP(Table2[[#This Row],[Code]],'MPG Payment'!$B$4:$Z$130,25,0)</f>
        <v>0</v>
      </c>
      <c r="O995" s="170">
        <f t="shared" si="67"/>
        <v>295</v>
      </c>
      <c r="P995" t="str">
        <f>IFERROR(VLOOKUP(D995,'Bank Master'!$C$3:$D$7987,2,0),"Indirect")</f>
        <v>Direct</v>
      </c>
      <c r="Q995" t="str">
        <f>IFERROR(VLOOKUP(A995,Table1424[],6,0),0)</f>
        <v>SITARAM MAHTO</v>
      </c>
      <c r="R995" t="str">
        <f>IFERROR(VLOOKUP(A995,Table1424[],7,0),0)</f>
        <v>078301000084592</v>
      </c>
      <c r="S995" t="str">
        <f>IFERROR(VLOOKUP(A995,Table1424[],8,0),0)</f>
        <v>IOBA0000783</v>
      </c>
      <c r="T995" t="str">
        <f>IFERROR(VLOOKUP(A995,Table1424[],9,0),0)</f>
        <v>INDIAN OVERSEAS BANK</v>
      </c>
      <c r="U995" s="40">
        <f>IFERROR(VLOOKUP(A995,Table1424[],10,0),0)</f>
        <v>45586</v>
      </c>
      <c r="V995">
        <f t="shared" si="68"/>
        <v>1</v>
      </c>
      <c r="W995" t="str">
        <f t="shared" si="69"/>
        <v>Available</v>
      </c>
      <c r="X995" s="164" t="str" cm="1">
        <f t="array" aca="1" ref="X995" ca="1">SUBSTITUTE(SUBSTITUTE(MID(CELL("filename"),FIND("[",CELL("filename"))+1,FIND("]",CELL("filename"))-FIND("[",CELL("filename"))-1)," JH Farmer Payment-",""),".xlsx","")</f>
        <v>Indent</v>
      </c>
      <c r="Y995" s="13">
        <f t="shared" si="66"/>
        <v>7.8336808510638294</v>
      </c>
      <c r="Z995" s="3">
        <v>0</v>
      </c>
    </row>
    <row r="996" spans="1:26" x14ac:dyDescent="0.25">
      <c r="A996" t="str">
        <f>CONCATENATE(Table2[[#This Row],[Code]],Table2[[#This Row],[Farmers Code]])</f>
        <v>200600040031</v>
      </c>
      <c r="B996" s="1" t="str">
        <f>INDEX('MPG Payment'!$A:$A,MATCH(Table2[[#This Row],[Code]],'MPG Payment'!B:B,0))</f>
        <v>BMC Code :2006</v>
      </c>
      <c r="C996" t="str">
        <f>VLOOKUP(Table2[[#This Row],[Code]],'MPG Payment'!B:C,2,0)</f>
        <v>CHUTTU</v>
      </c>
      <c r="D996" s="17">
        <v>20060004</v>
      </c>
      <c r="E996" s="17" t="s">
        <v>422</v>
      </c>
      <c r="F996" s="1">
        <v>8</v>
      </c>
      <c r="G996" s="13">
        <v>85.97999999999999</v>
      </c>
      <c r="H996" s="13">
        <v>3601.1466000000005</v>
      </c>
      <c r="I996" s="166">
        <v>0</v>
      </c>
      <c r="J996" s="191">
        <v>0</v>
      </c>
      <c r="K996" s="166">
        <v>0</v>
      </c>
      <c r="L996" s="166">
        <v>0</v>
      </c>
      <c r="M996" s="18">
        <v>0</v>
      </c>
      <c r="N996" s="165">
        <f>VLOOKUP(Table2[[#This Row],[Code]],'MPG Payment'!$B$4:$Z$130,25,0)</f>
        <v>0</v>
      </c>
      <c r="O996" s="170">
        <f t="shared" si="67"/>
        <v>3601</v>
      </c>
      <c r="P996" t="str">
        <f>IFERROR(VLOOKUP(D996,'Bank Master'!$C$3:$D$7987,2,0),"Indirect")</f>
        <v>Direct</v>
      </c>
      <c r="Q996" t="str">
        <f>IFERROR(VLOOKUP(A996,Table1424[],6,0),0)</f>
        <v>AGAM LAL MAHTO</v>
      </c>
      <c r="R996" t="str">
        <f>IFERROR(VLOOKUP(A996,Table1424[],7,0),0)</f>
        <v>078301000073230</v>
      </c>
      <c r="S996" t="str">
        <f>IFERROR(VLOOKUP(A996,Table1424[],8,0),0)</f>
        <v>IOBA0000783</v>
      </c>
      <c r="T996" t="str">
        <f>IFERROR(VLOOKUP(A996,Table1424[],9,0),0)</f>
        <v>INDIAN OVERSEAS BANK</v>
      </c>
      <c r="U996" s="40">
        <f>IFERROR(VLOOKUP(A996,Table1424[],10,0),0)</f>
        <v>45586</v>
      </c>
      <c r="V996">
        <f t="shared" si="68"/>
        <v>1</v>
      </c>
      <c r="W996" t="str">
        <f t="shared" si="69"/>
        <v>Available</v>
      </c>
      <c r="X996" s="164" t="str" cm="1">
        <f t="array" aca="1" ref="X996" ca="1">SUBSTITUTE(SUBSTITUTE(MID(CELL("filename"),FIND("[",CELL("filename"))+1,FIND("]",CELL("filename"))-FIND("[",CELL("filename"))-1)," JH Farmer Payment-",""),".xlsx","")</f>
        <v>Indent</v>
      </c>
      <c r="Y996" s="13">
        <f t="shared" si="66"/>
        <v>16.753415212840199</v>
      </c>
      <c r="Z996" s="3">
        <v>0</v>
      </c>
    </row>
    <row r="997" spans="1:26" x14ac:dyDescent="0.25">
      <c r="A997" t="str">
        <f>CONCATENATE(Table2[[#This Row],[Code]],Table2[[#This Row],[Farmers Code]])</f>
        <v>200600040037</v>
      </c>
      <c r="B997" s="1" t="str">
        <f>INDEX('MPG Payment'!$A:$A,MATCH(Table2[[#This Row],[Code]],'MPG Payment'!B:B,0))</f>
        <v>BMC Code :2006</v>
      </c>
      <c r="C997" t="str">
        <f>VLOOKUP(Table2[[#This Row],[Code]],'MPG Payment'!B:C,2,0)</f>
        <v>CHUTTU</v>
      </c>
      <c r="D997" s="17">
        <v>20060004</v>
      </c>
      <c r="E997" s="17" t="s">
        <v>34</v>
      </c>
      <c r="F997" s="1">
        <v>9</v>
      </c>
      <c r="G997" s="13">
        <v>14.24</v>
      </c>
      <c r="H997" s="13">
        <v>532.88860000000011</v>
      </c>
      <c r="I997" s="166">
        <v>0</v>
      </c>
      <c r="J997" s="191">
        <v>0</v>
      </c>
      <c r="K997" s="166">
        <v>0</v>
      </c>
      <c r="L997" s="166">
        <v>0</v>
      </c>
      <c r="M997" s="18">
        <v>0</v>
      </c>
      <c r="N997" s="165">
        <f>VLOOKUP(Table2[[#This Row],[Code]],'MPG Payment'!$B$4:$Z$130,25,0)</f>
        <v>0</v>
      </c>
      <c r="O997" s="170">
        <f t="shared" si="67"/>
        <v>533</v>
      </c>
      <c r="P997" t="str">
        <f>IFERROR(VLOOKUP(D997,'Bank Master'!$C$3:$D$7987,2,0),"Indirect")</f>
        <v>Direct</v>
      </c>
      <c r="Q997" t="str">
        <f>IFERROR(VLOOKUP(A997,Table1424[],6,0),0)</f>
        <v>RAM NARAYAN MAHTO</v>
      </c>
      <c r="R997" t="str">
        <f>IFERROR(VLOOKUP(A997,Table1424[],7,0),0)</f>
        <v>01670100019296</v>
      </c>
      <c r="S997" t="str">
        <f>IFERROR(VLOOKUP(A997,Table1424[],8,0),0)</f>
        <v>UCBA0000167</v>
      </c>
      <c r="T997" t="str">
        <f>IFERROR(VLOOKUP(A997,Table1424[],9,0),0)</f>
        <v xml:space="preserve">UCO BANK </v>
      </c>
      <c r="U997" s="40">
        <f>IFERROR(VLOOKUP(A997,Table1424[],10,0),0)</f>
        <v>45600</v>
      </c>
      <c r="V997">
        <f t="shared" si="68"/>
        <v>1</v>
      </c>
      <c r="W997" t="str">
        <f t="shared" si="69"/>
        <v>Available</v>
      </c>
      <c r="X997" s="164" t="str" cm="1">
        <f t="array" aca="1" ref="X997" ca="1">SUBSTITUTE(SUBSTITUTE(MID(CELL("filename"),FIND("[",CELL("filename"))+1,FIND("]",CELL("filename"))-FIND("[",CELL("filename"))-1)," JH Farmer Payment-",""),".xlsx","")</f>
        <v>Indent</v>
      </c>
      <c r="Y997" s="13">
        <f t="shared" si="66"/>
        <v>16.839878511235959</v>
      </c>
      <c r="Z997" s="3">
        <v>0</v>
      </c>
    </row>
    <row r="998" spans="1:26" x14ac:dyDescent="0.25">
      <c r="A998" t="str">
        <f>CONCATENATE(Table2[[#This Row],[Code]],Table2[[#This Row],[Farmers Code]])</f>
        <v>200600040043</v>
      </c>
      <c r="B998" s="1" t="str">
        <f>INDEX('MPG Payment'!$A:$A,MATCH(Table2[[#This Row],[Code]],'MPG Payment'!B:B,0))</f>
        <v>BMC Code :2006</v>
      </c>
      <c r="C998" t="str">
        <f>VLOOKUP(Table2[[#This Row],[Code]],'MPG Payment'!B:C,2,0)</f>
        <v>CHUTTU</v>
      </c>
      <c r="D998" s="17">
        <v>20060004</v>
      </c>
      <c r="E998" s="17" t="s">
        <v>1650</v>
      </c>
      <c r="F998" s="1">
        <v>2</v>
      </c>
      <c r="G998" s="13">
        <v>2.12</v>
      </c>
      <c r="H998" s="13">
        <v>87.538800000000009</v>
      </c>
      <c r="I998" s="166">
        <v>0</v>
      </c>
      <c r="J998" s="191">
        <v>0</v>
      </c>
      <c r="K998" s="166">
        <v>0</v>
      </c>
      <c r="L998" s="166">
        <v>0</v>
      </c>
      <c r="M998" s="18">
        <v>0</v>
      </c>
      <c r="N998" s="165">
        <f>VLOOKUP(Table2[[#This Row],[Code]],'MPG Payment'!$B$4:$Z$130,25,0)</f>
        <v>0</v>
      </c>
      <c r="O998" s="170">
        <f t="shared" si="67"/>
        <v>88</v>
      </c>
      <c r="P998" t="str">
        <f>IFERROR(VLOOKUP(D998,'Bank Master'!$C$3:$D$7987,2,0),"Indirect")</f>
        <v>Direct</v>
      </c>
      <c r="Q998" t="str">
        <f>IFERROR(VLOOKUP(A998,Table1424[],6,0),0)</f>
        <v>GITA DEVI</v>
      </c>
      <c r="R998" t="str">
        <f>IFERROR(VLOOKUP(A998,Table1424[],7,0),0)</f>
        <v>078301000026741</v>
      </c>
      <c r="S998" t="str">
        <f>IFERROR(VLOOKUP(A998,Table1424[],8,0),0)</f>
        <v>IOBA0000783</v>
      </c>
      <c r="T998" t="str">
        <f>IFERROR(VLOOKUP(A998,Table1424[],9,0),0)</f>
        <v>INDIAN OVERSEAS BANK</v>
      </c>
      <c r="U998" s="40">
        <f>IFERROR(VLOOKUP(A998,Table1424[],10,0),0)</f>
        <v>45619</v>
      </c>
      <c r="V998">
        <f t="shared" si="68"/>
        <v>1</v>
      </c>
      <c r="W998" t="str">
        <f t="shared" si="69"/>
        <v>Available</v>
      </c>
      <c r="X998" s="164" t="str" cm="1">
        <f t="array" aca="1" ref="X998" ca="1">SUBSTITUTE(SUBSTITUTE(MID(CELL("filename"),FIND("[",CELL("filename"))+1,FIND("]",CELL("filename"))-FIND("[",CELL("filename"))-1)," JH Farmer Payment-",""),".xlsx","")</f>
        <v>Indent</v>
      </c>
      <c r="Y998" s="13">
        <f t="shared" si="66"/>
        <v>4.1291886792452841</v>
      </c>
      <c r="Z998" s="3">
        <v>0</v>
      </c>
    </row>
    <row r="999" spans="1:26" x14ac:dyDescent="0.25">
      <c r="A999" t="str">
        <f>CONCATENATE(Table2[[#This Row],[Code]],Table2[[#This Row],[Farmers Code]])</f>
        <v>200600040048</v>
      </c>
      <c r="B999" s="1" t="str">
        <f>INDEX('MPG Payment'!$A:$A,MATCH(Table2[[#This Row],[Code]],'MPG Payment'!B:B,0))</f>
        <v>BMC Code :2006</v>
      </c>
      <c r="C999" t="str">
        <f>VLOOKUP(Table2[[#This Row],[Code]],'MPG Payment'!B:C,2,0)</f>
        <v>CHUTTU</v>
      </c>
      <c r="D999" s="17">
        <v>20060004</v>
      </c>
      <c r="E999" s="17" t="s">
        <v>424</v>
      </c>
      <c r="F999" s="1">
        <v>13</v>
      </c>
      <c r="G999" s="13">
        <v>27.080000000000002</v>
      </c>
      <c r="H999" s="13">
        <v>1124.6934000000001</v>
      </c>
      <c r="I999" s="166">
        <v>0</v>
      </c>
      <c r="J999" s="191">
        <v>0</v>
      </c>
      <c r="K999" s="166">
        <v>0</v>
      </c>
      <c r="L999" s="166">
        <v>0</v>
      </c>
      <c r="M999" s="18">
        <v>0</v>
      </c>
      <c r="N999" s="165">
        <f>VLOOKUP(Table2[[#This Row],[Code]],'MPG Payment'!$B$4:$Z$130,25,0)</f>
        <v>0</v>
      </c>
      <c r="O999" s="170">
        <f t="shared" si="67"/>
        <v>1125</v>
      </c>
      <c r="P999" t="str">
        <f>IFERROR(VLOOKUP(D999,'Bank Master'!$C$3:$D$7987,2,0),"Indirect")</f>
        <v>Direct</v>
      </c>
      <c r="Q999" t="str">
        <f>IFERROR(VLOOKUP(A999,Table1424[],6,0),0)</f>
        <v>YUVRAJ KUMAR MAHTO</v>
      </c>
      <c r="R999" t="str">
        <f>IFERROR(VLOOKUP(A999,Table1424[],7,0),0)</f>
        <v>078301000026254</v>
      </c>
      <c r="S999" t="str">
        <f>IFERROR(VLOOKUP(A999,Table1424[],8,0),0)</f>
        <v>IOBA0000783</v>
      </c>
      <c r="T999" t="str">
        <f>IFERROR(VLOOKUP(A999,Table1424[],9,0),0)</f>
        <v>INDIAN OVERSEAS BANK</v>
      </c>
      <c r="U999" s="40">
        <f>IFERROR(VLOOKUP(A999,Table1424[],10,0),0)</f>
        <v>45619</v>
      </c>
      <c r="V999">
        <f t="shared" si="68"/>
        <v>1</v>
      </c>
      <c r="W999" t="str">
        <f t="shared" si="69"/>
        <v>Available</v>
      </c>
      <c r="X999" s="164" t="str" cm="1">
        <f t="array" aca="1" ref="X999" ca="1">SUBSTITUTE(SUBSTITUTE(MID(CELL("filename"),FIND("[",CELL("filename"))+1,FIND("]",CELL("filename"))-FIND("[",CELL("filename"))-1)," JH Farmer Payment-",""),".xlsx","")</f>
        <v>Indent</v>
      </c>
      <c r="Y999" s="13">
        <f t="shared" si="66"/>
        <v>26.995964180206794</v>
      </c>
      <c r="Z999" s="3">
        <v>0</v>
      </c>
    </row>
    <row r="1000" spans="1:26" x14ac:dyDescent="0.25">
      <c r="A1000" t="str">
        <f>CONCATENATE(Table2[[#This Row],[Code]],Table2[[#This Row],[Farmers Code]])</f>
        <v>200600040055</v>
      </c>
      <c r="B1000" s="1" t="str">
        <f>INDEX('MPG Payment'!$A:$A,MATCH(Table2[[#This Row],[Code]],'MPG Payment'!B:B,0))</f>
        <v>BMC Code :2006</v>
      </c>
      <c r="C1000" t="str">
        <f>VLOOKUP(Table2[[#This Row],[Code]],'MPG Payment'!B:C,2,0)</f>
        <v>CHUTTU</v>
      </c>
      <c r="D1000" s="17">
        <v>20060004</v>
      </c>
      <c r="E1000" s="17" t="s">
        <v>427</v>
      </c>
      <c r="F1000" s="1">
        <v>5</v>
      </c>
      <c r="G1000" s="13">
        <v>13.16</v>
      </c>
      <c r="H1000" s="13">
        <v>532.21439999999996</v>
      </c>
      <c r="I1000" s="166">
        <v>0</v>
      </c>
      <c r="J1000" s="191">
        <v>0</v>
      </c>
      <c r="K1000" s="166">
        <v>0</v>
      </c>
      <c r="L1000" s="166">
        <v>0</v>
      </c>
      <c r="M1000" s="18">
        <v>0</v>
      </c>
      <c r="N1000" s="165">
        <f>VLOOKUP(Table2[[#This Row],[Code]],'MPG Payment'!$B$4:$Z$130,25,0)</f>
        <v>0</v>
      </c>
      <c r="O1000" s="170">
        <f t="shared" si="67"/>
        <v>532</v>
      </c>
      <c r="P1000" t="str">
        <f>IFERROR(VLOOKUP(D1000,'Bank Master'!$C$3:$D$7987,2,0),"Indirect")</f>
        <v>Direct</v>
      </c>
      <c r="Q1000" t="str">
        <f>IFERROR(VLOOKUP(A1000,Table1424[],6,0),0)</f>
        <v>JHALO DEVI</v>
      </c>
      <c r="R1000" t="str">
        <f>IFERROR(VLOOKUP(A1000,Table1424[],7,0),0)</f>
        <v>078301000081796</v>
      </c>
      <c r="S1000" t="str">
        <f>IFERROR(VLOOKUP(A1000,Table1424[],8,0),0)</f>
        <v>IOBA0000783</v>
      </c>
      <c r="T1000" t="str">
        <f>IFERROR(VLOOKUP(A1000,Table1424[],9,0),0)</f>
        <v>INDIAN OVERSEAS BANK</v>
      </c>
      <c r="U1000" s="40">
        <f>IFERROR(VLOOKUP(A1000,Table1424[],10,0),0)</f>
        <v>45663</v>
      </c>
      <c r="V1000">
        <f t="shared" si="68"/>
        <v>1</v>
      </c>
      <c r="W1000" t="str">
        <f t="shared" si="69"/>
        <v>Available</v>
      </c>
      <c r="X1000" s="164" t="str" cm="1">
        <f t="array" aca="1" ref="X1000" ca="1">SUBSTITUTE(SUBSTITUTE(MID(CELL("filename"),FIND("[",CELL("filename"))+1,FIND("]",CELL("filename"))-FIND("[",CELL("filename"))-1)," JH Farmer Payment-",""),".xlsx","")</f>
        <v>Indent</v>
      </c>
      <c r="Y1000" s="13">
        <f t="shared" si="66"/>
        <v>10.110455927051671</v>
      </c>
      <c r="Z1000" s="3">
        <v>0</v>
      </c>
    </row>
    <row r="1001" spans="1:26" x14ac:dyDescent="0.25">
      <c r="A1001" t="str">
        <f>CONCATENATE(Table2[[#This Row],[Code]],Table2[[#This Row],[Farmers Code]])</f>
        <v>200600040056</v>
      </c>
      <c r="B1001" s="1" t="str">
        <f>INDEX('MPG Payment'!$A:$A,MATCH(Table2[[#This Row],[Code]],'MPG Payment'!B:B,0))</f>
        <v>BMC Code :2006</v>
      </c>
      <c r="C1001" t="str">
        <f>VLOOKUP(Table2[[#This Row],[Code]],'MPG Payment'!B:C,2,0)</f>
        <v>CHUTTU</v>
      </c>
      <c r="D1001" s="17">
        <v>20060004</v>
      </c>
      <c r="E1001" s="17" t="s">
        <v>761</v>
      </c>
      <c r="F1001" s="1">
        <v>5</v>
      </c>
      <c r="G1001" s="13">
        <v>36.82</v>
      </c>
      <c r="H1001" s="13">
        <v>1241.7232000000001</v>
      </c>
      <c r="I1001" s="166">
        <v>0</v>
      </c>
      <c r="J1001" s="191">
        <v>0</v>
      </c>
      <c r="K1001" s="166">
        <v>0</v>
      </c>
      <c r="L1001" s="166">
        <v>0</v>
      </c>
      <c r="M1001" s="18">
        <v>0</v>
      </c>
      <c r="N1001" s="165">
        <f>VLOOKUP(Table2[[#This Row],[Code]],'MPG Payment'!$B$4:$Z$130,25,0)</f>
        <v>0</v>
      </c>
      <c r="O1001" s="170">
        <f t="shared" si="67"/>
        <v>1242</v>
      </c>
      <c r="P1001" t="str">
        <f>IFERROR(VLOOKUP(D1001,'Bank Master'!$C$3:$D$7987,2,0),"Indirect")</f>
        <v>Direct</v>
      </c>
      <c r="Q1001" t="str">
        <f>IFERROR(VLOOKUP(A1001,Table1424[],6,0),0)</f>
        <v>DASHMI DEVI</v>
      </c>
      <c r="R1001" t="str">
        <f>IFERROR(VLOOKUP(A1001,Table1424[],7,0),0)</f>
        <v>078301000008968</v>
      </c>
      <c r="S1001" t="str">
        <f>IFERROR(VLOOKUP(A1001,Table1424[],8,0),0)</f>
        <v>IOBA0000783</v>
      </c>
      <c r="T1001">
        <f>IFERROR(VLOOKUP(A1001,Table1424[],9,0),0)</f>
        <v>0</v>
      </c>
      <c r="U1001" s="40">
        <f>IFERROR(VLOOKUP(A1001,Table1424[],10,0),0)</f>
        <v>0</v>
      </c>
      <c r="V1001">
        <f t="shared" si="68"/>
        <v>1</v>
      </c>
      <c r="W1001" t="str">
        <f t="shared" si="69"/>
        <v>Available</v>
      </c>
      <c r="X1001" s="164" t="str" cm="1">
        <f t="array" aca="1" ref="X1001" ca="1">SUBSTITUTE(SUBSTITUTE(MID(CELL("filename"),FIND("[",CELL("filename"))+1,FIND("]",CELL("filename"))-FIND("[",CELL("filename"))-1)," JH Farmer Payment-",""),".xlsx","")</f>
        <v>Indent</v>
      </c>
      <c r="Y1001" s="13">
        <f t="shared" si="66"/>
        <v>8.4310374796306355</v>
      </c>
      <c r="Z1001" s="3">
        <v>0</v>
      </c>
    </row>
    <row r="1002" spans="1:26" x14ac:dyDescent="0.25">
      <c r="A1002" t="str">
        <f>CONCATENATE(Table2[[#This Row],[Code]],Table2[[#This Row],[Farmers Code]])</f>
        <v>200600040058</v>
      </c>
      <c r="B1002" s="1" t="str">
        <f>INDEX('MPG Payment'!$A:$A,MATCH(Table2[[#This Row],[Code]],'MPG Payment'!B:B,0))</f>
        <v>BMC Code :2006</v>
      </c>
      <c r="C1002" t="str">
        <f>VLOOKUP(Table2[[#This Row],[Code]],'MPG Payment'!B:C,2,0)</f>
        <v>CHUTTU</v>
      </c>
      <c r="D1002" s="17">
        <v>20060004</v>
      </c>
      <c r="E1002" s="17" t="s">
        <v>763</v>
      </c>
      <c r="F1002" s="1">
        <v>12</v>
      </c>
      <c r="G1002" s="13">
        <v>31.06</v>
      </c>
      <c r="H1002" s="13">
        <v>1485.5382</v>
      </c>
      <c r="I1002" s="166">
        <v>0</v>
      </c>
      <c r="J1002" s="191">
        <v>0</v>
      </c>
      <c r="K1002" s="166">
        <v>0</v>
      </c>
      <c r="L1002" s="166">
        <v>0</v>
      </c>
      <c r="M1002" s="18">
        <v>0</v>
      </c>
      <c r="N1002" s="165">
        <f>VLOOKUP(Table2[[#This Row],[Code]],'MPG Payment'!$B$4:$Z$130,25,0)</f>
        <v>0</v>
      </c>
      <c r="O1002" s="170">
        <f t="shared" si="67"/>
        <v>1486</v>
      </c>
      <c r="P1002" t="str">
        <f>IFERROR(VLOOKUP(D1002,'Bank Master'!$C$3:$D$7987,2,0),"Indirect")</f>
        <v>Direct</v>
      </c>
      <c r="Q1002" t="str">
        <f>IFERROR(VLOOKUP(A1002,Table1424[],6,0),0)</f>
        <v>SIDDIK ANSARI</v>
      </c>
      <c r="R1002" t="str">
        <f>IFERROR(VLOOKUP(A1002,Table1424[],7,0),0)</f>
        <v>346801000015373</v>
      </c>
      <c r="S1002" t="str">
        <f>IFERROR(VLOOKUP(A1002,Table1424[],8,0),0)</f>
        <v>IOBA0003468</v>
      </c>
      <c r="T1002">
        <f>IFERROR(VLOOKUP(A1002,Table1424[],9,0),0)</f>
        <v>0</v>
      </c>
      <c r="U1002" s="40">
        <f>IFERROR(VLOOKUP(A1002,Table1424[],10,0),0)</f>
        <v>0</v>
      </c>
      <c r="V1002">
        <f t="shared" si="68"/>
        <v>1</v>
      </c>
      <c r="W1002" t="str">
        <f t="shared" si="69"/>
        <v>Available</v>
      </c>
      <c r="X1002" s="164" t="str" cm="1">
        <f t="array" aca="1" ref="X1002" ca="1">SUBSTITUTE(SUBSTITUTE(MID(CELL("filename"),FIND("[",CELL("filename"))+1,FIND("]",CELL("filename"))-FIND("[",CELL("filename"))-1)," JH Farmer Payment-",""),".xlsx","")</f>
        <v>Indent</v>
      </c>
      <c r="Y1002" s="13">
        <f t="shared" si="66"/>
        <v>28.696810045074056</v>
      </c>
      <c r="Z1002" s="3">
        <v>0</v>
      </c>
    </row>
    <row r="1003" spans="1:26" x14ac:dyDescent="0.25">
      <c r="A1003" t="str">
        <f>CONCATENATE(Table2[[#This Row],[Code]],Table2[[#This Row],[Farmers Code]])</f>
        <v>200600040059</v>
      </c>
      <c r="B1003" s="1" t="str">
        <f>INDEX('MPG Payment'!$A:$A,MATCH(Table2[[#This Row],[Code]],'MPG Payment'!B:B,0))</f>
        <v>BMC Code :2006</v>
      </c>
      <c r="C1003" t="str">
        <f>VLOOKUP(Table2[[#This Row],[Code]],'MPG Payment'!B:C,2,0)</f>
        <v>CHUTTU</v>
      </c>
      <c r="D1003" s="17">
        <v>20060004</v>
      </c>
      <c r="E1003" s="17" t="s">
        <v>952</v>
      </c>
      <c r="F1003" s="1">
        <v>7</v>
      </c>
      <c r="G1003" s="13">
        <v>30.799999999999997</v>
      </c>
      <c r="H1003" s="13">
        <v>1194.5186000000001</v>
      </c>
      <c r="I1003" s="166">
        <v>0</v>
      </c>
      <c r="J1003" s="191">
        <v>0</v>
      </c>
      <c r="K1003" s="166">
        <v>0</v>
      </c>
      <c r="L1003" s="166">
        <v>0</v>
      </c>
      <c r="M1003" s="18">
        <v>0</v>
      </c>
      <c r="N1003" s="165">
        <f>VLOOKUP(Table2[[#This Row],[Code]],'MPG Payment'!$B$4:$Z$130,25,0)</f>
        <v>0</v>
      </c>
      <c r="O1003" s="170">
        <f t="shared" si="67"/>
        <v>1195</v>
      </c>
      <c r="P1003" t="str">
        <f>IFERROR(VLOOKUP(D1003,'Bank Master'!$C$3:$D$7987,2,0),"Indirect")</f>
        <v>Direct</v>
      </c>
      <c r="Q1003" t="str">
        <f>IFERROR(VLOOKUP(A1003,Table1424[],6,0),0)</f>
        <v>MANINATH MAHTO</v>
      </c>
      <c r="R1003" t="str">
        <f>IFERROR(VLOOKUP(A1003,Table1424[],7,0),0)</f>
        <v>078301000004146</v>
      </c>
      <c r="S1003" t="str">
        <f>IFERROR(VLOOKUP(A1003,Table1424[],8,0),0)</f>
        <v>IOBA0000783</v>
      </c>
      <c r="T1003">
        <f>IFERROR(VLOOKUP(A1003,Table1424[],9,0),0)</f>
        <v>0</v>
      </c>
      <c r="U1003" s="40">
        <f>IFERROR(VLOOKUP(A1003,Table1424[],10,0),0)</f>
        <v>0</v>
      </c>
      <c r="V1003">
        <f t="shared" si="68"/>
        <v>1</v>
      </c>
      <c r="W1003" t="str">
        <f t="shared" si="69"/>
        <v>Available</v>
      </c>
      <c r="X1003" s="164" t="str" cm="1">
        <f t="array" aca="1" ref="X1003" ca="1">SUBSTITUTE(SUBSTITUTE(MID(CELL("filename"),FIND("[",CELL("filename"))+1,FIND("]",CELL("filename"))-FIND("[",CELL("filename"))-1)," JH Farmer Payment-",""),".xlsx","")</f>
        <v>Indent</v>
      </c>
      <c r="Y1003" s="13">
        <f t="shared" si="66"/>
        <v>13.574075000000002</v>
      </c>
      <c r="Z1003" s="3">
        <v>0</v>
      </c>
    </row>
    <row r="1004" spans="1:26" x14ac:dyDescent="0.25">
      <c r="A1004" t="str">
        <f>CONCATENATE(Table2[[#This Row],[Code]],Table2[[#This Row],[Farmers Code]])</f>
        <v>200600040068</v>
      </c>
      <c r="B1004" s="1" t="str">
        <f>INDEX('MPG Payment'!$A:$A,MATCH(Table2[[#This Row],[Code]],'MPG Payment'!B:B,0))</f>
        <v>BMC Code :2006</v>
      </c>
      <c r="C1004" t="str">
        <f>VLOOKUP(Table2[[#This Row],[Code]],'MPG Payment'!B:C,2,0)</f>
        <v>CHUTTU</v>
      </c>
      <c r="D1004" s="17">
        <v>20060004</v>
      </c>
      <c r="E1004" s="17" t="s">
        <v>1489</v>
      </c>
      <c r="F1004" s="1">
        <v>6</v>
      </c>
      <c r="G1004" s="13">
        <v>8.82</v>
      </c>
      <c r="H1004" s="13">
        <v>327.36779999999999</v>
      </c>
      <c r="I1004" s="166">
        <v>0</v>
      </c>
      <c r="J1004" s="191">
        <v>0</v>
      </c>
      <c r="K1004" s="166">
        <v>0</v>
      </c>
      <c r="L1004" s="166">
        <v>0</v>
      </c>
      <c r="M1004" s="18">
        <v>0</v>
      </c>
      <c r="N1004" s="165">
        <f>VLOOKUP(Table2[[#This Row],[Code]],'MPG Payment'!$B$4:$Z$130,25,0)</f>
        <v>0</v>
      </c>
      <c r="O1004" s="170">
        <f t="shared" si="67"/>
        <v>327</v>
      </c>
      <c r="P1004" t="str">
        <f>IFERROR(VLOOKUP(D1004,'Bank Master'!$C$3:$D$7987,2,0),"Indirect")</f>
        <v>Direct</v>
      </c>
      <c r="Q1004" t="str">
        <f>IFERROR(VLOOKUP(A1004,Table1424[],6,0),0)</f>
        <v>IRSHAD ANSARI</v>
      </c>
      <c r="R1004" t="str">
        <f>IFERROR(VLOOKUP(A1004,Table1424[],7,0),0)</f>
        <v>078301000031409</v>
      </c>
      <c r="S1004" t="str">
        <f>IFERROR(VLOOKUP(A1004,Table1424[],8,0),0)</f>
        <v>IOBA0000783</v>
      </c>
      <c r="T1004">
        <f>IFERROR(VLOOKUP(A1004,Table1424[],9,0),0)</f>
        <v>0</v>
      </c>
      <c r="U1004" s="40">
        <f>IFERROR(VLOOKUP(A1004,Table1424[],10,0),0)</f>
        <v>0</v>
      </c>
      <c r="V1004">
        <f t="shared" si="68"/>
        <v>1</v>
      </c>
      <c r="W1004" t="str">
        <f t="shared" si="69"/>
        <v>Available</v>
      </c>
      <c r="X1004" s="164" t="str" cm="1">
        <f t="array" aca="1" ref="X1004" ca="1">SUBSTITUTE(SUBSTITUTE(MID(CELL("filename"),FIND("[",CELL("filename"))+1,FIND("]",CELL("filename"))-FIND("[",CELL("filename"))-1)," JH Farmer Payment-",""),".xlsx","")</f>
        <v>Indent</v>
      </c>
      <c r="Y1004" s="13">
        <f t="shared" si="66"/>
        <v>11.13495918367347</v>
      </c>
      <c r="Z1004" s="3">
        <v>0</v>
      </c>
    </row>
    <row r="1005" spans="1:26" x14ac:dyDescent="0.25">
      <c r="A1005" t="str">
        <f>CONCATENATE(Table2[[#This Row],[Code]],Table2[[#This Row],[Farmers Code]])</f>
        <v>200600040071</v>
      </c>
      <c r="B1005" s="1" t="str">
        <f>INDEX('MPG Payment'!$A:$A,MATCH(Table2[[#This Row],[Code]],'MPG Payment'!B:B,0))</f>
        <v>BMC Code :2006</v>
      </c>
      <c r="C1005" t="str">
        <f>VLOOKUP(Table2[[#This Row],[Code]],'MPG Payment'!B:C,2,0)</f>
        <v>CHUTTU</v>
      </c>
      <c r="D1005" s="17">
        <v>20060004</v>
      </c>
      <c r="E1005" s="17" t="s">
        <v>1750</v>
      </c>
      <c r="F1005" s="1">
        <v>7</v>
      </c>
      <c r="G1005" s="13">
        <v>32.18</v>
      </c>
      <c r="H1005" s="13">
        <v>1315.7172</v>
      </c>
      <c r="I1005" s="166">
        <v>0</v>
      </c>
      <c r="J1005" s="191">
        <v>0</v>
      </c>
      <c r="K1005" s="166">
        <v>0</v>
      </c>
      <c r="L1005" s="166">
        <v>0</v>
      </c>
      <c r="M1005" s="18">
        <v>0</v>
      </c>
      <c r="N1005" s="165">
        <f>VLOOKUP(Table2[[#This Row],[Code]],'MPG Payment'!$B$4:$Z$130,25,0)</f>
        <v>0</v>
      </c>
      <c r="O1005" s="170">
        <f t="shared" si="67"/>
        <v>1316</v>
      </c>
      <c r="P1005" t="str">
        <f>IFERROR(VLOOKUP(D1005,'Bank Master'!$C$3:$D$7987,2,0),"Indirect")</f>
        <v>Direct</v>
      </c>
      <c r="Q1005" t="str">
        <f>IFERROR(VLOOKUP(A1005,Table1424[],6,0),0)</f>
        <v>MUKESH ORAON</v>
      </c>
      <c r="R1005" t="str">
        <f>IFERROR(VLOOKUP(A1005,Table1424[],7,0),0)</f>
        <v>1526010014988</v>
      </c>
      <c r="S1005" t="str">
        <f>IFERROR(VLOOKUP(A1005,Table1424[],8,0),0)</f>
        <v>PUNB0152620</v>
      </c>
      <c r="T1005">
        <f>IFERROR(VLOOKUP(A1005,Table1424[],9,0),0)</f>
        <v>0</v>
      </c>
      <c r="U1005" s="40">
        <f>IFERROR(VLOOKUP(A1005,Table1424[],10,0),0)</f>
        <v>0</v>
      </c>
      <c r="V1005">
        <f t="shared" si="68"/>
        <v>1</v>
      </c>
      <c r="W1005" t="str">
        <f t="shared" si="69"/>
        <v>Available</v>
      </c>
      <c r="X1005" s="164" t="str" cm="1">
        <f t="array" aca="1" ref="X1005" ca="1">SUBSTITUTE(SUBSTITUTE(MID(CELL("filename"),FIND("[",CELL("filename"))+1,FIND("]",CELL("filename"))-FIND("[",CELL("filename"))-1)," JH Farmer Payment-",""),".xlsx","")</f>
        <v>Indent</v>
      </c>
      <c r="Y1005" s="13">
        <f t="shared" si="66"/>
        <v>14.310162212554383</v>
      </c>
      <c r="Z1005" s="3">
        <v>0</v>
      </c>
    </row>
    <row r="1006" spans="1:26" x14ac:dyDescent="0.25">
      <c r="A1006" t="str">
        <f>CONCATENATE(Table2[[#This Row],[Code]],Table2[[#This Row],[Farmers Code]])</f>
        <v>200600040091</v>
      </c>
      <c r="B1006" s="1" t="str">
        <f>INDEX('MPG Payment'!$A:$A,MATCH(Table2[[#This Row],[Code]],'MPG Payment'!B:B,0))</f>
        <v>BMC Code :2006</v>
      </c>
      <c r="C1006" t="str">
        <f>VLOOKUP(Table2[[#This Row],[Code]],'MPG Payment'!B:C,2,0)</f>
        <v>CHUTTU</v>
      </c>
      <c r="D1006" s="17">
        <v>20060004</v>
      </c>
      <c r="E1006" s="17" t="s">
        <v>3652</v>
      </c>
      <c r="F1006" s="1">
        <v>2</v>
      </c>
      <c r="G1006" s="13">
        <v>21.58</v>
      </c>
      <c r="H1006" s="13">
        <v>999.28819999999996</v>
      </c>
      <c r="I1006" s="166">
        <v>0</v>
      </c>
      <c r="J1006" s="191">
        <v>0</v>
      </c>
      <c r="K1006" s="166">
        <v>0</v>
      </c>
      <c r="L1006" s="166">
        <v>0</v>
      </c>
      <c r="M1006" s="18">
        <v>0</v>
      </c>
      <c r="N1006" s="165">
        <f>VLOOKUP(Table2[[#This Row],[Code]],'MPG Payment'!$B$4:$Z$130,25,0)</f>
        <v>0</v>
      </c>
      <c r="O1006" s="170">
        <f t="shared" si="67"/>
        <v>999</v>
      </c>
      <c r="P1006" t="str">
        <f>IFERROR(VLOOKUP(D1006,'Bank Master'!$C$3:$D$7987,2,0),"Indirect")</f>
        <v>Direct</v>
      </c>
      <c r="Q1006" t="str">
        <f>IFERROR(VLOOKUP(A1006,Table1424[],6,0),0)</f>
        <v>MUNNI DEVI</v>
      </c>
      <c r="R1006" t="str">
        <f>IFERROR(VLOOKUP(A1006,Table1424[],7,0),0)</f>
        <v>7766000100012640</v>
      </c>
      <c r="S1006" t="str">
        <f>IFERROR(VLOOKUP(A1006,Table1424[],8,0),0)</f>
        <v>PUNB0776600</v>
      </c>
      <c r="T1006">
        <f>IFERROR(VLOOKUP(A1006,Table1424[],9,0),0)</f>
        <v>0</v>
      </c>
      <c r="U1006" s="40">
        <f>IFERROR(VLOOKUP(A1006,Table1424[],10,0),0)</f>
        <v>0</v>
      </c>
      <c r="V1006">
        <f t="shared" si="68"/>
        <v>1</v>
      </c>
      <c r="W1006" t="str">
        <f t="shared" si="69"/>
        <v>Available</v>
      </c>
      <c r="X1006" s="164" t="str" cm="1">
        <f t="array" aca="1" ref="X1006" ca="1">SUBSTITUTE(SUBSTITUTE(MID(CELL("filename"),FIND("[",CELL("filename"))+1,FIND("]",CELL("filename"))-FIND("[",CELL("filename"))-1)," JH Farmer Payment-",""),".xlsx","")</f>
        <v>Indent</v>
      </c>
      <c r="Y1006" s="13">
        <f t="shared" si="66"/>
        <v>4.6306218721038004</v>
      </c>
      <c r="Z1006" s="3">
        <v>0</v>
      </c>
    </row>
    <row r="1007" spans="1:26" x14ac:dyDescent="0.25">
      <c r="A1007" t="str">
        <f>CONCATENATE(Table2[[#This Row],[Code]],Table2[[#This Row],[Farmers Code]])</f>
        <v>200600040093</v>
      </c>
      <c r="B1007" s="1" t="str">
        <f>INDEX('MPG Payment'!$A:$A,MATCH(Table2[[#This Row],[Code]],'MPG Payment'!B:B,0))</f>
        <v>BMC Code :2006</v>
      </c>
      <c r="C1007" t="str">
        <f>VLOOKUP(Table2[[#This Row],[Code]],'MPG Payment'!B:C,2,0)</f>
        <v>CHUTTU</v>
      </c>
      <c r="D1007" s="17">
        <v>20060004</v>
      </c>
      <c r="E1007" s="17" t="s">
        <v>3868</v>
      </c>
      <c r="F1007" s="1">
        <v>9</v>
      </c>
      <c r="G1007" s="13">
        <v>53.980000000000004</v>
      </c>
      <c r="H1007" s="13">
        <v>1812.6432</v>
      </c>
      <c r="I1007" s="166">
        <v>0</v>
      </c>
      <c r="J1007" s="191">
        <v>0</v>
      </c>
      <c r="K1007" s="166">
        <v>0</v>
      </c>
      <c r="L1007" s="166">
        <v>0</v>
      </c>
      <c r="M1007" s="18">
        <v>0</v>
      </c>
      <c r="N1007" s="165">
        <f>VLOOKUP(Table2[[#This Row],[Code]],'MPG Payment'!$B$4:$Z$130,25,0)</f>
        <v>0</v>
      </c>
      <c r="O1007" s="170">
        <f t="shared" si="67"/>
        <v>1813</v>
      </c>
      <c r="P1007" t="str">
        <f>IFERROR(VLOOKUP(D1007,'Bank Master'!$C$3:$D$7987,2,0),"Indirect")</f>
        <v>Direct</v>
      </c>
      <c r="Q1007" t="str">
        <f>IFERROR(VLOOKUP(A1007,Table1424[],6,0),0)</f>
        <v>TINKU KUMAR</v>
      </c>
      <c r="R1007" t="str">
        <f>IFERROR(VLOOKUP(A1007,Table1424[],7,0),0)</f>
        <v>078301000025873</v>
      </c>
      <c r="S1007" t="str">
        <f>IFERROR(VLOOKUP(A1007,Table1424[],8,0),0)</f>
        <v>IOBA0000783</v>
      </c>
      <c r="T1007">
        <f>IFERROR(VLOOKUP(A1007,Table1424[],9,0),0)</f>
        <v>0</v>
      </c>
      <c r="U1007" s="40">
        <f>IFERROR(VLOOKUP(A1007,Table1424[],10,0),0)</f>
        <v>46195</v>
      </c>
      <c r="V1007">
        <f t="shared" si="68"/>
        <v>1</v>
      </c>
      <c r="W1007" t="str">
        <f t="shared" si="69"/>
        <v>Available</v>
      </c>
      <c r="X1007" s="164" t="str" cm="1">
        <f t="array" aca="1" ref="X1007" ca="1">SUBSTITUTE(SUBSTITUTE(MID(CELL("filename"),FIND("[",CELL("filename"))+1,FIND("]",CELL("filename"))-FIND("[",CELL("filename"))-1)," JH Farmer Payment-",""),".xlsx","")</f>
        <v>Indent</v>
      </c>
      <c r="Y1007" s="13">
        <f t="shared" si="66"/>
        <v>15.110956650611335</v>
      </c>
      <c r="Z1007" s="3">
        <v>0</v>
      </c>
    </row>
    <row r="1008" spans="1:26" x14ac:dyDescent="0.25">
      <c r="A1008" t="str">
        <f>CONCATENATE(Table2[[#This Row],[Code]],Table2[[#This Row],[Farmers Code]])</f>
        <v>200600040095</v>
      </c>
      <c r="B1008" s="1" t="str">
        <f>INDEX('MPG Payment'!$A:$A,MATCH(Table2[[#This Row],[Code]],'MPG Payment'!B:B,0))</f>
        <v>BMC Code :2006</v>
      </c>
      <c r="C1008" t="str">
        <f>VLOOKUP(Table2[[#This Row],[Code]],'MPG Payment'!B:C,2,0)</f>
        <v>CHUTTU</v>
      </c>
      <c r="D1008" s="17">
        <v>20060004</v>
      </c>
      <c r="E1008" s="17" t="s">
        <v>3870</v>
      </c>
      <c r="F1008" s="1">
        <v>7</v>
      </c>
      <c r="G1008" s="13">
        <v>10.779999999999998</v>
      </c>
      <c r="H1008" s="13">
        <v>406.94240000000002</v>
      </c>
      <c r="I1008" s="166">
        <v>0</v>
      </c>
      <c r="J1008" s="191">
        <v>0</v>
      </c>
      <c r="K1008" s="166">
        <v>0</v>
      </c>
      <c r="L1008" s="166">
        <v>0</v>
      </c>
      <c r="M1008" s="18">
        <v>0</v>
      </c>
      <c r="N1008" s="165">
        <f>VLOOKUP(Table2[[#This Row],[Code]],'MPG Payment'!$B$4:$Z$130,25,0)</f>
        <v>0</v>
      </c>
      <c r="O1008" s="170">
        <f t="shared" si="67"/>
        <v>407</v>
      </c>
      <c r="P1008" t="str">
        <f>IFERROR(VLOOKUP(D1008,'Bank Master'!$C$3:$D$7987,2,0),"Indirect")</f>
        <v>Direct</v>
      </c>
      <c r="Q1008" t="str">
        <f>IFERROR(VLOOKUP(A1008,Table1424[],6,0),0)</f>
        <v>FULMANI DEVI</v>
      </c>
      <c r="R1008" t="str">
        <f>IFERROR(VLOOKUP(A1008,Table1424[],7,0),0)</f>
        <v>590310110009075</v>
      </c>
      <c r="S1008" t="str">
        <f>IFERROR(VLOOKUP(A1008,Table1424[],8,0),0)</f>
        <v>BKID0005903</v>
      </c>
      <c r="T1008">
        <f>IFERROR(VLOOKUP(A1008,Table1424[],9,0),0)</f>
        <v>0</v>
      </c>
      <c r="U1008" s="40">
        <f>IFERROR(VLOOKUP(A1008,Table1424[],10,0),0)</f>
        <v>46258</v>
      </c>
      <c r="V1008">
        <f t="shared" si="68"/>
        <v>1</v>
      </c>
      <c r="W1008" t="str">
        <f t="shared" si="69"/>
        <v>Available</v>
      </c>
      <c r="X1008" s="164" t="str" cm="1">
        <f t="array" aca="1" ref="X1008" ca="1">SUBSTITUTE(SUBSTITUTE(MID(CELL("filename"),FIND("[",CELL("filename"))+1,FIND("]",CELL("filename"))-FIND("[",CELL("filename"))-1)," JH Farmer Payment-",""),".xlsx","")</f>
        <v>Indent</v>
      </c>
      <c r="Y1008" s="13">
        <f t="shared" si="66"/>
        <v>13.21241558441559</v>
      </c>
      <c r="Z1008" s="3">
        <v>0</v>
      </c>
    </row>
    <row r="1009" spans="1:26" x14ac:dyDescent="0.25">
      <c r="A1009" t="str">
        <f>CONCATENATE(Table2[[#This Row],[Code]],Table2[[#This Row],[Farmers Code]])</f>
        <v>200600040096</v>
      </c>
      <c r="B1009" s="1" t="str">
        <f>INDEX('MPG Payment'!$A:$A,MATCH(Table2[[#This Row],[Code]],'MPG Payment'!B:B,0))</f>
        <v>BMC Code :2006</v>
      </c>
      <c r="C1009" t="str">
        <f>VLOOKUP(Table2[[#This Row],[Code]],'MPG Payment'!B:C,2,0)</f>
        <v>CHUTTU</v>
      </c>
      <c r="D1009" s="17">
        <v>20060004</v>
      </c>
      <c r="E1009" s="17" t="s">
        <v>3871</v>
      </c>
      <c r="F1009" s="1">
        <v>14</v>
      </c>
      <c r="G1009" s="13">
        <v>28.1</v>
      </c>
      <c r="H1009" s="13">
        <v>1523.7505999999996</v>
      </c>
      <c r="I1009" s="166">
        <v>0</v>
      </c>
      <c r="J1009" s="191">
        <v>0</v>
      </c>
      <c r="K1009" s="166">
        <v>0</v>
      </c>
      <c r="L1009" s="166">
        <v>0</v>
      </c>
      <c r="M1009" s="18">
        <v>0</v>
      </c>
      <c r="N1009" s="165">
        <f>VLOOKUP(Table2[[#This Row],[Code]],'MPG Payment'!$B$4:$Z$130,25,0)</f>
        <v>0</v>
      </c>
      <c r="O1009" s="170">
        <f t="shared" si="67"/>
        <v>1524</v>
      </c>
      <c r="P1009" t="str">
        <f>IFERROR(VLOOKUP(D1009,'Bank Master'!$C$3:$D$7987,2,0),"Indirect")</f>
        <v>Direct</v>
      </c>
      <c r="Q1009" t="str">
        <f>IFERROR(VLOOKUP(A1009,Table1424[],6,0),0)</f>
        <v>MAHESH MAHTO</v>
      </c>
      <c r="R1009" t="str">
        <f>IFERROR(VLOOKUP(A1009,Table1424[],7,0),0)</f>
        <v>078301000009233</v>
      </c>
      <c r="S1009" t="str">
        <f>IFERROR(VLOOKUP(A1009,Table1424[],8,0),0)</f>
        <v>IOBA0000783</v>
      </c>
      <c r="T1009">
        <f>IFERROR(VLOOKUP(A1009,Table1424[],9,0),0)</f>
        <v>0</v>
      </c>
      <c r="U1009" s="40">
        <f>IFERROR(VLOOKUP(A1009,Table1424[],10,0),0)</f>
        <v>46258</v>
      </c>
      <c r="V1009">
        <f t="shared" si="68"/>
        <v>1</v>
      </c>
      <c r="W1009" t="str">
        <f t="shared" si="69"/>
        <v>Available</v>
      </c>
      <c r="X1009" s="164" t="str" cm="1">
        <f t="array" aca="1" ref="X1009" ca="1">SUBSTITUTE(SUBSTITUTE(MID(CELL("filename"),FIND("[",CELL("filename"))+1,FIND("]",CELL("filename"))-FIND("[",CELL("filename"))-1)," JH Farmer Payment-",""),".xlsx","")</f>
        <v>Indent</v>
      </c>
      <c r="Y1009" s="13">
        <f t="shared" si="66"/>
        <v>37.958199999999991</v>
      </c>
      <c r="Z1009" s="3">
        <v>0</v>
      </c>
    </row>
    <row r="1010" spans="1:26" x14ac:dyDescent="0.25">
      <c r="A1010" t="str">
        <f>CONCATENATE(Table2[[#This Row],[Code]],Table2[[#This Row],[Farmers Code]])</f>
        <v>200600040097</v>
      </c>
      <c r="B1010" s="1" t="str">
        <f>INDEX('MPG Payment'!$A:$A,MATCH(Table2[[#This Row],[Code]],'MPG Payment'!B:B,0))</f>
        <v>BMC Code :2006</v>
      </c>
      <c r="C1010" t="str">
        <f>VLOOKUP(Table2[[#This Row],[Code]],'MPG Payment'!B:C,2,0)</f>
        <v>CHUTTU</v>
      </c>
      <c r="D1010" s="17">
        <v>20060004</v>
      </c>
      <c r="E1010" s="17" t="s">
        <v>3872</v>
      </c>
      <c r="F1010" s="1">
        <v>11</v>
      </c>
      <c r="G1010" s="13">
        <v>25.04</v>
      </c>
      <c r="H1010" s="13">
        <v>837.99659999999994</v>
      </c>
      <c r="I1010" s="166">
        <v>0</v>
      </c>
      <c r="J1010" s="191">
        <v>0</v>
      </c>
      <c r="K1010" s="166">
        <v>0</v>
      </c>
      <c r="L1010" s="166">
        <v>0</v>
      </c>
      <c r="M1010" s="18">
        <v>0</v>
      </c>
      <c r="N1010" s="165">
        <f>VLOOKUP(Table2[[#This Row],[Code]],'MPG Payment'!$B$4:$Z$130,25,0)</f>
        <v>0</v>
      </c>
      <c r="O1010" s="170">
        <f t="shared" si="67"/>
        <v>838</v>
      </c>
      <c r="P1010" t="str">
        <f>IFERROR(VLOOKUP(D1010,'Bank Master'!$C$3:$D$7987,2,0),"Indirect")</f>
        <v>Direct</v>
      </c>
      <c r="Q1010" t="str">
        <f>IFERROR(VLOOKUP(A1010,Table1424[],6,0),0)</f>
        <v>NARESH MAHTO</v>
      </c>
      <c r="R1010" t="str">
        <f>IFERROR(VLOOKUP(A1010,Table1424[],7,0),0)</f>
        <v>078301000083195</v>
      </c>
      <c r="S1010" t="str">
        <f>IFERROR(VLOOKUP(A1010,Table1424[],8,0),0)</f>
        <v>IOBA0000783</v>
      </c>
      <c r="T1010">
        <f>IFERROR(VLOOKUP(A1010,Table1424[],9,0),0)</f>
        <v>0</v>
      </c>
      <c r="U1010" s="40">
        <f>IFERROR(VLOOKUP(A1010,Table1424[],10,0),0)</f>
        <v>46258</v>
      </c>
      <c r="V1010">
        <f t="shared" si="68"/>
        <v>1</v>
      </c>
      <c r="W1010" t="str">
        <f t="shared" si="69"/>
        <v>Available</v>
      </c>
      <c r="X1010" s="164" t="str" cm="1">
        <f t="array" aca="1" ref="X1010" ca="1">SUBSTITUTE(SUBSTITUTE(MID(CELL("filename"),FIND("[",CELL("filename"))+1,FIND("]",CELL("filename"))-FIND("[",CELL("filename"))-1)," JH Farmer Payment-",""),".xlsx","")</f>
        <v>Indent</v>
      </c>
      <c r="Y1010" s="13">
        <f t="shared" si="66"/>
        <v>18.406474840255591</v>
      </c>
      <c r="Z1010" s="3">
        <v>0</v>
      </c>
    </row>
    <row r="1011" spans="1:26" x14ac:dyDescent="0.25">
      <c r="A1011" t="str">
        <f>CONCATENATE(Table2[[#This Row],[Code]],Table2[[#This Row],[Farmers Code]])</f>
        <v>200600040098</v>
      </c>
      <c r="B1011" s="1" t="str">
        <f>INDEX('MPG Payment'!$A:$A,MATCH(Table2[[#This Row],[Code]],'MPG Payment'!B:B,0))</f>
        <v>BMC Code :2006</v>
      </c>
      <c r="C1011" t="str">
        <f>VLOOKUP(Table2[[#This Row],[Code]],'MPG Payment'!B:C,2,0)</f>
        <v>CHUTTU</v>
      </c>
      <c r="D1011" s="17">
        <v>20060004</v>
      </c>
      <c r="E1011" s="17" t="s">
        <v>10942</v>
      </c>
      <c r="F1011" s="1">
        <v>7</v>
      </c>
      <c r="G1011" s="13">
        <v>25.12</v>
      </c>
      <c r="H1011" s="13">
        <v>844.12699999999995</v>
      </c>
      <c r="I1011" s="166">
        <v>0</v>
      </c>
      <c r="J1011" s="191">
        <v>0</v>
      </c>
      <c r="K1011" s="166">
        <v>0</v>
      </c>
      <c r="L1011" s="166">
        <v>0</v>
      </c>
      <c r="M1011" s="18">
        <v>0</v>
      </c>
      <c r="N1011" s="165">
        <f>VLOOKUP(Table2[[#This Row],[Code]],'MPG Payment'!$B$4:$Z$130,25,0)</f>
        <v>0</v>
      </c>
      <c r="O1011" s="170">
        <f t="shared" si="67"/>
        <v>844</v>
      </c>
      <c r="P1011" t="str">
        <f>IFERROR(VLOOKUP(D1011,'Bank Master'!$C$3:$D$7987,2,0),"Indirect")</f>
        <v>Direct</v>
      </c>
      <c r="Q1011" t="str">
        <f>IFERROR(VLOOKUP(A1011,Table1424[],6,0),0)</f>
        <v>ASHARAM MUNDA</v>
      </c>
      <c r="R1011" t="str">
        <f>IFERROR(VLOOKUP(A1011,Table1424[],7,0),0)</f>
        <v>33801767496</v>
      </c>
      <c r="S1011" t="str">
        <f>IFERROR(VLOOKUP(A1011,Table1424[],8,0),0)</f>
        <v>SBIN0015933</v>
      </c>
      <c r="T1011">
        <f>IFERROR(VLOOKUP(A1011,Table1424[],9,0),0)</f>
        <v>0</v>
      </c>
      <c r="U1011" s="40">
        <f>IFERROR(VLOOKUP(A1011,Table1424[],10,0),0)</f>
        <v>46258</v>
      </c>
      <c r="V1011">
        <f t="shared" si="68"/>
        <v>1</v>
      </c>
      <c r="W1011" t="str">
        <f t="shared" si="69"/>
        <v>Available</v>
      </c>
      <c r="X1011" s="164" t="str" cm="1">
        <f t="array" aca="1" ref="X1011" ca="1">SUBSTITUTE(SUBSTITUTE(MID(CELL("filename"),FIND("[",CELL("filename"))+1,FIND("]",CELL("filename"))-FIND("[",CELL("filename"))-1)," JH Farmer Payment-",""),".xlsx","")</f>
        <v>Indent</v>
      </c>
      <c r="Y1011" s="13">
        <f t="shared" si="66"/>
        <v>11.761323646496814</v>
      </c>
      <c r="Z1011" s="3">
        <v>0</v>
      </c>
    </row>
    <row r="1012" spans="1:26" x14ac:dyDescent="0.25">
      <c r="A1012" t="str">
        <f>CONCATENATE(Table2[[#This Row],[Code]],Table2[[#This Row],[Farmers Code]])</f>
        <v>200600040099</v>
      </c>
      <c r="B1012" s="1" t="str">
        <f>INDEX('MPG Payment'!$A:$A,MATCH(Table2[[#This Row],[Code]],'MPG Payment'!B:B,0))</f>
        <v>BMC Code :2006</v>
      </c>
      <c r="C1012" t="str">
        <f>VLOOKUP(Table2[[#This Row],[Code]],'MPG Payment'!B:C,2,0)</f>
        <v>CHUTTU</v>
      </c>
      <c r="D1012" s="17">
        <v>20060004</v>
      </c>
      <c r="E1012" s="17" t="s">
        <v>4391</v>
      </c>
      <c r="F1012" s="1">
        <v>7</v>
      </c>
      <c r="G1012" s="13">
        <v>20.8</v>
      </c>
      <c r="H1012" s="13">
        <v>693.33960000000002</v>
      </c>
      <c r="I1012" s="166">
        <v>0</v>
      </c>
      <c r="J1012" s="191">
        <v>0</v>
      </c>
      <c r="K1012" s="166">
        <v>0</v>
      </c>
      <c r="L1012" s="166">
        <v>0</v>
      </c>
      <c r="M1012" s="18">
        <v>0</v>
      </c>
      <c r="N1012" s="165">
        <f>VLOOKUP(Table2[[#This Row],[Code]],'MPG Payment'!$B$4:$Z$130,25,0)</f>
        <v>0</v>
      </c>
      <c r="O1012" s="170">
        <f t="shared" si="67"/>
        <v>693</v>
      </c>
      <c r="P1012" t="str">
        <f>IFERROR(VLOOKUP(D1012,'Bank Master'!$C$3:$D$7987,2,0),"Indirect")</f>
        <v>Direct</v>
      </c>
      <c r="Q1012" t="str">
        <f>IFERROR(VLOOKUP(A1012,Table1424[],6,0),0)</f>
        <v>JINNAT PARWEEN</v>
      </c>
      <c r="R1012" t="str">
        <f>IFERROR(VLOOKUP(A1012,Table1424[],7,0),0)</f>
        <v>078301000031614</v>
      </c>
      <c r="S1012" t="str">
        <f>IFERROR(VLOOKUP(A1012,Table1424[],8,0),0)</f>
        <v>IOBA0000783</v>
      </c>
      <c r="T1012">
        <f>IFERROR(VLOOKUP(A1012,Table1424[],9,0),0)</f>
        <v>0</v>
      </c>
      <c r="U1012" s="40">
        <f>IFERROR(VLOOKUP(A1012,Table1424[],10,0),0)</f>
        <v>46258</v>
      </c>
      <c r="V1012">
        <f t="shared" si="68"/>
        <v>1</v>
      </c>
      <c r="W1012" t="str">
        <f t="shared" si="69"/>
        <v>Available</v>
      </c>
      <c r="X1012" s="164" t="str" cm="1">
        <f t="array" aca="1" ref="X1012" ca="1">SUBSTITUTE(SUBSTITUTE(MID(CELL("filename"),FIND("[",CELL("filename"))+1,FIND("]",CELL("filename"))-FIND("[",CELL("filename"))-1)," JH Farmer Payment-",""),".xlsx","")</f>
        <v>Indent</v>
      </c>
      <c r="Y1012" s="13">
        <f t="shared" si="66"/>
        <v>11.666772115384617</v>
      </c>
      <c r="Z1012" s="3">
        <v>0</v>
      </c>
    </row>
    <row r="1013" spans="1:26" x14ac:dyDescent="0.25">
      <c r="A1013" t="str">
        <f>CONCATENATE(Table2[[#This Row],[Code]],Table2[[#This Row],[Farmers Code]])</f>
        <v>200600040101</v>
      </c>
      <c r="B1013" s="1" t="str">
        <f>INDEX('MPG Payment'!$A:$A,MATCH(Table2[[#This Row],[Code]],'MPG Payment'!B:B,0))</f>
        <v>BMC Code :2006</v>
      </c>
      <c r="C1013" t="str">
        <f>VLOOKUP(Table2[[#This Row],[Code]],'MPG Payment'!B:C,2,0)</f>
        <v>CHUTTU</v>
      </c>
      <c r="D1013" s="17">
        <v>20060004</v>
      </c>
      <c r="E1013" s="17" t="s">
        <v>4656</v>
      </c>
      <c r="F1013" s="1">
        <v>3</v>
      </c>
      <c r="G1013" s="13">
        <v>6.76</v>
      </c>
      <c r="H1013" s="13">
        <v>259.87039999999996</v>
      </c>
      <c r="I1013" s="166">
        <v>0</v>
      </c>
      <c r="J1013" s="191">
        <v>0</v>
      </c>
      <c r="K1013" s="166">
        <v>0</v>
      </c>
      <c r="L1013" s="166">
        <v>0</v>
      </c>
      <c r="M1013" s="18">
        <v>0</v>
      </c>
      <c r="N1013" s="165">
        <f>VLOOKUP(Table2[[#This Row],[Code]],'MPG Payment'!$B$4:$Z$130,25,0)</f>
        <v>0</v>
      </c>
      <c r="O1013" s="170">
        <f t="shared" si="67"/>
        <v>260</v>
      </c>
      <c r="P1013" t="str">
        <f>IFERROR(VLOOKUP(D1013,'Bank Master'!$C$3:$D$7987,2,0),"Indirect")</f>
        <v>Direct</v>
      </c>
      <c r="Q1013" t="str">
        <f>IFERROR(VLOOKUP(A1013,Table1424[],6,0),0)</f>
        <v>SUGANTI DEVI</v>
      </c>
      <c r="R1013" t="str">
        <f>IFERROR(VLOOKUP(A1013,Table1424[],7,0),0)</f>
        <v>346801000013407</v>
      </c>
      <c r="S1013" t="str">
        <f>IFERROR(VLOOKUP(A1013,Table1424[],8,0),0)</f>
        <v>IOBA0003468</v>
      </c>
      <c r="T1013">
        <f>IFERROR(VLOOKUP(A1013,Table1424[],9,0),0)</f>
        <v>0</v>
      </c>
      <c r="U1013" s="40">
        <f>IFERROR(VLOOKUP(A1013,Table1424[],10,0),0)</f>
        <v>46258</v>
      </c>
      <c r="V1013">
        <f t="shared" si="68"/>
        <v>1</v>
      </c>
      <c r="W1013" t="str">
        <f t="shared" si="69"/>
        <v>Available</v>
      </c>
      <c r="X1013" s="164" t="str" cm="1">
        <f t="array" aca="1" ref="X1013" ca="1">SUBSTITUTE(SUBSTITUTE(MID(CELL("filename"),FIND("[",CELL("filename"))+1,FIND("]",CELL("filename"))-FIND("[",CELL("filename"))-1)," JH Farmer Payment-",""),".xlsx","")</f>
        <v>Indent</v>
      </c>
      <c r="Y1013" s="13">
        <f t="shared" si="66"/>
        <v>5.7663550295857986</v>
      </c>
      <c r="Z1013" s="3">
        <v>0</v>
      </c>
    </row>
    <row r="1014" spans="1:26" x14ac:dyDescent="0.25">
      <c r="A1014" t="str">
        <f>CONCATENATE(Table2[[#This Row],[Code]],Table2[[#This Row],[Farmers Code]])</f>
        <v>200600050003</v>
      </c>
      <c r="B1014" s="1" t="str">
        <f>INDEX('MPG Payment'!$A:$A,MATCH(Table2[[#This Row],[Code]],'MPG Payment'!B:B,0))</f>
        <v>BMC Code :2006</v>
      </c>
      <c r="C1014" t="str">
        <f>VLOOKUP(Table2[[#This Row],[Code]],'MPG Payment'!B:C,2,0)</f>
        <v>JIRABAR</v>
      </c>
      <c r="D1014" s="17">
        <v>20060005</v>
      </c>
      <c r="E1014" s="17" t="s">
        <v>0</v>
      </c>
      <c r="F1014" s="1">
        <v>13</v>
      </c>
      <c r="G1014" s="13">
        <v>354.76000000000005</v>
      </c>
      <c r="H1014" s="13">
        <v>16313.575999999997</v>
      </c>
      <c r="I1014" s="166">
        <v>0</v>
      </c>
      <c r="J1014" s="191">
        <v>0</v>
      </c>
      <c r="K1014" s="166">
        <v>0</v>
      </c>
      <c r="L1014" s="166">
        <v>0</v>
      </c>
      <c r="M1014" s="18">
        <v>0</v>
      </c>
      <c r="N1014" s="165">
        <f>VLOOKUP(Table2[[#This Row],[Code]],'MPG Payment'!$B$4:$Z$130,25,0)</f>
        <v>0</v>
      </c>
      <c r="O1014" s="170">
        <f t="shared" si="67"/>
        <v>16314</v>
      </c>
      <c r="P1014" t="str">
        <f>IFERROR(VLOOKUP(D1014,'Bank Master'!$C$3:$D$7987,2,0),"Indirect")</f>
        <v>Direct</v>
      </c>
      <c r="Q1014" t="str">
        <f>IFERROR(VLOOKUP(A1014,Table1424[],6,0),0)</f>
        <v>BABITA DEVI</v>
      </c>
      <c r="R1014" t="str">
        <f>IFERROR(VLOOKUP(A1014,Table1424[],7,0),0)</f>
        <v>1940104000019345</v>
      </c>
      <c r="S1014" t="str">
        <f>IFERROR(VLOOKUP(A1014,Table1424[],8,0),0)</f>
        <v>IBKL0001940</v>
      </c>
      <c r="T1014" t="str">
        <f>IFERROR(VLOOKUP(A1014,Table1424[],9,0),0)</f>
        <v xml:space="preserve">IDBI Bank </v>
      </c>
      <c r="U1014" s="40">
        <f>IFERROR(VLOOKUP(A1014,Table1424[],10,0),0)</f>
        <v>45663</v>
      </c>
      <c r="V1014">
        <f t="shared" si="68"/>
        <v>1</v>
      </c>
      <c r="W1014" t="str">
        <f t="shared" si="69"/>
        <v>Available</v>
      </c>
      <c r="X1014" s="164" t="str" cm="1">
        <f t="array" aca="1" ref="X1014" ca="1">SUBSTITUTE(SUBSTITUTE(MID(CELL("filename"),FIND("[",CELL("filename"))+1,FIND("]",CELL("filename"))-FIND("[",CELL("filename"))-1)," JH Farmer Payment-",""),".xlsx","")</f>
        <v>Indent</v>
      </c>
      <c r="Y1014" s="13">
        <f t="shared" si="66"/>
        <v>29.890135302739875</v>
      </c>
      <c r="Z1014" s="3">
        <v>0</v>
      </c>
    </row>
    <row r="1015" spans="1:26" x14ac:dyDescent="0.25">
      <c r="A1015" t="str">
        <f>CONCATENATE(Table2[[#This Row],[Code]],Table2[[#This Row],[Farmers Code]])</f>
        <v>200600050005</v>
      </c>
      <c r="B1015" s="1" t="str">
        <f>INDEX('MPG Payment'!$A:$A,MATCH(Table2[[#This Row],[Code]],'MPG Payment'!B:B,0))</f>
        <v>BMC Code :2006</v>
      </c>
      <c r="C1015" t="str">
        <f>VLOOKUP(Table2[[#This Row],[Code]],'MPG Payment'!B:C,2,0)</f>
        <v>JIRABAR</v>
      </c>
      <c r="D1015" s="17">
        <v>20060005</v>
      </c>
      <c r="E1015" s="17" t="s">
        <v>18</v>
      </c>
      <c r="F1015" s="1">
        <v>12</v>
      </c>
      <c r="G1015" s="13">
        <v>54.559999999999995</v>
      </c>
      <c r="H1015" s="13">
        <v>2514.1886000000004</v>
      </c>
      <c r="I1015" s="166">
        <v>0</v>
      </c>
      <c r="J1015" s="191">
        <v>0</v>
      </c>
      <c r="K1015" s="166">
        <v>0</v>
      </c>
      <c r="L1015" s="166">
        <v>0</v>
      </c>
      <c r="M1015" s="18">
        <v>0</v>
      </c>
      <c r="N1015" s="165">
        <f>VLOOKUP(Table2[[#This Row],[Code]],'MPG Payment'!$B$4:$Z$130,25,0)</f>
        <v>0</v>
      </c>
      <c r="O1015" s="170">
        <f t="shared" si="67"/>
        <v>2514</v>
      </c>
      <c r="P1015" t="str">
        <f>IFERROR(VLOOKUP(D1015,'Bank Master'!$C$3:$D$7987,2,0),"Indirect")</f>
        <v>Direct</v>
      </c>
      <c r="Q1015" t="str">
        <f>IFERROR(VLOOKUP(A1015,Table1424[],6,0),0)</f>
        <v>SABITA DEVI</v>
      </c>
      <c r="R1015" t="str">
        <f>IFERROR(VLOOKUP(A1015,Table1424[],7,0),0)</f>
        <v>1940104000049513</v>
      </c>
      <c r="S1015" t="str">
        <f>IFERROR(VLOOKUP(A1015,Table1424[],8,0),0)</f>
        <v>IBKL0001940</v>
      </c>
      <c r="T1015" t="str">
        <f>IFERROR(VLOOKUP(A1015,Table1424[],9,0),0)</f>
        <v xml:space="preserve">IDBI Bank </v>
      </c>
      <c r="U1015" s="40">
        <f>IFERROR(VLOOKUP(A1015,Table1424[],10,0),0)</f>
        <v>45663</v>
      </c>
      <c r="V1015">
        <f t="shared" si="68"/>
        <v>1</v>
      </c>
      <c r="W1015" t="str">
        <f t="shared" si="69"/>
        <v>Available</v>
      </c>
      <c r="X1015" s="164" t="str" cm="1">
        <f t="array" aca="1" ref="X1015" ca="1">SUBSTITUTE(SUBSTITUTE(MID(CELL("filename"),FIND("[",CELL("filename"))+1,FIND("]",CELL("filename"))-FIND("[",CELL("filename"))-1)," JH Farmer Payment-",""),".xlsx","")</f>
        <v>Indent</v>
      </c>
      <c r="Y1015" s="13">
        <f t="shared" si="66"/>
        <v>27.648701612903238</v>
      </c>
      <c r="Z1015" s="3">
        <v>0</v>
      </c>
    </row>
    <row r="1016" spans="1:26" x14ac:dyDescent="0.25">
      <c r="A1016" t="str">
        <f>CONCATENATE(Table2[[#This Row],[Code]],Table2[[#This Row],[Farmers Code]])</f>
        <v>200600050008</v>
      </c>
      <c r="B1016" s="1" t="str">
        <f>INDEX('MPG Payment'!$A:$A,MATCH(Table2[[#This Row],[Code]],'MPG Payment'!B:B,0))</f>
        <v>BMC Code :2006</v>
      </c>
      <c r="C1016" t="str">
        <f>VLOOKUP(Table2[[#This Row],[Code]],'MPG Payment'!B:C,2,0)</f>
        <v>JIRABAR</v>
      </c>
      <c r="D1016" s="17">
        <v>20060005</v>
      </c>
      <c r="E1016" s="17" t="s">
        <v>41</v>
      </c>
      <c r="F1016" s="1">
        <v>6</v>
      </c>
      <c r="G1016" s="13">
        <v>18.88</v>
      </c>
      <c r="H1016" s="13">
        <v>726.0598</v>
      </c>
      <c r="I1016" s="166">
        <v>0</v>
      </c>
      <c r="J1016" s="191">
        <v>0</v>
      </c>
      <c r="K1016" s="166">
        <v>0</v>
      </c>
      <c r="L1016" s="166">
        <v>0</v>
      </c>
      <c r="M1016" s="18">
        <v>0</v>
      </c>
      <c r="N1016" s="165">
        <f>VLOOKUP(Table2[[#This Row],[Code]],'MPG Payment'!$B$4:$Z$130,25,0)</f>
        <v>0</v>
      </c>
      <c r="O1016" s="170">
        <f t="shared" si="67"/>
        <v>726</v>
      </c>
      <c r="P1016" t="str">
        <f>IFERROR(VLOOKUP(D1016,'Bank Master'!$C$3:$D$7987,2,0),"Indirect")</f>
        <v>Direct</v>
      </c>
      <c r="Q1016" t="str">
        <f>IFERROR(VLOOKUP(A1016,Table1424[],6,0),0)</f>
        <v>GANESH KUMAR</v>
      </c>
      <c r="R1016" t="str">
        <f>IFERROR(VLOOKUP(A1016,Table1424[],7,0),0)</f>
        <v>1940104000037794</v>
      </c>
      <c r="S1016" t="str">
        <f>IFERROR(VLOOKUP(A1016,Table1424[],8,0),0)</f>
        <v>IBKL0001940</v>
      </c>
      <c r="T1016">
        <f>IFERROR(VLOOKUP(A1016,Table1424[],9,0),0)</f>
        <v>0</v>
      </c>
      <c r="U1016" s="40">
        <f>IFERROR(VLOOKUP(A1016,Table1424[],10,0),0)</f>
        <v>45843</v>
      </c>
      <c r="V1016">
        <f t="shared" si="68"/>
        <v>1</v>
      </c>
      <c r="W1016" t="str">
        <f t="shared" si="69"/>
        <v>Available</v>
      </c>
      <c r="X1016" s="164" t="str" cm="1">
        <f t="array" aca="1" ref="X1016" ca="1">SUBSTITUTE(SUBSTITUTE(MID(CELL("filename"),FIND("[",CELL("filename"))+1,FIND("]",CELL("filename"))-FIND("[",CELL("filename"))-1)," JH Farmer Payment-",""),".xlsx","")</f>
        <v>Indent</v>
      </c>
      <c r="Y1016" s="13">
        <f t="shared" si="66"/>
        <v>11.536967161016952</v>
      </c>
      <c r="Z1016" s="3">
        <v>0</v>
      </c>
    </row>
    <row r="1017" spans="1:26" x14ac:dyDescent="0.25">
      <c r="A1017" t="str">
        <f>CONCATENATE(Table2[[#This Row],[Code]],Table2[[#This Row],[Farmers Code]])</f>
        <v>200600050009</v>
      </c>
      <c r="B1017" s="1" t="str">
        <f>INDEX('MPG Payment'!$A:$A,MATCH(Table2[[#This Row],[Code]],'MPG Payment'!B:B,0))</f>
        <v>BMC Code :2006</v>
      </c>
      <c r="C1017" t="str">
        <f>VLOOKUP(Table2[[#This Row],[Code]],'MPG Payment'!B:C,2,0)</f>
        <v>JIRABAR</v>
      </c>
      <c r="D1017" s="17">
        <v>20060005</v>
      </c>
      <c r="E1017" s="17" t="s">
        <v>36</v>
      </c>
      <c r="F1017" s="1">
        <v>7</v>
      </c>
      <c r="G1017" s="13">
        <v>25.78</v>
      </c>
      <c r="H1017" s="13">
        <v>1759.384</v>
      </c>
      <c r="I1017" s="166">
        <v>0</v>
      </c>
      <c r="J1017" s="191">
        <v>0</v>
      </c>
      <c r="K1017" s="166">
        <v>0</v>
      </c>
      <c r="L1017" s="166">
        <v>0</v>
      </c>
      <c r="M1017" s="18">
        <v>0</v>
      </c>
      <c r="N1017" s="165">
        <f>VLOOKUP(Table2[[#This Row],[Code]],'MPG Payment'!$B$4:$Z$130,25,0)</f>
        <v>0</v>
      </c>
      <c r="O1017" s="170">
        <f t="shared" si="67"/>
        <v>1759</v>
      </c>
      <c r="P1017" t="str">
        <f>IFERROR(VLOOKUP(D1017,'Bank Master'!$C$3:$D$7987,2,0),"Indirect")</f>
        <v>Direct</v>
      </c>
      <c r="Q1017" t="str">
        <f>IFERROR(VLOOKUP(A1017,Table1424[],6,0),0)</f>
        <v>TETRI DEVI</v>
      </c>
      <c r="R1017" t="str">
        <f>IFERROR(VLOOKUP(A1017,Table1424[],7,0),0)</f>
        <v>1940104000022817</v>
      </c>
      <c r="S1017" t="str">
        <f>IFERROR(VLOOKUP(A1017,Table1424[],8,0),0)</f>
        <v>IBKL0001940</v>
      </c>
      <c r="T1017" t="str">
        <f>IFERROR(VLOOKUP(A1017,Table1424[],9,0),0)</f>
        <v>IDBI BANK</v>
      </c>
      <c r="U1017" s="40">
        <f>IFERROR(VLOOKUP(A1017,Table1424[],10,0),0)</f>
        <v>0</v>
      </c>
      <c r="V1017">
        <f t="shared" si="68"/>
        <v>1</v>
      </c>
      <c r="W1017" t="str">
        <f t="shared" si="69"/>
        <v>Available</v>
      </c>
      <c r="X1017" s="164" t="str" cm="1">
        <f t="array" aca="1" ref="X1017" ca="1">SUBSTITUTE(SUBSTITUTE(MID(CELL("filename"),FIND("[",CELL("filename"))+1,FIND("]",CELL("filename"))-FIND("[",CELL("filename"))-1)," JH Farmer Payment-",""),".xlsx","")</f>
        <v>Indent</v>
      </c>
      <c r="Y1017" s="13">
        <f t="shared" si="66"/>
        <v>23.886128782001553</v>
      </c>
      <c r="Z1017" s="3">
        <v>0</v>
      </c>
    </row>
    <row r="1018" spans="1:26" x14ac:dyDescent="0.25">
      <c r="A1018" t="str">
        <f>CONCATENATE(Table2[[#This Row],[Code]],Table2[[#This Row],[Farmers Code]])</f>
        <v>200600050011</v>
      </c>
      <c r="B1018" s="1" t="str">
        <f>INDEX('MPG Payment'!$A:$A,MATCH(Table2[[#This Row],[Code]],'MPG Payment'!B:B,0))</f>
        <v>BMC Code :2006</v>
      </c>
      <c r="C1018" t="str">
        <f>VLOOKUP(Table2[[#This Row],[Code]],'MPG Payment'!B:C,2,0)</f>
        <v>JIRABAR</v>
      </c>
      <c r="D1018" s="17">
        <v>20060005</v>
      </c>
      <c r="E1018" s="17" t="s">
        <v>22</v>
      </c>
      <c r="F1018" s="1">
        <v>7</v>
      </c>
      <c r="G1018" s="13">
        <v>13.059999999999999</v>
      </c>
      <c r="H1018" s="13">
        <v>494.68699999999995</v>
      </c>
      <c r="I1018" s="166">
        <v>0</v>
      </c>
      <c r="J1018" s="191">
        <v>0</v>
      </c>
      <c r="K1018" s="166">
        <v>0</v>
      </c>
      <c r="L1018" s="166">
        <v>0</v>
      </c>
      <c r="M1018" s="18">
        <v>0</v>
      </c>
      <c r="N1018" s="165">
        <f>VLOOKUP(Table2[[#This Row],[Code]],'MPG Payment'!$B$4:$Z$130,25,0)</f>
        <v>0</v>
      </c>
      <c r="O1018" s="170">
        <f t="shared" si="67"/>
        <v>495</v>
      </c>
      <c r="P1018" t="str">
        <f>IFERROR(VLOOKUP(D1018,'Bank Master'!$C$3:$D$7987,2,0),"Indirect")</f>
        <v>Direct</v>
      </c>
      <c r="Q1018" t="str">
        <f>IFERROR(VLOOKUP(A1018,Table1424[],6,0),0)</f>
        <v>NAND KISHOR MAHTO</v>
      </c>
      <c r="R1018" t="str">
        <f>IFERROR(VLOOKUP(A1018,Table1424[],7,0),0)</f>
        <v>346801000000766</v>
      </c>
      <c r="S1018" t="str">
        <f>IFERROR(VLOOKUP(A1018,Table1424[],8,0),0)</f>
        <v>IOBA0003468</v>
      </c>
      <c r="T1018" t="str">
        <f>IFERROR(VLOOKUP(A1018,Table1424[],9,0),0)</f>
        <v>INDIAN OVERSEAS BANK</v>
      </c>
      <c r="U1018" s="40">
        <f>IFERROR(VLOOKUP(A1018,Table1424[],10,0),0)</f>
        <v>0</v>
      </c>
      <c r="V1018">
        <f t="shared" si="68"/>
        <v>1</v>
      </c>
      <c r="W1018" t="str">
        <f t="shared" si="69"/>
        <v>Available</v>
      </c>
      <c r="X1018" s="164" t="str" cm="1">
        <f t="array" aca="1" ref="X1018" ca="1">SUBSTITUTE(SUBSTITUTE(MID(CELL("filename"),FIND("[",CELL("filename"))+1,FIND("]",CELL("filename"))-FIND("[",CELL("filename"))-1)," JH Farmer Payment-",""),".xlsx","")</f>
        <v>Indent</v>
      </c>
      <c r="Y1018" s="13">
        <f t="shared" si="66"/>
        <v>13.257308575803982</v>
      </c>
      <c r="Z1018" s="3">
        <v>0</v>
      </c>
    </row>
    <row r="1019" spans="1:26" x14ac:dyDescent="0.25">
      <c r="A1019" t="str">
        <f>CONCATENATE(Table2[[#This Row],[Code]],Table2[[#This Row],[Farmers Code]])</f>
        <v>200600050013</v>
      </c>
      <c r="B1019" s="1" t="str">
        <f>INDEX('MPG Payment'!$A:$A,MATCH(Table2[[#This Row],[Code]],'MPG Payment'!B:B,0))</f>
        <v>BMC Code :2006</v>
      </c>
      <c r="C1019" t="str">
        <f>VLOOKUP(Table2[[#This Row],[Code]],'MPG Payment'!B:C,2,0)</f>
        <v>JIRABAR</v>
      </c>
      <c r="D1019" s="17">
        <v>20060005</v>
      </c>
      <c r="E1019" s="17" t="s">
        <v>23</v>
      </c>
      <c r="F1019" s="1">
        <v>12</v>
      </c>
      <c r="G1019" s="13">
        <v>28.799999999999997</v>
      </c>
      <c r="H1019" s="13">
        <v>1503.0176000000001</v>
      </c>
      <c r="I1019" s="166">
        <v>0</v>
      </c>
      <c r="J1019" s="191">
        <v>0</v>
      </c>
      <c r="K1019" s="166">
        <v>0</v>
      </c>
      <c r="L1019" s="166">
        <v>0</v>
      </c>
      <c r="M1019" s="18">
        <v>0</v>
      </c>
      <c r="N1019" s="165">
        <f>VLOOKUP(Table2[[#This Row],[Code]],'MPG Payment'!$B$4:$Z$130,25,0)</f>
        <v>0</v>
      </c>
      <c r="O1019" s="170">
        <f t="shared" si="67"/>
        <v>1503</v>
      </c>
      <c r="P1019" t="str">
        <f>IFERROR(VLOOKUP(D1019,'Bank Master'!$C$3:$D$7987,2,0),"Indirect")</f>
        <v>Direct</v>
      </c>
      <c r="Q1019" t="str">
        <f>IFERROR(VLOOKUP(A1019,Table1424[],6,0),0)</f>
        <v>LOCHAN SAHU</v>
      </c>
      <c r="R1019" t="str">
        <f>IFERROR(VLOOKUP(A1019,Table1424[],7,0),0)</f>
        <v>1940104000006682</v>
      </c>
      <c r="S1019" t="str">
        <f>IFERROR(VLOOKUP(A1019,Table1424[],8,0),0)</f>
        <v>IBKL0001940</v>
      </c>
      <c r="T1019" t="str">
        <f>IFERROR(VLOOKUP(A1019,Table1424[],9,0),0)</f>
        <v xml:space="preserve">IDBI Bank </v>
      </c>
      <c r="U1019" s="40">
        <f>IFERROR(VLOOKUP(A1019,Table1424[],10,0),0)</f>
        <v>45663</v>
      </c>
      <c r="V1019">
        <f t="shared" si="68"/>
        <v>1</v>
      </c>
      <c r="W1019" t="str">
        <f t="shared" si="69"/>
        <v>Available</v>
      </c>
      <c r="X1019" s="164" t="str" cm="1">
        <f t="array" aca="1" ref="X1019" ca="1">SUBSTITUTE(SUBSTITUTE(MID(CELL("filename"),FIND("[",CELL("filename"))+1,FIND("]",CELL("filename"))-FIND("[",CELL("filename"))-1)," JH Farmer Payment-",""),".xlsx","")</f>
        <v>Indent</v>
      </c>
      <c r="Y1019" s="13">
        <f t="shared" si="66"/>
        <v>31.312866666666675</v>
      </c>
      <c r="Z1019" s="3">
        <v>0</v>
      </c>
    </row>
    <row r="1020" spans="1:26" x14ac:dyDescent="0.25">
      <c r="A1020" t="str">
        <f>CONCATENATE(Table2[[#This Row],[Code]],Table2[[#This Row],[Farmers Code]])</f>
        <v>200600050014</v>
      </c>
      <c r="B1020" s="1" t="str">
        <f>INDEX('MPG Payment'!$A:$A,MATCH(Table2[[#This Row],[Code]],'MPG Payment'!B:B,0))</f>
        <v>BMC Code :2006</v>
      </c>
      <c r="C1020" t="str">
        <f>VLOOKUP(Table2[[#This Row],[Code]],'MPG Payment'!B:C,2,0)</f>
        <v>JIRABAR</v>
      </c>
      <c r="D1020" s="17">
        <v>20060005</v>
      </c>
      <c r="E1020" s="17" t="s">
        <v>24</v>
      </c>
      <c r="F1020" s="1">
        <v>7</v>
      </c>
      <c r="G1020" s="13">
        <v>36.260000000000005</v>
      </c>
      <c r="H1020" s="13">
        <v>1366.4114000000002</v>
      </c>
      <c r="I1020" s="166">
        <v>0</v>
      </c>
      <c r="J1020" s="191">
        <v>0</v>
      </c>
      <c r="K1020" s="166">
        <v>0</v>
      </c>
      <c r="L1020" s="166">
        <v>0</v>
      </c>
      <c r="M1020" s="18">
        <v>0</v>
      </c>
      <c r="N1020" s="165">
        <f>VLOOKUP(Table2[[#This Row],[Code]],'MPG Payment'!$B$4:$Z$130,25,0)</f>
        <v>0</v>
      </c>
      <c r="O1020" s="170">
        <f t="shared" si="67"/>
        <v>1366</v>
      </c>
      <c r="P1020" t="str">
        <f>IFERROR(VLOOKUP(D1020,'Bank Master'!$C$3:$D$7987,2,0),"Indirect")</f>
        <v>Direct</v>
      </c>
      <c r="Q1020" t="str">
        <f>IFERROR(VLOOKUP(A1020,Table1424[],6,0),0)</f>
        <v>DEEPAK KUMAR</v>
      </c>
      <c r="R1020" t="str">
        <f>IFERROR(VLOOKUP(A1020,Table1424[],7,0),0)</f>
        <v>1940104000003674</v>
      </c>
      <c r="S1020" t="str">
        <f>IFERROR(VLOOKUP(A1020,Table1424[],8,0),0)</f>
        <v>IBKL0001940</v>
      </c>
      <c r="T1020">
        <f>IFERROR(VLOOKUP(A1020,Table1424[],9,0),0)</f>
        <v>0</v>
      </c>
      <c r="U1020" s="40">
        <f>IFERROR(VLOOKUP(A1020,Table1424[],10,0),0)</f>
        <v>0</v>
      </c>
      <c r="V1020">
        <f t="shared" si="68"/>
        <v>1</v>
      </c>
      <c r="W1020" t="str">
        <f t="shared" si="69"/>
        <v>Available</v>
      </c>
      <c r="X1020" s="164" t="str" cm="1">
        <f t="array" aca="1" ref="X1020" ca="1">SUBSTITUTE(SUBSTITUTE(MID(CELL("filename"),FIND("[",CELL("filename"))+1,FIND("]",CELL("filename"))-FIND("[",CELL("filename"))-1)," JH Farmer Payment-",""),".xlsx","")</f>
        <v>Indent</v>
      </c>
      <c r="Y1020" s="13">
        <f t="shared" si="66"/>
        <v>13.189299227799228</v>
      </c>
      <c r="Z1020" s="3">
        <v>0</v>
      </c>
    </row>
    <row r="1021" spans="1:26" x14ac:dyDescent="0.25">
      <c r="A1021" t="str">
        <f>CONCATENATE(Table2[[#This Row],[Code]],Table2[[#This Row],[Farmers Code]])</f>
        <v>200600050015</v>
      </c>
      <c r="B1021" s="1" t="str">
        <f>INDEX('MPG Payment'!$A:$A,MATCH(Table2[[#This Row],[Code]],'MPG Payment'!B:B,0))</f>
        <v>BMC Code :2006</v>
      </c>
      <c r="C1021" t="str">
        <f>VLOOKUP(Table2[[#This Row],[Code]],'MPG Payment'!B:C,2,0)</f>
        <v>JIRABAR</v>
      </c>
      <c r="D1021" s="17">
        <v>20060005</v>
      </c>
      <c r="E1021" s="17" t="s">
        <v>25</v>
      </c>
      <c r="F1021" s="1">
        <v>14</v>
      </c>
      <c r="G1021" s="13">
        <v>39.160000000000004</v>
      </c>
      <c r="H1021" s="13">
        <v>1628.5146</v>
      </c>
      <c r="I1021" s="166">
        <v>0</v>
      </c>
      <c r="J1021" s="191">
        <v>0</v>
      </c>
      <c r="K1021" s="166">
        <v>0</v>
      </c>
      <c r="L1021" s="166">
        <v>0</v>
      </c>
      <c r="M1021" s="18">
        <v>0</v>
      </c>
      <c r="N1021" s="165">
        <f>VLOOKUP(Table2[[#This Row],[Code]],'MPG Payment'!$B$4:$Z$130,25,0)</f>
        <v>0</v>
      </c>
      <c r="O1021" s="170">
        <f t="shared" si="67"/>
        <v>1629</v>
      </c>
      <c r="P1021" t="str">
        <f>IFERROR(VLOOKUP(D1021,'Bank Master'!$C$3:$D$7987,2,0),"Indirect")</f>
        <v>Direct</v>
      </c>
      <c r="Q1021" t="str">
        <f>IFERROR(VLOOKUP(A1021,Table1424[],6,0),0)</f>
        <v>JHIRGA ORAON</v>
      </c>
      <c r="R1021" t="str">
        <f>IFERROR(VLOOKUP(A1021,Table1424[],7,0),0)</f>
        <v>1940104000038951</v>
      </c>
      <c r="S1021" t="str">
        <f>IFERROR(VLOOKUP(A1021,Table1424[],8,0),0)</f>
        <v>IBKL0001940</v>
      </c>
      <c r="T1021">
        <f>IFERROR(VLOOKUP(A1021,Table1424[],9,0),0)</f>
        <v>0</v>
      </c>
      <c r="U1021" s="40">
        <f>IFERROR(VLOOKUP(A1021,Table1424[],10,0),0)</f>
        <v>0</v>
      </c>
      <c r="V1021">
        <f t="shared" si="68"/>
        <v>1</v>
      </c>
      <c r="W1021" t="str">
        <f t="shared" si="69"/>
        <v>Available</v>
      </c>
      <c r="X1021" s="164" t="str" cm="1">
        <f t="array" aca="1" ref="X1021" ca="1">SUBSTITUTE(SUBSTITUTE(MID(CELL("filename"),FIND("[",CELL("filename"))+1,FIND("]",CELL("filename"))-FIND("[",CELL("filename"))-1)," JH Farmer Payment-",""),".xlsx","")</f>
        <v>Indent</v>
      </c>
      <c r="Y1021" s="13">
        <f t="shared" si="66"/>
        <v>29.11032226762002</v>
      </c>
      <c r="Z1021" s="3">
        <v>0</v>
      </c>
    </row>
    <row r="1022" spans="1:26" x14ac:dyDescent="0.25">
      <c r="A1022" t="str">
        <f>CONCATENATE(Table2[[#This Row],[Code]],Table2[[#This Row],[Farmers Code]])</f>
        <v>200600050020</v>
      </c>
      <c r="B1022" s="1" t="str">
        <f>INDEX('MPG Payment'!$A:$A,MATCH(Table2[[#This Row],[Code]],'MPG Payment'!B:B,0))</f>
        <v>BMC Code :2006</v>
      </c>
      <c r="C1022" t="str">
        <f>VLOOKUP(Table2[[#This Row],[Code]],'MPG Payment'!B:C,2,0)</f>
        <v>JIRABAR</v>
      </c>
      <c r="D1022" s="17">
        <v>20060005</v>
      </c>
      <c r="E1022" s="17" t="s">
        <v>4</v>
      </c>
      <c r="F1022" s="1">
        <v>7</v>
      </c>
      <c r="G1022" s="13">
        <v>19.34</v>
      </c>
      <c r="H1022" s="13">
        <v>1410.6748</v>
      </c>
      <c r="I1022" s="166">
        <v>0</v>
      </c>
      <c r="J1022" s="191">
        <v>0</v>
      </c>
      <c r="K1022" s="166">
        <v>0</v>
      </c>
      <c r="L1022" s="166">
        <v>0</v>
      </c>
      <c r="M1022" s="18">
        <v>0</v>
      </c>
      <c r="N1022" s="165">
        <f>VLOOKUP(Table2[[#This Row],[Code]],'MPG Payment'!$B$4:$Z$130,25,0)</f>
        <v>0</v>
      </c>
      <c r="O1022" s="170">
        <f t="shared" si="67"/>
        <v>1411</v>
      </c>
      <c r="P1022" t="str">
        <f>IFERROR(VLOOKUP(D1022,'Bank Master'!$C$3:$D$7987,2,0),"Indirect")</f>
        <v>Direct</v>
      </c>
      <c r="Q1022" t="str">
        <f>IFERROR(VLOOKUP(A1022,Table1424[],6,0),0)</f>
        <v>NARESH SAHU</v>
      </c>
      <c r="R1022" t="str">
        <f>IFERROR(VLOOKUP(A1022,Table1424[],7,0),0)</f>
        <v>1940104000006491</v>
      </c>
      <c r="S1022" t="str">
        <f>IFERROR(VLOOKUP(A1022,Table1424[],8,0),0)</f>
        <v>IBKL0001940</v>
      </c>
      <c r="T1022">
        <f>IFERROR(VLOOKUP(A1022,Table1424[],9,0),0)</f>
        <v>0</v>
      </c>
      <c r="U1022" s="40">
        <f>IFERROR(VLOOKUP(A1022,Table1424[],10,0),0)</f>
        <v>45831</v>
      </c>
      <c r="V1022">
        <f t="shared" si="68"/>
        <v>1</v>
      </c>
      <c r="W1022" t="str">
        <f t="shared" si="69"/>
        <v>Available</v>
      </c>
      <c r="X1022" s="164" t="str" cm="1">
        <f t="array" aca="1" ref="X1022" ca="1">SUBSTITUTE(SUBSTITUTE(MID(CELL("filename"),FIND("[",CELL("filename"))+1,FIND("]",CELL("filename"))-FIND("[",CELL("filename"))-1)," JH Farmer Payment-",""),".xlsx","")</f>
        <v>Indent</v>
      </c>
      <c r="Y1022" s="13">
        <f t="shared" si="66"/>
        <v>25.529275077559465</v>
      </c>
      <c r="Z1022" s="3">
        <v>0</v>
      </c>
    </row>
    <row r="1023" spans="1:26" x14ac:dyDescent="0.25">
      <c r="A1023" t="str">
        <f>CONCATENATE(Table2[[#This Row],[Code]],Table2[[#This Row],[Farmers Code]])</f>
        <v>200600050022</v>
      </c>
      <c r="B1023" s="1" t="str">
        <f>INDEX('MPG Payment'!$A:$A,MATCH(Table2[[#This Row],[Code]],'MPG Payment'!B:B,0))</f>
        <v>BMC Code :2006</v>
      </c>
      <c r="C1023" t="str">
        <f>VLOOKUP(Table2[[#This Row],[Code]],'MPG Payment'!B:C,2,0)</f>
        <v>JIRABAR</v>
      </c>
      <c r="D1023" s="17">
        <v>20060005</v>
      </c>
      <c r="E1023" s="17" t="s">
        <v>37</v>
      </c>
      <c r="F1023" s="1">
        <v>6</v>
      </c>
      <c r="G1023" s="13">
        <v>10.760000000000002</v>
      </c>
      <c r="H1023" s="13">
        <v>483.589</v>
      </c>
      <c r="I1023" s="166">
        <v>0</v>
      </c>
      <c r="J1023" s="191">
        <v>0</v>
      </c>
      <c r="K1023" s="166">
        <v>0</v>
      </c>
      <c r="L1023" s="166">
        <v>0</v>
      </c>
      <c r="M1023" s="18">
        <v>0</v>
      </c>
      <c r="N1023" s="165">
        <f>VLOOKUP(Table2[[#This Row],[Code]],'MPG Payment'!$B$4:$Z$130,25,0)</f>
        <v>0</v>
      </c>
      <c r="O1023" s="170">
        <f t="shared" si="67"/>
        <v>484</v>
      </c>
      <c r="P1023" t="str">
        <f>IFERROR(VLOOKUP(D1023,'Bank Master'!$C$3:$D$7987,2,0),"Indirect")</f>
        <v>Direct</v>
      </c>
      <c r="Q1023" t="str">
        <f>IFERROR(VLOOKUP(A1023,Table1424[],6,0),0)</f>
        <v>PACHU ORAON</v>
      </c>
      <c r="R1023" t="str">
        <f>IFERROR(VLOOKUP(A1023,Table1424[],7,0),0)</f>
        <v>346801000012266</v>
      </c>
      <c r="S1023" t="str">
        <f>IFERROR(VLOOKUP(A1023,Table1424[],8,0),0)</f>
        <v>IOBA0003468</v>
      </c>
      <c r="T1023">
        <f>IFERROR(VLOOKUP(A1023,Table1424[],9,0),0)</f>
        <v>0</v>
      </c>
      <c r="U1023" s="40">
        <f>IFERROR(VLOOKUP(A1023,Table1424[],10,0),0)</f>
        <v>45853</v>
      </c>
      <c r="V1023">
        <f t="shared" si="68"/>
        <v>1</v>
      </c>
      <c r="W1023" t="str">
        <f t="shared" si="69"/>
        <v>Available</v>
      </c>
      <c r="X1023" s="164" t="str" cm="1">
        <f t="array" aca="1" ref="X1023" ca="1">SUBSTITUTE(SUBSTITUTE(MID(CELL("filename"),FIND("[",CELL("filename"))+1,FIND("]",CELL("filename"))-FIND("[",CELL("filename"))-1)," JH Farmer Payment-",""),".xlsx","")</f>
        <v>Indent</v>
      </c>
      <c r="Y1023" s="13">
        <f t="shared" si="66"/>
        <v>13.482964684014869</v>
      </c>
      <c r="Z1023" s="3">
        <v>0</v>
      </c>
    </row>
    <row r="1024" spans="1:26" x14ac:dyDescent="0.25">
      <c r="A1024" t="str">
        <f>CONCATENATE(Table2[[#This Row],[Code]],Table2[[#This Row],[Farmers Code]])</f>
        <v>200600050024</v>
      </c>
      <c r="B1024" s="1" t="str">
        <f>INDEX('MPG Payment'!$A:$A,MATCH(Table2[[#This Row],[Code]],'MPG Payment'!B:B,0))</f>
        <v>BMC Code :2006</v>
      </c>
      <c r="C1024" t="str">
        <f>VLOOKUP(Table2[[#This Row],[Code]],'MPG Payment'!B:C,2,0)</f>
        <v>JIRABAR</v>
      </c>
      <c r="D1024" s="17">
        <v>20060005</v>
      </c>
      <c r="E1024" s="17" t="s">
        <v>29</v>
      </c>
      <c r="F1024" s="1">
        <v>14</v>
      </c>
      <c r="G1024" s="13">
        <v>131.54</v>
      </c>
      <c r="H1024" s="13">
        <v>7341.0937999999996</v>
      </c>
      <c r="I1024" s="166">
        <v>0</v>
      </c>
      <c r="J1024" s="191">
        <v>0</v>
      </c>
      <c r="K1024" s="166">
        <v>0</v>
      </c>
      <c r="L1024" s="166">
        <v>0</v>
      </c>
      <c r="M1024" s="18">
        <v>0</v>
      </c>
      <c r="N1024" s="165">
        <f>VLOOKUP(Table2[[#This Row],[Code]],'MPG Payment'!$B$4:$Z$130,25,0)</f>
        <v>0</v>
      </c>
      <c r="O1024" s="170">
        <f t="shared" si="67"/>
        <v>7341</v>
      </c>
      <c r="P1024" t="str">
        <f>IFERROR(VLOOKUP(D1024,'Bank Master'!$C$3:$D$7987,2,0),"Indirect")</f>
        <v>Direct</v>
      </c>
      <c r="Q1024" t="str">
        <f>IFERROR(VLOOKUP(A1024,Table1424[],6,0),0)</f>
        <v>SURESH SAHU</v>
      </c>
      <c r="R1024" t="str">
        <f>IFERROR(VLOOKUP(A1024,Table1424[],7,0),0)</f>
        <v>1940104000018832</v>
      </c>
      <c r="S1024" t="str">
        <f>IFERROR(VLOOKUP(A1024,Table1424[],8,0),0)</f>
        <v>IBKL0001940</v>
      </c>
      <c r="T1024">
        <f>IFERROR(VLOOKUP(A1024,Table1424[],9,0),0)</f>
        <v>0</v>
      </c>
      <c r="U1024" s="40">
        <f>IFERROR(VLOOKUP(A1024,Table1424[],10,0),0)</f>
        <v>45853</v>
      </c>
      <c r="V1024">
        <f t="shared" si="68"/>
        <v>1</v>
      </c>
      <c r="W1024" t="str">
        <f t="shared" si="69"/>
        <v>Available</v>
      </c>
      <c r="X1024" s="164" t="str" cm="1">
        <f t="array" aca="1" ref="X1024" ca="1">SUBSTITUTE(SUBSTITUTE(MID(CELL("filename"),FIND("[",CELL("filename"))+1,FIND("]",CELL("filename"))-FIND("[",CELL("filename"))-1)," JH Farmer Payment-",""),".xlsx","")</f>
        <v>Indent</v>
      </c>
      <c r="Y1024" s="13">
        <f t="shared" si="66"/>
        <v>39.066182606051392</v>
      </c>
      <c r="Z1024" s="3">
        <v>0</v>
      </c>
    </row>
    <row r="1025" spans="1:26" x14ac:dyDescent="0.25">
      <c r="A1025" t="str">
        <f>CONCATENATE(Table2[[#This Row],[Code]],Table2[[#This Row],[Farmers Code]])</f>
        <v>200600050028</v>
      </c>
      <c r="B1025" s="1" t="str">
        <f>INDEX('MPG Payment'!$A:$A,MATCH(Table2[[#This Row],[Code]],'MPG Payment'!B:B,0))</f>
        <v>BMC Code :2006</v>
      </c>
      <c r="C1025" t="str">
        <f>VLOOKUP(Table2[[#This Row],[Code]],'MPG Payment'!B:C,2,0)</f>
        <v>JIRABAR</v>
      </c>
      <c r="D1025" s="17">
        <v>20060005</v>
      </c>
      <c r="E1025" s="17" t="s">
        <v>30</v>
      </c>
      <c r="F1025" s="1">
        <v>7</v>
      </c>
      <c r="G1025" s="13">
        <v>52.519999999999996</v>
      </c>
      <c r="H1025" s="13">
        <v>1915.9885999999997</v>
      </c>
      <c r="I1025" s="166">
        <v>0</v>
      </c>
      <c r="J1025" s="191">
        <v>0</v>
      </c>
      <c r="K1025" s="166">
        <v>0</v>
      </c>
      <c r="L1025" s="166">
        <v>0</v>
      </c>
      <c r="M1025" s="18">
        <v>0</v>
      </c>
      <c r="N1025" s="165">
        <f>VLOOKUP(Table2[[#This Row],[Code]],'MPG Payment'!$B$4:$Z$130,25,0)</f>
        <v>0</v>
      </c>
      <c r="O1025" s="170">
        <f t="shared" si="67"/>
        <v>1916</v>
      </c>
      <c r="P1025" t="str">
        <f>IFERROR(VLOOKUP(D1025,'Bank Master'!$C$3:$D$7987,2,0),"Indirect")</f>
        <v>Direct</v>
      </c>
      <c r="Q1025" t="str">
        <f>IFERROR(VLOOKUP(A1025,Table1424[],6,0),0)</f>
        <v>VIDYAWATI DEVI</v>
      </c>
      <c r="R1025" t="str">
        <f>IFERROR(VLOOKUP(A1025,Table1424[],7,0),0)</f>
        <v>1940104000033035</v>
      </c>
      <c r="S1025" t="str">
        <f>IFERROR(VLOOKUP(A1025,Table1424[],8,0),0)</f>
        <v>IBKL0001940</v>
      </c>
      <c r="T1025">
        <f>IFERROR(VLOOKUP(A1025,Table1424[],9,0),0)</f>
        <v>0</v>
      </c>
      <c r="U1025" s="40">
        <f>IFERROR(VLOOKUP(A1025,Table1424[],10,0),0)</f>
        <v>45908</v>
      </c>
      <c r="V1025">
        <f t="shared" si="68"/>
        <v>1</v>
      </c>
      <c r="W1025" t="str">
        <f t="shared" si="69"/>
        <v>Available</v>
      </c>
      <c r="X1025" s="164" t="str" cm="1">
        <f t="array" aca="1" ref="X1025" ca="1">SUBSTITUTE(SUBSTITUTE(MID(CELL("filename"),FIND("[",CELL("filename"))+1,FIND("]",CELL("filename"))-FIND("[",CELL("filename"))-1)," JH Farmer Payment-",""),".xlsx","")</f>
        <v>Indent</v>
      </c>
      <c r="Y1025" s="13">
        <f t="shared" si="66"/>
        <v>12.768393183549124</v>
      </c>
      <c r="Z1025" s="3">
        <v>0</v>
      </c>
    </row>
    <row r="1026" spans="1:26" x14ac:dyDescent="0.25">
      <c r="A1026" t="str">
        <f>CONCATENATE(Table2[[#This Row],[Code]],Table2[[#This Row],[Farmers Code]])</f>
        <v>200600050032</v>
      </c>
      <c r="B1026" s="1" t="str">
        <f>INDEX('MPG Payment'!$A:$A,MATCH(Table2[[#This Row],[Code]],'MPG Payment'!B:B,0))</f>
        <v>BMC Code :2006</v>
      </c>
      <c r="C1026" t="str">
        <f>VLOOKUP(Table2[[#This Row],[Code]],'MPG Payment'!B:C,2,0)</f>
        <v>JIRABAR</v>
      </c>
      <c r="D1026" s="17">
        <v>20060005</v>
      </c>
      <c r="E1026" s="17" t="s">
        <v>8</v>
      </c>
      <c r="F1026" s="1">
        <v>7</v>
      </c>
      <c r="G1026" s="13">
        <v>20.86</v>
      </c>
      <c r="H1026" s="13">
        <v>1529.7144000000001</v>
      </c>
      <c r="I1026" s="166">
        <v>0</v>
      </c>
      <c r="J1026" s="191">
        <v>0</v>
      </c>
      <c r="K1026" s="166">
        <v>0</v>
      </c>
      <c r="L1026" s="166">
        <v>0</v>
      </c>
      <c r="M1026" s="18">
        <v>0</v>
      </c>
      <c r="N1026" s="165">
        <f>VLOOKUP(Table2[[#This Row],[Code]],'MPG Payment'!$B$4:$Z$130,25,0)</f>
        <v>0</v>
      </c>
      <c r="O1026" s="170">
        <f t="shared" si="67"/>
        <v>1530</v>
      </c>
      <c r="P1026" t="str">
        <f>IFERROR(VLOOKUP(D1026,'Bank Master'!$C$3:$D$7987,2,0),"Indirect")</f>
        <v>Direct</v>
      </c>
      <c r="Q1026" t="str">
        <f>IFERROR(VLOOKUP(A1026,Table1424[],6,0),0)</f>
        <v>PUNAM DEVI</v>
      </c>
      <c r="R1026" t="str">
        <f>IFERROR(VLOOKUP(A1026,Table1424[],7,0),0)</f>
        <v>317001000007813</v>
      </c>
      <c r="S1026" t="str">
        <f>IFERROR(VLOOKUP(A1026,Table1424[],8,0),0)</f>
        <v>IOBA0003170</v>
      </c>
      <c r="T1026">
        <f>IFERROR(VLOOKUP(A1026,Table1424[],9,0),0)</f>
        <v>0</v>
      </c>
      <c r="U1026" s="40">
        <f>IFERROR(VLOOKUP(A1026,Table1424[],10,0),0)</f>
        <v>45923</v>
      </c>
      <c r="V1026">
        <f t="shared" si="68"/>
        <v>1</v>
      </c>
      <c r="W1026" t="str">
        <f t="shared" si="69"/>
        <v>Available</v>
      </c>
      <c r="X1026" s="164" t="str" cm="1">
        <f t="array" aca="1" ref="X1026" ca="1">SUBSTITUTE(SUBSTITUTE(MID(CELL("filename"),FIND("[",CELL("filename"))+1,FIND("]",CELL("filename"))-FIND("[",CELL("filename"))-1)," JH Farmer Payment-",""),".xlsx","")</f>
        <v>Indent</v>
      </c>
      <c r="Y1026" s="13">
        <f t="shared" si="66"/>
        <v>25.666348993288594</v>
      </c>
      <c r="Z1026" s="3">
        <v>0</v>
      </c>
    </row>
    <row r="1027" spans="1:26" x14ac:dyDescent="0.25">
      <c r="A1027" t="str">
        <f>CONCATENATE(Table2[[#This Row],[Code]],Table2[[#This Row],[Farmers Code]])</f>
        <v>200600050039</v>
      </c>
      <c r="B1027" s="1" t="str">
        <f>INDEX('MPG Payment'!$A:$A,MATCH(Table2[[#This Row],[Code]],'MPG Payment'!B:B,0))</f>
        <v>BMC Code :2006</v>
      </c>
      <c r="C1027" t="str">
        <f>VLOOKUP(Table2[[#This Row],[Code]],'MPG Payment'!B:C,2,0)</f>
        <v>JIRABAR</v>
      </c>
      <c r="D1027" s="17">
        <v>20060005</v>
      </c>
      <c r="E1027" s="17" t="s">
        <v>12</v>
      </c>
      <c r="F1027" s="1">
        <v>14</v>
      </c>
      <c r="G1027" s="13">
        <v>38.599999999999994</v>
      </c>
      <c r="H1027" s="13">
        <v>1518.9312</v>
      </c>
      <c r="I1027" s="166">
        <v>0</v>
      </c>
      <c r="J1027" s="191">
        <v>0</v>
      </c>
      <c r="K1027" s="166">
        <v>0</v>
      </c>
      <c r="L1027" s="166">
        <v>0</v>
      </c>
      <c r="M1027" s="18">
        <v>0</v>
      </c>
      <c r="N1027" s="165">
        <f>VLOOKUP(Table2[[#This Row],[Code]],'MPG Payment'!$B$4:$Z$130,25,0)</f>
        <v>0</v>
      </c>
      <c r="O1027" s="170">
        <f t="shared" si="67"/>
        <v>1519</v>
      </c>
      <c r="P1027" t="str">
        <f>IFERROR(VLOOKUP(D1027,'Bank Master'!$C$3:$D$7987,2,0),"Indirect")</f>
        <v>Direct</v>
      </c>
      <c r="Q1027" t="str">
        <f>IFERROR(VLOOKUP(A1027,Table1424[],6,0),0)</f>
        <v>BUNCHI DEVI</v>
      </c>
      <c r="R1027" t="str">
        <f>IFERROR(VLOOKUP(A1027,Table1424[],7,0),0)</f>
        <v>1940104000023001</v>
      </c>
      <c r="S1027" t="str">
        <f>IFERROR(VLOOKUP(A1027,Table1424[],8,0),0)</f>
        <v>IBKL0001940</v>
      </c>
      <c r="T1027">
        <f>IFERROR(VLOOKUP(A1027,Table1424[],9,0),0)</f>
        <v>0</v>
      </c>
      <c r="U1027" s="40">
        <f>IFERROR(VLOOKUP(A1027,Table1424[],10,0),0)</f>
        <v>46258</v>
      </c>
      <c r="V1027">
        <f t="shared" si="68"/>
        <v>1</v>
      </c>
      <c r="W1027" t="str">
        <f t="shared" si="69"/>
        <v>Available</v>
      </c>
      <c r="X1027" s="164" t="str" cm="1">
        <f t="array" aca="1" ref="X1027" ca="1">SUBSTITUTE(SUBSTITUTE(MID(CELL("filename"),FIND("[",CELL("filename"))+1,FIND("]",CELL("filename"))-FIND("[",CELL("filename"))-1)," JH Farmer Payment-",""),".xlsx","")</f>
        <v>Indent</v>
      </c>
      <c r="Y1027" s="13">
        <f t="shared" ref="Y1027:Y1090" si="70">(F1027*0.05)*(H1027/G1027)</f>
        <v>27.545384455958555</v>
      </c>
      <c r="Z1027" s="3">
        <v>0</v>
      </c>
    </row>
    <row r="1028" spans="1:26" x14ac:dyDescent="0.25">
      <c r="A1028" t="str">
        <f>CONCATENATE(Table2[[#This Row],[Code]],Table2[[#This Row],[Farmers Code]])</f>
        <v>200600070003</v>
      </c>
      <c r="B1028" s="1" t="str">
        <f>INDEX('MPG Payment'!$A:$A,MATCH(Table2[[#This Row],[Code]],'MPG Payment'!B:B,0))</f>
        <v>BMC Code :2006</v>
      </c>
      <c r="C1028" t="str">
        <f>VLOOKUP(Table2[[#This Row],[Code]],'MPG Payment'!B:C,2,0)</f>
        <v>HOCHAR</v>
      </c>
      <c r="D1028" s="17">
        <v>20060007</v>
      </c>
      <c r="E1028" s="17" t="s">
        <v>0</v>
      </c>
      <c r="F1028" s="1">
        <v>5</v>
      </c>
      <c r="G1028" s="13">
        <v>271.89</v>
      </c>
      <c r="H1028" s="13">
        <v>11068.5532</v>
      </c>
      <c r="I1028" s="166">
        <v>0</v>
      </c>
      <c r="J1028" s="191">
        <v>0</v>
      </c>
      <c r="K1028" s="166">
        <v>0</v>
      </c>
      <c r="L1028" s="166">
        <v>0</v>
      </c>
      <c r="M1028" s="18">
        <v>0</v>
      </c>
      <c r="N1028" s="165">
        <f>VLOOKUP(Table2[[#This Row],[Code]],'MPG Payment'!$B$4:$Z$130,25,0)</f>
        <v>0</v>
      </c>
      <c r="O1028" s="170">
        <f t="shared" si="67"/>
        <v>11069</v>
      </c>
      <c r="P1028" t="str">
        <f>IFERROR(VLOOKUP(D1028,'Bank Master'!$C$3:$D$7987,2,0),"Indirect")</f>
        <v>Direct</v>
      </c>
      <c r="Q1028" t="str">
        <f>IFERROR(VLOOKUP(A1028,Table1424[],6,0),0)</f>
        <v>TULSI PRASAD SAHU</v>
      </c>
      <c r="R1028" t="str">
        <f>IFERROR(VLOOKUP(A1028,Table1424[],7,0),0)</f>
        <v>589510110004254</v>
      </c>
      <c r="S1028" t="str">
        <f>IFERROR(VLOOKUP(A1028,Table1424[],8,0),0)</f>
        <v>BKID0005900</v>
      </c>
      <c r="T1028" t="str">
        <f>IFERROR(VLOOKUP(A1028,Table1424[],9,0),0)</f>
        <v>BANK OF INDIA</v>
      </c>
      <c r="U1028" s="40">
        <f>IFERROR(VLOOKUP(A1028,Table1424[],10,0),0)</f>
        <v>0</v>
      </c>
      <c r="V1028">
        <f t="shared" si="68"/>
        <v>1</v>
      </c>
      <c r="W1028" t="str">
        <f t="shared" si="69"/>
        <v>Available</v>
      </c>
      <c r="X1028" s="164" t="str" cm="1">
        <f t="array" aca="1" ref="X1028" ca="1">SUBSTITUTE(SUBSTITUTE(MID(CELL("filename"),FIND("[",CELL("filename"))+1,FIND("]",CELL("filename"))-FIND("[",CELL("filename"))-1)," JH Farmer Payment-",""),".xlsx","")</f>
        <v>Indent</v>
      </c>
      <c r="Y1028" s="13">
        <f t="shared" si="70"/>
        <v>10.177418441281402</v>
      </c>
      <c r="Z1028" s="3">
        <v>0</v>
      </c>
    </row>
    <row r="1029" spans="1:26" x14ac:dyDescent="0.25">
      <c r="A1029" t="str">
        <f>CONCATENATE(Table2[[#This Row],[Code]],Table2[[#This Row],[Farmers Code]])</f>
        <v>200600070010</v>
      </c>
      <c r="B1029" s="1" t="str">
        <f>INDEX('MPG Payment'!$A:$A,MATCH(Table2[[#This Row],[Code]],'MPG Payment'!B:B,0))</f>
        <v>BMC Code :2006</v>
      </c>
      <c r="C1029" t="str">
        <f>VLOOKUP(Table2[[#This Row],[Code]],'MPG Payment'!B:C,2,0)</f>
        <v>HOCHAR</v>
      </c>
      <c r="D1029" s="17">
        <v>20060007</v>
      </c>
      <c r="E1029" s="17" t="s">
        <v>21</v>
      </c>
      <c r="F1029" s="1">
        <v>12</v>
      </c>
      <c r="G1029" s="13">
        <v>244.63000000000002</v>
      </c>
      <c r="H1029" s="13">
        <v>10138.909099999999</v>
      </c>
      <c r="I1029" s="166">
        <v>0</v>
      </c>
      <c r="J1029" s="191">
        <v>0</v>
      </c>
      <c r="K1029" s="166">
        <v>0</v>
      </c>
      <c r="L1029" s="166">
        <v>0</v>
      </c>
      <c r="M1029" s="18">
        <v>0</v>
      </c>
      <c r="N1029" s="165">
        <f>VLOOKUP(Table2[[#This Row],[Code]],'MPG Payment'!$B$4:$Z$130,25,0)</f>
        <v>0</v>
      </c>
      <c r="O1029" s="170">
        <f t="shared" si="67"/>
        <v>10139</v>
      </c>
      <c r="P1029" t="str">
        <f>IFERROR(VLOOKUP(D1029,'Bank Master'!$C$3:$D$7987,2,0),"Indirect")</f>
        <v>Direct</v>
      </c>
      <c r="Q1029" t="str">
        <f>IFERROR(VLOOKUP(A1029,Table1424[],6,0),0)</f>
        <v>SONAM DEVI</v>
      </c>
      <c r="R1029" t="str">
        <f>IFERROR(VLOOKUP(A1029,Table1424[],7,0),0)</f>
        <v>22008993224</v>
      </c>
      <c r="S1029" t="str">
        <f>IFERROR(VLOOKUP(A1029,Table1424[],8,0),0)</f>
        <v>SBIN0RRVCGB</v>
      </c>
      <c r="T1029" t="str">
        <f>IFERROR(VLOOKUP(A1029,Table1424[],9,0),0)</f>
        <v>STATE BANK OF INDIA</v>
      </c>
      <c r="U1029" s="40">
        <f>IFERROR(VLOOKUP(A1029,Table1424[],10,0),0)</f>
        <v>45663</v>
      </c>
      <c r="V1029">
        <f t="shared" si="68"/>
        <v>1</v>
      </c>
      <c r="W1029" t="str">
        <f t="shared" si="69"/>
        <v>Available</v>
      </c>
      <c r="X1029" s="164" t="str" cm="1">
        <f t="array" aca="1" ref="X1029" ca="1">SUBSTITUTE(SUBSTITUTE(MID(CELL("filename"),FIND("[",CELL("filename"))+1,FIND("]",CELL("filename"))-FIND("[",CELL("filename"))-1)," JH Farmer Payment-",""),".xlsx","")</f>
        <v>Indent</v>
      </c>
      <c r="Y1029" s="13">
        <f t="shared" si="70"/>
        <v>24.867536524547273</v>
      </c>
      <c r="Z1029" s="3">
        <v>0</v>
      </c>
    </row>
    <row r="1030" spans="1:26" x14ac:dyDescent="0.25">
      <c r="A1030" t="str">
        <f>CONCATENATE(Table2[[#This Row],[Code]],Table2[[#This Row],[Farmers Code]])</f>
        <v>200600070014</v>
      </c>
      <c r="B1030" s="1" t="str">
        <f>INDEX('MPG Payment'!$A:$A,MATCH(Table2[[#This Row],[Code]],'MPG Payment'!B:B,0))</f>
        <v>BMC Code :2006</v>
      </c>
      <c r="C1030" t="str">
        <f>VLOOKUP(Table2[[#This Row],[Code]],'MPG Payment'!B:C,2,0)</f>
        <v>HOCHAR</v>
      </c>
      <c r="D1030" s="17">
        <v>20060007</v>
      </c>
      <c r="E1030" s="17" t="s">
        <v>24</v>
      </c>
      <c r="F1030" s="1">
        <v>7</v>
      </c>
      <c r="G1030" s="13">
        <v>86.6</v>
      </c>
      <c r="H1030" s="13">
        <v>3575.4849000000004</v>
      </c>
      <c r="I1030" s="166">
        <v>0</v>
      </c>
      <c r="J1030" s="191">
        <v>0</v>
      </c>
      <c r="K1030" s="166">
        <v>0</v>
      </c>
      <c r="L1030" s="166">
        <v>0</v>
      </c>
      <c r="M1030" s="18">
        <v>0</v>
      </c>
      <c r="N1030" s="165">
        <f>VLOOKUP(Table2[[#This Row],[Code]],'MPG Payment'!$B$4:$Z$130,25,0)</f>
        <v>0</v>
      </c>
      <c r="O1030" s="170">
        <f t="shared" si="67"/>
        <v>3575</v>
      </c>
      <c r="P1030" t="str">
        <f>IFERROR(VLOOKUP(D1030,'Bank Master'!$C$3:$D$7987,2,0),"Indirect")</f>
        <v>Direct</v>
      </c>
      <c r="Q1030" t="str">
        <f>IFERROR(VLOOKUP(A1030,Table1424[],6,0),0)</f>
        <v>SUSHMA DEVI</v>
      </c>
      <c r="R1030" t="str">
        <f>IFERROR(VLOOKUP(A1030,Table1424[],7,0),0)</f>
        <v>7766000100039364</v>
      </c>
      <c r="S1030" t="str">
        <f>IFERROR(VLOOKUP(A1030,Table1424[],8,0),0)</f>
        <v>PUNB0776600</v>
      </c>
      <c r="T1030">
        <f>IFERROR(VLOOKUP(A1030,Table1424[],9,0),0)</f>
        <v>0</v>
      </c>
      <c r="U1030" s="40">
        <f>IFERROR(VLOOKUP(A1030,Table1424[],10,0),0)</f>
        <v>0</v>
      </c>
      <c r="V1030">
        <f t="shared" si="68"/>
        <v>1</v>
      </c>
      <c r="W1030" t="str">
        <f t="shared" si="69"/>
        <v>Available</v>
      </c>
      <c r="X1030" s="164" t="str" cm="1">
        <f t="array" aca="1" ref="X1030" ca="1">SUBSTITUTE(SUBSTITUTE(MID(CELL("filename"),FIND("[",CELL("filename"))+1,FIND("]",CELL("filename"))-FIND("[",CELL("filename"))-1)," JH Farmer Payment-",""),".xlsx","")</f>
        <v>Indent</v>
      </c>
      <c r="Y1030" s="13">
        <f t="shared" si="70"/>
        <v>14.450574076212474</v>
      </c>
      <c r="Z1030" s="3">
        <v>0</v>
      </c>
    </row>
    <row r="1031" spans="1:26" x14ac:dyDescent="0.25">
      <c r="A1031" t="str">
        <f>CONCATENATE(Table2[[#This Row],[Code]],Table2[[#This Row],[Farmers Code]])</f>
        <v>200600070015</v>
      </c>
      <c r="B1031" s="1" t="str">
        <f>INDEX('MPG Payment'!$A:$A,MATCH(Table2[[#This Row],[Code]],'MPG Payment'!B:B,0))</f>
        <v>BMC Code :2006</v>
      </c>
      <c r="C1031" t="str">
        <f>VLOOKUP(Table2[[#This Row],[Code]],'MPG Payment'!B:C,2,0)</f>
        <v>HOCHAR</v>
      </c>
      <c r="D1031" s="17">
        <v>20060007</v>
      </c>
      <c r="E1031" s="17" t="s">
        <v>25</v>
      </c>
      <c r="F1031" s="1">
        <v>3</v>
      </c>
      <c r="G1031" s="13">
        <v>19.579999999999998</v>
      </c>
      <c r="H1031" s="13">
        <v>792.43889999999999</v>
      </c>
      <c r="I1031" s="166">
        <v>0</v>
      </c>
      <c r="J1031" s="191">
        <v>0</v>
      </c>
      <c r="K1031" s="166">
        <v>0</v>
      </c>
      <c r="L1031" s="166">
        <v>0</v>
      </c>
      <c r="M1031" s="18">
        <v>0</v>
      </c>
      <c r="N1031" s="165">
        <f>VLOOKUP(Table2[[#This Row],[Code]],'MPG Payment'!$B$4:$Z$130,25,0)</f>
        <v>0</v>
      </c>
      <c r="O1031" s="170">
        <f t="shared" si="67"/>
        <v>792</v>
      </c>
      <c r="P1031" t="str">
        <f>IFERROR(VLOOKUP(D1031,'Bank Master'!$C$3:$D$7987,2,0),"Indirect")</f>
        <v>Direct</v>
      </c>
      <c r="Q1031" t="str">
        <f>IFERROR(VLOOKUP(A1031,Table1424[],6,0),0)</f>
        <v>POOJA KUMARI</v>
      </c>
      <c r="R1031" t="str">
        <f>IFERROR(VLOOKUP(A1031,Table1424[],7,0),0)</f>
        <v>590010110004203</v>
      </c>
      <c r="S1031" t="str">
        <f>IFERROR(VLOOKUP(A1031,Table1424[],8,0),0)</f>
        <v>BKID0005900</v>
      </c>
      <c r="T1031">
        <f>IFERROR(VLOOKUP(A1031,Table1424[],9,0),0)</f>
        <v>0</v>
      </c>
      <c r="U1031" s="40">
        <f>IFERROR(VLOOKUP(A1031,Table1424[],10,0),0)</f>
        <v>0</v>
      </c>
      <c r="V1031">
        <f t="shared" si="68"/>
        <v>1</v>
      </c>
      <c r="W1031" t="str">
        <f t="shared" si="69"/>
        <v>Available</v>
      </c>
      <c r="X1031" s="164" t="str" cm="1">
        <f t="array" aca="1" ref="X1031" ca="1">SUBSTITUTE(SUBSTITUTE(MID(CELL("filename"),FIND("[",CELL("filename"))+1,FIND("]",CELL("filename"))-FIND("[",CELL("filename"))-1)," JH Farmer Payment-",""),".xlsx","")</f>
        <v>Indent</v>
      </c>
      <c r="Y1031" s="13">
        <f t="shared" si="70"/>
        <v>6.070778089887642</v>
      </c>
      <c r="Z1031" s="3">
        <v>0</v>
      </c>
    </row>
    <row r="1032" spans="1:26" x14ac:dyDescent="0.25">
      <c r="A1032" t="str">
        <f>CONCATENATE(Table2[[#This Row],[Code]],Table2[[#This Row],[Farmers Code]])</f>
        <v>200600070031</v>
      </c>
      <c r="B1032" s="1" t="str">
        <f>INDEX('MPG Payment'!$A:$A,MATCH(Table2[[#This Row],[Code]],'MPG Payment'!B:B,0))</f>
        <v>BMC Code :2006</v>
      </c>
      <c r="C1032" t="str">
        <f>VLOOKUP(Table2[[#This Row],[Code]],'MPG Payment'!B:C,2,0)</f>
        <v>HOCHAR</v>
      </c>
      <c r="D1032" s="17">
        <v>20060007</v>
      </c>
      <c r="E1032" s="17" t="s">
        <v>422</v>
      </c>
      <c r="F1032" s="1">
        <v>12</v>
      </c>
      <c r="G1032" s="13">
        <v>31.56</v>
      </c>
      <c r="H1032" s="13">
        <v>1622.3701000000001</v>
      </c>
      <c r="I1032" s="166">
        <v>0</v>
      </c>
      <c r="J1032" s="191">
        <v>0</v>
      </c>
      <c r="K1032" s="166">
        <v>0</v>
      </c>
      <c r="L1032" s="166">
        <v>0</v>
      </c>
      <c r="M1032" s="18">
        <v>0</v>
      </c>
      <c r="N1032" s="165">
        <f>VLOOKUP(Table2[[#This Row],[Code]],'MPG Payment'!$B$4:$Z$130,25,0)</f>
        <v>0</v>
      </c>
      <c r="O1032" s="170">
        <f t="shared" si="67"/>
        <v>1622</v>
      </c>
      <c r="P1032" t="str">
        <f>IFERROR(VLOOKUP(D1032,'Bank Master'!$C$3:$D$7987,2,0),"Indirect")</f>
        <v>Direct</v>
      </c>
      <c r="Q1032" t="str">
        <f>IFERROR(VLOOKUP(A1032,Table1424[],6,0),0)</f>
        <v>KOLHA SAHU</v>
      </c>
      <c r="R1032" t="str">
        <f>IFERROR(VLOOKUP(A1032,Table1424[],7,0),0)</f>
        <v>7766000100021444</v>
      </c>
      <c r="S1032" t="str">
        <f>IFERROR(VLOOKUP(A1032,Table1424[],8,0),0)</f>
        <v>PUNB0776600</v>
      </c>
      <c r="T1032">
        <f>IFERROR(VLOOKUP(A1032,Table1424[],9,0),0)</f>
        <v>0</v>
      </c>
      <c r="U1032" s="40">
        <f>IFERROR(VLOOKUP(A1032,Table1424[],10,0),0)</f>
        <v>46006</v>
      </c>
      <c r="V1032">
        <f t="shared" si="68"/>
        <v>1</v>
      </c>
      <c r="W1032" t="str">
        <f t="shared" si="69"/>
        <v>Available</v>
      </c>
      <c r="X1032" s="164" t="str" cm="1">
        <f t="array" aca="1" ref="X1032" ca="1">SUBSTITUTE(SUBSTITUTE(MID(CELL("filename"),FIND("[",CELL("filename"))+1,FIND("]",CELL("filename"))-FIND("[",CELL("filename"))-1)," JH Farmer Payment-",""),".xlsx","")</f>
        <v>Indent</v>
      </c>
      <c r="Y1032" s="13">
        <f t="shared" si="70"/>
        <v>30.843538022813693</v>
      </c>
      <c r="Z1032" s="3">
        <v>0</v>
      </c>
    </row>
    <row r="1033" spans="1:26" x14ac:dyDescent="0.25">
      <c r="A1033" t="str">
        <f>CONCATENATE(Table2[[#This Row],[Code]],Table2[[#This Row],[Farmers Code]])</f>
        <v>200600070036</v>
      </c>
      <c r="B1033" s="1" t="str">
        <f>INDEX('MPG Payment'!$A:$A,MATCH(Table2[[#This Row],[Code]],'MPG Payment'!B:B,0))</f>
        <v>BMC Code :2006</v>
      </c>
      <c r="C1033" t="str">
        <f>VLOOKUP(Table2[[#This Row],[Code]],'MPG Payment'!B:C,2,0)</f>
        <v>HOCHAR</v>
      </c>
      <c r="D1033" s="17">
        <v>20060007</v>
      </c>
      <c r="E1033" s="17" t="s">
        <v>10</v>
      </c>
      <c r="F1033" s="1">
        <v>9</v>
      </c>
      <c r="G1033" s="13">
        <v>30.03</v>
      </c>
      <c r="H1033" s="13">
        <v>1370.5152</v>
      </c>
      <c r="I1033" s="166">
        <v>0</v>
      </c>
      <c r="J1033" s="191">
        <v>0</v>
      </c>
      <c r="K1033" s="166">
        <v>0</v>
      </c>
      <c r="L1033" s="166">
        <v>0</v>
      </c>
      <c r="M1033" s="18">
        <v>0</v>
      </c>
      <c r="N1033" s="165">
        <f>VLOOKUP(Table2[[#This Row],[Code]],'MPG Payment'!$B$4:$Z$130,25,0)</f>
        <v>0</v>
      </c>
      <c r="O1033" s="170">
        <f t="shared" si="67"/>
        <v>1371</v>
      </c>
      <c r="P1033" t="str">
        <f>IFERROR(VLOOKUP(D1033,'Bank Master'!$C$3:$D$7987,2,0),"Indirect")</f>
        <v>Direct</v>
      </c>
      <c r="Q1033" t="str">
        <f>IFERROR(VLOOKUP(A1033,Table1424[],6,0),0)</f>
        <v>RATAN DEVI</v>
      </c>
      <c r="R1033" t="str">
        <f>IFERROR(VLOOKUP(A1033,Table1424[],7,0),0)</f>
        <v>7766000100013445</v>
      </c>
      <c r="S1033" t="str">
        <f>IFERROR(VLOOKUP(A1033,Table1424[],8,0),0)</f>
        <v>PUNB0776600</v>
      </c>
      <c r="T1033">
        <f>IFERROR(VLOOKUP(A1033,Table1424[],9,0),0)</f>
        <v>0</v>
      </c>
      <c r="U1033" s="40">
        <f>IFERROR(VLOOKUP(A1033,Table1424[],10,0),0)</f>
        <v>46116</v>
      </c>
      <c r="V1033">
        <f t="shared" si="68"/>
        <v>1</v>
      </c>
      <c r="W1033" t="str">
        <f t="shared" si="69"/>
        <v>Available</v>
      </c>
      <c r="X1033" s="164" t="str" cm="1">
        <f t="array" aca="1" ref="X1033" ca="1">SUBSTITUTE(SUBSTITUTE(MID(CELL("filename"),FIND("[",CELL("filename"))+1,FIND("]",CELL("filename"))-FIND("[",CELL("filename"))-1)," JH Farmer Payment-",""),".xlsx","")</f>
        <v>Indent</v>
      </c>
      <c r="Y1033" s="13">
        <f t="shared" si="70"/>
        <v>20.537190809190811</v>
      </c>
      <c r="Z1033" s="3">
        <v>0</v>
      </c>
    </row>
    <row r="1034" spans="1:26" x14ac:dyDescent="0.25">
      <c r="A1034" t="str">
        <f>CONCATENATE(Table2[[#This Row],[Code]],Table2[[#This Row],[Farmers Code]])</f>
        <v>200600080002</v>
      </c>
      <c r="B1034" s="1" t="str">
        <f>INDEX('MPG Payment'!$A:$A,MATCH(Table2[[#This Row],[Code]],'MPG Payment'!B:B,0))</f>
        <v>BMC Code :2006</v>
      </c>
      <c r="C1034" t="str">
        <f>VLOOKUP(Table2[[#This Row],[Code]],'MPG Payment'!B:C,2,0)</f>
        <v>ADELHATU</v>
      </c>
      <c r="D1034" s="17">
        <v>20060008</v>
      </c>
      <c r="E1034" s="17" t="s">
        <v>17</v>
      </c>
      <c r="F1034" s="1">
        <v>10</v>
      </c>
      <c r="G1034" s="13">
        <v>1041.6599999999999</v>
      </c>
      <c r="H1034" s="13">
        <v>41790.617699999995</v>
      </c>
      <c r="I1034" s="166">
        <v>0</v>
      </c>
      <c r="J1034" s="191">
        <v>0</v>
      </c>
      <c r="K1034" s="166">
        <v>0</v>
      </c>
      <c r="L1034" s="166">
        <v>0</v>
      </c>
      <c r="M1034" s="18">
        <v>0</v>
      </c>
      <c r="N1034" s="165">
        <f>VLOOKUP(Table2[[#This Row],[Code]],'MPG Payment'!$B$4:$Z$130,25,0)</f>
        <v>0</v>
      </c>
      <c r="O1034" s="170">
        <f t="shared" si="67"/>
        <v>41791</v>
      </c>
      <c r="P1034" t="str">
        <f>IFERROR(VLOOKUP(D1034,'Bank Master'!$C$3:$D$7987,2,0),"Indirect")</f>
        <v>Direct</v>
      </c>
      <c r="Q1034" t="str">
        <f>IFERROR(VLOOKUP(A1034,Table1424[],6,0),0)</f>
        <v>RAMESH PRASAD SINGH</v>
      </c>
      <c r="R1034" t="str">
        <f>IFERROR(VLOOKUP(A1034,Table1424[],7,0),0)</f>
        <v>590030150000015</v>
      </c>
      <c r="S1034" t="str">
        <f>IFERROR(VLOOKUP(A1034,Table1424[],8,0),0)</f>
        <v>BKID0005900</v>
      </c>
      <c r="T1034">
        <f>IFERROR(VLOOKUP(A1034,Table1424[],9,0),0)</f>
        <v>0</v>
      </c>
      <c r="U1034" s="40">
        <f>IFERROR(VLOOKUP(A1034,Table1424[],10,0),0)</f>
        <v>45843</v>
      </c>
      <c r="V1034">
        <f t="shared" si="68"/>
        <v>1</v>
      </c>
      <c r="W1034" t="str">
        <f t="shared" si="69"/>
        <v>Available</v>
      </c>
      <c r="X1034" s="164" t="str" cm="1">
        <f t="array" aca="1" ref="X1034" ca="1">SUBSTITUTE(SUBSTITUTE(MID(CELL("filename"),FIND("[",CELL("filename"))+1,FIND("]",CELL("filename"))-FIND("[",CELL("filename"))-1)," JH Farmer Payment-",""),".xlsx","")</f>
        <v>Indent</v>
      </c>
      <c r="Y1034" s="13">
        <f t="shared" si="70"/>
        <v>20.059624877599216</v>
      </c>
      <c r="Z1034" s="3">
        <v>0</v>
      </c>
    </row>
    <row r="1035" spans="1:26" x14ac:dyDescent="0.25">
      <c r="A1035" t="str">
        <f>CONCATENATE(Table2[[#This Row],[Code]],Table2[[#This Row],[Farmers Code]])</f>
        <v>200600090002</v>
      </c>
      <c r="B1035" s="1" t="str">
        <f>INDEX('MPG Payment'!$A:$A,MATCH(Table2[[#This Row],[Code]],'MPG Payment'!B:B,0))</f>
        <v>BMC Code :2006</v>
      </c>
      <c r="C1035" t="str">
        <f>VLOOKUP(Table2[[#This Row],[Code]],'MPG Payment'!B:C,2,0)</f>
        <v>KUCHU</v>
      </c>
      <c r="D1035" s="17">
        <v>20060009</v>
      </c>
      <c r="E1035" s="17" t="s">
        <v>17</v>
      </c>
      <c r="F1035" s="1">
        <v>1</v>
      </c>
      <c r="G1035" s="13">
        <v>19.2</v>
      </c>
      <c r="H1035" s="13">
        <v>579.64800000000002</v>
      </c>
      <c r="I1035" s="166">
        <v>0</v>
      </c>
      <c r="J1035" s="191">
        <v>0</v>
      </c>
      <c r="K1035" s="166">
        <v>0</v>
      </c>
      <c r="L1035" s="166">
        <v>0</v>
      </c>
      <c r="M1035" s="18">
        <v>0</v>
      </c>
      <c r="N1035" s="165">
        <f>VLOOKUP(Table2[[#This Row],[Code]],'MPG Payment'!$B$4:$Z$130,25,0)</f>
        <v>0</v>
      </c>
      <c r="O1035" s="170">
        <f t="shared" si="67"/>
        <v>580</v>
      </c>
      <c r="P1035" t="str">
        <f>IFERROR(VLOOKUP(D1035,'Bank Master'!$C$3:$D$7987,2,0),"Indirect")</f>
        <v>Direct</v>
      </c>
      <c r="Q1035" t="str">
        <f>IFERROR(VLOOKUP(A1035,Table1424[],6,0),0)</f>
        <v>MUNITA KUMARI</v>
      </c>
      <c r="R1035" t="str">
        <f>IFERROR(VLOOKUP(A1035,Table1424[],7,0),0)</f>
        <v>1940104000016348</v>
      </c>
      <c r="S1035" t="str">
        <f>IFERROR(VLOOKUP(A1035,Table1424[],8,0),0)</f>
        <v>IBKL0001940</v>
      </c>
      <c r="T1035">
        <f>IFERROR(VLOOKUP(A1035,Table1424[],9,0),0)</f>
        <v>0</v>
      </c>
      <c r="U1035" s="40">
        <f>IFERROR(VLOOKUP(A1035,Table1424[],10,0),0)</f>
        <v>0</v>
      </c>
      <c r="V1035">
        <f t="shared" si="68"/>
        <v>1</v>
      </c>
      <c r="W1035" t="str">
        <f t="shared" si="69"/>
        <v>Available</v>
      </c>
      <c r="X1035" s="164" t="str" cm="1">
        <f t="array" aca="1" ref="X1035" ca="1">SUBSTITUTE(SUBSTITUTE(MID(CELL("filename"),FIND("[",CELL("filename"))+1,FIND("]",CELL("filename"))-FIND("[",CELL("filename"))-1)," JH Farmer Payment-",""),".xlsx","")</f>
        <v>Indent</v>
      </c>
      <c r="Y1035" s="13">
        <f t="shared" si="70"/>
        <v>1.5095000000000001</v>
      </c>
      <c r="Z1035" s="3">
        <v>0</v>
      </c>
    </row>
    <row r="1036" spans="1:26" x14ac:dyDescent="0.25">
      <c r="A1036" t="str">
        <f>CONCATENATE(Table2[[#This Row],[Code]],Table2[[#This Row],[Farmers Code]])</f>
        <v>200600090006</v>
      </c>
      <c r="B1036" s="1" t="str">
        <f>INDEX('MPG Payment'!$A:$A,MATCH(Table2[[#This Row],[Code]],'MPG Payment'!B:B,0))</f>
        <v>BMC Code :2006</v>
      </c>
      <c r="C1036" t="str">
        <f>VLOOKUP(Table2[[#This Row],[Code]],'MPG Payment'!B:C,2,0)</f>
        <v>KUCHU</v>
      </c>
      <c r="D1036" s="17">
        <v>20060009</v>
      </c>
      <c r="E1036" s="17" t="s">
        <v>19</v>
      </c>
      <c r="F1036" s="1">
        <v>13</v>
      </c>
      <c r="G1036" s="13">
        <v>33.5</v>
      </c>
      <c r="H1036" s="13">
        <v>1178.3193999999999</v>
      </c>
      <c r="I1036" s="166">
        <v>0</v>
      </c>
      <c r="J1036" s="191">
        <v>0</v>
      </c>
      <c r="K1036" s="166">
        <v>0</v>
      </c>
      <c r="L1036" s="166">
        <v>0</v>
      </c>
      <c r="M1036" s="18">
        <v>0</v>
      </c>
      <c r="N1036" s="165">
        <f>VLOOKUP(Table2[[#This Row],[Code]],'MPG Payment'!$B$4:$Z$130,25,0)</f>
        <v>0</v>
      </c>
      <c r="O1036" s="170">
        <f t="shared" si="67"/>
        <v>1178</v>
      </c>
      <c r="P1036" t="str">
        <f>IFERROR(VLOOKUP(D1036,'Bank Master'!$C$3:$D$7987,2,0),"Indirect")</f>
        <v>Direct</v>
      </c>
      <c r="Q1036" t="str">
        <f>IFERROR(VLOOKUP(A1036,Table1424[],6,0),0)</f>
        <v>NIRALA DEVI</v>
      </c>
      <c r="R1036" t="str">
        <f>IFERROR(VLOOKUP(A1036,Table1424[],7,0),0)</f>
        <v>84048168689</v>
      </c>
      <c r="S1036" t="str">
        <f>IFERROR(VLOOKUP(A1036,Table1424[],8,0),0)</f>
        <v>SBIN0RRVCGB</v>
      </c>
      <c r="T1036">
        <f>IFERROR(VLOOKUP(A1036,Table1424[],9,0),0)</f>
        <v>0</v>
      </c>
      <c r="U1036" s="40">
        <f>IFERROR(VLOOKUP(A1036,Table1424[],10,0),0)</f>
        <v>45831</v>
      </c>
      <c r="V1036">
        <f t="shared" si="68"/>
        <v>1</v>
      </c>
      <c r="W1036" t="str">
        <f t="shared" si="69"/>
        <v>Available</v>
      </c>
      <c r="X1036" s="164" t="str" cm="1">
        <f t="array" aca="1" ref="X1036" ca="1">SUBSTITUTE(SUBSTITUTE(MID(CELL("filename"),FIND("[",CELL("filename"))+1,FIND("]",CELL("filename"))-FIND("[",CELL("filename"))-1)," JH Farmer Payment-",""),".xlsx","")</f>
        <v>Indent</v>
      </c>
      <c r="Y1036" s="13">
        <f t="shared" si="70"/>
        <v>22.862913731343284</v>
      </c>
      <c r="Z1036" s="3">
        <v>0</v>
      </c>
    </row>
    <row r="1037" spans="1:26" x14ac:dyDescent="0.25">
      <c r="A1037" t="str">
        <f>CONCATENATE(Table2[[#This Row],[Code]],Table2[[#This Row],[Farmers Code]])</f>
        <v>200600090010</v>
      </c>
      <c r="B1037" s="1" t="str">
        <f>INDEX('MPG Payment'!$A:$A,MATCH(Table2[[#This Row],[Code]],'MPG Payment'!B:B,0))</f>
        <v>BMC Code :2006</v>
      </c>
      <c r="C1037" t="str">
        <f>VLOOKUP(Table2[[#This Row],[Code]],'MPG Payment'!B:C,2,0)</f>
        <v>KUCHU</v>
      </c>
      <c r="D1037" s="17">
        <v>20060009</v>
      </c>
      <c r="E1037" s="17" t="s">
        <v>21</v>
      </c>
      <c r="F1037" s="1">
        <v>7</v>
      </c>
      <c r="G1037" s="13">
        <v>16.25</v>
      </c>
      <c r="H1037" s="13">
        <v>590.19900000000007</v>
      </c>
      <c r="I1037" s="166">
        <v>0</v>
      </c>
      <c r="J1037" s="191">
        <v>0</v>
      </c>
      <c r="K1037" s="166">
        <v>0</v>
      </c>
      <c r="L1037" s="166">
        <v>0</v>
      </c>
      <c r="M1037" s="18">
        <v>0</v>
      </c>
      <c r="N1037" s="165">
        <f>VLOOKUP(Table2[[#This Row],[Code]],'MPG Payment'!$B$4:$Z$130,25,0)</f>
        <v>0</v>
      </c>
      <c r="O1037" s="170">
        <f t="shared" si="67"/>
        <v>590</v>
      </c>
      <c r="P1037" t="str">
        <f>IFERROR(VLOOKUP(D1037,'Bank Master'!$C$3:$D$7987,2,0),"Indirect")</f>
        <v>Direct</v>
      </c>
      <c r="Q1037" t="str">
        <f>IFERROR(VLOOKUP(A1037,Table1424[],6,0),0)</f>
        <v>BIREN KUMAR</v>
      </c>
      <c r="R1037" t="str">
        <f>IFERROR(VLOOKUP(A1037,Table1424[],7,0),0)</f>
        <v>491610510007614</v>
      </c>
      <c r="S1037" t="str">
        <f>IFERROR(VLOOKUP(A1037,Table1424[],8,0),0)</f>
        <v>BKID0004916</v>
      </c>
      <c r="T1037">
        <f>IFERROR(VLOOKUP(A1037,Table1424[],9,0),0)</f>
        <v>0</v>
      </c>
      <c r="U1037" s="40">
        <f>IFERROR(VLOOKUP(A1037,Table1424[],10,0),0)</f>
        <v>45831</v>
      </c>
      <c r="V1037">
        <f t="shared" si="68"/>
        <v>1</v>
      </c>
      <c r="W1037" t="str">
        <f t="shared" si="69"/>
        <v>Available</v>
      </c>
      <c r="X1037" s="164" t="str" cm="1">
        <f t="array" aca="1" ref="X1037" ca="1">SUBSTITUTE(SUBSTITUTE(MID(CELL("filename"),FIND("[",CELL("filename"))+1,FIND("]",CELL("filename"))-FIND("[",CELL("filename"))-1)," JH Farmer Payment-",""),".xlsx","")</f>
        <v>Indent</v>
      </c>
      <c r="Y1037" s="13">
        <f t="shared" si="70"/>
        <v>12.711978461538463</v>
      </c>
      <c r="Z1037" s="3">
        <v>0</v>
      </c>
    </row>
    <row r="1038" spans="1:26" x14ac:dyDescent="0.25">
      <c r="A1038" t="str">
        <f>CONCATENATE(Table2[[#This Row],[Code]],Table2[[#This Row],[Farmers Code]])</f>
        <v>200600090014</v>
      </c>
      <c r="B1038" s="1" t="str">
        <f>INDEX('MPG Payment'!$A:$A,MATCH(Table2[[#This Row],[Code]],'MPG Payment'!B:B,0))</f>
        <v>BMC Code :2006</v>
      </c>
      <c r="C1038" t="str">
        <f>VLOOKUP(Table2[[#This Row],[Code]],'MPG Payment'!B:C,2,0)</f>
        <v>KUCHU</v>
      </c>
      <c r="D1038" s="17">
        <v>20060009</v>
      </c>
      <c r="E1038" s="17" t="s">
        <v>24</v>
      </c>
      <c r="F1038" s="1">
        <v>1</v>
      </c>
      <c r="G1038" s="13">
        <v>2.83</v>
      </c>
      <c r="H1038" s="13">
        <v>94.069199999999981</v>
      </c>
      <c r="I1038" s="166">
        <v>0</v>
      </c>
      <c r="J1038" s="191">
        <v>0</v>
      </c>
      <c r="K1038" s="166">
        <v>0</v>
      </c>
      <c r="L1038" s="166">
        <v>0</v>
      </c>
      <c r="M1038" s="18">
        <v>0</v>
      </c>
      <c r="N1038" s="165">
        <f>VLOOKUP(Table2[[#This Row],[Code]],'MPG Payment'!$B$4:$Z$130,25,0)</f>
        <v>0</v>
      </c>
      <c r="O1038" s="170">
        <f t="shared" si="67"/>
        <v>94</v>
      </c>
      <c r="P1038" t="str">
        <f>IFERROR(VLOOKUP(D1038,'Bank Master'!$C$3:$D$7987,2,0),"Indirect")</f>
        <v>Direct</v>
      </c>
      <c r="Q1038" t="str">
        <f>IFERROR(VLOOKUP(A1038,Table1424[],6,0),0)</f>
        <v>SURTI DEVI</v>
      </c>
      <c r="R1038" t="str">
        <f>IFERROR(VLOOKUP(A1038,Table1424[],7,0),0)</f>
        <v>491610110007626</v>
      </c>
      <c r="S1038" t="str">
        <f>IFERROR(VLOOKUP(A1038,Table1424[],8,0),0)</f>
        <v>BKID0004916</v>
      </c>
      <c r="T1038">
        <f>IFERROR(VLOOKUP(A1038,Table1424[],9,0),0)</f>
        <v>0</v>
      </c>
      <c r="U1038" s="40">
        <f>IFERROR(VLOOKUP(A1038,Table1424[],10,0),0)</f>
        <v>45859</v>
      </c>
      <c r="V1038">
        <f t="shared" si="68"/>
        <v>1</v>
      </c>
      <c r="W1038" t="str">
        <f t="shared" si="69"/>
        <v>Available</v>
      </c>
      <c r="X1038" s="164" t="str" cm="1">
        <f t="array" aca="1" ref="X1038" ca="1">SUBSTITUTE(SUBSTITUTE(MID(CELL("filename"),FIND("[",CELL("filename"))+1,FIND("]",CELL("filename"))-FIND("[",CELL("filename"))-1)," JH Farmer Payment-",""),".xlsx","")</f>
        <v>Indent</v>
      </c>
      <c r="Y1038" s="13">
        <f t="shared" si="70"/>
        <v>1.6619999999999999</v>
      </c>
      <c r="Z1038" s="3">
        <v>0</v>
      </c>
    </row>
    <row r="1039" spans="1:26" x14ac:dyDescent="0.25">
      <c r="A1039" t="str">
        <f>CONCATENATE(Table2[[#This Row],[Code]],Table2[[#This Row],[Farmers Code]])</f>
        <v>200600090018</v>
      </c>
      <c r="B1039" s="1" t="str">
        <f>INDEX('MPG Payment'!$A:$A,MATCH(Table2[[#This Row],[Code]],'MPG Payment'!B:B,0))</f>
        <v>BMC Code :2006</v>
      </c>
      <c r="C1039" t="str">
        <f>VLOOKUP(Table2[[#This Row],[Code]],'MPG Payment'!B:C,2,0)</f>
        <v>KUCHU</v>
      </c>
      <c r="D1039" s="17">
        <v>20060009</v>
      </c>
      <c r="E1039" s="17" t="s">
        <v>2</v>
      </c>
      <c r="F1039" s="1">
        <v>13</v>
      </c>
      <c r="G1039" s="13">
        <v>49.469999999999992</v>
      </c>
      <c r="H1039" s="13">
        <v>1812.0391</v>
      </c>
      <c r="I1039" s="166">
        <v>0</v>
      </c>
      <c r="J1039" s="191">
        <v>0</v>
      </c>
      <c r="K1039" s="166">
        <v>0</v>
      </c>
      <c r="L1039" s="166">
        <v>0</v>
      </c>
      <c r="M1039" s="18">
        <v>0</v>
      </c>
      <c r="N1039" s="165">
        <f>VLOOKUP(Table2[[#This Row],[Code]],'MPG Payment'!$B$4:$Z$130,25,0)</f>
        <v>0</v>
      </c>
      <c r="O1039" s="170">
        <f t="shared" si="67"/>
        <v>1812</v>
      </c>
      <c r="P1039" t="str">
        <f>IFERROR(VLOOKUP(D1039,'Bank Master'!$C$3:$D$7987,2,0),"Indirect")</f>
        <v>Direct</v>
      </c>
      <c r="Q1039" t="str">
        <f>IFERROR(VLOOKUP(A1039,Table1424[],6,0),0)</f>
        <v>MASTMANRAJ MAHTO</v>
      </c>
      <c r="R1039" t="str">
        <f>IFERROR(VLOOKUP(A1039,Table1424[],7,0),0)</f>
        <v>1940104000016454</v>
      </c>
      <c r="S1039" t="str">
        <f>IFERROR(VLOOKUP(A1039,Table1424[],8,0),0)</f>
        <v>IBKL0001940</v>
      </c>
      <c r="T1039">
        <f>IFERROR(VLOOKUP(A1039,Table1424[],9,0),0)</f>
        <v>0</v>
      </c>
      <c r="U1039" s="40">
        <f>IFERROR(VLOOKUP(A1039,Table1424[],10,0),0)</f>
        <v>45908</v>
      </c>
      <c r="V1039">
        <f t="shared" si="68"/>
        <v>1</v>
      </c>
      <c r="W1039" t="str">
        <f t="shared" si="69"/>
        <v>Available</v>
      </c>
      <c r="X1039" s="164" t="str" cm="1">
        <f t="array" aca="1" ref="X1039" ca="1">SUBSTITUTE(SUBSTITUTE(MID(CELL("filename"),FIND("[",CELL("filename"))+1,FIND("]",CELL("filename"))-FIND("[",CELL("filename"))-1)," JH Farmer Payment-",""),".xlsx","")</f>
        <v>Indent</v>
      </c>
      <c r="Y1039" s="13">
        <f t="shared" si="70"/>
        <v>23.80888245401254</v>
      </c>
      <c r="Z1039" s="3">
        <v>0</v>
      </c>
    </row>
    <row r="1040" spans="1:26" x14ac:dyDescent="0.25">
      <c r="A1040" t="str">
        <f>CONCATENATE(Table2[[#This Row],[Code]],Table2[[#This Row],[Farmers Code]])</f>
        <v>200600090019</v>
      </c>
      <c r="B1040" s="1" t="str">
        <f>INDEX('MPG Payment'!$A:$A,MATCH(Table2[[#This Row],[Code]],'MPG Payment'!B:B,0))</f>
        <v>BMC Code :2006</v>
      </c>
      <c r="C1040" t="str">
        <f>VLOOKUP(Table2[[#This Row],[Code]],'MPG Payment'!B:C,2,0)</f>
        <v>KUCHU</v>
      </c>
      <c r="D1040" s="17">
        <v>20060009</v>
      </c>
      <c r="E1040" s="17" t="s">
        <v>3</v>
      </c>
      <c r="F1040" s="1">
        <v>13</v>
      </c>
      <c r="G1040" s="13">
        <v>140.57999999999998</v>
      </c>
      <c r="H1040" s="13">
        <v>5322.6395999999995</v>
      </c>
      <c r="I1040" s="166">
        <v>0</v>
      </c>
      <c r="J1040" s="191">
        <v>0</v>
      </c>
      <c r="K1040" s="166">
        <v>0</v>
      </c>
      <c r="L1040" s="166">
        <v>0</v>
      </c>
      <c r="M1040" s="18">
        <v>0</v>
      </c>
      <c r="N1040" s="165">
        <f>VLOOKUP(Table2[[#This Row],[Code]],'MPG Payment'!$B$4:$Z$130,25,0)</f>
        <v>0</v>
      </c>
      <c r="O1040" s="170">
        <f t="shared" si="67"/>
        <v>5323</v>
      </c>
      <c r="P1040" t="str">
        <f>IFERROR(VLOOKUP(D1040,'Bank Master'!$C$3:$D$7987,2,0),"Indirect")</f>
        <v>Direct</v>
      </c>
      <c r="Q1040" t="str">
        <f>IFERROR(VLOOKUP(A1040,Table1424[],6,0),0)</f>
        <v>PARO DEVI</v>
      </c>
      <c r="R1040" t="str">
        <f>IFERROR(VLOOKUP(A1040,Table1424[],7,0),0)</f>
        <v>1940104000074290</v>
      </c>
      <c r="S1040" t="str">
        <f>IFERROR(VLOOKUP(A1040,Table1424[],8,0),0)</f>
        <v>IBKL0001940</v>
      </c>
      <c r="T1040">
        <f>IFERROR(VLOOKUP(A1040,Table1424[],9,0),0)</f>
        <v>0</v>
      </c>
      <c r="U1040" s="40">
        <f>IFERROR(VLOOKUP(A1040,Table1424[],10,0),0)</f>
        <v>45908</v>
      </c>
      <c r="V1040">
        <f t="shared" si="68"/>
        <v>1</v>
      </c>
      <c r="W1040" t="str">
        <f t="shared" si="69"/>
        <v>Available</v>
      </c>
      <c r="X1040" s="164" t="str" cm="1">
        <f t="array" aca="1" ref="X1040" ca="1">SUBSTITUTE(SUBSTITUTE(MID(CELL("filename"),FIND("[",CELL("filename"))+1,FIND("]",CELL("filename"))-FIND("[",CELL("filename"))-1)," JH Farmer Payment-",""),".xlsx","")</f>
        <v>Indent</v>
      </c>
      <c r="Y1040" s="13">
        <f t="shared" si="70"/>
        <v>24.610298335467352</v>
      </c>
      <c r="Z1040" s="3">
        <v>0</v>
      </c>
    </row>
    <row r="1041" spans="1:26" x14ac:dyDescent="0.25">
      <c r="A1041" t="str">
        <f>CONCATENATE(Table2[[#This Row],[Code]],Table2[[#This Row],[Farmers Code]])</f>
        <v>200600090023</v>
      </c>
      <c r="B1041" s="1" t="str">
        <f>INDEX('MPG Payment'!$A:$A,MATCH(Table2[[#This Row],[Code]],'MPG Payment'!B:B,0))</f>
        <v>BMC Code :2006</v>
      </c>
      <c r="C1041" t="str">
        <f>VLOOKUP(Table2[[#This Row],[Code]],'MPG Payment'!B:C,2,0)</f>
        <v>KUCHU</v>
      </c>
      <c r="D1041" s="17">
        <v>20060009</v>
      </c>
      <c r="E1041" s="17" t="s">
        <v>38</v>
      </c>
      <c r="F1041" s="1">
        <v>7</v>
      </c>
      <c r="G1041" s="13">
        <v>16.809999999999999</v>
      </c>
      <c r="H1041" s="13">
        <v>728.7716999999999</v>
      </c>
      <c r="I1041" s="166">
        <v>0</v>
      </c>
      <c r="J1041" s="191">
        <v>0</v>
      </c>
      <c r="K1041" s="166">
        <v>0</v>
      </c>
      <c r="L1041" s="166">
        <v>0</v>
      </c>
      <c r="M1041" s="18">
        <v>0</v>
      </c>
      <c r="N1041" s="165">
        <f>VLOOKUP(Table2[[#This Row],[Code]],'MPG Payment'!$B$4:$Z$130,25,0)</f>
        <v>0</v>
      </c>
      <c r="O1041" s="170">
        <f t="shared" si="67"/>
        <v>729</v>
      </c>
      <c r="P1041" t="str">
        <f>IFERROR(VLOOKUP(D1041,'Bank Master'!$C$3:$D$7987,2,0),"Indirect")</f>
        <v>Direct</v>
      </c>
      <c r="Q1041" t="str">
        <f>IFERROR(VLOOKUP(A1041,Table1424[],6,0),0)</f>
        <v>BUDHAN DEVI</v>
      </c>
      <c r="R1041" t="str">
        <f>IFERROR(VLOOKUP(A1041,Table1424[],7,0),0)</f>
        <v>491610110005255</v>
      </c>
      <c r="S1041" t="str">
        <f>IFERROR(VLOOKUP(A1041,Table1424[],8,0),0)</f>
        <v>BKID0004916</v>
      </c>
      <c r="T1041">
        <f>IFERROR(VLOOKUP(A1041,Table1424[],9,0),0)</f>
        <v>0</v>
      </c>
      <c r="U1041" s="40">
        <f>IFERROR(VLOOKUP(A1041,Table1424[],10,0),0)</f>
        <v>45908</v>
      </c>
      <c r="V1041">
        <f t="shared" si="68"/>
        <v>1</v>
      </c>
      <c r="W1041" t="str">
        <f t="shared" si="69"/>
        <v>Available</v>
      </c>
      <c r="X1041" s="164" t="str" cm="1">
        <f t="array" aca="1" ref="X1041" ca="1">SUBSTITUTE(SUBSTITUTE(MID(CELL("filename"),FIND("[",CELL("filename"))+1,FIND("]",CELL("filename"))-FIND("[",CELL("filename"))-1)," JH Farmer Payment-",""),".xlsx","")</f>
        <v>Indent</v>
      </c>
      <c r="Y1041" s="13">
        <f t="shared" si="70"/>
        <v>15.173711778703154</v>
      </c>
      <c r="Z1041" s="3">
        <v>0</v>
      </c>
    </row>
    <row r="1042" spans="1:26" x14ac:dyDescent="0.25">
      <c r="A1042" t="str">
        <f>CONCATENATE(Table2[[#This Row],[Code]],Table2[[#This Row],[Farmers Code]])</f>
        <v>200600090024</v>
      </c>
      <c r="B1042" s="1" t="str">
        <f>INDEX('MPG Payment'!$A:$A,MATCH(Table2[[#This Row],[Code]],'MPG Payment'!B:B,0))</f>
        <v>BMC Code :2006</v>
      </c>
      <c r="C1042" t="str">
        <f>VLOOKUP(Table2[[#This Row],[Code]],'MPG Payment'!B:C,2,0)</f>
        <v>KUCHU</v>
      </c>
      <c r="D1042" s="17">
        <v>20060009</v>
      </c>
      <c r="E1042" s="17" t="s">
        <v>29</v>
      </c>
      <c r="F1042" s="1">
        <v>1</v>
      </c>
      <c r="G1042" s="13">
        <v>3.15</v>
      </c>
      <c r="H1042" s="13">
        <v>206.32499999999999</v>
      </c>
      <c r="I1042" s="166">
        <v>0</v>
      </c>
      <c r="J1042" s="191">
        <v>0</v>
      </c>
      <c r="K1042" s="166">
        <v>0</v>
      </c>
      <c r="L1042" s="166">
        <v>0</v>
      </c>
      <c r="M1042" s="18">
        <v>0</v>
      </c>
      <c r="N1042" s="165">
        <f>VLOOKUP(Table2[[#This Row],[Code]],'MPG Payment'!$B$4:$Z$130,25,0)</f>
        <v>0</v>
      </c>
      <c r="O1042" s="170">
        <f t="shared" si="67"/>
        <v>206</v>
      </c>
      <c r="P1042" t="str">
        <f>IFERROR(VLOOKUP(D1042,'Bank Master'!$C$3:$D$7987,2,0),"Indirect")</f>
        <v>Direct</v>
      </c>
      <c r="Q1042" t="str">
        <f>IFERROR(VLOOKUP(A1042,Table1424[],6,0),0)</f>
        <v>SOHRAI MAHTO</v>
      </c>
      <c r="R1042" t="str">
        <f>IFERROR(VLOOKUP(A1042,Table1424[],7,0),0)</f>
        <v>1940104000090526</v>
      </c>
      <c r="S1042" t="str">
        <f>IFERROR(VLOOKUP(A1042,Table1424[],8,0),0)</f>
        <v>IBKL0001940</v>
      </c>
      <c r="T1042">
        <f>IFERROR(VLOOKUP(A1042,Table1424[],9,0),0)</f>
        <v>0</v>
      </c>
      <c r="U1042" s="40">
        <f>IFERROR(VLOOKUP(A1042,Table1424[],10,0),0)</f>
        <v>45949</v>
      </c>
      <c r="V1042">
        <f t="shared" si="68"/>
        <v>1</v>
      </c>
      <c r="W1042" t="str">
        <f t="shared" si="69"/>
        <v>Available</v>
      </c>
      <c r="X1042" s="164" t="str" cm="1">
        <f t="array" aca="1" ref="X1042" ca="1">SUBSTITUTE(SUBSTITUTE(MID(CELL("filename"),FIND("[",CELL("filename"))+1,FIND("]",CELL("filename"))-FIND("[",CELL("filename"))-1)," JH Farmer Payment-",""),".xlsx","")</f>
        <v>Indent</v>
      </c>
      <c r="Y1042" s="13">
        <f t="shared" si="70"/>
        <v>3.2750000000000004</v>
      </c>
      <c r="Z1042" s="3">
        <v>0</v>
      </c>
    </row>
    <row r="1043" spans="1:26" x14ac:dyDescent="0.25">
      <c r="A1043" t="str">
        <f>CONCATENATE(Table2[[#This Row],[Code]],Table2[[#This Row],[Farmers Code]])</f>
        <v>200600090025</v>
      </c>
      <c r="B1043" s="1" t="str">
        <f>INDEX('MPG Payment'!$A:$A,MATCH(Table2[[#This Row],[Code]],'MPG Payment'!B:B,0))</f>
        <v>BMC Code :2006</v>
      </c>
      <c r="C1043" t="str">
        <f>VLOOKUP(Table2[[#This Row],[Code]],'MPG Payment'!B:C,2,0)</f>
        <v>KUCHU</v>
      </c>
      <c r="D1043" s="17">
        <v>20060009</v>
      </c>
      <c r="E1043" s="17" t="s">
        <v>5</v>
      </c>
      <c r="F1043" s="1">
        <v>2</v>
      </c>
      <c r="G1043" s="13">
        <v>7.29</v>
      </c>
      <c r="H1043" s="13">
        <v>265.113</v>
      </c>
      <c r="I1043" s="166">
        <v>0</v>
      </c>
      <c r="J1043" s="191">
        <v>0</v>
      </c>
      <c r="K1043" s="166">
        <v>0</v>
      </c>
      <c r="L1043" s="166">
        <v>0</v>
      </c>
      <c r="M1043" s="18">
        <v>0</v>
      </c>
      <c r="N1043" s="165">
        <f>VLOOKUP(Table2[[#This Row],[Code]],'MPG Payment'!$B$4:$Z$130,25,0)</f>
        <v>0</v>
      </c>
      <c r="O1043" s="170">
        <f t="shared" si="67"/>
        <v>265</v>
      </c>
      <c r="P1043" t="str">
        <f>IFERROR(VLOOKUP(D1043,'Bank Master'!$C$3:$D$7987,2,0),"Indirect")</f>
        <v>Direct</v>
      </c>
      <c r="Q1043" t="str">
        <f>IFERROR(VLOOKUP(A1043,Table1424[],6,0),0)</f>
        <v>SANJU KUMARI</v>
      </c>
      <c r="R1043" t="str">
        <f>IFERROR(VLOOKUP(A1043,Table1424[],7,0),0)</f>
        <v>491610510006159</v>
      </c>
      <c r="S1043" t="str">
        <f>IFERROR(VLOOKUP(A1043,Table1424[],8,0),0)</f>
        <v>BKID0004916</v>
      </c>
      <c r="T1043">
        <f>IFERROR(VLOOKUP(A1043,Table1424[],9,0),0)</f>
        <v>0</v>
      </c>
      <c r="U1043" s="40">
        <f>IFERROR(VLOOKUP(A1043,Table1424[],10,0),0)</f>
        <v>45949</v>
      </c>
      <c r="V1043">
        <f t="shared" si="68"/>
        <v>1</v>
      </c>
      <c r="W1043" t="str">
        <f t="shared" si="69"/>
        <v>Available</v>
      </c>
      <c r="X1043" s="164" t="str" cm="1">
        <f t="array" aca="1" ref="X1043" ca="1">SUBSTITUTE(SUBSTITUTE(MID(CELL("filename"),FIND("[",CELL("filename"))+1,FIND("]",CELL("filename"))-FIND("[",CELL("filename"))-1)," JH Farmer Payment-",""),".xlsx","")</f>
        <v>Indent</v>
      </c>
      <c r="Y1043" s="13">
        <f t="shared" si="70"/>
        <v>3.6366666666666667</v>
      </c>
      <c r="Z1043" s="3">
        <v>0</v>
      </c>
    </row>
    <row r="1044" spans="1:26" x14ac:dyDescent="0.25">
      <c r="A1044" t="str">
        <f>CONCATENATE(Table2[[#This Row],[Code]],Table2[[#This Row],[Farmers Code]])</f>
        <v>200600090031</v>
      </c>
      <c r="B1044" s="1" t="str">
        <f>INDEX('MPG Payment'!$A:$A,MATCH(Table2[[#This Row],[Code]],'MPG Payment'!B:B,0))</f>
        <v>BMC Code :2006</v>
      </c>
      <c r="C1044" t="str">
        <f>VLOOKUP(Table2[[#This Row],[Code]],'MPG Payment'!B:C,2,0)</f>
        <v>KUCHU</v>
      </c>
      <c r="D1044" s="17">
        <v>20060009</v>
      </c>
      <c r="E1044" s="17" t="s">
        <v>422</v>
      </c>
      <c r="F1044" s="1">
        <v>8</v>
      </c>
      <c r="G1044" s="13">
        <v>68.319999999999993</v>
      </c>
      <c r="H1044" s="13">
        <v>3173.8378000000002</v>
      </c>
      <c r="I1044" s="166">
        <v>0</v>
      </c>
      <c r="J1044" s="191">
        <v>0</v>
      </c>
      <c r="K1044" s="166">
        <v>0</v>
      </c>
      <c r="L1044" s="166">
        <v>0</v>
      </c>
      <c r="M1044" s="18">
        <v>0</v>
      </c>
      <c r="N1044" s="165">
        <f>VLOOKUP(Table2[[#This Row],[Code]],'MPG Payment'!$B$4:$Z$130,25,0)</f>
        <v>0</v>
      </c>
      <c r="O1044" s="170">
        <f t="shared" si="67"/>
        <v>3174</v>
      </c>
      <c r="P1044" t="str">
        <f>IFERROR(VLOOKUP(D1044,'Bank Master'!$C$3:$D$7987,2,0),"Indirect")</f>
        <v>Direct</v>
      </c>
      <c r="Q1044" t="str">
        <f>IFERROR(VLOOKUP(A1044,Table1424[],6,0),0)</f>
        <v>GOVIND MAHTO</v>
      </c>
      <c r="R1044" t="str">
        <f>IFERROR(VLOOKUP(A1044,Table1424[],7,0),0)</f>
        <v>1940104000008273</v>
      </c>
      <c r="S1044" t="str">
        <f>IFERROR(VLOOKUP(A1044,Table1424[],8,0),0)</f>
        <v>IBKL0001940</v>
      </c>
      <c r="T1044">
        <f>IFERROR(VLOOKUP(A1044,Table1424[],9,0),0)</f>
        <v>0</v>
      </c>
      <c r="U1044" s="40">
        <f>IFERROR(VLOOKUP(A1044,Table1424[],10,0),0)</f>
        <v>46062</v>
      </c>
      <c r="V1044">
        <f t="shared" si="68"/>
        <v>1</v>
      </c>
      <c r="W1044" t="str">
        <f t="shared" si="69"/>
        <v>Available</v>
      </c>
      <c r="X1044" s="164" t="str" cm="1">
        <f t="array" aca="1" ref="X1044" ca="1">SUBSTITUTE(SUBSTITUTE(MID(CELL("filename"),FIND("[",CELL("filename"))+1,FIND("]",CELL("filename"))-FIND("[",CELL("filename"))-1)," JH Farmer Payment-",""),".xlsx","")</f>
        <v>Indent</v>
      </c>
      <c r="Y1044" s="13">
        <f t="shared" si="70"/>
        <v>18.582188524590169</v>
      </c>
      <c r="Z1044" s="3">
        <v>0</v>
      </c>
    </row>
    <row r="1045" spans="1:26" x14ac:dyDescent="0.25">
      <c r="A1045" t="str">
        <f>CONCATENATE(Table2[[#This Row],[Code]],Table2[[#This Row],[Farmers Code]])</f>
        <v>200600090035</v>
      </c>
      <c r="B1045" s="1" t="str">
        <f>INDEX('MPG Payment'!$A:$A,MATCH(Table2[[#This Row],[Code]],'MPG Payment'!B:B,0))</f>
        <v>BMC Code :2006</v>
      </c>
      <c r="C1045" t="str">
        <f>VLOOKUP(Table2[[#This Row],[Code]],'MPG Payment'!B:C,2,0)</f>
        <v>KUCHU</v>
      </c>
      <c r="D1045" s="17">
        <v>20060009</v>
      </c>
      <c r="E1045" s="17" t="s">
        <v>9</v>
      </c>
      <c r="F1045" s="1">
        <v>12</v>
      </c>
      <c r="G1045" s="13">
        <v>23.9</v>
      </c>
      <c r="H1045" s="13">
        <v>854.74429999999995</v>
      </c>
      <c r="I1045" s="166">
        <v>0</v>
      </c>
      <c r="J1045" s="191">
        <v>0</v>
      </c>
      <c r="K1045" s="166">
        <v>0</v>
      </c>
      <c r="L1045" s="166">
        <v>0</v>
      </c>
      <c r="M1045" s="18">
        <v>0</v>
      </c>
      <c r="N1045" s="165">
        <f>VLOOKUP(Table2[[#This Row],[Code]],'MPG Payment'!$B$4:$Z$130,25,0)</f>
        <v>0</v>
      </c>
      <c r="O1045" s="170">
        <f t="shared" si="67"/>
        <v>855</v>
      </c>
      <c r="P1045" t="str">
        <f>IFERROR(VLOOKUP(D1045,'Bank Master'!$C$3:$D$7987,2,0),"Indirect")</f>
        <v>Direct</v>
      </c>
      <c r="Q1045" t="str">
        <f>IFERROR(VLOOKUP(A1045,Table1424[],6,0),0)</f>
        <v>SITA DEVI</v>
      </c>
      <c r="R1045" t="str">
        <f>IFERROR(VLOOKUP(A1045,Table1424[],7,0),0)</f>
        <v>317001000008207</v>
      </c>
      <c r="S1045" t="str">
        <f>IFERROR(VLOOKUP(A1045,Table1424[],8,0),0)</f>
        <v>IOBA0003170</v>
      </c>
      <c r="T1045">
        <f>IFERROR(VLOOKUP(A1045,Table1424[],9,0),0)</f>
        <v>0</v>
      </c>
      <c r="U1045" s="40">
        <f>IFERROR(VLOOKUP(A1045,Table1424[],10,0),0)</f>
        <v>46175</v>
      </c>
      <c r="V1045">
        <f t="shared" si="68"/>
        <v>1</v>
      </c>
      <c r="W1045" t="str">
        <f t="shared" si="69"/>
        <v>Available</v>
      </c>
      <c r="X1045" s="164" t="str" cm="1">
        <f t="array" aca="1" ref="X1045" ca="1">SUBSTITUTE(SUBSTITUTE(MID(CELL("filename"),FIND("[",CELL("filename"))+1,FIND("]",CELL("filename"))-FIND("[",CELL("filename"))-1)," JH Farmer Payment-",""),".xlsx","")</f>
        <v>Indent</v>
      </c>
      <c r="Y1045" s="13">
        <f t="shared" si="70"/>
        <v>21.458015899581593</v>
      </c>
      <c r="Z1045" s="3">
        <v>0</v>
      </c>
    </row>
    <row r="1046" spans="1:26" x14ac:dyDescent="0.25">
      <c r="A1046" t="str">
        <f>CONCATENATE(Table2[[#This Row],[Code]],Table2[[#This Row],[Farmers Code]])</f>
        <v>200600090036</v>
      </c>
      <c r="B1046" s="1" t="str">
        <f>INDEX('MPG Payment'!$A:$A,MATCH(Table2[[#This Row],[Code]],'MPG Payment'!B:B,0))</f>
        <v>BMC Code :2006</v>
      </c>
      <c r="C1046" t="str">
        <f>VLOOKUP(Table2[[#This Row],[Code]],'MPG Payment'!B:C,2,0)</f>
        <v>KUCHU</v>
      </c>
      <c r="D1046" s="17">
        <v>20060009</v>
      </c>
      <c r="E1046" s="17" t="s">
        <v>10</v>
      </c>
      <c r="F1046" s="1">
        <v>1</v>
      </c>
      <c r="G1046" s="13">
        <v>1.87</v>
      </c>
      <c r="H1046" s="13">
        <v>114.7993</v>
      </c>
      <c r="I1046" s="166">
        <v>0</v>
      </c>
      <c r="J1046" s="191">
        <v>0</v>
      </c>
      <c r="K1046" s="166">
        <v>0</v>
      </c>
      <c r="L1046" s="166">
        <v>0</v>
      </c>
      <c r="M1046" s="18">
        <v>0</v>
      </c>
      <c r="N1046" s="165">
        <f>VLOOKUP(Table2[[#This Row],[Code]],'MPG Payment'!$B$4:$Z$130,25,0)</f>
        <v>0</v>
      </c>
      <c r="O1046" s="170">
        <f t="shared" si="67"/>
        <v>115</v>
      </c>
      <c r="P1046" t="str">
        <f>IFERROR(VLOOKUP(D1046,'Bank Master'!$C$3:$D$7987,2,0),"Indirect")</f>
        <v>Direct</v>
      </c>
      <c r="Q1046" t="str">
        <f>IFERROR(VLOOKUP(A1046,Table1424[],6,0),0)</f>
        <v>NISHANT KUMAR</v>
      </c>
      <c r="R1046" t="str">
        <f>IFERROR(VLOOKUP(A1046,Table1424[],7,0),0)</f>
        <v>317001000013962</v>
      </c>
      <c r="S1046" t="str">
        <f>IFERROR(VLOOKUP(A1046,Table1424[],8,0),0)</f>
        <v>IOBA0003170</v>
      </c>
      <c r="T1046">
        <f>IFERROR(VLOOKUP(A1046,Table1424[],9,0),0)</f>
        <v>0</v>
      </c>
      <c r="U1046" s="40">
        <f>IFERROR(VLOOKUP(A1046,Table1424[],10,0),0)</f>
        <v>46175</v>
      </c>
      <c r="V1046">
        <f t="shared" si="68"/>
        <v>1</v>
      </c>
      <c r="W1046" t="str">
        <f t="shared" si="69"/>
        <v>Available</v>
      </c>
      <c r="X1046" s="164" t="str" cm="1">
        <f t="array" aca="1" ref="X1046" ca="1">SUBSTITUTE(SUBSTITUTE(MID(CELL("filename"),FIND("[",CELL("filename"))+1,FIND("]",CELL("filename"))-FIND("[",CELL("filename"))-1)," JH Farmer Payment-",""),".xlsx","")</f>
        <v>Indent</v>
      </c>
      <c r="Y1046" s="13">
        <f t="shared" si="70"/>
        <v>3.0695000000000001</v>
      </c>
      <c r="Z1046" s="3">
        <v>0</v>
      </c>
    </row>
    <row r="1047" spans="1:26" x14ac:dyDescent="0.25">
      <c r="A1047" t="str">
        <f>CONCATENATE(Table2[[#This Row],[Code]],Table2[[#This Row],[Farmers Code]])</f>
        <v>200600090038</v>
      </c>
      <c r="B1047" s="1" t="str">
        <f>INDEX('MPG Payment'!$A:$A,MATCH(Table2[[#This Row],[Code]],'MPG Payment'!B:B,0))</f>
        <v>BMC Code :2006</v>
      </c>
      <c r="C1047" t="str">
        <f>VLOOKUP(Table2[[#This Row],[Code]],'MPG Payment'!B:C,2,0)</f>
        <v>KUCHU</v>
      </c>
      <c r="D1047" s="17">
        <v>20060009</v>
      </c>
      <c r="E1047" s="17" t="s">
        <v>11</v>
      </c>
      <c r="F1047" s="1">
        <v>13</v>
      </c>
      <c r="G1047" s="13">
        <v>52.67</v>
      </c>
      <c r="H1047" s="13">
        <v>2310.1486999999997</v>
      </c>
      <c r="I1047" s="166">
        <v>0</v>
      </c>
      <c r="J1047" s="191">
        <v>0</v>
      </c>
      <c r="K1047" s="166">
        <v>0</v>
      </c>
      <c r="L1047" s="166">
        <v>0</v>
      </c>
      <c r="M1047" s="18">
        <v>0</v>
      </c>
      <c r="N1047" s="165">
        <f>VLOOKUP(Table2[[#This Row],[Code]],'MPG Payment'!$B$4:$Z$130,25,0)</f>
        <v>0</v>
      </c>
      <c r="O1047" s="170">
        <f t="shared" si="67"/>
        <v>2310</v>
      </c>
      <c r="P1047" t="str">
        <f>IFERROR(VLOOKUP(D1047,'Bank Master'!$C$3:$D$7987,2,0),"Indirect")</f>
        <v>Direct</v>
      </c>
      <c r="Q1047" t="str">
        <f>IFERROR(VLOOKUP(A1047,Table1424[],6,0),0)</f>
        <v>DINESH MAHTO</v>
      </c>
      <c r="R1047" t="str">
        <f>IFERROR(VLOOKUP(A1047,Table1424[],7,0),0)</f>
        <v>1940104000022756</v>
      </c>
      <c r="S1047" t="str">
        <f>IFERROR(VLOOKUP(A1047,Table1424[],8,0),0)</f>
        <v>IBKL0001940</v>
      </c>
      <c r="T1047">
        <f>IFERROR(VLOOKUP(A1047,Table1424[],9,0),0)</f>
        <v>0</v>
      </c>
      <c r="U1047" s="40">
        <f>IFERROR(VLOOKUP(A1047,Table1424[],10,0),0)</f>
        <v>46216</v>
      </c>
      <c r="V1047">
        <f t="shared" si="68"/>
        <v>1</v>
      </c>
      <c r="W1047" t="str">
        <f t="shared" si="69"/>
        <v>Available</v>
      </c>
      <c r="X1047" s="164" t="str" cm="1">
        <f t="array" aca="1" ref="X1047" ca="1">SUBSTITUTE(SUBSTITUTE(MID(CELL("filename"),FIND("[",CELL("filename"))+1,FIND("]",CELL("filename"))-FIND("[",CELL("filename"))-1)," JH Farmer Payment-",""),".xlsx","")</f>
        <v>Indent</v>
      </c>
      <c r="Y1047" s="13">
        <f t="shared" si="70"/>
        <v>28.50952449212075</v>
      </c>
      <c r="Z1047" s="3">
        <v>0</v>
      </c>
    </row>
    <row r="1048" spans="1:26" x14ac:dyDescent="0.25">
      <c r="A1048" t="str">
        <f>CONCATENATE(Table2[[#This Row],[Code]],Table2[[#This Row],[Farmers Code]])</f>
        <v>200600090040</v>
      </c>
      <c r="B1048" s="1" t="str">
        <f>INDEX('MPG Payment'!$A:$A,MATCH(Table2[[#This Row],[Code]],'MPG Payment'!B:B,0))</f>
        <v>BMC Code :2006</v>
      </c>
      <c r="C1048" t="str">
        <f>VLOOKUP(Table2[[#This Row],[Code]],'MPG Payment'!B:C,2,0)</f>
        <v>KUCHU</v>
      </c>
      <c r="D1048" s="17">
        <v>20060009</v>
      </c>
      <c r="E1048" s="17" t="s">
        <v>13</v>
      </c>
      <c r="F1048" s="1">
        <v>8</v>
      </c>
      <c r="G1048" s="13">
        <v>20.84</v>
      </c>
      <c r="H1048" s="13">
        <v>751.92959999999994</v>
      </c>
      <c r="I1048" s="166">
        <v>0</v>
      </c>
      <c r="J1048" s="191">
        <v>0</v>
      </c>
      <c r="K1048" s="166">
        <v>0</v>
      </c>
      <c r="L1048" s="166">
        <v>0</v>
      </c>
      <c r="M1048" s="18">
        <v>0</v>
      </c>
      <c r="N1048" s="165">
        <f>VLOOKUP(Table2[[#This Row],[Code]],'MPG Payment'!$B$4:$Z$130,25,0)</f>
        <v>0</v>
      </c>
      <c r="O1048" s="170">
        <f t="shared" ref="O1048:O1111" si="71">IF(N1048="Yes",0,ROUND((H1048-I1048-J1048-K1048-L1048-M1048),0))</f>
        <v>752</v>
      </c>
      <c r="P1048" t="str">
        <f>IFERROR(VLOOKUP(D1048,'Bank Master'!$C$3:$D$7987,2,0),"Indirect")</f>
        <v>Direct</v>
      </c>
      <c r="Q1048" t="str">
        <f>IFERROR(VLOOKUP(A1048,Table1424[],6,0),0)</f>
        <v>RANDHIR KUMAR</v>
      </c>
      <c r="R1048" t="str">
        <f>IFERROR(VLOOKUP(A1048,Table1424[],7,0),0)</f>
        <v>490710110012177</v>
      </c>
      <c r="S1048" t="str">
        <f>IFERROR(VLOOKUP(A1048,Table1424[],8,0),0)</f>
        <v>BKID0004907</v>
      </c>
      <c r="T1048">
        <f>IFERROR(VLOOKUP(A1048,Table1424[],9,0),0)</f>
        <v>0</v>
      </c>
      <c r="U1048" s="40">
        <f>IFERROR(VLOOKUP(A1048,Table1424[],10,0),0)</f>
        <v>46272</v>
      </c>
      <c r="V1048">
        <f t="shared" ref="V1048:V1111" si="72">IF(G1048&gt;0,1,0)</f>
        <v>1</v>
      </c>
      <c r="W1048" t="str">
        <f t="shared" ref="W1048:W1111" si="73">IF(Q1048=0,"Not Available","Available")</f>
        <v>Available</v>
      </c>
      <c r="X1048" s="164" t="str" cm="1">
        <f t="array" aca="1" ref="X1048" ca="1">SUBSTITUTE(SUBSTITUTE(MID(CELL("filename"),FIND("[",CELL("filename"))+1,FIND("]",CELL("filename"))-FIND("[",CELL("filename"))-1)," JH Farmer Payment-",""),".xlsx","")</f>
        <v>Indent</v>
      </c>
      <c r="Y1048" s="13">
        <f t="shared" si="70"/>
        <v>14.432429942418427</v>
      </c>
      <c r="Z1048" s="3">
        <v>0</v>
      </c>
    </row>
    <row r="1049" spans="1:26" x14ac:dyDescent="0.25">
      <c r="A1049" t="str">
        <f>CONCATENATE(Table2[[#This Row],[Code]],Table2[[#This Row],[Farmers Code]])</f>
        <v>200600090041</v>
      </c>
      <c r="B1049" s="1" t="str">
        <f>INDEX('MPG Payment'!$A:$A,MATCH(Table2[[#This Row],[Code]],'MPG Payment'!B:B,0))</f>
        <v>BMC Code :2006</v>
      </c>
      <c r="C1049" t="str">
        <f>VLOOKUP(Table2[[#This Row],[Code]],'MPG Payment'!B:C,2,0)</f>
        <v>KUCHU</v>
      </c>
      <c r="D1049" s="17">
        <v>20060009</v>
      </c>
      <c r="E1049" s="17" t="s">
        <v>35</v>
      </c>
      <c r="F1049" s="1">
        <v>7</v>
      </c>
      <c r="G1049" s="13">
        <v>15.629999999999999</v>
      </c>
      <c r="H1049" s="13">
        <v>1076.5707</v>
      </c>
      <c r="I1049" s="166">
        <v>0</v>
      </c>
      <c r="J1049" s="191">
        <v>0</v>
      </c>
      <c r="K1049" s="166">
        <v>0</v>
      </c>
      <c r="L1049" s="166">
        <v>0</v>
      </c>
      <c r="M1049" s="18">
        <v>0</v>
      </c>
      <c r="N1049" s="165">
        <f>VLOOKUP(Table2[[#This Row],[Code]],'MPG Payment'!$B$4:$Z$130,25,0)</f>
        <v>0</v>
      </c>
      <c r="O1049" s="170">
        <f t="shared" si="71"/>
        <v>1077</v>
      </c>
      <c r="P1049" t="str">
        <f>IFERROR(VLOOKUP(D1049,'Bank Master'!$C$3:$D$7987,2,0),"Indirect")</f>
        <v>Direct</v>
      </c>
      <c r="Q1049" t="str">
        <f>IFERROR(VLOOKUP(A1049,Table1424[],6,0),0)</f>
        <v>BALO DEVI</v>
      </c>
      <c r="R1049" t="str">
        <f>IFERROR(VLOOKUP(A1049,Table1424[],7,0),0)</f>
        <v>491618210007685</v>
      </c>
      <c r="S1049" t="str">
        <f>IFERROR(VLOOKUP(A1049,Table1424[],8,0),0)</f>
        <v>BKID0004916</v>
      </c>
      <c r="T1049">
        <f>IFERROR(VLOOKUP(A1049,Table1424[],9,0),0)</f>
        <v>0</v>
      </c>
      <c r="U1049" s="40">
        <f>IFERROR(VLOOKUP(A1049,Table1424[],10,0),0)</f>
        <v>46272</v>
      </c>
      <c r="V1049">
        <f t="shared" si="72"/>
        <v>1</v>
      </c>
      <c r="W1049" t="str">
        <f t="shared" si="73"/>
        <v>Available</v>
      </c>
      <c r="X1049" s="164" t="str" cm="1">
        <f t="array" aca="1" ref="X1049" ca="1">SUBSTITUTE(SUBSTITUTE(MID(CELL("filename"),FIND("[",CELL("filename"))+1,FIND("]",CELL("filename"))-FIND("[",CELL("filename"))-1)," JH Farmer Payment-",""),".xlsx","")</f>
        <v>Indent</v>
      </c>
      <c r="Y1049" s="13">
        <f t="shared" si="70"/>
        <v>24.107469289827257</v>
      </c>
      <c r="Z1049" s="3">
        <v>0</v>
      </c>
    </row>
    <row r="1050" spans="1:26" x14ac:dyDescent="0.25">
      <c r="A1050" t="str">
        <f>CONCATENATE(Table2[[#This Row],[Code]],Table2[[#This Row],[Farmers Code]])</f>
        <v>200600090043</v>
      </c>
      <c r="B1050" s="1" t="str">
        <f>INDEX('MPG Payment'!$A:$A,MATCH(Table2[[#This Row],[Code]],'MPG Payment'!B:B,0))</f>
        <v>BMC Code :2006</v>
      </c>
      <c r="C1050" t="str">
        <f>VLOOKUP(Table2[[#This Row],[Code]],'MPG Payment'!B:C,2,0)</f>
        <v>KUCHU</v>
      </c>
      <c r="D1050" s="17">
        <v>20060009</v>
      </c>
      <c r="E1050" s="17" t="s">
        <v>1650</v>
      </c>
      <c r="F1050" s="1">
        <v>6</v>
      </c>
      <c r="G1050" s="13">
        <v>19.059999999999999</v>
      </c>
      <c r="H1050" s="13">
        <v>647.29319999999996</v>
      </c>
      <c r="I1050" s="166">
        <v>0</v>
      </c>
      <c r="J1050" s="191">
        <v>0</v>
      </c>
      <c r="K1050" s="166">
        <v>0</v>
      </c>
      <c r="L1050" s="166">
        <v>0</v>
      </c>
      <c r="M1050" s="18">
        <v>0</v>
      </c>
      <c r="N1050" s="165">
        <f>VLOOKUP(Table2[[#This Row],[Code]],'MPG Payment'!$B$4:$Z$130,25,0)</f>
        <v>0</v>
      </c>
      <c r="O1050" s="170">
        <f t="shared" si="71"/>
        <v>647</v>
      </c>
      <c r="P1050" t="str">
        <f>IFERROR(VLOOKUP(D1050,'Bank Master'!$C$3:$D$7987,2,0),"Indirect")</f>
        <v>Direct</v>
      </c>
      <c r="Q1050" t="str">
        <f>IFERROR(VLOOKUP(A1050,Table1424[],6,0),0)</f>
        <v>DULARI DEVI</v>
      </c>
      <c r="R1050" t="str">
        <f>IFERROR(VLOOKUP(A1050,Table1424[],7,0),0)</f>
        <v>1940104000003469</v>
      </c>
      <c r="S1050" t="str">
        <f>IFERROR(VLOOKUP(A1050,Table1424[],8,0),0)</f>
        <v>IBKL0001940</v>
      </c>
      <c r="T1050">
        <f>IFERROR(VLOOKUP(A1050,Table1424[],9,0),0)</f>
        <v>0</v>
      </c>
      <c r="U1050" s="40">
        <f>IFERROR(VLOOKUP(A1050,Table1424[],10,0),0)</f>
        <v>46272</v>
      </c>
      <c r="V1050">
        <f t="shared" si="72"/>
        <v>1</v>
      </c>
      <c r="W1050" t="str">
        <f t="shared" si="73"/>
        <v>Available</v>
      </c>
      <c r="X1050" s="164" t="str" cm="1">
        <f t="array" aca="1" ref="X1050" ca="1">SUBSTITUTE(SUBSTITUTE(MID(CELL("filename"),FIND("[",CELL("filename"))+1,FIND("]",CELL("filename"))-FIND("[",CELL("filename"))-1)," JH Farmer Payment-",""),".xlsx","")</f>
        <v>Indent</v>
      </c>
      <c r="Y1050" s="13">
        <f t="shared" si="70"/>
        <v>10.188245540398741</v>
      </c>
      <c r="Z1050" s="3">
        <v>0</v>
      </c>
    </row>
    <row r="1051" spans="1:26" x14ac:dyDescent="0.25">
      <c r="A1051" t="str">
        <f>CONCATENATE(Table2[[#This Row],[Code]],Table2[[#This Row],[Farmers Code]])</f>
        <v>200600090044</v>
      </c>
      <c r="B1051" s="1" t="str">
        <f>INDEX('MPG Payment'!$A:$A,MATCH(Table2[[#This Row],[Code]],'MPG Payment'!B:B,0))</f>
        <v>BMC Code :2006</v>
      </c>
      <c r="C1051" t="str">
        <f>VLOOKUP(Table2[[#This Row],[Code]],'MPG Payment'!B:C,2,0)</f>
        <v>KUCHU</v>
      </c>
      <c r="D1051" s="17">
        <v>20060009</v>
      </c>
      <c r="E1051" s="17" t="s">
        <v>15</v>
      </c>
      <c r="F1051" s="1">
        <v>9</v>
      </c>
      <c r="G1051" s="13">
        <v>20.29</v>
      </c>
      <c r="H1051" s="13">
        <v>706.22320000000002</v>
      </c>
      <c r="I1051" s="166">
        <v>0</v>
      </c>
      <c r="J1051" s="191">
        <v>0</v>
      </c>
      <c r="K1051" s="166">
        <v>0</v>
      </c>
      <c r="L1051" s="166">
        <v>0</v>
      </c>
      <c r="M1051" s="18">
        <v>0</v>
      </c>
      <c r="N1051" s="165">
        <f>VLOOKUP(Table2[[#This Row],[Code]],'MPG Payment'!$B$4:$Z$130,25,0)</f>
        <v>0</v>
      </c>
      <c r="O1051" s="170">
        <f t="shared" si="71"/>
        <v>706</v>
      </c>
      <c r="P1051" t="str">
        <f>IFERROR(VLOOKUP(D1051,'Bank Master'!$C$3:$D$7987,2,0),"Indirect")</f>
        <v>Direct</v>
      </c>
      <c r="Q1051" t="str">
        <f>IFERROR(VLOOKUP(A1051,Table1424[],6,0),0)</f>
        <v>PANCHAM DEVI</v>
      </c>
      <c r="R1051" t="str">
        <f>IFERROR(VLOOKUP(A1051,Table1424[],7,0),0)</f>
        <v>1940104000018522</v>
      </c>
      <c r="S1051" t="str">
        <f>IFERROR(VLOOKUP(A1051,Table1424[],8,0),0)</f>
        <v>IBKL0001940</v>
      </c>
      <c r="T1051">
        <f>IFERROR(VLOOKUP(A1051,Table1424[],9,0),0)</f>
        <v>0</v>
      </c>
      <c r="U1051" s="40">
        <f>IFERROR(VLOOKUP(A1051,Table1424[],10,0),0)</f>
        <v>46272</v>
      </c>
      <c r="V1051">
        <f t="shared" si="72"/>
        <v>1</v>
      </c>
      <c r="W1051" t="str">
        <f t="shared" si="73"/>
        <v>Available</v>
      </c>
      <c r="X1051" s="164" t="str" cm="1">
        <f t="array" aca="1" ref="X1051" ca="1">SUBSTITUTE(SUBSTITUTE(MID(CELL("filename"),FIND("[",CELL("filename"))+1,FIND("]",CELL("filename"))-FIND("[",CELL("filename"))-1)," JH Farmer Payment-",""),".xlsx","")</f>
        <v>Indent</v>
      </c>
      <c r="Y1051" s="13">
        <f t="shared" si="70"/>
        <v>15.662909807787088</v>
      </c>
      <c r="Z1051" s="3">
        <v>0</v>
      </c>
    </row>
    <row r="1052" spans="1:26" x14ac:dyDescent="0.25">
      <c r="A1052" t="str">
        <f>CONCATENATE(Table2[[#This Row],[Code]],Table2[[#This Row],[Farmers Code]])</f>
        <v>200600090045</v>
      </c>
      <c r="B1052" s="1" t="str">
        <f>INDEX('MPG Payment'!$A:$A,MATCH(Table2[[#This Row],[Code]],'MPG Payment'!B:B,0))</f>
        <v>BMC Code :2006</v>
      </c>
      <c r="C1052" t="str">
        <f>VLOOKUP(Table2[[#This Row],[Code]],'MPG Payment'!B:C,2,0)</f>
        <v>KUCHU</v>
      </c>
      <c r="D1052" s="17">
        <v>20060009</v>
      </c>
      <c r="E1052" s="17" t="s">
        <v>16</v>
      </c>
      <c r="F1052" s="1">
        <v>6</v>
      </c>
      <c r="G1052" s="13">
        <v>12.820000000000002</v>
      </c>
      <c r="H1052" s="13">
        <v>529.57920000000001</v>
      </c>
      <c r="I1052" s="166">
        <v>0</v>
      </c>
      <c r="J1052" s="191">
        <v>0</v>
      </c>
      <c r="K1052" s="166">
        <v>0</v>
      </c>
      <c r="L1052" s="166">
        <v>0</v>
      </c>
      <c r="M1052" s="18">
        <v>0</v>
      </c>
      <c r="N1052" s="165">
        <f>VLOOKUP(Table2[[#This Row],[Code]],'MPG Payment'!$B$4:$Z$130,25,0)</f>
        <v>0</v>
      </c>
      <c r="O1052" s="170">
        <f t="shared" si="71"/>
        <v>530</v>
      </c>
      <c r="P1052" t="str">
        <f>IFERROR(VLOOKUP(D1052,'Bank Master'!$C$3:$D$7987,2,0),"Indirect")</f>
        <v>Direct</v>
      </c>
      <c r="Q1052">
        <f>IFERROR(VLOOKUP(A1052,Table1424[],6,0),0)</f>
        <v>0</v>
      </c>
      <c r="R1052">
        <f>IFERROR(VLOOKUP(A1052,Table1424[],7,0),0)</f>
        <v>0</v>
      </c>
      <c r="S1052">
        <f>IFERROR(VLOOKUP(A1052,Table1424[],8,0),0)</f>
        <v>0</v>
      </c>
      <c r="T1052">
        <f>IFERROR(VLOOKUP(A1052,Table1424[],9,0),0)</f>
        <v>0</v>
      </c>
      <c r="U1052" s="40">
        <f>IFERROR(VLOOKUP(A1052,Table1424[],10,0),0)</f>
        <v>0</v>
      </c>
      <c r="V1052">
        <f t="shared" si="72"/>
        <v>1</v>
      </c>
      <c r="W1052" t="str">
        <f t="shared" si="73"/>
        <v>Not Available</v>
      </c>
      <c r="X1052" s="164" t="str" cm="1">
        <f t="array" aca="1" ref="X1052" ca="1">SUBSTITUTE(SUBSTITUTE(MID(CELL("filename"),FIND("[",CELL("filename"))+1,FIND("]",CELL("filename"))-FIND("[",CELL("filename"))-1)," JH Farmer Payment-",""),".xlsx","")</f>
        <v>Indent</v>
      </c>
      <c r="Y1052" s="13">
        <f t="shared" si="70"/>
        <v>12.392648985959438</v>
      </c>
      <c r="Z1052" s="3">
        <v>0</v>
      </c>
    </row>
    <row r="1053" spans="1:26" x14ac:dyDescent="0.25">
      <c r="A1053" t="str">
        <f>CONCATENATE(Table2[[#This Row],[Code]],Table2[[#This Row],[Farmers Code]])</f>
        <v>200600170002</v>
      </c>
      <c r="B1053" s="1" t="str">
        <f>INDEX('MPG Payment'!$A:$A,MATCH(Table2[[#This Row],[Code]],'MPG Payment'!B:B,0))</f>
        <v>BMC Code :2006</v>
      </c>
      <c r="C1053" t="str">
        <f>VLOOKUP(Table2[[#This Row],[Code]],'MPG Payment'!B:C,2,0)</f>
        <v>KUKUI</v>
      </c>
      <c r="D1053" s="17">
        <v>20060017</v>
      </c>
      <c r="E1053" s="17" t="s">
        <v>17</v>
      </c>
      <c r="F1053" s="1">
        <v>8</v>
      </c>
      <c r="G1053" s="13">
        <v>43.95</v>
      </c>
      <c r="H1053" s="13">
        <v>2159.1836999999996</v>
      </c>
      <c r="I1053" s="166">
        <v>0</v>
      </c>
      <c r="J1053" s="191">
        <v>0</v>
      </c>
      <c r="K1053" s="166">
        <v>605.13000000000466</v>
      </c>
      <c r="L1053" s="166">
        <v>0</v>
      </c>
      <c r="M1053" s="18">
        <v>0</v>
      </c>
      <c r="N1053" s="165">
        <f>VLOOKUP(Table2[[#This Row],[Code]],'MPG Payment'!$B$4:$Z$130,25,0)</f>
        <v>0</v>
      </c>
      <c r="O1053" s="170">
        <f t="shared" si="71"/>
        <v>1554</v>
      </c>
      <c r="P1053" t="str">
        <f>IFERROR(VLOOKUP(D1053,'Bank Master'!$C$3:$D$7987,2,0),"Indirect")</f>
        <v>Direct</v>
      </c>
      <c r="Q1053" t="str">
        <f>IFERROR(VLOOKUP(A1053,Table1424[],6,0),0)</f>
        <v>DHANIRAM MAHTO</v>
      </c>
      <c r="R1053" t="str">
        <f>IFERROR(VLOOKUP(A1053,Table1424[],7,0),0)</f>
        <v>38776555368</v>
      </c>
      <c r="S1053" t="str">
        <f>IFERROR(VLOOKUP(A1053,Table1424[],8,0),0)</f>
        <v>SBIN0015347</v>
      </c>
      <c r="T1053">
        <f>IFERROR(VLOOKUP(A1053,Table1424[],9,0),0)</f>
        <v>0</v>
      </c>
      <c r="U1053" s="40">
        <f>IFERROR(VLOOKUP(A1053,Table1424[],10,0),0)</f>
        <v>45978</v>
      </c>
      <c r="V1053">
        <f t="shared" si="72"/>
        <v>1</v>
      </c>
      <c r="W1053" t="str">
        <f t="shared" si="73"/>
        <v>Available</v>
      </c>
      <c r="X1053" s="164" t="str" cm="1">
        <f t="array" aca="1" ref="X1053" ca="1">SUBSTITUTE(SUBSTITUTE(MID(CELL("filename"),FIND("[",CELL("filename"))+1,FIND("]",CELL("filename"))-FIND("[",CELL("filename"))-1)," JH Farmer Payment-",""),".xlsx","")</f>
        <v>Indent</v>
      </c>
      <c r="Y1053" s="13">
        <f t="shared" si="70"/>
        <v>19.651273720136516</v>
      </c>
      <c r="Z1053" s="3">
        <v>0</v>
      </c>
    </row>
    <row r="1054" spans="1:26" x14ac:dyDescent="0.25">
      <c r="A1054" t="str">
        <f>CONCATENATE(Table2[[#This Row],[Code]],Table2[[#This Row],[Farmers Code]])</f>
        <v>200600170004</v>
      </c>
      <c r="B1054" s="1" t="str">
        <f>INDEX('MPG Payment'!$A:$A,MATCH(Table2[[#This Row],[Code]],'MPG Payment'!B:B,0))</f>
        <v>BMC Code :2006</v>
      </c>
      <c r="C1054" t="str">
        <f>VLOOKUP(Table2[[#This Row],[Code]],'MPG Payment'!B:C,2,0)</f>
        <v>KUKUI</v>
      </c>
      <c r="D1054" s="17">
        <v>20060017</v>
      </c>
      <c r="E1054" s="17" t="s">
        <v>1</v>
      </c>
      <c r="F1054" s="1">
        <v>12</v>
      </c>
      <c r="G1054" s="13">
        <v>114.89999999999999</v>
      </c>
      <c r="H1054" s="13">
        <v>4380.6543000000001</v>
      </c>
      <c r="I1054" s="166">
        <v>0</v>
      </c>
      <c r="J1054" s="191">
        <v>0</v>
      </c>
      <c r="K1054" s="166">
        <v>0</v>
      </c>
      <c r="L1054" s="166">
        <v>0</v>
      </c>
      <c r="M1054" s="18">
        <v>0</v>
      </c>
      <c r="N1054" s="165">
        <f>VLOOKUP(Table2[[#This Row],[Code]],'MPG Payment'!$B$4:$Z$130,25,0)</f>
        <v>0</v>
      </c>
      <c r="O1054" s="170">
        <f t="shared" si="71"/>
        <v>4381</v>
      </c>
      <c r="P1054" t="str">
        <f>IFERROR(VLOOKUP(D1054,'Bank Master'!$C$3:$D$7987,2,0),"Indirect")</f>
        <v>Direct</v>
      </c>
      <c r="Q1054" t="str">
        <f>IFERROR(VLOOKUP(A1054,Table1424[],6,0),0)</f>
        <v>BABURAM GOPE</v>
      </c>
      <c r="R1054" t="str">
        <f>IFERROR(VLOOKUP(A1054,Table1424[],7,0),0)</f>
        <v>491618210002642</v>
      </c>
      <c r="S1054" t="str">
        <f>IFERROR(VLOOKUP(A1054,Table1424[],8,0),0)</f>
        <v>BKID0004916</v>
      </c>
      <c r="T1054">
        <f>IFERROR(VLOOKUP(A1054,Table1424[],9,0),0)</f>
        <v>0</v>
      </c>
      <c r="U1054" s="40">
        <f>IFERROR(VLOOKUP(A1054,Table1424[],10,0),0)</f>
        <v>45971</v>
      </c>
      <c r="V1054">
        <f t="shared" si="72"/>
        <v>1</v>
      </c>
      <c r="W1054" t="str">
        <f t="shared" si="73"/>
        <v>Available</v>
      </c>
      <c r="X1054" s="164" t="str" cm="1">
        <f t="array" aca="1" ref="X1054" ca="1">SUBSTITUTE(SUBSTITUTE(MID(CELL("filename"),FIND("[",CELL("filename"))+1,FIND("]",CELL("filename"))-FIND("[",CELL("filename"))-1)," JH Farmer Payment-",""),".xlsx","")</f>
        <v>Indent</v>
      </c>
      <c r="Y1054" s="13">
        <f t="shared" si="70"/>
        <v>22.875479373368155</v>
      </c>
      <c r="Z1054" s="3">
        <v>0</v>
      </c>
    </row>
    <row r="1055" spans="1:26" x14ac:dyDescent="0.25">
      <c r="A1055" t="str">
        <f>CONCATENATE(Table2[[#This Row],[Code]],Table2[[#This Row],[Farmers Code]])</f>
        <v>200600170005</v>
      </c>
      <c r="B1055" s="1" t="str">
        <f>INDEX('MPG Payment'!$A:$A,MATCH(Table2[[#This Row],[Code]],'MPG Payment'!B:B,0))</f>
        <v>BMC Code :2006</v>
      </c>
      <c r="C1055" t="str">
        <f>VLOOKUP(Table2[[#This Row],[Code]],'MPG Payment'!B:C,2,0)</f>
        <v>KUKUI</v>
      </c>
      <c r="D1055" s="17">
        <v>20060017</v>
      </c>
      <c r="E1055" s="17" t="s">
        <v>18</v>
      </c>
      <c r="F1055" s="1">
        <v>13</v>
      </c>
      <c r="G1055" s="13">
        <v>53.49</v>
      </c>
      <c r="H1055" s="13">
        <v>2029.4300000000003</v>
      </c>
      <c r="I1055" s="166">
        <v>0</v>
      </c>
      <c r="J1055" s="191">
        <v>0</v>
      </c>
      <c r="K1055" s="166">
        <v>0</v>
      </c>
      <c r="L1055" s="166">
        <v>0</v>
      </c>
      <c r="M1055" s="18">
        <v>0</v>
      </c>
      <c r="N1055" s="165">
        <f>VLOOKUP(Table2[[#This Row],[Code]],'MPG Payment'!$B$4:$Z$130,25,0)</f>
        <v>0</v>
      </c>
      <c r="O1055" s="170">
        <f t="shared" si="71"/>
        <v>2029</v>
      </c>
      <c r="P1055" t="str">
        <f>IFERROR(VLOOKUP(D1055,'Bank Master'!$C$3:$D$7987,2,0),"Indirect")</f>
        <v>Direct</v>
      </c>
      <c r="Q1055" t="str">
        <f>IFERROR(VLOOKUP(A1055,Table1424[],6,0),0)</f>
        <v>SANJU DEVI</v>
      </c>
      <c r="R1055" t="str">
        <f>IFERROR(VLOOKUP(A1055,Table1424[],7,0),0)</f>
        <v>491618210003124</v>
      </c>
      <c r="S1055" t="str">
        <f>IFERROR(VLOOKUP(A1055,Table1424[],8,0),0)</f>
        <v>BKID0004916</v>
      </c>
      <c r="T1055">
        <f>IFERROR(VLOOKUP(A1055,Table1424[],9,0),0)</f>
        <v>0</v>
      </c>
      <c r="U1055" s="40">
        <f>IFERROR(VLOOKUP(A1055,Table1424[],10,0),0)</f>
        <v>45971</v>
      </c>
      <c r="V1055">
        <f t="shared" si="72"/>
        <v>1</v>
      </c>
      <c r="W1055" t="str">
        <f t="shared" si="73"/>
        <v>Available</v>
      </c>
      <c r="X1055" s="164" t="str" cm="1">
        <f t="array" aca="1" ref="X1055" ca="1">SUBSTITUTE(SUBSTITUTE(MID(CELL("filename"),FIND("[",CELL("filename"))+1,FIND("]",CELL("filename"))-FIND("[",CELL("filename"))-1)," JH Farmer Payment-",""),".xlsx","")</f>
        <v>Indent</v>
      </c>
      <c r="Y1055" s="13">
        <f t="shared" si="70"/>
        <v>24.661235744999068</v>
      </c>
      <c r="Z1055" s="3">
        <v>0</v>
      </c>
    </row>
    <row r="1056" spans="1:26" x14ac:dyDescent="0.25">
      <c r="A1056" t="str">
        <f>CONCATENATE(Table2[[#This Row],[Code]],Table2[[#This Row],[Farmers Code]])</f>
        <v>200600170006</v>
      </c>
      <c r="B1056" s="1" t="str">
        <f>INDEX('MPG Payment'!$A:$A,MATCH(Table2[[#This Row],[Code]],'MPG Payment'!B:B,0))</f>
        <v>BMC Code :2006</v>
      </c>
      <c r="C1056" t="str">
        <f>VLOOKUP(Table2[[#This Row],[Code]],'MPG Payment'!B:C,2,0)</f>
        <v>KUKUI</v>
      </c>
      <c r="D1056" s="17">
        <v>20060017</v>
      </c>
      <c r="E1056" s="17" t="s">
        <v>19</v>
      </c>
      <c r="F1056" s="1">
        <v>13</v>
      </c>
      <c r="G1056" s="13">
        <v>41.73</v>
      </c>
      <c r="H1056" s="13">
        <v>2094.2040000000002</v>
      </c>
      <c r="I1056" s="166">
        <v>0</v>
      </c>
      <c r="J1056" s="191">
        <v>0</v>
      </c>
      <c r="K1056" s="166">
        <v>0</v>
      </c>
      <c r="L1056" s="166">
        <v>0</v>
      </c>
      <c r="M1056" s="18">
        <v>0</v>
      </c>
      <c r="N1056" s="165">
        <f>VLOOKUP(Table2[[#This Row],[Code]],'MPG Payment'!$B$4:$Z$130,25,0)</f>
        <v>0</v>
      </c>
      <c r="O1056" s="170">
        <f t="shared" si="71"/>
        <v>2094</v>
      </c>
      <c r="P1056" t="str">
        <f>IFERROR(VLOOKUP(D1056,'Bank Master'!$C$3:$D$7987,2,0),"Indirect")</f>
        <v>Direct</v>
      </c>
      <c r="Q1056" t="str">
        <f>IFERROR(VLOOKUP(A1056,Table1424[],6,0),0)</f>
        <v>FULMATI DEVI</v>
      </c>
      <c r="R1056" t="str">
        <f>IFERROR(VLOOKUP(A1056,Table1424[],7,0),0)</f>
        <v>317001000005513</v>
      </c>
      <c r="S1056" t="str">
        <f>IFERROR(VLOOKUP(A1056,Table1424[],8,0),0)</f>
        <v>IOBA0003170</v>
      </c>
      <c r="T1056">
        <f>IFERROR(VLOOKUP(A1056,Table1424[],9,0),0)</f>
        <v>0</v>
      </c>
      <c r="U1056" s="40">
        <f>IFERROR(VLOOKUP(A1056,Table1424[],10,0),0)</f>
        <v>45971</v>
      </c>
      <c r="V1056">
        <f t="shared" si="72"/>
        <v>1</v>
      </c>
      <c r="W1056" t="str">
        <f t="shared" si="73"/>
        <v>Available</v>
      </c>
      <c r="X1056" s="164" t="str" cm="1">
        <f t="array" aca="1" ref="X1056" ca="1">SUBSTITUTE(SUBSTITUTE(MID(CELL("filename"),FIND("[",CELL("filename"))+1,FIND("]",CELL("filename"))-FIND("[",CELL("filename"))-1)," JH Farmer Payment-",""),".xlsx","")</f>
        <v>Indent</v>
      </c>
      <c r="Y1056" s="13">
        <f t="shared" si="70"/>
        <v>32.620000000000005</v>
      </c>
      <c r="Z1056" s="3">
        <v>0</v>
      </c>
    </row>
    <row r="1057" spans="1:26" x14ac:dyDescent="0.25">
      <c r="A1057" t="str">
        <f>CONCATENATE(Table2[[#This Row],[Code]],Table2[[#This Row],[Farmers Code]])</f>
        <v>200600170007</v>
      </c>
      <c r="B1057" s="1" t="str">
        <f>INDEX('MPG Payment'!$A:$A,MATCH(Table2[[#This Row],[Code]],'MPG Payment'!B:B,0))</f>
        <v>BMC Code :2006</v>
      </c>
      <c r="C1057" t="str">
        <f>VLOOKUP(Table2[[#This Row],[Code]],'MPG Payment'!B:C,2,0)</f>
        <v>KUKUI</v>
      </c>
      <c r="D1057" s="17">
        <v>20060017</v>
      </c>
      <c r="E1057" s="17" t="s">
        <v>20</v>
      </c>
      <c r="F1057" s="1">
        <v>13</v>
      </c>
      <c r="G1057" s="13">
        <v>103.6</v>
      </c>
      <c r="H1057" s="13">
        <v>4271.4162999999999</v>
      </c>
      <c r="I1057" s="166">
        <v>0</v>
      </c>
      <c r="J1057" s="191">
        <v>0</v>
      </c>
      <c r="K1057" s="166">
        <v>0</v>
      </c>
      <c r="L1057" s="166">
        <v>0</v>
      </c>
      <c r="M1057" s="18">
        <v>0</v>
      </c>
      <c r="N1057" s="165">
        <f>VLOOKUP(Table2[[#This Row],[Code]],'MPG Payment'!$B$4:$Z$130,25,0)</f>
        <v>0</v>
      </c>
      <c r="O1057" s="170">
        <f t="shared" si="71"/>
        <v>4271</v>
      </c>
      <c r="P1057" t="str">
        <f>IFERROR(VLOOKUP(D1057,'Bank Master'!$C$3:$D$7987,2,0),"Indirect")</f>
        <v>Direct</v>
      </c>
      <c r="Q1057" t="str">
        <f>IFERROR(VLOOKUP(A1057,Table1424[],6,0),0)</f>
        <v>YUGEL MAHTO</v>
      </c>
      <c r="R1057" t="str">
        <f>IFERROR(VLOOKUP(A1057,Table1424[],7,0),0)</f>
        <v>491610100009087</v>
      </c>
      <c r="S1057" t="str">
        <f>IFERROR(VLOOKUP(A1057,Table1424[],8,0),0)</f>
        <v>BKID0004916</v>
      </c>
      <c r="T1057">
        <f>IFERROR(VLOOKUP(A1057,Table1424[],9,0),0)</f>
        <v>0</v>
      </c>
      <c r="U1057" s="40">
        <f>IFERROR(VLOOKUP(A1057,Table1424[],10,0),0)</f>
        <v>46041</v>
      </c>
      <c r="V1057">
        <f t="shared" si="72"/>
        <v>1</v>
      </c>
      <c r="W1057" t="str">
        <f t="shared" si="73"/>
        <v>Available</v>
      </c>
      <c r="X1057" s="164" t="str" cm="1">
        <f t="array" aca="1" ref="X1057" ca="1">SUBSTITUTE(SUBSTITUTE(MID(CELL("filename"),FIND("[",CELL("filename"))+1,FIND("]",CELL("filename"))-FIND("[",CELL("filename"))-1)," JH Farmer Payment-",""),".xlsx","")</f>
        <v>Indent</v>
      </c>
      <c r="Y1057" s="13">
        <f t="shared" si="70"/>
        <v>26.799426592664094</v>
      </c>
      <c r="Z1057" s="3">
        <v>0</v>
      </c>
    </row>
    <row r="1058" spans="1:26" x14ac:dyDescent="0.25">
      <c r="A1058" t="str">
        <f>CONCATENATE(Table2[[#This Row],[Code]],Table2[[#This Row],[Farmers Code]])</f>
        <v>200600170010</v>
      </c>
      <c r="B1058" s="1" t="str">
        <f>INDEX('MPG Payment'!$A:$A,MATCH(Table2[[#This Row],[Code]],'MPG Payment'!B:B,0))</f>
        <v>BMC Code :2006</v>
      </c>
      <c r="C1058" t="str">
        <f>VLOOKUP(Table2[[#This Row],[Code]],'MPG Payment'!B:C,2,0)</f>
        <v>KUKUI</v>
      </c>
      <c r="D1058" s="17">
        <v>20060017</v>
      </c>
      <c r="E1058" s="17" t="s">
        <v>21</v>
      </c>
      <c r="F1058" s="1">
        <v>9</v>
      </c>
      <c r="G1058" s="13">
        <v>35.71</v>
      </c>
      <c r="H1058" s="13">
        <v>1648.3447000000001</v>
      </c>
      <c r="I1058" s="166">
        <v>0</v>
      </c>
      <c r="J1058" s="191">
        <v>0</v>
      </c>
      <c r="K1058" s="166">
        <v>0</v>
      </c>
      <c r="L1058" s="166">
        <v>0</v>
      </c>
      <c r="M1058" s="18">
        <v>0</v>
      </c>
      <c r="N1058" s="165">
        <f>VLOOKUP(Table2[[#This Row],[Code]],'MPG Payment'!$B$4:$Z$130,25,0)</f>
        <v>0</v>
      </c>
      <c r="O1058" s="170">
        <f t="shared" si="71"/>
        <v>1648</v>
      </c>
      <c r="P1058" t="str">
        <f>IFERROR(VLOOKUP(D1058,'Bank Master'!$C$3:$D$7987,2,0),"Indirect")</f>
        <v>Direct</v>
      </c>
      <c r="Q1058" t="str">
        <f>IFERROR(VLOOKUP(A1058,Table1424[],6,0),0)</f>
        <v>PARWATI DEVI</v>
      </c>
      <c r="R1058" t="str">
        <f>IFERROR(VLOOKUP(A1058,Table1424[],7,0),0)</f>
        <v>1940104000009140</v>
      </c>
      <c r="S1058" t="str">
        <f>IFERROR(VLOOKUP(A1058,Table1424[],8,0),0)</f>
        <v>IBKL0001940</v>
      </c>
      <c r="T1058">
        <f>IFERROR(VLOOKUP(A1058,Table1424[],9,0),0)</f>
        <v>0</v>
      </c>
      <c r="U1058" s="40">
        <f>IFERROR(VLOOKUP(A1058,Table1424[],10,0),0)</f>
        <v>45971</v>
      </c>
      <c r="V1058">
        <f t="shared" si="72"/>
        <v>1</v>
      </c>
      <c r="W1058" t="str">
        <f t="shared" si="73"/>
        <v>Available</v>
      </c>
      <c r="X1058" s="164" t="str" cm="1">
        <f t="array" aca="1" ref="X1058" ca="1">SUBSTITUTE(SUBSTITUTE(MID(CELL("filename"),FIND("[",CELL("filename"))+1,FIND("]",CELL("filename"))-FIND("[",CELL("filename"))-1)," JH Farmer Payment-",""),".xlsx","")</f>
        <v>Indent</v>
      </c>
      <c r="Y1058" s="13">
        <f t="shared" si="70"/>
        <v>20.771635816297955</v>
      </c>
      <c r="Z1058" s="3">
        <v>0</v>
      </c>
    </row>
    <row r="1059" spans="1:26" x14ac:dyDescent="0.25">
      <c r="A1059" t="str">
        <f>CONCATENATE(Table2[[#This Row],[Code]],Table2[[#This Row],[Farmers Code]])</f>
        <v>200600170012</v>
      </c>
      <c r="B1059" s="1" t="str">
        <f>INDEX('MPG Payment'!$A:$A,MATCH(Table2[[#This Row],[Code]],'MPG Payment'!B:B,0))</f>
        <v>BMC Code :2006</v>
      </c>
      <c r="C1059" t="str">
        <f>VLOOKUP(Table2[[#This Row],[Code]],'MPG Payment'!B:C,2,0)</f>
        <v>KUKUI</v>
      </c>
      <c r="D1059" s="17">
        <v>20060017</v>
      </c>
      <c r="E1059" s="17" t="s">
        <v>40</v>
      </c>
      <c r="F1059" s="1">
        <v>11</v>
      </c>
      <c r="G1059" s="13">
        <v>20.740000000000002</v>
      </c>
      <c r="H1059" s="13">
        <v>1346.6660999999999</v>
      </c>
      <c r="I1059" s="166">
        <v>0</v>
      </c>
      <c r="J1059" s="191">
        <v>0</v>
      </c>
      <c r="K1059" s="166">
        <v>0</v>
      </c>
      <c r="L1059" s="166">
        <v>0</v>
      </c>
      <c r="M1059" s="18">
        <v>0</v>
      </c>
      <c r="N1059" s="165">
        <f>VLOOKUP(Table2[[#This Row],[Code]],'MPG Payment'!$B$4:$Z$130,25,0)</f>
        <v>0</v>
      </c>
      <c r="O1059" s="170">
        <f t="shared" si="71"/>
        <v>1347</v>
      </c>
      <c r="P1059" t="str">
        <f>IFERROR(VLOOKUP(D1059,'Bank Master'!$C$3:$D$7987,2,0),"Indirect")</f>
        <v>Direct</v>
      </c>
      <c r="Q1059" t="str">
        <f>IFERROR(VLOOKUP(A1059,Table1424[],6,0),0)</f>
        <v>TIRTHNATH MAHTO</v>
      </c>
      <c r="R1059" t="str">
        <f>IFERROR(VLOOKUP(A1059,Table1424[],7,0),0)</f>
        <v>1940104000028574</v>
      </c>
      <c r="S1059" t="str">
        <f>IFERROR(VLOOKUP(A1059,Table1424[],8,0),0)</f>
        <v>IBKL0001940</v>
      </c>
      <c r="T1059">
        <f>IFERROR(VLOOKUP(A1059,Table1424[],9,0),0)</f>
        <v>0</v>
      </c>
      <c r="U1059" s="40">
        <f>IFERROR(VLOOKUP(A1059,Table1424[],10,0),0)</f>
        <v>45978</v>
      </c>
      <c r="V1059">
        <f t="shared" si="72"/>
        <v>1</v>
      </c>
      <c r="W1059" t="str">
        <f t="shared" si="73"/>
        <v>Available</v>
      </c>
      <c r="X1059" s="164" t="str" cm="1">
        <f t="array" aca="1" ref="X1059" ca="1">SUBSTITUTE(SUBSTITUTE(MID(CELL("filename"),FIND("[",CELL("filename"))+1,FIND("]",CELL("filename"))-FIND("[",CELL("filename"))-1)," JH Farmer Payment-",""),".xlsx","")</f>
        <v>Indent</v>
      </c>
      <c r="Y1059" s="13">
        <f t="shared" si="70"/>
        <v>35.711974686595944</v>
      </c>
      <c r="Z1059" s="3">
        <v>0</v>
      </c>
    </row>
    <row r="1060" spans="1:26" x14ac:dyDescent="0.25">
      <c r="A1060" t="str">
        <f>CONCATENATE(Table2[[#This Row],[Code]],Table2[[#This Row],[Farmers Code]])</f>
        <v>200600170013</v>
      </c>
      <c r="B1060" s="1" t="str">
        <f>INDEX('MPG Payment'!$A:$A,MATCH(Table2[[#This Row],[Code]],'MPG Payment'!B:B,0))</f>
        <v>BMC Code :2006</v>
      </c>
      <c r="C1060" t="str">
        <f>VLOOKUP(Table2[[#This Row],[Code]],'MPG Payment'!B:C,2,0)</f>
        <v>KUKUI</v>
      </c>
      <c r="D1060" s="17">
        <v>20060017</v>
      </c>
      <c r="E1060" s="17" t="s">
        <v>23</v>
      </c>
      <c r="F1060" s="1">
        <v>7</v>
      </c>
      <c r="G1060" s="13">
        <v>9.8000000000000007</v>
      </c>
      <c r="H1060" s="13">
        <v>662.56400000000008</v>
      </c>
      <c r="I1060" s="166">
        <v>0</v>
      </c>
      <c r="J1060" s="191">
        <v>0</v>
      </c>
      <c r="K1060" s="166">
        <v>0</v>
      </c>
      <c r="L1060" s="166">
        <v>0</v>
      </c>
      <c r="M1060" s="18">
        <v>0</v>
      </c>
      <c r="N1060" s="165">
        <f>VLOOKUP(Table2[[#This Row],[Code]],'MPG Payment'!$B$4:$Z$130,25,0)</f>
        <v>0</v>
      </c>
      <c r="O1060" s="170">
        <f t="shared" si="71"/>
        <v>663</v>
      </c>
      <c r="P1060" t="str">
        <f>IFERROR(VLOOKUP(D1060,'Bank Master'!$C$3:$D$7987,2,0),"Indirect")</f>
        <v>Direct</v>
      </c>
      <c r="Q1060" t="str">
        <f>IFERROR(VLOOKUP(A1060,Table1424[],6,0),0)</f>
        <v>MAHESHWER MUNDA</v>
      </c>
      <c r="R1060" t="str">
        <f>IFERROR(VLOOKUP(A1060,Table1424[],7,0),0)</f>
        <v>491610110006415</v>
      </c>
      <c r="S1060" t="str">
        <f>IFERROR(VLOOKUP(A1060,Table1424[],8,0),0)</f>
        <v>BKID0004916</v>
      </c>
      <c r="T1060">
        <f>IFERROR(VLOOKUP(A1060,Table1424[],9,0),0)</f>
        <v>0</v>
      </c>
      <c r="U1060" s="40">
        <f>IFERROR(VLOOKUP(A1060,Table1424[],10,0),0)</f>
        <v>46049</v>
      </c>
      <c r="V1060">
        <f t="shared" si="72"/>
        <v>1</v>
      </c>
      <c r="W1060" t="str">
        <f t="shared" si="73"/>
        <v>Available</v>
      </c>
      <c r="X1060" s="164" t="str" cm="1">
        <f t="array" aca="1" ref="X1060" ca="1">SUBSTITUTE(SUBSTITUTE(MID(CELL("filename"),FIND("[",CELL("filename"))+1,FIND("]",CELL("filename"))-FIND("[",CELL("filename"))-1)," JH Farmer Payment-",""),".xlsx","")</f>
        <v>Indent</v>
      </c>
      <c r="Y1060" s="13">
        <f t="shared" si="70"/>
        <v>23.663000000000004</v>
      </c>
      <c r="Z1060" s="3">
        <v>0</v>
      </c>
    </row>
    <row r="1061" spans="1:26" x14ac:dyDescent="0.25">
      <c r="A1061" t="str">
        <f>CONCATENATE(Table2[[#This Row],[Code]],Table2[[#This Row],[Farmers Code]])</f>
        <v>200600170014</v>
      </c>
      <c r="B1061" s="1" t="str">
        <f>INDEX('MPG Payment'!$A:$A,MATCH(Table2[[#This Row],[Code]],'MPG Payment'!B:B,0))</f>
        <v>BMC Code :2006</v>
      </c>
      <c r="C1061" t="str">
        <f>VLOOKUP(Table2[[#This Row],[Code]],'MPG Payment'!B:C,2,0)</f>
        <v>KUKUI</v>
      </c>
      <c r="D1061" s="17">
        <v>20060017</v>
      </c>
      <c r="E1061" s="17" t="s">
        <v>24</v>
      </c>
      <c r="F1061" s="1">
        <v>5</v>
      </c>
      <c r="G1061" s="13">
        <v>6.8</v>
      </c>
      <c r="H1061" s="13">
        <v>284.83240000000001</v>
      </c>
      <c r="I1061" s="166">
        <v>0</v>
      </c>
      <c r="J1061" s="191">
        <v>0</v>
      </c>
      <c r="K1061" s="166">
        <v>0</v>
      </c>
      <c r="L1061" s="166">
        <v>0</v>
      </c>
      <c r="M1061" s="18">
        <v>0</v>
      </c>
      <c r="N1061" s="165">
        <f>VLOOKUP(Table2[[#This Row],[Code]],'MPG Payment'!$B$4:$Z$130,25,0)</f>
        <v>0</v>
      </c>
      <c r="O1061" s="170">
        <f t="shared" si="71"/>
        <v>285</v>
      </c>
      <c r="P1061" t="str">
        <f>IFERROR(VLOOKUP(D1061,'Bank Master'!$C$3:$D$7987,2,0),"Indirect")</f>
        <v>Direct</v>
      </c>
      <c r="Q1061" t="str">
        <f>IFERROR(VLOOKUP(A1061,Table1424[],6,0),0)</f>
        <v>VINITA KUMARI</v>
      </c>
      <c r="R1061" t="str">
        <f>IFERROR(VLOOKUP(A1061,Table1424[],7,0),0)</f>
        <v>491618210008564</v>
      </c>
      <c r="S1061" t="str">
        <f>IFERROR(VLOOKUP(A1061,Table1424[],8,0),0)</f>
        <v>BKID0004916</v>
      </c>
      <c r="T1061">
        <f>IFERROR(VLOOKUP(A1061,Table1424[],9,0),0)</f>
        <v>0</v>
      </c>
      <c r="U1061" s="40">
        <f>IFERROR(VLOOKUP(A1061,Table1424[],10,0),0)</f>
        <v>45986</v>
      </c>
      <c r="V1061">
        <f t="shared" si="72"/>
        <v>1</v>
      </c>
      <c r="W1061" t="str">
        <f t="shared" si="73"/>
        <v>Available</v>
      </c>
      <c r="X1061" s="164" t="str" cm="1">
        <f t="array" aca="1" ref="X1061" ca="1">SUBSTITUTE(SUBSTITUTE(MID(CELL("filename"),FIND("[",CELL("filename"))+1,FIND("]",CELL("filename"))-FIND("[",CELL("filename"))-1)," JH Farmer Payment-",""),".xlsx","")</f>
        <v>Indent</v>
      </c>
      <c r="Y1061" s="13">
        <f t="shared" si="70"/>
        <v>10.471779411764706</v>
      </c>
      <c r="Z1061" s="3">
        <v>0</v>
      </c>
    </row>
    <row r="1062" spans="1:26" x14ac:dyDescent="0.25">
      <c r="A1062" t="str">
        <f>CONCATENATE(Table2[[#This Row],[Code]],Table2[[#This Row],[Farmers Code]])</f>
        <v>200600170019</v>
      </c>
      <c r="B1062" s="1" t="str">
        <f>INDEX('MPG Payment'!$A:$A,MATCH(Table2[[#This Row],[Code]],'MPG Payment'!B:B,0))</f>
        <v>BMC Code :2006</v>
      </c>
      <c r="C1062" t="str">
        <f>VLOOKUP(Table2[[#This Row],[Code]],'MPG Payment'!B:C,2,0)</f>
        <v>KUKUI</v>
      </c>
      <c r="D1062" s="17">
        <v>20060017</v>
      </c>
      <c r="E1062" s="17" t="s">
        <v>3</v>
      </c>
      <c r="F1062" s="1">
        <v>7</v>
      </c>
      <c r="G1062" s="13">
        <v>31.510000000000005</v>
      </c>
      <c r="H1062" s="13">
        <v>1425.6446999999998</v>
      </c>
      <c r="I1062" s="166">
        <v>0</v>
      </c>
      <c r="J1062" s="191">
        <v>0</v>
      </c>
      <c r="K1062" s="166">
        <v>0</v>
      </c>
      <c r="L1062" s="166">
        <v>0</v>
      </c>
      <c r="M1062" s="18">
        <v>0</v>
      </c>
      <c r="N1062" s="165">
        <f>VLOOKUP(Table2[[#This Row],[Code]],'MPG Payment'!$B$4:$Z$130,25,0)</f>
        <v>0</v>
      </c>
      <c r="O1062" s="170">
        <f t="shared" si="71"/>
        <v>1426</v>
      </c>
      <c r="P1062" t="str">
        <f>IFERROR(VLOOKUP(D1062,'Bank Master'!$C$3:$D$7987,2,0),"Indirect")</f>
        <v>Direct</v>
      </c>
      <c r="Q1062" t="str">
        <f>IFERROR(VLOOKUP(A1062,Table1424[],6,0),0)</f>
        <v>ANITA DEVI</v>
      </c>
      <c r="R1062" t="str">
        <f>IFERROR(VLOOKUP(A1062,Table1424[],7,0),0)</f>
        <v>22009710032</v>
      </c>
      <c r="S1062" t="str">
        <f>IFERROR(VLOOKUP(A1062,Table1424[],8,0),0)</f>
        <v>SBIN0RRVCGB</v>
      </c>
      <c r="T1062">
        <f>IFERROR(VLOOKUP(A1062,Table1424[],9,0),0)</f>
        <v>0</v>
      </c>
      <c r="U1062" s="40">
        <f>IFERROR(VLOOKUP(A1062,Table1424[],10,0),0)</f>
        <v>46013</v>
      </c>
      <c r="V1062">
        <f t="shared" si="72"/>
        <v>1</v>
      </c>
      <c r="W1062" t="str">
        <f t="shared" si="73"/>
        <v>Available</v>
      </c>
      <c r="X1062" s="164" t="str" cm="1">
        <f t="array" aca="1" ref="X1062" ca="1">SUBSTITUTE(SUBSTITUTE(MID(CELL("filename"),FIND("[",CELL("filename"))+1,FIND("]",CELL("filename"))-FIND("[",CELL("filename"))-1)," JH Farmer Payment-",""),".xlsx","")</f>
        <v>Indent</v>
      </c>
      <c r="Y1062" s="13">
        <f t="shared" si="70"/>
        <v>15.835469533481431</v>
      </c>
      <c r="Z1062" s="3">
        <v>0</v>
      </c>
    </row>
    <row r="1063" spans="1:26" x14ac:dyDescent="0.25">
      <c r="A1063" t="str">
        <f>CONCATENATE(Table2[[#This Row],[Code]],Table2[[#This Row],[Farmers Code]])</f>
        <v>200600170020</v>
      </c>
      <c r="B1063" s="1" t="str">
        <f>INDEX('MPG Payment'!$A:$A,MATCH(Table2[[#This Row],[Code]],'MPG Payment'!B:B,0))</f>
        <v>BMC Code :2006</v>
      </c>
      <c r="C1063" t="str">
        <f>VLOOKUP(Table2[[#This Row],[Code]],'MPG Payment'!B:C,2,0)</f>
        <v>KUKUI</v>
      </c>
      <c r="D1063" s="17">
        <v>20060017</v>
      </c>
      <c r="E1063" s="17" t="s">
        <v>4</v>
      </c>
      <c r="F1063" s="1">
        <v>13</v>
      </c>
      <c r="G1063" s="13">
        <v>60.850000000000009</v>
      </c>
      <c r="H1063" s="13">
        <v>2256.6574000000001</v>
      </c>
      <c r="I1063" s="166">
        <v>0</v>
      </c>
      <c r="J1063" s="191">
        <v>0</v>
      </c>
      <c r="K1063" s="166">
        <v>0</v>
      </c>
      <c r="L1063" s="166">
        <v>0</v>
      </c>
      <c r="M1063" s="18">
        <v>0</v>
      </c>
      <c r="N1063" s="165">
        <f>VLOOKUP(Table2[[#This Row],[Code]],'MPG Payment'!$B$4:$Z$130,25,0)</f>
        <v>0</v>
      </c>
      <c r="O1063" s="170">
        <f t="shared" si="71"/>
        <v>2257</v>
      </c>
      <c r="P1063" t="str">
        <f>IFERROR(VLOOKUP(D1063,'Bank Master'!$C$3:$D$7987,2,0),"Indirect")</f>
        <v>Direct</v>
      </c>
      <c r="Q1063" t="str">
        <f>IFERROR(VLOOKUP(A1063,Table1424[],6,0),0)</f>
        <v>MANJU DEVI</v>
      </c>
      <c r="R1063" t="str">
        <f>IFERROR(VLOOKUP(A1063,Table1424[],7,0),0)</f>
        <v>26248100007050</v>
      </c>
      <c r="S1063" t="str">
        <f>IFERROR(VLOOKUP(A1063,Table1424[],8,0),0)</f>
        <v>BARB0IRBAXX</v>
      </c>
      <c r="T1063">
        <f>IFERROR(VLOOKUP(A1063,Table1424[],9,0),0)</f>
        <v>0</v>
      </c>
      <c r="U1063" s="40">
        <f>IFERROR(VLOOKUP(A1063,Table1424[],10,0),0)</f>
        <v>46013</v>
      </c>
      <c r="V1063">
        <f t="shared" si="72"/>
        <v>1</v>
      </c>
      <c r="W1063" t="str">
        <f t="shared" si="73"/>
        <v>Available</v>
      </c>
      <c r="X1063" s="164" t="str" cm="1">
        <f t="array" aca="1" ref="X1063" ca="1">SUBSTITUTE(SUBSTITUTE(MID(CELL("filename"),FIND("[",CELL("filename"))+1,FIND("]",CELL("filename"))-FIND("[",CELL("filename"))-1)," JH Farmer Payment-",""),".xlsx","")</f>
        <v>Indent</v>
      </c>
      <c r="Y1063" s="13">
        <f t="shared" si="70"/>
        <v>24.105625472473296</v>
      </c>
      <c r="Z1063" s="3">
        <v>0</v>
      </c>
    </row>
    <row r="1064" spans="1:26" x14ac:dyDescent="0.25">
      <c r="A1064" t="str">
        <f>CONCATENATE(Table2[[#This Row],[Code]],Table2[[#This Row],[Farmers Code]])</f>
        <v>200600170021</v>
      </c>
      <c r="B1064" s="1" t="str">
        <f>INDEX('MPG Payment'!$A:$A,MATCH(Table2[[#This Row],[Code]],'MPG Payment'!B:B,0))</f>
        <v>BMC Code :2006</v>
      </c>
      <c r="C1064" t="str">
        <f>VLOOKUP(Table2[[#This Row],[Code]],'MPG Payment'!B:C,2,0)</f>
        <v>KUKUI</v>
      </c>
      <c r="D1064" s="17">
        <v>20060017</v>
      </c>
      <c r="E1064" s="17" t="s">
        <v>28</v>
      </c>
      <c r="F1064" s="1">
        <v>6</v>
      </c>
      <c r="G1064" s="13">
        <v>14.329999999999998</v>
      </c>
      <c r="H1064" s="13">
        <v>632.37169999999992</v>
      </c>
      <c r="I1064" s="166">
        <v>0</v>
      </c>
      <c r="J1064" s="191">
        <v>0</v>
      </c>
      <c r="K1064" s="166">
        <v>0</v>
      </c>
      <c r="L1064" s="166">
        <v>0</v>
      </c>
      <c r="M1064" s="18">
        <v>0</v>
      </c>
      <c r="N1064" s="165">
        <f>VLOOKUP(Table2[[#This Row],[Code]],'MPG Payment'!$B$4:$Z$130,25,0)</f>
        <v>0</v>
      </c>
      <c r="O1064" s="170">
        <f t="shared" si="71"/>
        <v>632</v>
      </c>
      <c r="P1064" t="str">
        <f>IFERROR(VLOOKUP(D1064,'Bank Master'!$C$3:$D$7987,2,0),"Indirect")</f>
        <v>Direct</v>
      </c>
      <c r="Q1064" t="str">
        <f>IFERROR(VLOOKUP(A1064,Table1424[],6,0),0)</f>
        <v>JHALO DEVI</v>
      </c>
      <c r="R1064" t="str">
        <f>IFERROR(VLOOKUP(A1064,Table1424[],7,0),0)</f>
        <v>491618210002613</v>
      </c>
      <c r="S1064" t="str">
        <f>IFERROR(VLOOKUP(A1064,Table1424[],8,0),0)</f>
        <v>BKID0004916</v>
      </c>
      <c r="T1064">
        <f>IFERROR(VLOOKUP(A1064,Table1424[],9,0),0)</f>
        <v>0</v>
      </c>
      <c r="U1064" s="40">
        <f>IFERROR(VLOOKUP(A1064,Table1424[],10,0),0)</f>
        <v>46013</v>
      </c>
      <c r="V1064">
        <f t="shared" si="72"/>
        <v>1</v>
      </c>
      <c r="W1064" t="str">
        <f t="shared" si="73"/>
        <v>Available</v>
      </c>
      <c r="X1064" s="164" t="str" cm="1">
        <f t="array" aca="1" ref="X1064" ca="1">SUBSTITUTE(SUBSTITUTE(MID(CELL("filename"),FIND("[",CELL("filename"))+1,FIND("]",CELL("filename"))-FIND("[",CELL("filename"))-1)," JH Farmer Payment-",""),".xlsx","")</f>
        <v>Indent</v>
      </c>
      <c r="Y1064" s="13">
        <f t="shared" si="70"/>
        <v>13.238765526866716</v>
      </c>
      <c r="Z1064" s="3">
        <v>0</v>
      </c>
    </row>
    <row r="1065" spans="1:26" x14ac:dyDescent="0.25">
      <c r="A1065" t="str">
        <f>CONCATENATE(Table2[[#This Row],[Code]],Table2[[#This Row],[Farmers Code]])</f>
        <v>200600170022</v>
      </c>
      <c r="B1065" s="1" t="str">
        <f>INDEX('MPG Payment'!$A:$A,MATCH(Table2[[#This Row],[Code]],'MPG Payment'!B:B,0))</f>
        <v>BMC Code :2006</v>
      </c>
      <c r="C1065" t="str">
        <f>VLOOKUP(Table2[[#This Row],[Code]],'MPG Payment'!B:C,2,0)</f>
        <v>KUKUI</v>
      </c>
      <c r="D1065" s="17">
        <v>20060017</v>
      </c>
      <c r="E1065" s="17" t="s">
        <v>37</v>
      </c>
      <c r="F1065" s="1">
        <v>11</v>
      </c>
      <c r="G1065" s="13">
        <v>50.05</v>
      </c>
      <c r="H1065" s="13">
        <v>1909.2420000000002</v>
      </c>
      <c r="I1065" s="166">
        <v>0</v>
      </c>
      <c r="J1065" s="191">
        <v>0</v>
      </c>
      <c r="K1065" s="166">
        <v>0</v>
      </c>
      <c r="L1065" s="166">
        <v>0</v>
      </c>
      <c r="M1065" s="18">
        <v>0</v>
      </c>
      <c r="N1065" s="165">
        <f>VLOOKUP(Table2[[#This Row],[Code]],'MPG Payment'!$B$4:$Z$130,25,0)</f>
        <v>0</v>
      </c>
      <c r="O1065" s="170">
        <f t="shared" si="71"/>
        <v>1909</v>
      </c>
      <c r="P1065" t="str">
        <f>IFERROR(VLOOKUP(D1065,'Bank Master'!$C$3:$D$7987,2,0),"Indirect")</f>
        <v>Direct</v>
      </c>
      <c r="Q1065" t="str">
        <f>IFERROR(VLOOKUP(A1065,Table1424[],6,0),0)</f>
        <v>SABITA DEVI</v>
      </c>
      <c r="R1065" t="str">
        <f>IFERROR(VLOOKUP(A1065,Table1424[],7,0),0)</f>
        <v>491618210005956</v>
      </c>
      <c r="S1065" t="str">
        <f>IFERROR(VLOOKUP(A1065,Table1424[],8,0),0)</f>
        <v>BKID0004916</v>
      </c>
      <c r="T1065">
        <f>IFERROR(VLOOKUP(A1065,Table1424[],9,0),0)</f>
        <v>0</v>
      </c>
      <c r="U1065" s="40">
        <f>IFERROR(VLOOKUP(A1065,Table1424[],10,0),0)</f>
        <v>46097</v>
      </c>
      <c r="V1065">
        <f t="shared" si="72"/>
        <v>1</v>
      </c>
      <c r="W1065" t="str">
        <f t="shared" si="73"/>
        <v>Available</v>
      </c>
      <c r="X1065" s="164" t="str" cm="1">
        <f t="array" aca="1" ref="X1065" ca="1">SUBSTITUTE(SUBSTITUTE(MID(CELL("filename"),FIND("[",CELL("filename"))+1,FIND("]",CELL("filename"))-FIND("[",CELL("filename"))-1)," JH Farmer Payment-",""),".xlsx","")</f>
        <v>Indent</v>
      </c>
      <c r="Y1065" s="13">
        <f t="shared" si="70"/>
        <v>20.980681318681324</v>
      </c>
      <c r="Z1065" s="3">
        <v>0</v>
      </c>
    </row>
    <row r="1066" spans="1:26" x14ac:dyDescent="0.25">
      <c r="A1066" t="str">
        <f>CONCATENATE(Table2[[#This Row],[Code]],Table2[[#This Row],[Farmers Code]])</f>
        <v>200600170023</v>
      </c>
      <c r="B1066" s="1" t="str">
        <f>INDEX('MPG Payment'!$A:$A,MATCH(Table2[[#This Row],[Code]],'MPG Payment'!B:B,0))</f>
        <v>BMC Code :2006</v>
      </c>
      <c r="C1066" t="str">
        <f>VLOOKUP(Table2[[#This Row],[Code]],'MPG Payment'!B:C,2,0)</f>
        <v>KUKUI</v>
      </c>
      <c r="D1066" s="17">
        <v>20060017</v>
      </c>
      <c r="E1066" s="17" t="s">
        <v>38</v>
      </c>
      <c r="F1066" s="1">
        <v>6</v>
      </c>
      <c r="G1066" s="13">
        <v>10.55</v>
      </c>
      <c r="H1066" s="13">
        <v>448.25700000000001</v>
      </c>
      <c r="I1066" s="166">
        <v>0</v>
      </c>
      <c r="J1066" s="191">
        <v>0</v>
      </c>
      <c r="K1066" s="166">
        <v>0</v>
      </c>
      <c r="L1066" s="166">
        <v>0</v>
      </c>
      <c r="M1066" s="18">
        <v>0</v>
      </c>
      <c r="N1066" s="165">
        <f>VLOOKUP(Table2[[#This Row],[Code]],'MPG Payment'!$B$4:$Z$130,25,0)</f>
        <v>0</v>
      </c>
      <c r="O1066" s="170">
        <f t="shared" si="71"/>
        <v>448</v>
      </c>
      <c r="P1066" t="str">
        <f>IFERROR(VLOOKUP(D1066,'Bank Master'!$C$3:$D$7987,2,0),"Indirect")</f>
        <v>Direct</v>
      </c>
      <c r="Q1066" t="str">
        <f>IFERROR(VLOOKUP(A1066,Table1424[],6,0),0)</f>
        <v>LAKHAN MAHTO</v>
      </c>
      <c r="R1066" t="str">
        <f>IFERROR(VLOOKUP(A1066,Table1424[],7,0),0)</f>
        <v>317001000015766</v>
      </c>
      <c r="S1066" t="str">
        <f>IFERROR(VLOOKUP(A1066,Table1424[],8,0),0)</f>
        <v>IOBA0003170</v>
      </c>
      <c r="T1066">
        <f>IFERROR(VLOOKUP(A1066,Table1424[],9,0),0)</f>
        <v>0</v>
      </c>
      <c r="U1066" s="40">
        <f>IFERROR(VLOOKUP(A1066,Table1424[],10,0),0)</f>
        <v>46097</v>
      </c>
      <c r="V1066">
        <f t="shared" si="72"/>
        <v>1</v>
      </c>
      <c r="W1066" t="str">
        <f t="shared" si="73"/>
        <v>Available</v>
      </c>
      <c r="X1066" s="164" t="str" cm="1">
        <f t="array" aca="1" ref="X1066" ca="1">SUBSTITUTE(SUBSTITUTE(MID(CELL("filename"),FIND("[",CELL("filename"))+1,FIND("]",CELL("filename"))-FIND("[",CELL("filename"))-1)," JH Farmer Payment-",""),".xlsx","")</f>
        <v>Indent</v>
      </c>
      <c r="Y1066" s="13">
        <f t="shared" si="70"/>
        <v>12.746644549763033</v>
      </c>
      <c r="Z1066" s="3">
        <v>0</v>
      </c>
    </row>
    <row r="1067" spans="1:26" x14ac:dyDescent="0.25">
      <c r="A1067" t="str">
        <f>CONCATENATE(Table2[[#This Row],[Code]],Table2[[#This Row],[Farmers Code]])</f>
        <v>200600170026</v>
      </c>
      <c r="B1067" s="1" t="str">
        <f>INDEX('MPG Payment'!$A:$A,MATCH(Table2[[#This Row],[Code]],'MPG Payment'!B:B,0))</f>
        <v>BMC Code :2006</v>
      </c>
      <c r="C1067" t="str">
        <f>VLOOKUP(Table2[[#This Row],[Code]],'MPG Payment'!B:C,2,0)</f>
        <v>KUKUI</v>
      </c>
      <c r="D1067" s="17">
        <v>20060017</v>
      </c>
      <c r="E1067" s="17" t="s">
        <v>39</v>
      </c>
      <c r="F1067" s="1">
        <v>7</v>
      </c>
      <c r="G1067" s="13">
        <v>14.809999999999999</v>
      </c>
      <c r="H1067" s="13">
        <v>696.33079999999995</v>
      </c>
      <c r="I1067" s="166">
        <v>0</v>
      </c>
      <c r="J1067" s="191">
        <v>0</v>
      </c>
      <c r="K1067" s="166">
        <v>0</v>
      </c>
      <c r="L1067" s="166">
        <v>0</v>
      </c>
      <c r="M1067" s="18">
        <v>0</v>
      </c>
      <c r="N1067" s="165">
        <f>VLOOKUP(Table2[[#This Row],[Code]],'MPG Payment'!$B$4:$Z$130,25,0)</f>
        <v>0</v>
      </c>
      <c r="O1067" s="170">
        <f t="shared" si="71"/>
        <v>696</v>
      </c>
      <c r="P1067" t="str">
        <f>IFERROR(VLOOKUP(D1067,'Bank Master'!$C$3:$D$7987,2,0),"Indirect")</f>
        <v>Direct</v>
      </c>
      <c r="Q1067" t="str">
        <f>IFERROR(VLOOKUP(A1067,Table1424[],6,0),0)</f>
        <v>RAJENDRA BEDIYA</v>
      </c>
      <c r="R1067" t="str">
        <f>IFERROR(VLOOKUP(A1067,Table1424[],7,0),0)</f>
        <v>491618210000062</v>
      </c>
      <c r="S1067" t="str">
        <f>IFERROR(VLOOKUP(A1067,Table1424[],8,0),0)</f>
        <v>BKID0004916</v>
      </c>
      <c r="T1067">
        <f>IFERROR(VLOOKUP(A1067,Table1424[],9,0),0)</f>
        <v>0</v>
      </c>
      <c r="U1067" s="40">
        <f>IFERROR(VLOOKUP(A1067,Table1424[],10,0),0)</f>
        <v>46116</v>
      </c>
      <c r="V1067">
        <f t="shared" si="72"/>
        <v>1</v>
      </c>
      <c r="W1067" t="str">
        <f t="shared" si="73"/>
        <v>Available</v>
      </c>
      <c r="X1067" s="164" t="str" cm="1">
        <f t="array" aca="1" ref="X1067" ca="1">SUBSTITUTE(SUBSTITUTE(MID(CELL("filename"),FIND("[",CELL("filename"))+1,FIND("]",CELL("filename"))-FIND("[",CELL("filename"))-1)," JH Farmer Payment-",""),".xlsx","")</f>
        <v>Indent</v>
      </c>
      <c r="Y1067" s="13">
        <f t="shared" si="70"/>
        <v>16.456163403106011</v>
      </c>
      <c r="Z1067" s="3">
        <v>0</v>
      </c>
    </row>
    <row r="1068" spans="1:26" x14ac:dyDescent="0.25">
      <c r="A1068" t="str">
        <f>CONCATENATE(Table2[[#This Row],[Code]],Table2[[#This Row],[Farmers Code]])</f>
        <v>200600170027</v>
      </c>
      <c r="B1068" s="1" t="str">
        <f>INDEX('MPG Payment'!$A:$A,MATCH(Table2[[#This Row],[Code]],'MPG Payment'!B:B,0))</f>
        <v>BMC Code :2006</v>
      </c>
      <c r="C1068" t="str">
        <f>VLOOKUP(Table2[[#This Row],[Code]],'MPG Payment'!B:C,2,0)</f>
        <v>KUKUI</v>
      </c>
      <c r="D1068" s="17">
        <v>20060017</v>
      </c>
      <c r="E1068" s="17" t="s">
        <v>6</v>
      </c>
      <c r="F1068" s="1">
        <v>13</v>
      </c>
      <c r="G1068" s="13">
        <v>19.64</v>
      </c>
      <c r="H1068" s="13">
        <v>913.32180000000005</v>
      </c>
      <c r="I1068" s="166">
        <v>0</v>
      </c>
      <c r="J1068" s="191">
        <v>0</v>
      </c>
      <c r="K1068" s="166">
        <v>0</v>
      </c>
      <c r="L1068" s="166">
        <v>0</v>
      </c>
      <c r="M1068" s="18">
        <v>0</v>
      </c>
      <c r="N1068" s="165">
        <f>VLOOKUP(Table2[[#This Row],[Code]],'MPG Payment'!$B$4:$Z$130,25,0)</f>
        <v>0</v>
      </c>
      <c r="O1068" s="170">
        <f t="shared" si="71"/>
        <v>913</v>
      </c>
      <c r="P1068" t="str">
        <f>IFERROR(VLOOKUP(D1068,'Bank Master'!$C$3:$D$7987,2,0),"Indirect")</f>
        <v>Direct</v>
      </c>
      <c r="Q1068" t="str">
        <f>IFERROR(VLOOKUP(A1068,Table1424[],6,0),0)</f>
        <v>MAHESHWARI DEVI</v>
      </c>
      <c r="R1068" t="str">
        <f>IFERROR(VLOOKUP(A1068,Table1424[],7,0),0)</f>
        <v>491610110003743</v>
      </c>
      <c r="S1068" t="str">
        <f>IFERROR(VLOOKUP(A1068,Table1424[],8,0),0)</f>
        <v>BKID0004916</v>
      </c>
      <c r="T1068">
        <f>IFERROR(VLOOKUP(A1068,Table1424[],9,0),0)</f>
        <v>0</v>
      </c>
      <c r="U1068" s="40">
        <f>IFERROR(VLOOKUP(A1068,Table1424[],10,0),0)</f>
        <v>46195</v>
      </c>
      <c r="V1068">
        <f t="shared" si="72"/>
        <v>1</v>
      </c>
      <c r="W1068" t="str">
        <f t="shared" si="73"/>
        <v>Available</v>
      </c>
      <c r="X1068" s="164" t="str" cm="1">
        <f t="array" aca="1" ref="X1068" ca="1">SUBSTITUTE(SUBSTITUTE(MID(CELL("filename"),FIND("[",CELL("filename"))+1,FIND("]",CELL("filename"))-FIND("[",CELL("filename"))-1)," JH Farmer Payment-",""),".xlsx","")</f>
        <v>Indent</v>
      </c>
      <c r="Y1068" s="13">
        <f t="shared" si="70"/>
        <v>30.227045315682282</v>
      </c>
      <c r="Z1068" s="3">
        <v>0</v>
      </c>
    </row>
    <row r="1069" spans="1:26" x14ac:dyDescent="0.25">
      <c r="A1069" t="str">
        <f>CONCATENATE(Table2[[#This Row],[Code]],Table2[[#This Row],[Farmers Code]])</f>
        <v>200600170028</v>
      </c>
      <c r="B1069" s="1" t="str">
        <f>INDEX('MPG Payment'!$A:$A,MATCH(Table2[[#This Row],[Code]],'MPG Payment'!B:B,0))</f>
        <v>BMC Code :2006</v>
      </c>
      <c r="C1069" t="str">
        <f>VLOOKUP(Table2[[#This Row],[Code]],'MPG Payment'!B:C,2,0)</f>
        <v>KUKUI</v>
      </c>
      <c r="D1069" s="17">
        <v>20060017</v>
      </c>
      <c r="E1069" s="17" t="s">
        <v>30</v>
      </c>
      <c r="F1069" s="1">
        <v>7</v>
      </c>
      <c r="G1069" s="13">
        <v>25.550000000000004</v>
      </c>
      <c r="H1069" s="13">
        <v>868.12179999999989</v>
      </c>
      <c r="I1069" s="166">
        <v>0</v>
      </c>
      <c r="J1069" s="191">
        <v>0</v>
      </c>
      <c r="K1069" s="166">
        <v>0</v>
      </c>
      <c r="L1069" s="166">
        <v>0</v>
      </c>
      <c r="M1069" s="18">
        <v>0</v>
      </c>
      <c r="N1069" s="165">
        <f>VLOOKUP(Table2[[#This Row],[Code]],'MPG Payment'!$B$4:$Z$130,25,0)</f>
        <v>0</v>
      </c>
      <c r="O1069" s="170">
        <f t="shared" si="71"/>
        <v>868</v>
      </c>
      <c r="P1069" t="str">
        <f>IFERROR(VLOOKUP(D1069,'Bank Master'!$C$3:$D$7987,2,0),"Indirect")</f>
        <v>Direct</v>
      </c>
      <c r="Q1069" t="str">
        <f>IFERROR(VLOOKUP(A1069,Table1424[],6,0),0)</f>
        <v>RAJMANI DEVI</v>
      </c>
      <c r="R1069" t="str">
        <f>IFERROR(VLOOKUP(A1069,Table1424[],7,0),0)</f>
        <v>26240100017982</v>
      </c>
      <c r="S1069" t="str">
        <f>IFERROR(VLOOKUP(A1069,Table1424[],8,0),0)</f>
        <v>BARB0IRBAXX</v>
      </c>
      <c r="T1069">
        <f>IFERROR(VLOOKUP(A1069,Table1424[],9,0),0)</f>
        <v>0</v>
      </c>
      <c r="U1069" s="40">
        <f>IFERROR(VLOOKUP(A1069,Table1424[],10,0),0)</f>
        <v>46216</v>
      </c>
      <c r="V1069">
        <f t="shared" si="72"/>
        <v>1</v>
      </c>
      <c r="W1069" t="str">
        <f t="shared" si="73"/>
        <v>Available</v>
      </c>
      <c r="X1069" s="164" t="str" cm="1">
        <f t="array" aca="1" ref="X1069" ca="1">SUBSTITUTE(SUBSTITUTE(MID(CELL("filename"),FIND("[",CELL("filename"))+1,FIND("]",CELL("filename"))-FIND("[",CELL("filename"))-1)," JH Farmer Payment-",""),".xlsx","")</f>
        <v>Indent</v>
      </c>
      <c r="Y1069" s="13">
        <f t="shared" si="70"/>
        <v>11.892079452054793</v>
      </c>
      <c r="Z1069" s="3">
        <v>0</v>
      </c>
    </row>
    <row r="1070" spans="1:26" x14ac:dyDescent="0.25">
      <c r="A1070" t="str">
        <f>CONCATENATE(Table2[[#This Row],[Code]],Table2[[#This Row],[Farmers Code]])</f>
        <v>200600170029</v>
      </c>
      <c r="B1070" s="1" t="str">
        <f>INDEX('MPG Payment'!$A:$A,MATCH(Table2[[#This Row],[Code]],'MPG Payment'!B:B,0))</f>
        <v>BMC Code :2006</v>
      </c>
      <c r="C1070" t="str">
        <f>VLOOKUP(Table2[[#This Row],[Code]],'MPG Payment'!B:C,2,0)</f>
        <v>KUKUI</v>
      </c>
      <c r="D1070" s="17">
        <v>20060017</v>
      </c>
      <c r="E1070" s="17" t="s">
        <v>31</v>
      </c>
      <c r="F1070" s="1">
        <v>6</v>
      </c>
      <c r="G1070" s="13">
        <v>23.9</v>
      </c>
      <c r="H1070" s="13">
        <v>1195.7796000000001</v>
      </c>
      <c r="I1070" s="166">
        <v>0</v>
      </c>
      <c r="J1070" s="191">
        <v>0</v>
      </c>
      <c r="K1070" s="166">
        <v>0</v>
      </c>
      <c r="L1070" s="166">
        <v>0</v>
      </c>
      <c r="M1070" s="18">
        <v>0</v>
      </c>
      <c r="N1070" s="165">
        <f>VLOOKUP(Table2[[#This Row],[Code]],'MPG Payment'!$B$4:$Z$130,25,0)</f>
        <v>0</v>
      </c>
      <c r="O1070" s="170">
        <f t="shared" si="71"/>
        <v>1196</v>
      </c>
      <c r="P1070" t="str">
        <f>IFERROR(VLOOKUP(D1070,'Bank Master'!$C$3:$D$7987,2,0),"Indirect")</f>
        <v>Direct</v>
      </c>
      <c r="Q1070" t="str">
        <f>IFERROR(VLOOKUP(A1070,Table1424[],6,0),0)</f>
        <v>MAHABIR BEDIA</v>
      </c>
      <c r="R1070" t="str">
        <f>IFERROR(VLOOKUP(A1070,Table1424[],7,0),0)</f>
        <v>491610510000487</v>
      </c>
      <c r="S1070" t="str">
        <f>IFERROR(VLOOKUP(A1070,Table1424[],8,0),0)</f>
        <v>BKID0004916</v>
      </c>
      <c r="T1070">
        <f>IFERROR(VLOOKUP(A1070,Table1424[],9,0),0)</f>
        <v>0</v>
      </c>
      <c r="U1070" s="40">
        <f>IFERROR(VLOOKUP(A1070,Table1424[],10,0),0)</f>
        <v>46251</v>
      </c>
      <c r="V1070">
        <f t="shared" si="72"/>
        <v>1</v>
      </c>
      <c r="W1070" t="str">
        <f t="shared" si="73"/>
        <v>Available</v>
      </c>
      <c r="X1070" s="164" t="str" cm="1">
        <f t="array" aca="1" ref="X1070" ca="1">SUBSTITUTE(SUBSTITUTE(MID(CELL("filename"),FIND("[",CELL("filename"))+1,FIND("]",CELL("filename"))-FIND("[",CELL("filename"))-1)," JH Farmer Payment-",""),".xlsx","")</f>
        <v>Indent</v>
      </c>
      <c r="Y1070" s="13">
        <f t="shared" si="70"/>
        <v>15.009785774058582</v>
      </c>
      <c r="Z1070" s="3">
        <v>0</v>
      </c>
    </row>
    <row r="1071" spans="1:26" x14ac:dyDescent="0.25">
      <c r="A1071" t="str">
        <f>CONCATENATE(Table2[[#This Row],[Code]],Table2[[#This Row],[Farmers Code]])</f>
        <v>200600170030</v>
      </c>
      <c r="B1071" s="1" t="str">
        <f>INDEX('MPG Payment'!$A:$A,MATCH(Table2[[#This Row],[Code]],'MPG Payment'!B:B,0))</f>
        <v>BMC Code :2006</v>
      </c>
      <c r="C1071" t="str">
        <f>VLOOKUP(Table2[[#This Row],[Code]],'MPG Payment'!B:C,2,0)</f>
        <v>KUKUI</v>
      </c>
      <c r="D1071" s="17">
        <v>20060017</v>
      </c>
      <c r="E1071" s="17" t="s">
        <v>7</v>
      </c>
      <c r="F1071" s="1">
        <v>13</v>
      </c>
      <c r="G1071" s="13">
        <v>43.319999999999993</v>
      </c>
      <c r="H1071" s="13">
        <v>2447.5652</v>
      </c>
      <c r="I1071" s="166">
        <v>0</v>
      </c>
      <c r="J1071" s="191">
        <v>0</v>
      </c>
      <c r="K1071" s="166">
        <v>0</v>
      </c>
      <c r="L1071" s="166">
        <v>0</v>
      </c>
      <c r="M1071" s="18">
        <v>0</v>
      </c>
      <c r="N1071" s="165">
        <f>VLOOKUP(Table2[[#This Row],[Code]],'MPG Payment'!$B$4:$Z$130,25,0)</f>
        <v>0</v>
      </c>
      <c r="O1071" s="170">
        <f t="shared" si="71"/>
        <v>2448</v>
      </c>
      <c r="P1071" t="str">
        <f>IFERROR(VLOOKUP(D1071,'Bank Master'!$C$3:$D$7987,2,0),"Indirect")</f>
        <v>Direct</v>
      </c>
      <c r="Q1071" t="str">
        <f>IFERROR(VLOOKUP(A1071,Table1424[],6,0),0)</f>
        <v>LALKO DEVI</v>
      </c>
      <c r="R1071" t="str">
        <f>IFERROR(VLOOKUP(A1071,Table1424[],7,0),0)</f>
        <v>491618210003733</v>
      </c>
      <c r="S1071" t="str">
        <f>IFERROR(VLOOKUP(A1071,Table1424[],8,0),0)</f>
        <v>BKID0004916</v>
      </c>
      <c r="T1071">
        <f>IFERROR(VLOOKUP(A1071,Table1424[],9,0),0)</f>
        <v>0</v>
      </c>
      <c r="U1071" s="40">
        <f>IFERROR(VLOOKUP(A1071,Table1424[],10,0),0)</f>
        <v>46258</v>
      </c>
      <c r="V1071">
        <f t="shared" si="72"/>
        <v>1</v>
      </c>
      <c r="W1071" t="str">
        <f t="shared" si="73"/>
        <v>Available</v>
      </c>
      <c r="X1071" s="164" t="str" cm="1">
        <f t="array" aca="1" ref="X1071" ca="1">SUBSTITUTE(SUBSTITUTE(MID(CELL("filename"),FIND("[",CELL("filename"))+1,FIND("]",CELL("filename"))-FIND("[",CELL("filename"))-1)," JH Farmer Payment-",""),".xlsx","")</f>
        <v>Indent</v>
      </c>
      <c r="Y1071" s="13">
        <f t="shared" si="70"/>
        <v>36.724777931671291</v>
      </c>
      <c r="Z1071" s="3">
        <v>0</v>
      </c>
    </row>
    <row r="1072" spans="1:26" x14ac:dyDescent="0.25">
      <c r="A1072" t="str">
        <f>CONCATENATE(Table2[[#This Row],[Code]],Table2[[#This Row],[Farmers Code]])</f>
        <v>200600170031</v>
      </c>
      <c r="B1072" s="1" t="str">
        <f>INDEX('MPG Payment'!$A:$A,MATCH(Table2[[#This Row],[Code]],'MPG Payment'!B:B,0))</f>
        <v>BMC Code :2006</v>
      </c>
      <c r="C1072" t="str">
        <f>VLOOKUP(Table2[[#This Row],[Code]],'MPG Payment'!B:C,2,0)</f>
        <v>KUKUI</v>
      </c>
      <c r="D1072" s="17">
        <v>20060017</v>
      </c>
      <c r="E1072" s="17" t="s">
        <v>422</v>
      </c>
      <c r="F1072" s="1">
        <v>6</v>
      </c>
      <c r="G1072" s="13">
        <v>22.83</v>
      </c>
      <c r="H1072" s="13">
        <v>1114.1442000000002</v>
      </c>
      <c r="I1072" s="166">
        <v>0</v>
      </c>
      <c r="J1072" s="191">
        <v>0</v>
      </c>
      <c r="K1072" s="166">
        <v>0</v>
      </c>
      <c r="L1072" s="166">
        <v>0</v>
      </c>
      <c r="M1072" s="18">
        <v>0</v>
      </c>
      <c r="N1072" s="165">
        <f>VLOOKUP(Table2[[#This Row],[Code]],'MPG Payment'!$B$4:$Z$130,25,0)</f>
        <v>0</v>
      </c>
      <c r="O1072" s="170">
        <f t="shared" si="71"/>
        <v>1114</v>
      </c>
      <c r="P1072" t="str">
        <f>IFERROR(VLOOKUP(D1072,'Bank Master'!$C$3:$D$7987,2,0),"Indirect")</f>
        <v>Direct</v>
      </c>
      <c r="Q1072" t="str">
        <f>IFERROR(VLOOKUP(A1072,Table1424[],6,0),0)</f>
        <v>JADO BEDIYA</v>
      </c>
      <c r="R1072" t="str">
        <f>IFERROR(VLOOKUP(A1072,Table1424[],7,0),0)</f>
        <v>491618210002689</v>
      </c>
      <c r="S1072" t="str">
        <f>IFERROR(VLOOKUP(A1072,Table1424[],8,0),0)</f>
        <v>BKID0004916</v>
      </c>
      <c r="T1072">
        <f>IFERROR(VLOOKUP(A1072,Table1424[],9,0),0)</f>
        <v>0</v>
      </c>
      <c r="U1072" s="40">
        <f>IFERROR(VLOOKUP(A1072,Table1424[],10,0),0)</f>
        <v>46258</v>
      </c>
      <c r="V1072">
        <f t="shared" si="72"/>
        <v>1</v>
      </c>
      <c r="W1072" t="str">
        <f t="shared" si="73"/>
        <v>Available</v>
      </c>
      <c r="X1072" s="164" t="str" cm="1">
        <f t="array" aca="1" ref="X1072" ca="1">SUBSTITUTE(SUBSTITUTE(MID(CELL("filename"),FIND("[",CELL("filename"))+1,FIND("]",CELL("filename"))-FIND("[",CELL("filename"))-1)," JH Farmer Payment-",""),".xlsx","")</f>
        <v>Indent</v>
      </c>
      <c r="Y1072" s="13">
        <f t="shared" si="70"/>
        <v>14.64052825229961</v>
      </c>
      <c r="Z1072" s="3">
        <v>0</v>
      </c>
    </row>
    <row r="1073" spans="1:26" x14ac:dyDescent="0.25">
      <c r="A1073" t="str">
        <f>CONCATENATE(Table2[[#This Row],[Code]],Table2[[#This Row],[Farmers Code]])</f>
        <v>200600170032</v>
      </c>
      <c r="B1073" s="1" t="str">
        <f>INDEX('MPG Payment'!$A:$A,MATCH(Table2[[#This Row],[Code]],'MPG Payment'!B:B,0))</f>
        <v>BMC Code :2006</v>
      </c>
      <c r="C1073" t="str">
        <f>VLOOKUP(Table2[[#This Row],[Code]],'MPG Payment'!B:C,2,0)</f>
        <v>KUKUI</v>
      </c>
      <c r="D1073" s="17">
        <v>20060017</v>
      </c>
      <c r="E1073" s="17" t="s">
        <v>8</v>
      </c>
      <c r="F1073" s="1">
        <v>6</v>
      </c>
      <c r="G1073" s="13">
        <v>12.79</v>
      </c>
      <c r="H1073" s="13">
        <v>461.31569999999999</v>
      </c>
      <c r="I1073" s="166">
        <v>0</v>
      </c>
      <c r="J1073" s="191">
        <v>0</v>
      </c>
      <c r="K1073" s="166">
        <v>0</v>
      </c>
      <c r="L1073" s="166">
        <v>0</v>
      </c>
      <c r="M1073" s="18">
        <v>0</v>
      </c>
      <c r="N1073" s="165">
        <f>VLOOKUP(Table2[[#This Row],[Code]],'MPG Payment'!$B$4:$Z$130,25,0)</f>
        <v>0</v>
      </c>
      <c r="O1073" s="170">
        <f t="shared" si="71"/>
        <v>461</v>
      </c>
      <c r="P1073" t="str">
        <f>IFERROR(VLOOKUP(D1073,'Bank Master'!$C$3:$D$7987,2,0),"Indirect")</f>
        <v>Direct</v>
      </c>
      <c r="Q1073" t="str">
        <f>IFERROR(VLOOKUP(A1073,Table1424[],6,0),0)</f>
        <v>MUNNI DEVI</v>
      </c>
      <c r="R1073" t="str">
        <f>IFERROR(VLOOKUP(A1073,Table1424[],7,0),0)</f>
        <v>65350100000046</v>
      </c>
      <c r="S1073" t="str">
        <f>IFERROR(VLOOKUP(A1073,Table1424[],8,0),0)</f>
        <v>BARB0VJORMA</v>
      </c>
      <c r="T1073">
        <f>IFERROR(VLOOKUP(A1073,Table1424[],9,0),0)</f>
        <v>0</v>
      </c>
      <c r="U1073" s="40">
        <f>IFERROR(VLOOKUP(A1073,Table1424[],10,0),0)</f>
        <v>46272</v>
      </c>
      <c r="V1073">
        <f t="shared" si="72"/>
        <v>1</v>
      </c>
      <c r="W1073" t="str">
        <f t="shared" si="73"/>
        <v>Available</v>
      </c>
      <c r="X1073" s="164" t="str" cm="1">
        <f t="array" aca="1" ref="X1073" ca="1">SUBSTITUTE(SUBSTITUTE(MID(CELL("filename"),FIND("[",CELL("filename"))+1,FIND("]",CELL("filename"))-FIND("[",CELL("filename"))-1)," JH Farmer Payment-",""),".xlsx","")</f>
        <v>Indent</v>
      </c>
      <c r="Y1073" s="13">
        <f t="shared" si="70"/>
        <v>10.820540265832685</v>
      </c>
      <c r="Z1073" s="3">
        <v>0</v>
      </c>
    </row>
    <row r="1074" spans="1:26" x14ac:dyDescent="0.25">
      <c r="A1074" t="str">
        <f>CONCATENATE(Table2[[#This Row],[Code]],Table2[[#This Row],[Farmers Code]])</f>
        <v>200600170033</v>
      </c>
      <c r="B1074" s="1" t="str">
        <f>INDEX('MPG Payment'!$A:$A,MATCH(Table2[[#This Row],[Code]],'MPG Payment'!B:B,0))</f>
        <v>BMC Code :2006</v>
      </c>
      <c r="C1074" t="str">
        <f>VLOOKUP(Table2[[#This Row],[Code]],'MPG Payment'!B:C,2,0)</f>
        <v>KUKUI</v>
      </c>
      <c r="D1074" s="17">
        <v>20060017</v>
      </c>
      <c r="E1074" s="17" t="s">
        <v>32</v>
      </c>
      <c r="F1074" s="1">
        <v>7</v>
      </c>
      <c r="G1074" s="13">
        <v>17.830000000000002</v>
      </c>
      <c r="H1074" s="13">
        <v>840.37540000000013</v>
      </c>
      <c r="I1074" s="166">
        <v>0</v>
      </c>
      <c r="J1074" s="191">
        <v>0</v>
      </c>
      <c r="K1074" s="166">
        <v>0</v>
      </c>
      <c r="L1074" s="166">
        <v>0</v>
      </c>
      <c r="M1074" s="18">
        <v>0</v>
      </c>
      <c r="N1074" s="165">
        <f>VLOOKUP(Table2[[#This Row],[Code]],'MPG Payment'!$B$4:$Z$130,25,0)</f>
        <v>0</v>
      </c>
      <c r="O1074" s="170">
        <f t="shared" si="71"/>
        <v>840</v>
      </c>
      <c r="P1074" t="str">
        <f>IFERROR(VLOOKUP(D1074,'Bank Master'!$C$3:$D$7987,2,0),"Indirect")</f>
        <v>Direct</v>
      </c>
      <c r="Q1074" t="str">
        <f>IFERROR(VLOOKUP(A1074,Table1424[],6,0),0)</f>
        <v>RAMAVRIKSHA BEDIYA</v>
      </c>
      <c r="R1074" t="str">
        <f>IFERROR(VLOOKUP(A1074,Table1424[],7,0),0)</f>
        <v>26240100014679</v>
      </c>
      <c r="S1074" t="str">
        <f>IFERROR(VLOOKUP(A1074,Table1424[],8,0),0)</f>
        <v>BARB0IRBAXX</v>
      </c>
      <c r="T1074">
        <f>IFERROR(VLOOKUP(A1074,Table1424[],9,0),0)</f>
        <v>0</v>
      </c>
      <c r="U1074" s="40">
        <f>IFERROR(VLOOKUP(A1074,Table1424[],10,0),0)</f>
        <v>46272</v>
      </c>
      <c r="V1074">
        <f t="shared" si="72"/>
        <v>1</v>
      </c>
      <c r="W1074" t="str">
        <f t="shared" si="73"/>
        <v>Available</v>
      </c>
      <c r="X1074" s="164" t="str" cm="1">
        <f t="array" aca="1" ref="X1074" ca="1">SUBSTITUTE(SUBSTITUTE(MID(CELL("filename"),FIND("[",CELL("filename"))+1,FIND("]",CELL("filename"))-FIND("[",CELL("filename"))-1)," JH Farmer Payment-",""),".xlsx","")</f>
        <v>Indent</v>
      </c>
      <c r="Y1074" s="13">
        <f t="shared" si="70"/>
        <v>16.49643241727426</v>
      </c>
      <c r="Z1074" s="3">
        <v>0</v>
      </c>
    </row>
    <row r="1075" spans="1:26" x14ac:dyDescent="0.25">
      <c r="A1075" t="str">
        <f>CONCATENATE(Table2[[#This Row],[Code]],Table2[[#This Row],[Farmers Code]])</f>
        <v>200600180002</v>
      </c>
      <c r="B1075" s="1" t="str">
        <f>INDEX('MPG Payment'!$A:$A,MATCH(Table2[[#This Row],[Code]],'MPG Payment'!B:B,0))</f>
        <v>BMC Code :2006</v>
      </c>
      <c r="C1075" t="str">
        <f>VLOOKUP(Table2[[#This Row],[Code]],'MPG Payment'!B:C,2,0)</f>
        <v>PANCHOLI</v>
      </c>
      <c r="D1075" s="17">
        <v>20060018</v>
      </c>
      <c r="E1075" s="17" t="s">
        <v>17</v>
      </c>
      <c r="F1075" s="1">
        <v>9</v>
      </c>
      <c r="G1075" s="13">
        <v>100.61999999999999</v>
      </c>
      <c r="H1075" s="13">
        <v>4134.5658000000003</v>
      </c>
      <c r="I1075" s="166">
        <v>0</v>
      </c>
      <c r="J1075" s="191">
        <v>0</v>
      </c>
      <c r="K1075" s="166">
        <v>0</v>
      </c>
      <c r="L1075" s="166">
        <v>0</v>
      </c>
      <c r="M1075" s="18">
        <v>0</v>
      </c>
      <c r="N1075" s="165">
        <f>VLOOKUP(Table2[[#This Row],[Code]],'MPG Payment'!$B$4:$Z$130,25,0)</f>
        <v>0</v>
      </c>
      <c r="O1075" s="170">
        <f t="shared" si="71"/>
        <v>4135</v>
      </c>
      <c r="P1075" t="str">
        <f>IFERROR(VLOOKUP(D1075,'Bank Master'!$C$3:$D$7987,2,0),"Indirect")</f>
        <v>Direct</v>
      </c>
      <c r="Q1075" t="str">
        <f>IFERROR(VLOOKUP(A1075,Table1424[],6,0),0)</f>
        <v>RIYA MUNDA</v>
      </c>
      <c r="R1075" t="str">
        <f>IFERROR(VLOOKUP(A1075,Table1424[],7,0),0)</f>
        <v>078301000077127</v>
      </c>
      <c r="S1075" t="str">
        <f>IFERROR(VLOOKUP(A1075,Table1424[],8,0),0)</f>
        <v>IOBA0000783</v>
      </c>
      <c r="T1075">
        <f>IFERROR(VLOOKUP(A1075,Table1424[],9,0),0)</f>
        <v>0</v>
      </c>
      <c r="U1075" s="40">
        <f>IFERROR(VLOOKUP(A1075,Table1424[],10,0),0)</f>
        <v>46034</v>
      </c>
      <c r="V1075">
        <f t="shared" si="72"/>
        <v>1</v>
      </c>
      <c r="W1075" t="str">
        <f t="shared" si="73"/>
        <v>Available</v>
      </c>
      <c r="X1075" s="164" t="str" cm="1">
        <f t="array" aca="1" ref="X1075" ca="1">SUBSTITUTE(SUBSTITUTE(MID(CELL("filename"),FIND("[",CELL("filename"))+1,FIND("]",CELL("filename"))-FIND("[",CELL("filename"))-1)," JH Farmer Payment-",""),".xlsx","")</f>
        <v>Indent</v>
      </c>
      <c r="Y1075" s="13">
        <f t="shared" si="70"/>
        <v>18.490902504472277</v>
      </c>
      <c r="Z1075" s="3">
        <v>0</v>
      </c>
    </row>
    <row r="1076" spans="1:26" x14ac:dyDescent="0.25">
      <c r="A1076" t="str">
        <f>CONCATENATE(Table2[[#This Row],[Code]],Table2[[#This Row],[Farmers Code]])</f>
        <v>200600190002</v>
      </c>
      <c r="B1076" s="1" t="str">
        <f>INDEX('MPG Payment'!$A:$A,MATCH(Table2[[#This Row],[Code]],'MPG Payment'!B:B,0))</f>
        <v>BMC Code :2006</v>
      </c>
      <c r="C1076" t="str">
        <f>VLOOKUP(Table2[[#This Row],[Code]],'MPG Payment'!B:C,2,0)</f>
        <v>HOCHAR 2</v>
      </c>
      <c r="D1076" s="17">
        <v>20060019</v>
      </c>
      <c r="E1076" s="17" t="s">
        <v>17</v>
      </c>
      <c r="F1076" s="1">
        <v>13</v>
      </c>
      <c r="G1076" s="13">
        <v>680.58</v>
      </c>
      <c r="H1076" s="13">
        <v>25959.422400000003</v>
      </c>
      <c r="I1076" s="166">
        <v>0</v>
      </c>
      <c r="J1076" s="191">
        <v>0</v>
      </c>
      <c r="K1076" s="166">
        <v>0</v>
      </c>
      <c r="L1076" s="166">
        <v>0</v>
      </c>
      <c r="M1076" s="18">
        <v>0</v>
      </c>
      <c r="N1076" s="165">
        <f>VLOOKUP(Table2[[#This Row],[Code]],'MPG Payment'!$B$4:$Z$130,25,0)</f>
        <v>0</v>
      </c>
      <c r="O1076" s="170">
        <f t="shared" si="71"/>
        <v>25959</v>
      </c>
      <c r="P1076" t="str">
        <f>IFERROR(VLOOKUP(D1076,'Bank Master'!$C$3:$D$7987,2,0),"Indirect")</f>
        <v>Direct</v>
      </c>
      <c r="Q1076" t="str">
        <f>IFERROR(VLOOKUP(A1076,Table1424[],6,0),0)</f>
        <v>DEEPAK KUMAR SAHU</v>
      </c>
      <c r="R1076" t="str">
        <f>IFERROR(VLOOKUP(A1076,Table1424[],7,0),0)</f>
        <v>7766000100031520</v>
      </c>
      <c r="S1076" t="str">
        <f>IFERROR(VLOOKUP(A1076,Table1424[],8,0),0)</f>
        <v>PUNB0776600</v>
      </c>
      <c r="T1076">
        <f>IFERROR(VLOOKUP(A1076,Table1424[],9,0),0)</f>
        <v>0</v>
      </c>
      <c r="U1076" s="40">
        <f>IFERROR(VLOOKUP(A1076,Table1424[],10,0),0)</f>
        <v>46000</v>
      </c>
      <c r="V1076">
        <f t="shared" si="72"/>
        <v>1</v>
      </c>
      <c r="W1076" t="str">
        <f t="shared" si="73"/>
        <v>Available</v>
      </c>
      <c r="X1076" s="164" t="str" cm="1">
        <f t="array" aca="1" ref="X1076" ca="1">SUBSTITUTE(SUBSTITUTE(MID(CELL("filename"),FIND("[",CELL("filename"))+1,FIND("]",CELL("filename"))-FIND("[",CELL("filename"))-1)," JH Farmer Payment-",""),".xlsx","")</f>
        <v>Indent</v>
      </c>
      <c r="Y1076" s="13">
        <f t="shared" si="70"/>
        <v>24.793006788327606</v>
      </c>
      <c r="Z1076" s="3">
        <v>0</v>
      </c>
    </row>
    <row r="1077" spans="1:26" x14ac:dyDescent="0.25">
      <c r="A1077" t="str">
        <f>CONCATENATE(Table2[[#This Row],[Code]],Table2[[#This Row],[Farmers Code]])</f>
        <v>200600190004</v>
      </c>
      <c r="B1077" s="1" t="str">
        <f>INDEX('MPG Payment'!$A:$A,MATCH(Table2[[#This Row],[Code]],'MPG Payment'!B:B,0))</f>
        <v>BMC Code :2006</v>
      </c>
      <c r="C1077" t="str">
        <f>VLOOKUP(Table2[[#This Row],[Code]],'MPG Payment'!B:C,2,0)</f>
        <v>HOCHAR 2</v>
      </c>
      <c r="D1077" s="17">
        <v>20060019</v>
      </c>
      <c r="E1077" s="17" t="s">
        <v>1</v>
      </c>
      <c r="F1077" s="1">
        <v>4</v>
      </c>
      <c r="G1077" s="13">
        <v>86.800000000000011</v>
      </c>
      <c r="H1077" s="13">
        <v>3832.0370999999996</v>
      </c>
      <c r="I1077" s="166">
        <v>0</v>
      </c>
      <c r="J1077" s="191">
        <v>0</v>
      </c>
      <c r="K1077" s="166">
        <v>0</v>
      </c>
      <c r="L1077" s="166">
        <v>0</v>
      </c>
      <c r="M1077" s="18">
        <v>0</v>
      </c>
      <c r="N1077" s="165">
        <f>VLOOKUP(Table2[[#This Row],[Code]],'MPG Payment'!$B$4:$Z$130,25,0)</f>
        <v>0</v>
      </c>
      <c r="O1077" s="170">
        <f t="shared" si="71"/>
        <v>3832</v>
      </c>
      <c r="P1077" t="str">
        <f>IFERROR(VLOOKUP(D1077,'Bank Master'!$C$3:$D$7987,2,0),"Indirect")</f>
        <v>Direct</v>
      </c>
      <c r="Q1077" t="str">
        <f>IFERROR(VLOOKUP(A1077,Table1424[],6,0),0)</f>
        <v>KANTI DEVI</v>
      </c>
      <c r="R1077" t="str">
        <f>IFERROR(VLOOKUP(A1077,Table1424[],7,0),0)</f>
        <v>7766000100014134</v>
      </c>
      <c r="S1077" t="str">
        <f>IFERROR(VLOOKUP(A1077,Table1424[],8,0),0)</f>
        <v>PUNB0776600</v>
      </c>
      <c r="T1077">
        <f>IFERROR(VLOOKUP(A1077,Table1424[],9,0),0)</f>
        <v>0</v>
      </c>
      <c r="U1077" s="40">
        <f>IFERROR(VLOOKUP(A1077,Table1424[],10,0),0)</f>
        <v>46125</v>
      </c>
      <c r="V1077">
        <f t="shared" si="72"/>
        <v>1</v>
      </c>
      <c r="W1077" t="str">
        <f t="shared" si="73"/>
        <v>Available</v>
      </c>
      <c r="X1077" s="164" t="str" cm="1">
        <f t="array" aca="1" ref="X1077" ca="1">SUBSTITUTE(SUBSTITUTE(MID(CELL("filename"),FIND("[",CELL("filename"))+1,FIND("]",CELL("filename"))-FIND("[",CELL("filename"))-1)," JH Farmer Payment-",""),".xlsx","")</f>
        <v>Indent</v>
      </c>
      <c r="Y1077" s="13">
        <f t="shared" si="70"/>
        <v>8.8295785714285699</v>
      </c>
      <c r="Z1077" s="3">
        <v>0</v>
      </c>
    </row>
    <row r="1078" spans="1:26" x14ac:dyDescent="0.25">
      <c r="A1078" t="str">
        <f>CONCATENATE(Table2[[#This Row],[Code]],Table2[[#This Row],[Farmers Code]])</f>
        <v>200600190005</v>
      </c>
      <c r="B1078" s="1" t="str">
        <f>INDEX('MPG Payment'!$A:$A,MATCH(Table2[[#This Row],[Code]],'MPG Payment'!B:B,0))</f>
        <v>BMC Code :2006</v>
      </c>
      <c r="C1078" t="str">
        <f>VLOOKUP(Table2[[#This Row],[Code]],'MPG Payment'!B:C,2,0)</f>
        <v>HOCHAR 2</v>
      </c>
      <c r="D1078" s="17">
        <v>20060019</v>
      </c>
      <c r="E1078" s="17" t="s">
        <v>18</v>
      </c>
      <c r="F1078" s="1">
        <v>7</v>
      </c>
      <c r="G1078" s="13">
        <v>344.23</v>
      </c>
      <c r="H1078" s="13">
        <v>13853.2472</v>
      </c>
      <c r="I1078" s="166">
        <v>0</v>
      </c>
      <c r="J1078" s="191">
        <v>0</v>
      </c>
      <c r="K1078" s="166">
        <v>0</v>
      </c>
      <c r="L1078" s="166">
        <v>0</v>
      </c>
      <c r="M1078" s="18">
        <v>0</v>
      </c>
      <c r="N1078" s="165">
        <f>VLOOKUP(Table2[[#This Row],[Code]],'MPG Payment'!$B$4:$Z$130,25,0)</f>
        <v>0</v>
      </c>
      <c r="O1078" s="170">
        <f t="shared" si="71"/>
        <v>13853</v>
      </c>
      <c r="P1078" t="str">
        <f>IFERROR(VLOOKUP(D1078,'Bank Master'!$C$3:$D$7987,2,0),"Indirect")</f>
        <v>Direct</v>
      </c>
      <c r="Q1078" t="str">
        <f>IFERROR(VLOOKUP(A1078,Table1424[],6,0),0)</f>
        <v>RAVI KUMAR SAHU</v>
      </c>
      <c r="R1078" t="str">
        <f>IFERROR(VLOOKUP(A1078,Table1424[],7,0),0)</f>
        <v>7766000100004977</v>
      </c>
      <c r="S1078" t="str">
        <f>IFERROR(VLOOKUP(A1078,Table1424[],8,0),0)</f>
        <v>PUNB0776600</v>
      </c>
      <c r="T1078">
        <f>IFERROR(VLOOKUP(A1078,Table1424[],9,0),0)</f>
        <v>0</v>
      </c>
      <c r="U1078" s="40">
        <f>IFERROR(VLOOKUP(A1078,Table1424[],10,0),0)</f>
        <v>46175</v>
      </c>
      <c r="V1078">
        <f t="shared" si="72"/>
        <v>1</v>
      </c>
      <c r="W1078" t="str">
        <f t="shared" si="73"/>
        <v>Available</v>
      </c>
      <c r="X1078" s="164" t="str" cm="1">
        <f t="array" aca="1" ref="X1078" ca="1">SUBSTITUTE(SUBSTITUTE(MID(CELL("filename"),FIND("[",CELL("filename"))+1,FIND("]",CELL("filename"))-FIND("[",CELL("filename"))-1)," JH Farmer Payment-",""),".xlsx","")</f>
        <v>Indent</v>
      </c>
      <c r="Y1078" s="13">
        <f t="shared" si="70"/>
        <v>14.08545600325364</v>
      </c>
      <c r="Z1078" s="3">
        <v>0</v>
      </c>
    </row>
    <row r="1079" spans="1:26" x14ac:dyDescent="0.25">
      <c r="A1079" t="str">
        <f>CONCATENATE(Table2[[#This Row],[Code]],Table2[[#This Row],[Farmers Code]])</f>
        <v>200600190007</v>
      </c>
      <c r="B1079" s="1" t="str">
        <f>INDEX('MPG Payment'!$A:$A,MATCH(Table2[[#This Row],[Code]],'MPG Payment'!B:B,0))</f>
        <v>BMC Code :2006</v>
      </c>
      <c r="C1079" t="str">
        <f>VLOOKUP(Table2[[#This Row],[Code]],'MPG Payment'!B:C,2,0)</f>
        <v>HOCHAR 2</v>
      </c>
      <c r="D1079" s="17">
        <v>20060019</v>
      </c>
      <c r="E1079" s="17" t="s">
        <v>20</v>
      </c>
      <c r="F1079" s="1">
        <v>7</v>
      </c>
      <c r="G1079" s="13">
        <v>187.37</v>
      </c>
      <c r="H1079" s="13">
        <v>8070.0809000000017</v>
      </c>
      <c r="I1079" s="166">
        <v>0</v>
      </c>
      <c r="J1079" s="191">
        <v>0</v>
      </c>
      <c r="K1079" s="166">
        <v>0</v>
      </c>
      <c r="L1079" s="166">
        <v>0</v>
      </c>
      <c r="M1079" s="18">
        <v>0</v>
      </c>
      <c r="N1079" s="165">
        <f>VLOOKUP(Table2[[#This Row],[Code]],'MPG Payment'!$B$4:$Z$130,25,0)</f>
        <v>0</v>
      </c>
      <c r="O1079" s="170">
        <f t="shared" si="71"/>
        <v>8070</v>
      </c>
      <c r="P1079" t="str">
        <f>IFERROR(VLOOKUP(D1079,'Bank Master'!$C$3:$D$7987,2,0),"Indirect")</f>
        <v>Direct</v>
      </c>
      <c r="Q1079" t="str">
        <f>IFERROR(VLOOKUP(A1079,Table1424[],6,0),0)</f>
        <v>JUNAID ANSARI</v>
      </c>
      <c r="R1079" t="str">
        <f>IFERROR(VLOOKUP(A1079,Table1424[],7,0),0)</f>
        <v>7766000100040962</v>
      </c>
      <c r="S1079" t="str">
        <f>IFERROR(VLOOKUP(A1079,Table1424[],8,0),0)</f>
        <v>PUNB0776600</v>
      </c>
      <c r="T1079">
        <f>IFERROR(VLOOKUP(A1079,Table1424[],9,0),0)</f>
        <v>0</v>
      </c>
      <c r="U1079" s="40">
        <f>IFERROR(VLOOKUP(A1079,Table1424[],10,0),0)</f>
        <v>46195</v>
      </c>
      <c r="V1079">
        <f t="shared" si="72"/>
        <v>1</v>
      </c>
      <c r="W1079" t="str">
        <f t="shared" si="73"/>
        <v>Available</v>
      </c>
      <c r="X1079" s="164" t="str" cm="1">
        <f t="array" aca="1" ref="X1079" ca="1">SUBSTITUTE(SUBSTITUTE(MID(CELL("filename"),FIND("[",CELL("filename"))+1,FIND("]",CELL("filename"))-FIND("[",CELL("filename"))-1)," JH Farmer Payment-",""),".xlsx","")</f>
        <v>Indent</v>
      </c>
      <c r="Y1079" s="13">
        <f t="shared" si="70"/>
        <v>15.07460273789828</v>
      </c>
      <c r="Z1079" s="3">
        <v>0</v>
      </c>
    </row>
    <row r="1080" spans="1:26" x14ac:dyDescent="0.25">
      <c r="A1080" t="str">
        <f>CONCATENATE(Table2[[#This Row],[Code]],Table2[[#This Row],[Farmers Code]])</f>
        <v>200600190008</v>
      </c>
      <c r="B1080" s="1" t="str">
        <f>INDEX('MPG Payment'!$A:$A,MATCH(Table2[[#This Row],[Code]],'MPG Payment'!B:B,0))</f>
        <v>BMC Code :2006</v>
      </c>
      <c r="C1080" t="str">
        <f>VLOOKUP(Table2[[#This Row],[Code]],'MPG Payment'!B:C,2,0)</f>
        <v>HOCHAR 2</v>
      </c>
      <c r="D1080" s="17">
        <v>20060019</v>
      </c>
      <c r="E1080" s="17" t="s">
        <v>41</v>
      </c>
      <c r="F1080" s="1">
        <v>3</v>
      </c>
      <c r="G1080" s="13">
        <v>64.42</v>
      </c>
      <c r="H1080" s="13">
        <v>2803.7121999999999</v>
      </c>
      <c r="I1080" s="166">
        <v>0</v>
      </c>
      <c r="J1080" s="191">
        <v>0</v>
      </c>
      <c r="K1080" s="166">
        <v>0</v>
      </c>
      <c r="L1080" s="166">
        <v>0</v>
      </c>
      <c r="M1080" s="18">
        <v>0</v>
      </c>
      <c r="N1080" s="165">
        <f>VLOOKUP(Table2[[#This Row],[Code]],'MPG Payment'!$B$4:$Z$130,25,0)</f>
        <v>0</v>
      </c>
      <c r="O1080" s="170">
        <f t="shared" si="71"/>
        <v>2804</v>
      </c>
      <c r="P1080" t="str">
        <f>IFERROR(VLOOKUP(D1080,'Bank Master'!$C$3:$D$7987,2,0),"Indirect")</f>
        <v>Direct</v>
      </c>
      <c r="Q1080" t="str">
        <f>IFERROR(VLOOKUP(A1080,Table1424[],6,0),0)</f>
        <v>SALMA KHATOON</v>
      </c>
      <c r="R1080" t="str">
        <f>IFERROR(VLOOKUP(A1080,Table1424[],7,0),0)</f>
        <v>589518210000917</v>
      </c>
      <c r="S1080" t="str">
        <f>IFERROR(VLOOKUP(A1080,Table1424[],8,0),0)</f>
        <v>BKID0005895</v>
      </c>
      <c r="T1080">
        <f>IFERROR(VLOOKUP(A1080,Table1424[],9,0),0)</f>
        <v>0</v>
      </c>
      <c r="U1080" s="40">
        <f>IFERROR(VLOOKUP(A1080,Table1424[],10,0),0)</f>
        <v>46272</v>
      </c>
      <c r="V1080">
        <f t="shared" si="72"/>
        <v>1</v>
      </c>
      <c r="W1080" t="str">
        <f t="shared" si="73"/>
        <v>Available</v>
      </c>
      <c r="X1080" s="164" t="str" cm="1">
        <f t="array" aca="1" ref="X1080" ca="1">SUBSTITUTE(SUBSTITUTE(MID(CELL("filename"),FIND("[",CELL("filename"))+1,FIND("]",CELL("filename"))-FIND("[",CELL("filename"))-1)," JH Farmer Payment-",""),".xlsx","")</f>
        <v>Indent</v>
      </c>
      <c r="Y1080" s="13">
        <f t="shared" si="70"/>
        <v>6.5283581185967092</v>
      </c>
      <c r="Z1080" s="3">
        <v>0</v>
      </c>
    </row>
    <row r="1081" spans="1:26" x14ac:dyDescent="0.25">
      <c r="A1081" t="str">
        <f>CONCATENATE(Table2[[#This Row],[Code]],Table2[[#This Row],[Farmers Code]])</f>
        <v>200600220003</v>
      </c>
      <c r="B1081" s="1" t="str">
        <f>INDEX('MPG Payment'!$A:$A,MATCH(Table2[[#This Row],[Code]],'MPG Payment'!B:B,0))</f>
        <v>BMC Code :2006</v>
      </c>
      <c r="C1081" t="str">
        <f>VLOOKUP(Table2[[#This Row],[Code]],'MPG Payment'!B:C,2,0)</f>
        <v>MAHESHPUR</v>
      </c>
      <c r="D1081" s="17">
        <v>20060022</v>
      </c>
      <c r="E1081" s="17" t="s">
        <v>0</v>
      </c>
      <c r="F1081" s="1">
        <v>14</v>
      </c>
      <c r="G1081" s="13">
        <v>663.74</v>
      </c>
      <c r="H1081" s="13">
        <v>24589.2287</v>
      </c>
      <c r="I1081" s="166">
        <v>0</v>
      </c>
      <c r="J1081" s="191">
        <v>0</v>
      </c>
      <c r="K1081" s="166">
        <v>0</v>
      </c>
      <c r="L1081" s="166">
        <v>0</v>
      </c>
      <c r="M1081" s="18">
        <v>0</v>
      </c>
      <c r="N1081" s="165">
        <f>VLOOKUP(Table2[[#This Row],[Code]],'MPG Payment'!$B$4:$Z$130,25,0)</f>
        <v>0</v>
      </c>
      <c r="O1081" s="170">
        <f t="shared" si="71"/>
        <v>24589</v>
      </c>
      <c r="P1081" t="str">
        <f>IFERROR(VLOOKUP(D1081,'Bank Master'!$C$3:$D$7987,2,0),"Indirect")</f>
        <v>Direct</v>
      </c>
      <c r="Q1081" t="str">
        <f>IFERROR(VLOOKUP(A1081,Table1424[],6,0),0)</f>
        <v>FIROZ KHAN</v>
      </c>
      <c r="R1081" t="str">
        <f>IFERROR(VLOOKUP(A1081,Table1424[],7,0),0)</f>
        <v>50100749400561</v>
      </c>
      <c r="S1081" t="str">
        <f>IFERROR(VLOOKUP(A1081,Table1424[],8,0),0)</f>
        <v>HDFC0005866</v>
      </c>
      <c r="T1081">
        <f>IFERROR(VLOOKUP(A1081,Table1424[],9,0),0)</f>
        <v>0</v>
      </c>
      <c r="U1081" s="40">
        <f>IFERROR(VLOOKUP(A1081,Table1424[],10,0),0)</f>
        <v>46069</v>
      </c>
      <c r="V1081">
        <f t="shared" si="72"/>
        <v>1</v>
      </c>
      <c r="W1081" t="str">
        <f t="shared" si="73"/>
        <v>Available</v>
      </c>
      <c r="X1081" s="164" t="str" cm="1">
        <f t="array" aca="1" ref="X1081" ca="1">SUBSTITUTE(SUBSTITUTE(MID(CELL("filename"),FIND("[",CELL("filename"))+1,FIND("]",CELL("filename"))-FIND("[",CELL("filename"))-1)," JH Farmer Payment-",""),".xlsx","")</f>
        <v>Indent</v>
      </c>
      <c r="Y1081" s="13">
        <f t="shared" si="70"/>
        <v>25.932533959080363</v>
      </c>
      <c r="Z1081" s="3">
        <v>0</v>
      </c>
    </row>
    <row r="1082" spans="1:26" x14ac:dyDescent="0.25">
      <c r="A1082" t="str">
        <f>CONCATENATE(Table2[[#This Row],[Code]],Table2[[#This Row],[Farmers Code]])</f>
        <v>200600220005</v>
      </c>
      <c r="B1082" s="1" t="str">
        <f>INDEX('MPG Payment'!$A:$A,MATCH(Table2[[#This Row],[Code]],'MPG Payment'!B:B,0))</f>
        <v>BMC Code :2006</v>
      </c>
      <c r="C1082" t="str">
        <f>VLOOKUP(Table2[[#This Row],[Code]],'MPG Payment'!B:C,2,0)</f>
        <v>MAHESHPUR</v>
      </c>
      <c r="D1082" s="17">
        <v>20060022</v>
      </c>
      <c r="E1082" s="17" t="s">
        <v>18</v>
      </c>
      <c r="F1082" s="1">
        <v>4</v>
      </c>
      <c r="G1082" s="13">
        <v>133.10000000000002</v>
      </c>
      <c r="H1082" s="13">
        <v>4931.3663000000006</v>
      </c>
      <c r="I1082" s="166">
        <v>0</v>
      </c>
      <c r="J1082" s="191">
        <v>0</v>
      </c>
      <c r="K1082" s="166">
        <v>0</v>
      </c>
      <c r="L1082" s="166">
        <v>0</v>
      </c>
      <c r="M1082" s="18">
        <v>0</v>
      </c>
      <c r="N1082" s="165">
        <f>VLOOKUP(Table2[[#This Row],[Code]],'MPG Payment'!$B$4:$Z$130,25,0)</f>
        <v>0</v>
      </c>
      <c r="O1082" s="170">
        <f t="shared" si="71"/>
        <v>4931</v>
      </c>
      <c r="P1082" t="str">
        <f>IFERROR(VLOOKUP(D1082,'Bank Master'!$C$3:$D$7987,2,0),"Indirect")</f>
        <v>Direct</v>
      </c>
      <c r="Q1082" t="str">
        <f>IFERROR(VLOOKUP(A1082,Table1424[],6,0),0)</f>
        <v>TANUJAKHATUN AKBAR KHAN</v>
      </c>
      <c r="R1082" t="str">
        <f>IFERROR(VLOOKUP(A1082,Table1424[],7,0),0)</f>
        <v>494118210005066</v>
      </c>
      <c r="S1082" t="str">
        <f>IFERROR(VLOOKUP(A1082,Table1424[],8,0),0)</f>
        <v>BKID0004941</v>
      </c>
      <c r="T1082">
        <f>IFERROR(VLOOKUP(A1082,Table1424[],9,0),0)</f>
        <v>0</v>
      </c>
      <c r="U1082" s="40">
        <f>IFERROR(VLOOKUP(A1082,Table1424[],10,0),0)</f>
        <v>46076</v>
      </c>
      <c r="V1082">
        <f t="shared" si="72"/>
        <v>1</v>
      </c>
      <c r="W1082" t="str">
        <f t="shared" si="73"/>
        <v>Available</v>
      </c>
      <c r="X1082" s="164" t="str" cm="1">
        <f t="array" aca="1" ref="X1082" ca="1">SUBSTITUTE(SUBSTITUTE(MID(CELL("filename"),FIND("[",CELL("filename"))+1,FIND("]",CELL("filename"))-FIND("[",CELL("filename"))-1)," JH Farmer Payment-",""),".xlsx","")</f>
        <v>Indent</v>
      </c>
      <c r="Y1082" s="13">
        <f t="shared" si="70"/>
        <v>7.4100169797145004</v>
      </c>
      <c r="Z1082" s="3">
        <v>0</v>
      </c>
    </row>
    <row r="1083" spans="1:26" x14ac:dyDescent="0.25">
      <c r="A1083" t="str">
        <f>CONCATENATE(Table2[[#This Row],[Code]],Table2[[#This Row],[Farmers Code]])</f>
        <v>200600280002</v>
      </c>
      <c r="B1083" s="1" t="str">
        <f>INDEX('MPG Payment'!$A:$A,MATCH(Table2[[#This Row],[Code]],'MPG Payment'!B:B,0))</f>
        <v>BMC Code :2006</v>
      </c>
      <c r="C1083" t="str">
        <f>VLOOKUP(Table2[[#This Row],[Code]],'MPG Payment'!B:C,2,0)</f>
        <v>SANTI</v>
      </c>
      <c r="D1083" s="17">
        <v>20060028</v>
      </c>
      <c r="E1083" s="17" t="s">
        <v>17</v>
      </c>
      <c r="F1083" s="1">
        <v>12</v>
      </c>
      <c r="G1083" s="13">
        <v>92.259999999999991</v>
      </c>
      <c r="H1083" s="13">
        <v>3879.8702000000003</v>
      </c>
      <c r="I1083" s="166">
        <v>0</v>
      </c>
      <c r="J1083" s="191">
        <v>0</v>
      </c>
      <c r="K1083" s="166">
        <v>237.27000000000044</v>
      </c>
      <c r="L1083" s="166">
        <v>0</v>
      </c>
      <c r="M1083" s="18">
        <v>0</v>
      </c>
      <c r="N1083" s="165">
        <f>VLOOKUP(Table2[[#This Row],[Code]],'MPG Payment'!$B$4:$Z$130,25,0)</f>
        <v>0</v>
      </c>
      <c r="O1083" s="170">
        <f t="shared" si="71"/>
        <v>3643</v>
      </c>
      <c r="P1083" t="str">
        <f>IFERROR(VLOOKUP(D1083,'Bank Master'!$C$3:$D$7987,2,0),"Indirect")</f>
        <v>Direct</v>
      </c>
      <c r="Q1083" t="str">
        <f>IFERROR(VLOOKUP(A1083,Table1424[],6,0),0)</f>
        <v>ASRITA DEVI</v>
      </c>
      <c r="R1083" t="str">
        <f>IFERROR(VLOOKUP(A1083,Table1424[],7,0),0)</f>
        <v>20325171424</v>
      </c>
      <c r="S1083" t="str">
        <f>IFERROR(VLOOKUP(A1083,Table1424[],8,0),0)</f>
        <v>SBIN0015347</v>
      </c>
      <c r="T1083">
        <f>IFERROR(VLOOKUP(A1083,Table1424[],9,0),0)</f>
        <v>0</v>
      </c>
      <c r="U1083" s="40">
        <f>IFERROR(VLOOKUP(A1083,Table1424[],10,0),0)</f>
        <v>46246</v>
      </c>
      <c r="V1083">
        <f t="shared" si="72"/>
        <v>1</v>
      </c>
      <c r="W1083" t="str">
        <f t="shared" si="73"/>
        <v>Available</v>
      </c>
      <c r="X1083" s="164" t="str" cm="1">
        <f t="array" aca="1" ref="X1083" ca="1">SUBSTITUTE(SUBSTITUTE(MID(CELL("filename"),FIND("[",CELL("filename"))+1,FIND("]",CELL("filename"))-FIND("[",CELL("filename"))-1)," JH Farmer Payment-",""),".xlsx","")</f>
        <v>Indent</v>
      </c>
      <c r="Y1083" s="13">
        <f t="shared" si="70"/>
        <v>25.232192933015398</v>
      </c>
      <c r="Z1083" s="3">
        <v>0</v>
      </c>
    </row>
    <row r="1084" spans="1:26" x14ac:dyDescent="0.25">
      <c r="A1084" t="str">
        <f>CONCATENATE(Table2[[#This Row],[Code]],Table2[[#This Row],[Farmers Code]])</f>
        <v>200600280003</v>
      </c>
      <c r="B1084" s="1" t="str">
        <f>INDEX('MPG Payment'!$A:$A,MATCH(Table2[[#This Row],[Code]],'MPG Payment'!B:B,0))</f>
        <v>BMC Code :2006</v>
      </c>
      <c r="C1084" t="str">
        <f>VLOOKUP(Table2[[#This Row],[Code]],'MPG Payment'!B:C,2,0)</f>
        <v>SANTI</v>
      </c>
      <c r="D1084" s="17">
        <v>20060028</v>
      </c>
      <c r="E1084" s="17" t="s">
        <v>0</v>
      </c>
      <c r="F1084" s="1">
        <v>6</v>
      </c>
      <c r="G1084" s="13">
        <v>23.939999999999998</v>
      </c>
      <c r="H1084" s="13">
        <v>957.53700000000015</v>
      </c>
      <c r="I1084" s="166">
        <v>0</v>
      </c>
      <c r="J1084" s="191">
        <v>0</v>
      </c>
      <c r="K1084" s="166">
        <v>0</v>
      </c>
      <c r="L1084" s="166">
        <v>0</v>
      </c>
      <c r="M1084" s="18">
        <v>0</v>
      </c>
      <c r="N1084" s="165">
        <f>VLOOKUP(Table2[[#This Row],[Code]],'MPG Payment'!$B$4:$Z$130,25,0)</f>
        <v>0</v>
      </c>
      <c r="O1084" s="170">
        <f t="shared" si="71"/>
        <v>958</v>
      </c>
      <c r="P1084" t="str">
        <f>IFERROR(VLOOKUP(D1084,'Bank Master'!$C$3:$D$7987,2,0),"Indirect")</f>
        <v>Direct</v>
      </c>
      <c r="Q1084" t="str">
        <f>IFERROR(VLOOKUP(A1084,Table1424[],6,0),0)</f>
        <v>RADHA DEVI</v>
      </c>
      <c r="R1084" t="str">
        <f>IFERROR(VLOOKUP(A1084,Table1424[],7,0),0)</f>
        <v>491610110005614</v>
      </c>
      <c r="S1084" t="str">
        <f>IFERROR(VLOOKUP(A1084,Table1424[],8,0),0)</f>
        <v>BKID0004916</v>
      </c>
      <c r="T1084">
        <f>IFERROR(VLOOKUP(A1084,Table1424[],9,0),0)</f>
        <v>0</v>
      </c>
      <c r="U1084" s="40">
        <f>IFERROR(VLOOKUP(A1084,Table1424[],10,0),0)</f>
        <v>46258</v>
      </c>
      <c r="V1084">
        <f t="shared" si="72"/>
        <v>1</v>
      </c>
      <c r="W1084" t="str">
        <f t="shared" si="73"/>
        <v>Available</v>
      </c>
      <c r="X1084" s="164" t="str" cm="1">
        <f t="array" aca="1" ref="X1084" ca="1">SUBSTITUTE(SUBSTITUTE(MID(CELL("filename"),FIND("[",CELL("filename"))+1,FIND("]",CELL("filename"))-FIND("[",CELL("filename"))-1)," JH Farmer Payment-",""),".xlsx","")</f>
        <v>Indent</v>
      </c>
      <c r="Y1084" s="13">
        <f t="shared" si="70"/>
        <v>11.999210526315794</v>
      </c>
      <c r="Z1084" s="3">
        <v>0</v>
      </c>
    </row>
    <row r="1085" spans="1:26" x14ac:dyDescent="0.25">
      <c r="A1085" t="str">
        <f>CONCATENATE(Table2[[#This Row],[Code]],Table2[[#This Row],[Farmers Code]])</f>
        <v>200600280004</v>
      </c>
      <c r="B1085" s="1" t="str">
        <f>INDEX('MPG Payment'!$A:$A,MATCH(Table2[[#This Row],[Code]],'MPG Payment'!B:B,0))</f>
        <v>BMC Code :2006</v>
      </c>
      <c r="C1085" t="str">
        <f>VLOOKUP(Table2[[#This Row],[Code]],'MPG Payment'!B:C,2,0)</f>
        <v>SANTI</v>
      </c>
      <c r="D1085" s="17">
        <v>20060028</v>
      </c>
      <c r="E1085" s="17" t="s">
        <v>1</v>
      </c>
      <c r="F1085" s="1">
        <v>6</v>
      </c>
      <c r="G1085" s="13">
        <v>13.499999999999998</v>
      </c>
      <c r="H1085" s="13">
        <v>493.64390000000003</v>
      </c>
      <c r="I1085" s="166">
        <v>0</v>
      </c>
      <c r="J1085" s="191">
        <v>0</v>
      </c>
      <c r="K1085" s="166">
        <v>0</v>
      </c>
      <c r="L1085" s="166">
        <v>0</v>
      </c>
      <c r="M1085" s="18">
        <v>0</v>
      </c>
      <c r="N1085" s="165">
        <f>VLOOKUP(Table2[[#This Row],[Code]],'MPG Payment'!$B$4:$Z$130,25,0)</f>
        <v>0</v>
      </c>
      <c r="O1085" s="170">
        <f t="shared" si="71"/>
        <v>494</v>
      </c>
      <c r="P1085" t="str">
        <f>IFERROR(VLOOKUP(D1085,'Bank Master'!$C$3:$D$7987,2,0),"Indirect")</f>
        <v>Direct</v>
      </c>
      <c r="Q1085" t="str">
        <f>IFERROR(VLOOKUP(A1085,Table1424[],6,0),0)</f>
        <v>RUPA KUMARI</v>
      </c>
      <c r="R1085" t="str">
        <f>IFERROR(VLOOKUP(A1085,Table1424[],7,0),0)</f>
        <v>346801000003383</v>
      </c>
      <c r="S1085" t="str">
        <f>IFERROR(VLOOKUP(A1085,Table1424[],8,0),0)</f>
        <v>IOBA0003468</v>
      </c>
      <c r="T1085">
        <f>IFERROR(VLOOKUP(A1085,Table1424[],9,0),0)</f>
        <v>0</v>
      </c>
      <c r="U1085" s="40">
        <f>IFERROR(VLOOKUP(A1085,Table1424[],10,0),0)</f>
        <v>46258</v>
      </c>
      <c r="V1085">
        <f t="shared" si="72"/>
        <v>1</v>
      </c>
      <c r="W1085" t="str">
        <f t="shared" si="73"/>
        <v>Available</v>
      </c>
      <c r="X1085" s="164" t="str" cm="1">
        <f t="array" aca="1" ref="X1085" ca="1">SUBSTITUTE(SUBSTITUTE(MID(CELL("filename"),FIND("[",CELL("filename"))+1,FIND("]",CELL("filename"))-FIND("[",CELL("filename"))-1)," JH Farmer Payment-",""),".xlsx","")</f>
        <v>Indent</v>
      </c>
      <c r="Y1085" s="13">
        <f t="shared" si="70"/>
        <v>10.969864444444449</v>
      </c>
      <c r="Z1085" s="3">
        <v>0</v>
      </c>
    </row>
    <row r="1086" spans="1:26" x14ac:dyDescent="0.25">
      <c r="A1086" t="str">
        <f>CONCATENATE(Table2[[#This Row],[Code]],Table2[[#This Row],[Farmers Code]])</f>
        <v>200600280005</v>
      </c>
      <c r="B1086" s="1" t="str">
        <f>INDEX('MPG Payment'!$A:$A,MATCH(Table2[[#This Row],[Code]],'MPG Payment'!B:B,0))</f>
        <v>BMC Code :2006</v>
      </c>
      <c r="C1086" t="str">
        <f>VLOOKUP(Table2[[#This Row],[Code]],'MPG Payment'!B:C,2,0)</f>
        <v>SANTI</v>
      </c>
      <c r="D1086" s="17">
        <v>20060028</v>
      </c>
      <c r="E1086" s="17" t="s">
        <v>18</v>
      </c>
      <c r="F1086" s="1">
        <v>6</v>
      </c>
      <c r="G1086" s="13">
        <v>18.100000000000001</v>
      </c>
      <c r="H1086" s="13">
        <v>755.94380000000001</v>
      </c>
      <c r="I1086" s="166">
        <v>0</v>
      </c>
      <c r="J1086" s="191">
        <v>0</v>
      </c>
      <c r="K1086" s="166">
        <v>0</v>
      </c>
      <c r="L1086" s="166">
        <v>0</v>
      </c>
      <c r="M1086" s="18">
        <v>0</v>
      </c>
      <c r="N1086" s="165">
        <f>VLOOKUP(Table2[[#This Row],[Code]],'MPG Payment'!$B$4:$Z$130,25,0)</f>
        <v>0</v>
      </c>
      <c r="O1086" s="170">
        <f t="shared" si="71"/>
        <v>756</v>
      </c>
      <c r="P1086" t="str">
        <f>IFERROR(VLOOKUP(D1086,'Bank Master'!$C$3:$D$7987,2,0),"Indirect")</f>
        <v>Direct</v>
      </c>
      <c r="Q1086" t="str">
        <f>IFERROR(VLOOKUP(A1086,Table1424[],6,0),0)</f>
        <v>BALKISHUN MAHTO</v>
      </c>
      <c r="R1086" t="str">
        <f>IFERROR(VLOOKUP(A1086,Table1424[],7,0),0)</f>
        <v>491610110002078</v>
      </c>
      <c r="S1086" t="str">
        <f>IFERROR(VLOOKUP(A1086,Table1424[],8,0),0)</f>
        <v>BKID0004916</v>
      </c>
      <c r="T1086">
        <f>IFERROR(VLOOKUP(A1086,Table1424[],9,0),0)</f>
        <v>0</v>
      </c>
      <c r="U1086" s="40">
        <f>IFERROR(VLOOKUP(A1086,Table1424[],10,0),0)</f>
        <v>46258</v>
      </c>
      <c r="V1086">
        <f t="shared" si="72"/>
        <v>1</v>
      </c>
      <c r="W1086" t="str">
        <f t="shared" si="73"/>
        <v>Available</v>
      </c>
      <c r="X1086" s="164" t="str" cm="1">
        <f t="array" aca="1" ref="X1086" ca="1">SUBSTITUTE(SUBSTITUTE(MID(CELL("filename"),FIND("[",CELL("filename"))+1,FIND("]",CELL("filename"))-FIND("[",CELL("filename"))-1)," JH Farmer Payment-",""),".xlsx","")</f>
        <v>Indent</v>
      </c>
      <c r="Y1086" s="13">
        <f t="shared" si="70"/>
        <v>12.529455248618786</v>
      </c>
      <c r="Z1086" s="3">
        <v>0</v>
      </c>
    </row>
    <row r="1087" spans="1:26" x14ac:dyDescent="0.25">
      <c r="A1087" t="str">
        <f>CONCATENATE(Table2[[#This Row],[Code]],Table2[[#This Row],[Farmers Code]])</f>
        <v>200600280006</v>
      </c>
      <c r="B1087" s="1" t="str">
        <f>INDEX('MPG Payment'!$A:$A,MATCH(Table2[[#This Row],[Code]],'MPG Payment'!B:B,0))</f>
        <v>BMC Code :2006</v>
      </c>
      <c r="C1087" t="str">
        <f>VLOOKUP(Table2[[#This Row],[Code]],'MPG Payment'!B:C,2,0)</f>
        <v>SANTI</v>
      </c>
      <c r="D1087" s="17">
        <v>20060028</v>
      </c>
      <c r="E1087" s="17" t="s">
        <v>19</v>
      </c>
      <c r="F1087" s="1">
        <v>6</v>
      </c>
      <c r="G1087" s="13">
        <v>26.28</v>
      </c>
      <c r="H1087" s="13">
        <v>1122.3857</v>
      </c>
      <c r="I1087" s="166">
        <v>0</v>
      </c>
      <c r="J1087" s="191">
        <v>0</v>
      </c>
      <c r="K1087" s="166">
        <v>0</v>
      </c>
      <c r="L1087" s="166">
        <v>0</v>
      </c>
      <c r="M1087" s="18">
        <v>0</v>
      </c>
      <c r="N1087" s="165">
        <f>VLOOKUP(Table2[[#This Row],[Code]],'MPG Payment'!$B$4:$Z$130,25,0)</f>
        <v>0</v>
      </c>
      <c r="O1087" s="170">
        <f t="shared" si="71"/>
        <v>1122</v>
      </c>
      <c r="P1087" t="str">
        <f>IFERROR(VLOOKUP(D1087,'Bank Master'!$C$3:$D$7987,2,0),"Indirect")</f>
        <v>Direct</v>
      </c>
      <c r="Q1087" t="str">
        <f>IFERROR(VLOOKUP(A1087,Table1424[],6,0),0)</f>
        <v>ANITA DEVI</v>
      </c>
      <c r="R1087" t="str">
        <f>IFERROR(VLOOKUP(A1087,Table1424[],7,0),0)</f>
        <v>34680100006181</v>
      </c>
      <c r="S1087" t="str">
        <f>IFERROR(VLOOKUP(A1087,Table1424[],8,0),0)</f>
        <v>IOBA0003468</v>
      </c>
      <c r="T1087">
        <f>IFERROR(VLOOKUP(A1087,Table1424[],9,0),0)</f>
        <v>0</v>
      </c>
      <c r="U1087" s="40">
        <f>IFERROR(VLOOKUP(A1087,Table1424[],10,0),0)</f>
        <v>46258</v>
      </c>
      <c r="V1087">
        <f t="shared" si="72"/>
        <v>1</v>
      </c>
      <c r="W1087" t="str">
        <f t="shared" si="73"/>
        <v>Available</v>
      </c>
      <c r="X1087" s="164" t="str" cm="1">
        <f t="array" aca="1" ref="X1087" ca="1">SUBSTITUTE(SUBSTITUTE(MID(CELL("filename"),FIND("[",CELL("filename"))+1,FIND("]",CELL("filename"))-FIND("[",CELL("filename"))-1)," JH Farmer Payment-",""),".xlsx","")</f>
        <v>Indent</v>
      </c>
      <c r="Y1087" s="13">
        <f t="shared" si="70"/>
        <v>12.812622146118724</v>
      </c>
      <c r="Z1087" s="3">
        <v>0</v>
      </c>
    </row>
    <row r="1088" spans="1:26" x14ac:dyDescent="0.25">
      <c r="A1088" t="str">
        <f>CONCATENATE(Table2[[#This Row],[Code]],Table2[[#This Row],[Farmers Code]])</f>
        <v>200600280007</v>
      </c>
      <c r="B1088" s="1" t="str">
        <f>INDEX('MPG Payment'!$A:$A,MATCH(Table2[[#This Row],[Code]],'MPG Payment'!B:B,0))</f>
        <v>BMC Code :2006</v>
      </c>
      <c r="C1088" t="str">
        <f>VLOOKUP(Table2[[#This Row],[Code]],'MPG Payment'!B:C,2,0)</f>
        <v>SANTI</v>
      </c>
      <c r="D1088" s="17">
        <v>20060028</v>
      </c>
      <c r="E1088" s="17" t="s">
        <v>20</v>
      </c>
      <c r="F1088" s="1">
        <v>7</v>
      </c>
      <c r="G1088" s="13">
        <v>15.530000000000001</v>
      </c>
      <c r="H1088" s="13">
        <v>792.34929999999986</v>
      </c>
      <c r="I1088" s="166">
        <v>0</v>
      </c>
      <c r="J1088" s="191">
        <v>0</v>
      </c>
      <c r="K1088" s="166">
        <v>0</v>
      </c>
      <c r="L1088" s="166">
        <v>0</v>
      </c>
      <c r="M1088" s="18">
        <v>0</v>
      </c>
      <c r="N1088" s="165">
        <f>VLOOKUP(Table2[[#This Row],[Code]],'MPG Payment'!$B$4:$Z$130,25,0)</f>
        <v>0</v>
      </c>
      <c r="O1088" s="170">
        <f t="shared" si="71"/>
        <v>792</v>
      </c>
      <c r="P1088" t="str">
        <f>IFERROR(VLOOKUP(D1088,'Bank Master'!$C$3:$D$7987,2,0),"Indirect")</f>
        <v>Direct</v>
      </c>
      <c r="Q1088" t="str">
        <f>IFERROR(VLOOKUP(A1088,Table1424[],6,0),0)</f>
        <v>LALITA DEVI</v>
      </c>
      <c r="R1088" t="str">
        <f>IFERROR(VLOOKUP(A1088,Table1424[],7,0),0)</f>
        <v>1940104000023427</v>
      </c>
      <c r="S1088" t="str">
        <f>IFERROR(VLOOKUP(A1088,Table1424[],8,0),0)</f>
        <v>IBKL0001940</v>
      </c>
      <c r="T1088">
        <f>IFERROR(VLOOKUP(A1088,Table1424[],9,0),0)</f>
        <v>0</v>
      </c>
      <c r="U1088" s="40">
        <f>IFERROR(VLOOKUP(A1088,Table1424[],10,0),0)</f>
        <v>46258</v>
      </c>
      <c r="V1088">
        <f t="shared" si="72"/>
        <v>1</v>
      </c>
      <c r="W1088" t="str">
        <f t="shared" si="73"/>
        <v>Available</v>
      </c>
      <c r="X1088" s="164" t="str" cm="1">
        <f t="array" aca="1" ref="X1088" ca="1">SUBSTITUTE(SUBSTITUTE(MID(CELL("filename"),FIND("[",CELL("filename"))+1,FIND("]",CELL("filename"))-FIND("[",CELL("filename"))-1)," JH Farmer Payment-",""),".xlsx","")</f>
        <v>Indent</v>
      </c>
      <c r="Y1088" s="13">
        <f t="shared" si="70"/>
        <v>17.857196072118477</v>
      </c>
      <c r="Z1088" s="3">
        <v>0</v>
      </c>
    </row>
    <row r="1089" spans="1:26" x14ac:dyDescent="0.25">
      <c r="A1089" t="str">
        <f>CONCATENATE(Table2[[#This Row],[Code]],Table2[[#This Row],[Farmers Code]])</f>
        <v>200600280008</v>
      </c>
      <c r="B1089" s="1" t="str">
        <f>INDEX('MPG Payment'!$A:$A,MATCH(Table2[[#This Row],[Code]],'MPG Payment'!B:B,0))</f>
        <v>BMC Code :2006</v>
      </c>
      <c r="C1089" t="str">
        <f>VLOOKUP(Table2[[#This Row],[Code]],'MPG Payment'!B:C,2,0)</f>
        <v>SANTI</v>
      </c>
      <c r="D1089" s="17">
        <v>20060028</v>
      </c>
      <c r="E1089" s="17" t="s">
        <v>41</v>
      </c>
      <c r="F1089" s="1">
        <v>7</v>
      </c>
      <c r="G1089" s="13">
        <v>11.959999999999999</v>
      </c>
      <c r="H1089" s="13">
        <v>469.37860000000001</v>
      </c>
      <c r="I1089" s="166">
        <v>0</v>
      </c>
      <c r="J1089" s="191">
        <v>0</v>
      </c>
      <c r="K1089" s="166">
        <v>0</v>
      </c>
      <c r="L1089" s="166">
        <v>0</v>
      </c>
      <c r="M1089" s="18">
        <v>0</v>
      </c>
      <c r="N1089" s="165">
        <f>VLOOKUP(Table2[[#This Row],[Code]],'MPG Payment'!$B$4:$Z$130,25,0)</f>
        <v>0</v>
      </c>
      <c r="O1089" s="170">
        <f t="shared" si="71"/>
        <v>469</v>
      </c>
      <c r="P1089" t="str">
        <f>IFERROR(VLOOKUP(D1089,'Bank Master'!$C$3:$D$7987,2,0),"Indirect")</f>
        <v>Direct</v>
      </c>
      <c r="Q1089" t="str">
        <f>IFERROR(VLOOKUP(A1089,Table1424[],6,0),0)</f>
        <v>SURAJ MAHTO</v>
      </c>
      <c r="R1089" t="str">
        <f>IFERROR(VLOOKUP(A1089,Table1424[],7,0),0)</f>
        <v>346801000017088</v>
      </c>
      <c r="S1089" t="str">
        <f>IFERROR(VLOOKUP(A1089,Table1424[],8,0),0)</f>
        <v>IOBA0003468</v>
      </c>
      <c r="T1089">
        <f>IFERROR(VLOOKUP(A1089,Table1424[],9,0),0)</f>
        <v>0</v>
      </c>
      <c r="U1089" s="40">
        <f>IFERROR(VLOOKUP(A1089,Table1424[],10,0),0)</f>
        <v>46258</v>
      </c>
      <c r="V1089">
        <f t="shared" si="72"/>
        <v>1</v>
      </c>
      <c r="W1089" t="str">
        <f t="shared" si="73"/>
        <v>Available</v>
      </c>
      <c r="X1089" s="164" t="str" cm="1">
        <f t="array" aca="1" ref="X1089" ca="1">SUBSTITUTE(SUBSTITUTE(MID(CELL("filename"),FIND("[",CELL("filename"))+1,FIND("]",CELL("filename"))-FIND("[",CELL("filename"))-1)," JH Farmer Payment-",""),".xlsx","")</f>
        <v>Indent</v>
      </c>
      <c r="Y1089" s="13">
        <f t="shared" si="70"/>
        <v>13.735995819397996</v>
      </c>
      <c r="Z1089" s="3">
        <v>0</v>
      </c>
    </row>
    <row r="1090" spans="1:26" x14ac:dyDescent="0.25">
      <c r="A1090" t="str">
        <f>CONCATENATE(Table2[[#This Row],[Code]],Table2[[#This Row],[Farmers Code]])</f>
        <v>200600280009</v>
      </c>
      <c r="B1090" s="1" t="str">
        <f>INDEX('MPG Payment'!$A:$A,MATCH(Table2[[#This Row],[Code]],'MPG Payment'!B:B,0))</f>
        <v>BMC Code :2006</v>
      </c>
      <c r="C1090" t="str">
        <f>VLOOKUP(Table2[[#This Row],[Code]],'MPG Payment'!B:C,2,0)</f>
        <v>SANTI</v>
      </c>
      <c r="D1090" s="17">
        <v>20060028</v>
      </c>
      <c r="E1090" s="17" t="s">
        <v>36</v>
      </c>
      <c r="F1090" s="1">
        <v>5</v>
      </c>
      <c r="G1090" s="13">
        <v>16.420000000000002</v>
      </c>
      <c r="H1090" s="13">
        <v>741.12059999999997</v>
      </c>
      <c r="I1090" s="166">
        <v>0</v>
      </c>
      <c r="J1090" s="191">
        <v>0</v>
      </c>
      <c r="K1090" s="166">
        <v>0</v>
      </c>
      <c r="L1090" s="166">
        <v>0</v>
      </c>
      <c r="M1090" s="18">
        <v>0</v>
      </c>
      <c r="N1090" s="165">
        <f>VLOOKUP(Table2[[#This Row],[Code]],'MPG Payment'!$B$4:$Z$130,25,0)</f>
        <v>0</v>
      </c>
      <c r="O1090" s="170">
        <f t="shared" si="71"/>
        <v>741</v>
      </c>
      <c r="P1090" t="str">
        <f>IFERROR(VLOOKUP(D1090,'Bank Master'!$C$3:$D$7987,2,0),"Indirect")</f>
        <v>Direct</v>
      </c>
      <c r="Q1090">
        <f>IFERROR(VLOOKUP(A1090,Table1424[],6,0),0)</f>
        <v>0</v>
      </c>
      <c r="R1090">
        <f>IFERROR(VLOOKUP(A1090,Table1424[],7,0),0)</f>
        <v>0</v>
      </c>
      <c r="S1090">
        <f>IFERROR(VLOOKUP(A1090,Table1424[],8,0),0)</f>
        <v>0</v>
      </c>
      <c r="T1090">
        <f>IFERROR(VLOOKUP(A1090,Table1424[],9,0),0)</f>
        <v>0</v>
      </c>
      <c r="U1090" s="40">
        <f>IFERROR(VLOOKUP(A1090,Table1424[],10,0),0)</f>
        <v>0</v>
      </c>
      <c r="V1090">
        <f t="shared" si="72"/>
        <v>1</v>
      </c>
      <c r="W1090" t="str">
        <f t="shared" si="73"/>
        <v>Not Available</v>
      </c>
      <c r="X1090" s="164" t="str" cm="1">
        <f t="array" aca="1" ref="X1090" ca="1">SUBSTITUTE(SUBSTITUTE(MID(CELL("filename"),FIND("[",CELL("filename"))+1,FIND("]",CELL("filename"))-FIND("[",CELL("filename"))-1)," JH Farmer Payment-",""),".xlsx","")</f>
        <v>Indent</v>
      </c>
      <c r="Y1090" s="13">
        <f t="shared" si="70"/>
        <v>11.283809378806332</v>
      </c>
      <c r="Z1090" s="3">
        <v>0</v>
      </c>
    </row>
    <row r="1091" spans="1:26" x14ac:dyDescent="0.25">
      <c r="A1091" t="str">
        <f>CONCATENATE(Table2[[#This Row],[Code]],Table2[[#This Row],[Farmers Code]])</f>
        <v>200600280011</v>
      </c>
      <c r="B1091" s="1" t="str">
        <f>INDEX('MPG Payment'!$A:$A,MATCH(Table2[[#This Row],[Code]],'MPG Payment'!B:B,0))</f>
        <v>BMC Code :2006</v>
      </c>
      <c r="C1091" t="str">
        <f>VLOOKUP(Table2[[#This Row],[Code]],'MPG Payment'!B:C,2,0)</f>
        <v>SANTI</v>
      </c>
      <c r="D1091" s="17">
        <v>20060028</v>
      </c>
      <c r="E1091" s="17" t="s">
        <v>22</v>
      </c>
      <c r="F1091" s="1">
        <v>6</v>
      </c>
      <c r="G1091" s="13">
        <v>15.47</v>
      </c>
      <c r="H1091" s="13">
        <v>665.23350000000005</v>
      </c>
      <c r="I1091" s="166">
        <v>0</v>
      </c>
      <c r="J1091" s="191">
        <v>0</v>
      </c>
      <c r="K1091" s="166">
        <v>0</v>
      </c>
      <c r="L1091" s="166">
        <v>0</v>
      </c>
      <c r="M1091" s="18">
        <v>0</v>
      </c>
      <c r="N1091" s="165">
        <f>VLOOKUP(Table2[[#This Row],[Code]],'MPG Payment'!$B$4:$Z$130,25,0)</f>
        <v>0</v>
      </c>
      <c r="O1091" s="170">
        <f t="shared" si="71"/>
        <v>665</v>
      </c>
      <c r="P1091" t="str">
        <f>IFERROR(VLOOKUP(D1091,'Bank Master'!$C$3:$D$7987,2,0),"Indirect")</f>
        <v>Direct</v>
      </c>
      <c r="Q1091">
        <f>IFERROR(VLOOKUP(A1091,Table1424[],6,0),0)</f>
        <v>0</v>
      </c>
      <c r="R1091">
        <f>IFERROR(VLOOKUP(A1091,Table1424[],7,0),0)</f>
        <v>0</v>
      </c>
      <c r="S1091">
        <f>IFERROR(VLOOKUP(A1091,Table1424[],8,0),0)</f>
        <v>0</v>
      </c>
      <c r="T1091">
        <f>IFERROR(VLOOKUP(A1091,Table1424[],9,0),0)</f>
        <v>0</v>
      </c>
      <c r="U1091" s="40">
        <f>IFERROR(VLOOKUP(A1091,Table1424[],10,0),0)</f>
        <v>0</v>
      </c>
      <c r="V1091">
        <f t="shared" si="72"/>
        <v>1</v>
      </c>
      <c r="W1091" t="str">
        <f t="shared" si="73"/>
        <v>Not Available</v>
      </c>
      <c r="X1091" s="164" t="str" cm="1">
        <f t="array" aca="1" ref="X1091" ca="1">SUBSTITUTE(SUBSTITUTE(MID(CELL("filename"),FIND("[",CELL("filename"))+1,FIND("]",CELL("filename"))-FIND("[",CELL("filename"))-1)," JH Farmer Payment-",""),".xlsx","")</f>
        <v>Indent</v>
      </c>
      <c r="Y1091" s="13">
        <f t="shared" ref="Y1091:Y1154" si="74">(F1091*0.05)*(H1091/G1091)</f>
        <v>12.900455720749841</v>
      </c>
      <c r="Z1091" s="3">
        <v>0</v>
      </c>
    </row>
    <row r="1092" spans="1:26" x14ac:dyDescent="0.25">
      <c r="A1092" t="str">
        <f>CONCATENATE(Table2[[#This Row],[Code]],Table2[[#This Row],[Farmers Code]])</f>
        <v>200600280012</v>
      </c>
      <c r="B1092" s="1" t="str">
        <f>INDEX('MPG Payment'!$A:$A,MATCH(Table2[[#This Row],[Code]],'MPG Payment'!B:B,0))</f>
        <v>BMC Code :2006</v>
      </c>
      <c r="C1092" t="str">
        <f>VLOOKUP(Table2[[#This Row],[Code]],'MPG Payment'!B:C,2,0)</f>
        <v>SANTI</v>
      </c>
      <c r="D1092" s="17">
        <v>20060028</v>
      </c>
      <c r="E1092" s="17" t="s">
        <v>40</v>
      </c>
      <c r="F1092" s="1">
        <v>6</v>
      </c>
      <c r="G1092" s="13">
        <v>13.979999999999999</v>
      </c>
      <c r="H1092" s="13">
        <v>584.30539999999996</v>
      </c>
      <c r="I1092" s="166">
        <v>0</v>
      </c>
      <c r="J1092" s="191">
        <v>0</v>
      </c>
      <c r="K1092" s="166">
        <v>0</v>
      </c>
      <c r="L1092" s="166">
        <v>0</v>
      </c>
      <c r="M1092" s="18">
        <v>0</v>
      </c>
      <c r="N1092" s="165">
        <f>VLOOKUP(Table2[[#This Row],[Code]],'MPG Payment'!$B$4:$Z$130,25,0)</f>
        <v>0</v>
      </c>
      <c r="O1092" s="170">
        <f t="shared" si="71"/>
        <v>584</v>
      </c>
      <c r="P1092" t="str">
        <f>IFERROR(VLOOKUP(D1092,'Bank Master'!$C$3:$D$7987,2,0),"Indirect")</f>
        <v>Direct</v>
      </c>
      <c r="Q1092" t="str">
        <f>IFERROR(VLOOKUP(A1092,Table1424[],6,0),0)</f>
        <v>KAVITA KUMARI</v>
      </c>
      <c r="R1092" t="str">
        <f>IFERROR(VLOOKUP(A1092,Table1424[],7,0),0)</f>
        <v>84068871985</v>
      </c>
      <c r="S1092" t="str">
        <f>IFERROR(VLOOKUP(A1092,Table1424[],8,0),0)</f>
        <v>SBIN0RRVCGB</v>
      </c>
      <c r="T1092">
        <f>IFERROR(VLOOKUP(A1092,Table1424[],9,0),0)</f>
        <v>0</v>
      </c>
      <c r="U1092" s="40">
        <f>IFERROR(VLOOKUP(A1092,Table1424[],10,0),0)</f>
        <v>46258</v>
      </c>
      <c r="V1092">
        <f t="shared" si="72"/>
        <v>1</v>
      </c>
      <c r="W1092" t="str">
        <f t="shared" si="73"/>
        <v>Available</v>
      </c>
      <c r="X1092" s="164" t="str" cm="1">
        <f t="array" aca="1" ref="X1092" ca="1">SUBSTITUTE(SUBSTITUTE(MID(CELL("filename"),FIND("[",CELL("filename"))+1,FIND("]",CELL("filename"))-FIND("[",CELL("filename"))-1)," JH Farmer Payment-",""),".xlsx","")</f>
        <v>Indent</v>
      </c>
      <c r="Y1092" s="13">
        <f t="shared" si="74"/>
        <v>12.538742489270389</v>
      </c>
      <c r="Z1092" s="3">
        <v>0</v>
      </c>
    </row>
    <row r="1093" spans="1:26" x14ac:dyDescent="0.25">
      <c r="A1093" t="str">
        <f>CONCATENATE(Table2[[#This Row],[Code]],Table2[[#This Row],[Farmers Code]])</f>
        <v>200600280013</v>
      </c>
      <c r="B1093" s="1" t="str">
        <f>INDEX('MPG Payment'!$A:$A,MATCH(Table2[[#This Row],[Code]],'MPG Payment'!B:B,0))</f>
        <v>BMC Code :2006</v>
      </c>
      <c r="C1093" t="str">
        <f>VLOOKUP(Table2[[#This Row],[Code]],'MPG Payment'!B:C,2,0)</f>
        <v>SANTI</v>
      </c>
      <c r="D1093" s="17">
        <v>20060028</v>
      </c>
      <c r="E1093" s="17" t="s">
        <v>23</v>
      </c>
      <c r="F1093" s="1">
        <v>6</v>
      </c>
      <c r="G1093" s="13">
        <v>23.83</v>
      </c>
      <c r="H1093" s="13">
        <v>1012.9227000000001</v>
      </c>
      <c r="I1093" s="166">
        <v>0</v>
      </c>
      <c r="J1093" s="191">
        <v>0</v>
      </c>
      <c r="K1093" s="166">
        <v>0</v>
      </c>
      <c r="L1093" s="166">
        <v>0</v>
      </c>
      <c r="M1093" s="18">
        <v>0</v>
      </c>
      <c r="N1093" s="165">
        <f>VLOOKUP(Table2[[#This Row],[Code]],'MPG Payment'!$B$4:$Z$130,25,0)</f>
        <v>0</v>
      </c>
      <c r="O1093" s="170">
        <f t="shared" si="71"/>
        <v>1013</v>
      </c>
      <c r="P1093" t="str">
        <f>IFERROR(VLOOKUP(D1093,'Bank Master'!$C$3:$D$7987,2,0),"Indirect")</f>
        <v>Direct</v>
      </c>
      <c r="Q1093" t="str">
        <f>IFERROR(VLOOKUP(A1093,Table1424[],6,0),0)</f>
        <v>MADAN MAHTO</v>
      </c>
      <c r="R1093" t="str">
        <f>IFERROR(VLOOKUP(A1093,Table1424[],7,0),0)</f>
        <v>1940104000038021</v>
      </c>
      <c r="S1093" t="str">
        <f>IFERROR(VLOOKUP(A1093,Table1424[],8,0),0)</f>
        <v>IBKL0001940</v>
      </c>
      <c r="T1093">
        <f>IFERROR(VLOOKUP(A1093,Table1424[],9,0),0)</f>
        <v>0</v>
      </c>
      <c r="U1093" s="40">
        <f>IFERROR(VLOOKUP(A1093,Table1424[],10,0),0)</f>
        <v>46258</v>
      </c>
      <c r="V1093">
        <f t="shared" si="72"/>
        <v>1</v>
      </c>
      <c r="W1093" t="str">
        <f t="shared" si="73"/>
        <v>Available</v>
      </c>
      <c r="X1093" s="164" t="str" cm="1">
        <f t="array" aca="1" ref="X1093" ca="1">SUBSTITUTE(SUBSTITUTE(MID(CELL("filename"),FIND("[",CELL("filename"))+1,FIND("]",CELL("filename"))-FIND("[",CELL("filename"))-1)," JH Farmer Payment-",""),".xlsx","")</f>
        <v>Indent</v>
      </c>
      <c r="Y1093" s="13">
        <f t="shared" si="74"/>
        <v>12.751859420898032</v>
      </c>
      <c r="Z1093" s="3">
        <v>0</v>
      </c>
    </row>
    <row r="1094" spans="1:26" x14ac:dyDescent="0.25">
      <c r="A1094" t="str">
        <f>CONCATENATE(Table2[[#This Row],[Code]],Table2[[#This Row],[Farmers Code]])</f>
        <v>200600280014</v>
      </c>
      <c r="B1094" s="1" t="str">
        <f>INDEX('MPG Payment'!$A:$A,MATCH(Table2[[#This Row],[Code]],'MPG Payment'!B:B,0))</f>
        <v>BMC Code :2006</v>
      </c>
      <c r="C1094" t="str">
        <f>VLOOKUP(Table2[[#This Row],[Code]],'MPG Payment'!B:C,2,0)</f>
        <v>SANTI</v>
      </c>
      <c r="D1094" s="17">
        <v>20060028</v>
      </c>
      <c r="E1094" s="17" t="s">
        <v>24</v>
      </c>
      <c r="F1094" s="1">
        <v>6</v>
      </c>
      <c r="G1094" s="13">
        <v>16.770000000000003</v>
      </c>
      <c r="H1094" s="13">
        <v>818.60870000000011</v>
      </c>
      <c r="I1094" s="166">
        <v>0</v>
      </c>
      <c r="J1094" s="191">
        <v>0</v>
      </c>
      <c r="K1094" s="166">
        <v>0</v>
      </c>
      <c r="L1094" s="166">
        <v>0</v>
      </c>
      <c r="M1094" s="18">
        <v>0</v>
      </c>
      <c r="N1094" s="165">
        <f>VLOOKUP(Table2[[#This Row],[Code]],'MPG Payment'!$B$4:$Z$130,25,0)</f>
        <v>0</v>
      </c>
      <c r="O1094" s="170">
        <f t="shared" si="71"/>
        <v>819</v>
      </c>
      <c r="P1094" t="str">
        <f>IFERROR(VLOOKUP(D1094,'Bank Master'!$C$3:$D$7987,2,0),"Indirect")</f>
        <v>Direct</v>
      </c>
      <c r="Q1094" t="str">
        <f>IFERROR(VLOOKUP(A1094,Table1424[],6,0),0)</f>
        <v>SUMITRA DEVI</v>
      </c>
      <c r="R1094" t="str">
        <f>IFERROR(VLOOKUP(A1094,Table1424[],7,0),0)</f>
        <v>491610110010961</v>
      </c>
      <c r="S1094" t="str">
        <f>IFERROR(VLOOKUP(A1094,Table1424[],8,0),0)</f>
        <v>BKID0004916</v>
      </c>
      <c r="T1094">
        <f>IFERROR(VLOOKUP(A1094,Table1424[],9,0),0)</f>
        <v>0</v>
      </c>
      <c r="U1094" s="40">
        <f>IFERROR(VLOOKUP(A1094,Table1424[],10,0),0)</f>
        <v>46272</v>
      </c>
      <c r="V1094">
        <f t="shared" si="72"/>
        <v>1</v>
      </c>
      <c r="W1094" t="str">
        <f t="shared" si="73"/>
        <v>Available</v>
      </c>
      <c r="X1094" s="164" t="str" cm="1">
        <f t="array" aca="1" ref="X1094" ca="1">SUBSTITUTE(SUBSTITUTE(MID(CELL("filename"),FIND("[",CELL("filename"))+1,FIND("]",CELL("filename"))-FIND("[",CELL("filename"))-1)," JH Farmer Payment-",""),".xlsx","")</f>
        <v>Indent</v>
      </c>
      <c r="Y1094" s="13">
        <f t="shared" si="74"/>
        <v>14.644162790697674</v>
      </c>
      <c r="Z1094" s="3">
        <v>0</v>
      </c>
    </row>
    <row r="1095" spans="1:26" x14ac:dyDescent="0.25">
      <c r="A1095" t="str">
        <f>CONCATENATE(Table2[[#This Row],[Code]],Table2[[#This Row],[Farmers Code]])</f>
        <v>200600280015</v>
      </c>
      <c r="B1095" s="1" t="str">
        <f>INDEX('MPG Payment'!$A:$A,MATCH(Table2[[#This Row],[Code]],'MPG Payment'!B:B,0))</f>
        <v>BMC Code :2006</v>
      </c>
      <c r="C1095" t="str">
        <f>VLOOKUP(Table2[[#This Row],[Code]],'MPG Payment'!B:C,2,0)</f>
        <v>SANTI</v>
      </c>
      <c r="D1095" s="17">
        <v>20060028</v>
      </c>
      <c r="E1095" s="17" t="s">
        <v>25</v>
      </c>
      <c r="F1095" s="1">
        <v>6</v>
      </c>
      <c r="G1095" s="13">
        <v>18.03</v>
      </c>
      <c r="H1095" s="13">
        <v>889.92149999999992</v>
      </c>
      <c r="I1095" s="166">
        <v>0</v>
      </c>
      <c r="J1095" s="191">
        <v>0</v>
      </c>
      <c r="K1095" s="166">
        <v>0</v>
      </c>
      <c r="L1095" s="166">
        <v>0</v>
      </c>
      <c r="M1095" s="18">
        <v>0</v>
      </c>
      <c r="N1095" s="165">
        <f>VLOOKUP(Table2[[#This Row],[Code]],'MPG Payment'!$B$4:$Z$130,25,0)</f>
        <v>0</v>
      </c>
      <c r="O1095" s="170">
        <f t="shared" si="71"/>
        <v>890</v>
      </c>
      <c r="P1095" t="str">
        <f>IFERROR(VLOOKUP(D1095,'Bank Master'!$C$3:$D$7987,2,0),"Indirect")</f>
        <v>Direct</v>
      </c>
      <c r="Q1095" t="str">
        <f>IFERROR(VLOOKUP(A1095,Table1424[],6,0),0)</f>
        <v>BHULIYA DEVI</v>
      </c>
      <c r="R1095" t="str">
        <f>IFERROR(VLOOKUP(A1095,Table1424[],7,0),0)</f>
        <v>346801000001004</v>
      </c>
      <c r="S1095" t="str">
        <f>IFERROR(VLOOKUP(A1095,Table1424[],8,0),0)</f>
        <v>IOBA0003468</v>
      </c>
      <c r="T1095">
        <f>IFERROR(VLOOKUP(A1095,Table1424[],9,0),0)</f>
        <v>0</v>
      </c>
      <c r="U1095" s="40">
        <f>IFERROR(VLOOKUP(A1095,Table1424[],10,0),0)</f>
        <v>46272</v>
      </c>
      <c r="V1095">
        <f t="shared" si="72"/>
        <v>1</v>
      </c>
      <c r="W1095" t="str">
        <f t="shared" si="73"/>
        <v>Available</v>
      </c>
      <c r="X1095" s="164" t="str" cm="1">
        <f t="array" aca="1" ref="X1095" ca="1">SUBSTITUTE(SUBSTITUTE(MID(CELL("filename"),FIND("[",CELL("filename"))+1,FIND("]",CELL("filename"))-FIND("[",CELL("filename"))-1)," JH Farmer Payment-",""),".xlsx","")</f>
        <v>Indent</v>
      </c>
      <c r="Y1095" s="13">
        <f t="shared" si="74"/>
        <v>14.807346089850249</v>
      </c>
      <c r="Z1095" s="3">
        <v>0</v>
      </c>
    </row>
    <row r="1096" spans="1:26" x14ac:dyDescent="0.25">
      <c r="A1096" t="str">
        <f>CONCATENATE(Table2[[#This Row],[Code]],Table2[[#This Row],[Farmers Code]])</f>
        <v>200600280016</v>
      </c>
      <c r="B1096" s="1" t="str">
        <f>INDEX('MPG Payment'!$A:$A,MATCH(Table2[[#This Row],[Code]],'MPG Payment'!B:B,0))</f>
        <v>BMC Code :2006</v>
      </c>
      <c r="C1096" t="str">
        <f>VLOOKUP(Table2[[#This Row],[Code]],'MPG Payment'!B:C,2,0)</f>
        <v>SANTI</v>
      </c>
      <c r="D1096" s="17">
        <v>20060028</v>
      </c>
      <c r="E1096" s="17" t="s">
        <v>26</v>
      </c>
      <c r="F1096" s="1">
        <v>4</v>
      </c>
      <c r="G1096" s="13">
        <v>11.88</v>
      </c>
      <c r="H1096" s="13">
        <v>410.7937</v>
      </c>
      <c r="I1096" s="166">
        <v>0</v>
      </c>
      <c r="J1096" s="191">
        <v>0</v>
      </c>
      <c r="K1096" s="166">
        <v>0</v>
      </c>
      <c r="L1096" s="166">
        <v>0</v>
      </c>
      <c r="M1096" s="18">
        <v>0</v>
      </c>
      <c r="N1096" s="165">
        <f>VLOOKUP(Table2[[#This Row],[Code]],'MPG Payment'!$B$4:$Z$130,25,0)</f>
        <v>0</v>
      </c>
      <c r="O1096" s="170">
        <f t="shared" si="71"/>
        <v>411</v>
      </c>
      <c r="P1096" t="str">
        <f>IFERROR(VLOOKUP(D1096,'Bank Master'!$C$3:$D$7987,2,0),"Indirect")</f>
        <v>Direct</v>
      </c>
      <c r="Q1096" t="str">
        <f>IFERROR(VLOOKUP(A1096,Table1424[],6,0),0)</f>
        <v>SITA DEVI</v>
      </c>
      <c r="R1096" t="str">
        <f>IFERROR(VLOOKUP(A1096,Table1424[],7,0),0)</f>
        <v>317001000007036</v>
      </c>
      <c r="S1096" t="str">
        <f>IFERROR(VLOOKUP(A1096,Table1424[],8,0),0)</f>
        <v>IOBA0003170</v>
      </c>
      <c r="T1096">
        <f>IFERROR(VLOOKUP(A1096,Table1424[],9,0),0)</f>
        <v>0</v>
      </c>
      <c r="U1096" s="40">
        <f>IFERROR(VLOOKUP(A1096,Table1424[],10,0),0)</f>
        <v>46272</v>
      </c>
      <c r="V1096">
        <f t="shared" si="72"/>
        <v>1</v>
      </c>
      <c r="W1096" t="str">
        <f t="shared" si="73"/>
        <v>Available</v>
      </c>
      <c r="X1096" s="164" t="str" cm="1">
        <f t="array" aca="1" ref="X1096" ca="1">SUBSTITUTE(SUBSTITUTE(MID(CELL("filename"),FIND("[",CELL("filename"))+1,FIND("]",CELL("filename"))-FIND("[",CELL("filename"))-1)," JH Farmer Payment-",""),".xlsx","")</f>
        <v>Indent</v>
      </c>
      <c r="Y1096" s="13">
        <f t="shared" si="74"/>
        <v>6.9157188552188549</v>
      </c>
      <c r="Z1096" s="3">
        <v>0</v>
      </c>
    </row>
    <row r="1097" spans="1:26" x14ac:dyDescent="0.25">
      <c r="A1097" t="str">
        <f>CONCATENATE(Table2[[#This Row],[Code]],Table2[[#This Row],[Farmers Code]])</f>
        <v>200600280017</v>
      </c>
      <c r="B1097" s="1" t="str">
        <f>INDEX('MPG Payment'!$A:$A,MATCH(Table2[[#This Row],[Code]],'MPG Payment'!B:B,0))</f>
        <v>BMC Code :2006</v>
      </c>
      <c r="C1097" t="str">
        <f>VLOOKUP(Table2[[#This Row],[Code]],'MPG Payment'!B:C,2,0)</f>
        <v>SANTI</v>
      </c>
      <c r="D1097" s="17">
        <v>20060028</v>
      </c>
      <c r="E1097" s="17" t="s">
        <v>27</v>
      </c>
      <c r="F1097" s="1">
        <v>6</v>
      </c>
      <c r="G1097" s="13">
        <v>21.069999999999997</v>
      </c>
      <c r="H1097" s="13">
        <v>1010.5189</v>
      </c>
      <c r="I1097" s="166">
        <v>0</v>
      </c>
      <c r="J1097" s="191">
        <v>0</v>
      </c>
      <c r="K1097" s="166">
        <v>0</v>
      </c>
      <c r="L1097" s="166">
        <v>0</v>
      </c>
      <c r="M1097" s="18">
        <v>0</v>
      </c>
      <c r="N1097" s="165">
        <f>VLOOKUP(Table2[[#This Row],[Code]],'MPG Payment'!$B$4:$Z$130,25,0)</f>
        <v>0</v>
      </c>
      <c r="O1097" s="170">
        <f t="shared" si="71"/>
        <v>1011</v>
      </c>
      <c r="P1097" t="str">
        <f>IFERROR(VLOOKUP(D1097,'Bank Master'!$C$3:$D$7987,2,0),"Indirect")</f>
        <v>Direct</v>
      </c>
      <c r="Q1097" t="str">
        <f>IFERROR(VLOOKUP(A1097,Table1424[],6,0),0)</f>
        <v>RAJU ORAON</v>
      </c>
      <c r="R1097" t="str">
        <f>IFERROR(VLOOKUP(A1097,Table1424[],7,0),0)</f>
        <v>589518210000470</v>
      </c>
      <c r="S1097" t="str">
        <f>IFERROR(VLOOKUP(A1097,Table1424[],8,0),0)</f>
        <v>BKID0005895</v>
      </c>
      <c r="T1097">
        <f>IFERROR(VLOOKUP(A1097,Table1424[],9,0),0)</f>
        <v>0</v>
      </c>
      <c r="U1097" s="40">
        <f>IFERROR(VLOOKUP(A1097,Table1424[],10,0),0)</f>
        <v>46272</v>
      </c>
      <c r="V1097">
        <f t="shared" si="72"/>
        <v>1</v>
      </c>
      <c r="W1097" t="str">
        <f t="shared" si="73"/>
        <v>Available</v>
      </c>
      <c r="X1097" s="164" t="str" cm="1">
        <f t="array" aca="1" ref="X1097" ca="1">SUBSTITUTE(SUBSTITUTE(MID(CELL("filename"),FIND("[",CELL("filename"))+1,FIND("]",CELL("filename"))-FIND("[",CELL("filename"))-1)," JH Farmer Payment-",""),".xlsx","")</f>
        <v>Indent</v>
      </c>
      <c r="Y1097" s="13">
        <f t="shared" si="74"/>
        <v>14.388024205030854</v>
      </c>
      <c r="Z1097" s="3">
        <v>0</v>
      </c>
    </row>
    <row r="1098" spans="1:26" x14ac:dyDescent="0.25">
      <c r="A1098" t="str">
        <f>CONCATENATE(Table2[[#This Row],[Code]],Table2[[#This Row],[Farmers Code]])</f>
        <v>200600280018</v>
      </c>
      <c r="B1098" s="1" t="str">
        <f>INDEX('MPG Payment'!$A:$A,MATCH(Table2[[#This Row],[Code]],'MPG Payment'!B:B,0))</f>
        <v>BMC Code :2006</v>
      </c>
      <c r="C1098" t="str">
        <f>VLOOKUP(Table2[[#This Row],[Code]],'MPG Payment'!B:C,2,0)</f>
        <v>SANTI</v>
      </c>
      <c r="D1098" s="17">
        <v>20060028</v>
      </c>
      <c r="E1098" s="17" t="s">
        <v>2</v>
      </c>
      <c r="F1098" s="1">
        <v>6</v>
      </c>
      <c r="G1098" s="13">
        <v>28.94</v>
      </c>
      <c r="H1098" s="13">
        <v>1179.2979</v>
      </c>
      <c r="I1098" s="166">
        <v>0</v>
      </c>
      <c r="J1098" s="191">
        <v>0</v>
      </c>
      <c r="K1098" s="166">
        <v>0</v>
      </c>
      <c r="L1098" s="166">
        <v>0</v>
      </c>
      <c r="M1098" s="18">
        <v>0</v>
      </c>
      <c r="N1098" s="165">
        <f>VLOOKUP(Table2[[#This Row],[Code]],'MPG Payment'!$B$4:$Z$130,25,0)</f>
        <v>0</v>
      </c>
      <c r="O1098" s="170">
        <f t="shared" si="71"/>
        <v>1179</v>
      </c>
      <c r="P1098" t="str">
        <f>IFERROR(VLOOKUP(D1098,'Bank Master'!$C$3:$D$7987,2,0),"Indirect")</f>
        <v>Direct</v>
      </c>
      <c r="Q1098" t="str">
        <f>IFERROR(VLOOKUP(A1098,Table1424[],6,0),0)</f>
        <v>SHEELA DEVI</v>
      </c>
      <c r="R1098" t="str">
        <f>IFERROR(VLOOKUP(A1098,Table1424[],7,0),0)</f>
        <v>346801000000748</v>
      </c>
      <c r="S1098" t="str">
        <f>IFERROR(VLOOKUP(A1098,Table1424[],8,0),0)</f>
        <v>IOBA0003468</v>
      </c>
      <c r="T1098">
        <f>IFERROR(VLOOKUP(A1098,Table1424[],9,0),0)</f>
        <v>0</v>
      </c>
      <c r="U1098" s="40">
        <f>IFERROR(VLOOKUP(A1098,Table1424[],10,0),0)</f>
        <v>46272</v>
      </c>
      <c r="V1098">
        <f t="shared" si="72"/>
        <v>1</v>
      </c>
      <c r="W1098" t="str">
        <f t="shared" si="73"/>
        <v>Available</v>
      </c>
      <c r="X1098" s="164" t="str" cm="1">
        <f t="array" aca="1" ref="X1098" ca="1">SUBSTITUTE(SUBSTITUTE(MID(CELL("filename"),FIND("[",CELL("filename"))+1,FIND("]",CELL("filename"))-FIND("[",CELL("filename"))-1)," JH Farmer Payment-",""),".xlsx","")</f>
        <v>Indent</v>
      </c>
      <c r="Y1098" s="13">
        <f t="shared" si="74"/>
        <v>12.224926399447135</v>
      </c>
      <c r="Z1098" s="3">
        <v>0</v>
      </c>
    </row>
    <row r="1099" spans="1:26" x14ac:dyDescent="0.25">
      <c r="A1099" t="str">
        <f>CONCATENATE(Table2[[#This Row],[Code]],Table2[[#This Row],[Farmers Code]])</f>
        <v>200600280019</v>
      </c>
      <c r="B1099" s="1" t="str">
        <f>INDEX('MPG Payment'!$A:$A,MATCH(Table2[[#This Row],[Code]],'MPG Payment'!B:B,0))</f>
        <v>BMC Code :2006</v>
      </c>
      <c r="C1099" t="str">
        <f>VLOOKUP(Table2[[#This Row],[Code]],'MPG Payment'!B:C,2,0)</f>
        <v>SANTI</v>
      </c>
      <c r="D1099" s="17">
        <v>20060028</v>
      </c>
      <c r="E1099" s="17" t="s">
        <v>3</v>
      </c>
      <c r="F1099" s="1">
        <v>1</v>
      </c>
      <c r="G1099" s="13">
        <v>3.48</v>
      </c>
      <c r="H1099" s="13">
        <v>151.83240000000001</v>
      </c>
      <c r="I1099" s="166">
        <v>0</v>
      </c>
      <c r="J1099" s="191">
        <v>0</v>
      </c>
      <c r="K1099" s="166">
        <v>0</v>
      </c>
      <c r="L1099" s="166">
        <v>0</v>
      </c>
      <c r="M1099" s="18">
        <v>0</v>
      </c>
      <c r="N1099" s="165">
        <f>VLOOKUP(Table2[[#This Row],[Code]],'MPG Payment'!$B$4:$Z$130,25,0)</f>
        <v>0</v>
      </c>
      <c r="O1099" s="170">
        <f t="shared" si="71"/>
        <v>152</v>
      </c>
      <c r="P1099" t="str">
        <f>IFERROR(VLOOKUP(D1099,'Bank Master'!$C$3:$D$7987,2,0),"Indirect")</f>
        <v>Direct</v>
      </c>
      <c r="Q1099" t="str">
        <f>IFERROR(VLOOKUP(A1099,Table1424[],6,0),0)</f>
        <v>USHA DEVI</v>
      </c>
      <c r="R1099" t="str">
        <f>IFERROR(VLOOKUP(A1099,Table1424[],7,0),0)</f>
        <v>1940104000078694</v>
      </c>
      <c r="S1099" t="str">
        <f>IFERROR(VLOOKUP(A1099,Table1424[],8,0),0)</f>
        <v>IBKL0001940</v>
      </c>
      <c r="T1099">
        <f>IFERROR(VLOOKUP(A1099,Table1424[],9,0),0)</f>
        <v>0</v>
      </c>
      <c r="U1099" s="40">
        <f>IFERROR(VLOOKUP(A1099,Table1424[],10,0),0)</f>
        <v>46272</v>
      </c>
      <c r="V1099">
        <f t="shared" si="72"/>
        <v>1</v>
      </c>
      <c r="W1099" t="str">
        <f t="shared" si="73"/>
        <v>Available</v>
      </c>
      <c r="X1099" s="164" t="str" cm="1">
        <f t="array" aca="1" ref="X1099" ca="1">SUBSTITUTE(SUBSTITUTE(MID(CELL("filename"),FIND("[",CELL("filename"))+1,FIND("]",CELL("filename"))-FIND("[",CELL("filename"))-1)," JH Farmer Payment-",""),".xlsx","")</f>
        <v>Indent</v>
      </c>
      <c r="Y1099" s="13">
        <f t="shared" si="74"/>
        <v>2.1815000000000002</v>
      </c>
      <c r="Z1099" s="3">
        <v>0</v>
      </c>
    </row>
    <row r="1100" spans="1:26" x14ac:dyDescent="0.25">
      <c r="A1100" t="str">
        <f>CONCATENATE(Table2[[#This Row],[Code]],Table2[[#This Row],[Farmers Code]])</f>
        <v>200600280020</v>
      </c>
      <c r="B1100" s="1" t="str">
        <f>INDEX('MPG Payment'!$A:$A,MATCH(Table2[[#This Row],[Code]],'MPG Payment'!B:B,0))</f>
        <v>BMC Code :2006</v>
      </c>
      <c r="C1100" t="str">
        <f>VLOOKUP(Table2[[#This Row],[Code]],'MPG Payment'!B:C,2,0)</f>
        <v>SANTI</v>
      </c>
      <c r="D1100" s="17">
        <v>20060028</v>
      </c>
      <c r="E1100" s="17" t="s">
        <v>4</v>
      </c>
      <c r="F1100" s="1">
        <v>1</v>
      </c>
      <c r="G1100" s="13">
        <v>8.1300000000000008</v>
      </c>
      <c r="H1100" s="13">
        <v>297.80190000000005</v>
      </c>
      <c r="I1100" s="166">
        <v>0</v>
      </c>
      <c r="J1100" s="191">
        <v>0</v>
      </c>
      <c r="K1100" s="166">
        <v>0</v>
      </c>
      <c r="L1100" s="166">
        <v>0</v>
      </c>
      <c r="M1100" s="18">
        <v>0</v>
      </c>
      <c r="N1100" s="165">
        <f>VLOOKUP(Table2[[#This Row],[Code]],'MPG Payment'!$B$4:$Z$130,25,0)</f>
        <v>0</v>
      </c>
      <c r="O1100" s="170">
        <f t="shared" si="71"/>
        <v>298</v>
      </c>
      <c r="P1100" t="str">
        <f>IFERROR(VLOOKUP(D1100,'Bank Master'!$C$3:$D$7987,2,0),"Indirect")</f>
        <v>Direct</v>
      </c>
      <c r="Q1100" t="str">
        <f>IFERROR(VLOOKUP(A1100,Table1424[],6,0),0)</f>
        <v>ANAND KUMAR</v>
      </c>
      <c r="R1100" t="str">
        <f>IFERROR(VLOOKUP(A1100,Table1424[],7,0),0)</f>
        <v>346801000008636</v>
      </c>
      <c r="S1100" t="str">
        <f>IFERROR(VLOOKUP(A1100,Table1424[],8,0),0)</f>
        <v>IOBA0003170</v>
      </c>
      <c r="T1100">
        <f>IFERROR(VLOOKUP(A1100,Table1424[],9,0),0)</f>
        <v>0</v>
      </c>
      <c r="U1100" s="40">
        <f>IFERROR(VLOOKUP(A1100,Table1424[],10,0),0)</f>
        <v>46272</v>
      </c>
      <c r="V1100">
        <f t="shared" si="72"/>
        <v>1</v>
      </c>
      <c r="W1100" t="str">
        <f t="shared" si="73"/>
        <v>Available</v>
      </c>
      <c r="X1100" s="164" t="str" cm="1">
        <f t="array" aca="1" ref="X1100" ca="1">SUBSTITUTE(SUBSTITUTE(MID(CELL("filename"),FIND("[",CELL("filename"))+1,FIND("]",CELL("filename"))-FIND("[",CELL("filename"))-1)," JH Farmer Payment-",""),".xlsx","")</f>
        <v>Indent</v>
      </c>
      <c r="Y1100" s="13">
        <f t="shared" si="74"/>
        <v>1.8315000000000001</v>
      </c>
      <c r="Z1100" s="3">
        <v>0</v>
      </c>
    </row>
    <row r="1101" spans="1:26" x14ac:dyDescent="0.25">
      <c r="A1101" t="str">
        <f>CONCATENATE(Table2[[#This Row],[Code]],Table2[[#This Row],[Farmers Code]])</f>
        <v>200600280021</v>
      </c>
      <c r="B1101" s="1" t="str">
        <f>INDEX('MPG Payment'!$A:$A,MATCH(Table2[[#This Row],[Code]],'MPG Payment'!B:B,0))</f>
        <v>BMC Code :2006</v>
      </c>
      <c r="C1101" t="str">
        <f>VLOOKUP(Table2[[#This Row],[Code]],'MPG Payment'!B:C,2,0)</f>
        <v>SANTI</v>
      </c>
      <c r="D1101" s="17">
        <v>20060028</v>
      </c>
      <c r="E1101" s="17" t="s">
        <v>28</v>
      </c>
      <c r="F1101" s="1">
        <v>1</v>
      </c>
      <c r="G1101" s="13">
        <v>3.15</v>
      </c>
      <c r="H1101" s="13">
        <v>122.0625</v>
      </c>
      <c r="I1101" s="166">
        <v>0</v>
      </c>
      <c r="J1101" s="191">
        <v>0</v>
      </c>
      <c r="K1101" s="166">
        <v>0</v>
      </c>
      <c r="L1101" s="166">
        <v>0</v>
      </c>
      <c r="M1101" s="18">
        <v>0</v>
      </c>
      <c r="N1101" s="165">
        <f>VLOOKUP(Table2[[#This Row],[Code]],'MPG Payment'!$B$4:$Z$130,25,0)</f>
        <v>0</v>
      </c>
      <c r="O1101" s="170">
        <f t="shared" si="71"/>
        <v>122</v>
      </c>
      <c r="P1101" t="str">
        <f>IFERROR(VLOOKUP(D1101,'Bank Master'!$C$3:$D$7987,2,0),"Indirect")</f>
        <v>Direct</v>
      </c>
      <c r="Q1101" t="str">
        <f>IFERROR(VLOOKUP(A1101,Table1424[],6,0),0)</f>
        <v>SURESH MAHTO</v>
      </c>
      <c r="R1101" t="str">
        <f>IFERROR(VLOOKUP(A1101,Table1424[],7,0),0)</f>
        <v>1940104000006613</v>
      </c>
      <c r="S1101" t="str">
        <f>IFERROR(VLOOKUP(A1101,Table1424[],8,0),0)</f>
        <v>IBKL0001940</v>
      </c>
      <c r="T1101">
        <f>IFERROR(VLOOKUP(A1101,Table1424[],9,0),0)</f>
        <v>0</v>
      </c>
      <c r="U1101" s="40">
        <f>IFERROR(VLOOKUP(A1101,Table1424[],10,0),0)</f>
        <v>46272</v>
      </c>
      <c r="V1101">
        <f t="shared" si="72"/>
        <v>1</v>
      </c>
      <c r="W1101" t="str">
        <f t="shared" si="73"/>
        <v>Available</v>
      </c>
      <c r="X1101" s="164" t="str" cm="1">
        <f t="array" aca="1" ref="X1101" ca="1">SUBSTITUTE(SUBSTITUTE(MID(CELL("filename"),FIND("[",CELL("filename"))+1,FIND("]",CELL("filename"))-FIND("[",CELL("filename"))-1)," JH Farmer Payment-",""),".xlsx","")</f>
        <v>Indent</v>
      </c>
      <c r="Y1101" s="13">
        <f t="shared" si="74"/>
        <v>1.9375</v>
      </c>
      <c r="Z1101" s="3">
        <v>0</v>
      </c>
    </row>
    <row r="1102" spans="1:26" x14ac:dyDescent="0.25">
      <c r="A1102" t="str">
        <f>CONCATENATE(Table2[[#This Row],[Code]],Table2[[#This Row],[Farmers Code]])</f>
        <v>200700010002</v>
      </c>
      <c r="B1102" s="1" t="str">
        <f>INDEX('MPG Payment'!$A:$A,MATCH(Table2[[#This Row],[Code]],'MPG Payment'!B:B,0))</f>
        <v>BMC Code :2007</v>
      </c>
      <c r="C1102" t="str">
        <f>VLOOKUP(Table2[[#This Row],[Code]],'MPG Payment'!B:C,2,0)</f>
        <v>PIRAGUTU</v>
      </c>
      <c r="D1102" s="17">
        <v>20070001</v>
      </c>
      <c r="E1102" s="17" t="s">
        <v>17</v>
      </c>
      <c r="F1102" s="1">
        <v>11</v>
      </c>
      <c r="G1102" s="13">
        <v>1323.58</v>
      </c>
      <c r="H1102" s="13">
        <v>44888.486800000006</v>
      </c>
      <c r="I1102" s="166">
        <v>5370</v>
      </c>
      <c r="J1102" s="191">
        <v>0</v>
      </c>
      <c r="K1102" s="166">
        <v>0</v>
      </c>
      <c r="L1102" s="166">
        <v>0</v>
      </c>
      <c r="M1102" s="18">
        <v>0</v>
      </c>
      <c r="N1102" s="165">
        <f>VLOOKUP(Table2[[#This Row],[Code]],'MPG Payment'!$B$4:$Z$130,25,0)</f>
        <v>0</v>
      </c>
      <c r="O1102" s="170">
        <f t="shared" si="71"/>
        <v>39518</v>
      </c>
      <c r="P1102" t="str">
        <f>IFERROR(VLOOKUP(D1102,'Bank Master'!$C$3:$D$7987,2,0),"Indirect")</f>
        <v>Direct</v>
      </c>
      <c r="Q1102" t="str">
        <f>IFERROR(VLOOKUP(A1102,Table1424[],6,0),0)</f>
        <v>SHYAM KUMAR YADAV</v>
      </c>
      <c r="R1102" t="str">
        <f>IFERROR(VLOOKUP(A1102,Table1424[],7,0),0)</f>
        <v>5706101000318</v>
      </c>
      <c r="S1102" t="str">
        <f>IFERROR(VLOOKUP(A1102,Table1424[],8,0),0)</f>
        <v>CNRB0005706</v>
      </c>
      <c r="T1102" t="str">
        <f>IFERROR(VLOOKUP(A1102,Table1424[],9,0),0)</f>
        <v>CANARA BANK</v>
      </c>
      <c r="U1102" s="40">
        <f>IFERROR(VLOOKUP(A1102,Table1424[],10,0),0)</f>
        <v>45565</v>
      </c>
      <c r="V1102">
        <f t="shared" si="72"/>
        <v>1</v>
      </c>
      <c r="W1102" t="str">
        <f t="shared" si="73"/>
        <v>Available</v>
      </c>
      <c r="X1102" s="164" t="str" cm="1">
        <f t="array" aca="1" ref="X1102" ca="1">SUBSTITUTE(SUBSTITUTE(MID(CELL("filename"),FIND("[",CELL("filename"))+1,FIND("]",CELL("filename"))-FIND("[",CELL("filename"))-1)," JH Farmer Payment-",""),".xlsx","")</f>
        <v>Indent</v>
      </c>
      <c r="Y1102" s="13">
        <f t="shared" si="74"/>
        <v>18.652947113132573</v>
      </c>
      <c r="Z1102" s="3">
        <v>0</v>
      </c>
    </row>
    <row r="1103" spans="1:26" x14ac:dyDescent="0.25">
      <c r="A1103" t="str">
        <f>CONCATENATE(Table2[[#This Row],[Code]],Table2[[#This Row],[Farmers Code]])</f>
        <v>200700010005</v>
      </c>
      <c r="B1103" s="1" t="str">
        <f>INDEX('MPG Payment'!$A:$A,MATCH(Table2[[#This Row],[Code]],'MPG Payment'!B:B,0))</f>
        <v>BMC Code :2007</v>
      </c>
      <c r="C1103" t="str">
        <f>VLOOKUP(Table2[[#This Row],[Code]],'MPG Payment'!B:C,2,0)</f>
        <v>PIRAGUTU</v>
      </c>
      <c r="D1103" s="17">
        <v>20070001</v>
      </c>
      <c r="E1103" s="17" t="s">
        <v>18</v>
      </c>
      <c r="F1103" s="1">
        <v>5</v>
      </c>
      <c r="G1103" s="13">
        <v>16.100000000000001</v>
      </c>
      <c r="H1103" s="13">
        <v>878.2607999999999</v>
      </c>
      <c r="I1103" s="166">
        <v>0</v>
      </c>
      <c r="J1103" s="191">
        <v>0</v>
      </c>
      <c r="K1103" s="166">
        <v>0</v>
      </c>
      <c r="L1103" s="166">
        <v>0</v>
      </c>
      <c r="M1103" s="18">
        <v>0</v>
      </c>
      <c r="N1103" s="165">
        <f>VLOOKUP(Table2[[#This Row],[Code]],'MPG Payment'!$B$4:$Z$130,25,0)</f>
        <v>0</v>
      </c>
      <c r="O1103" s="170">
        <f t="shared" si="71"/>
        <v>878</v>
      </c>
      <c r="P1103" t="str">
        <f>IFERROR(VLOOKUP(D1103,'Bank Master'!$C$3:$D$7987,2,0),"Indirect")</f>
        <v>Direct</v>
      </c>
      <c r="Q1103" t="str">
        <f>IFERROR(VLOOKUP(A1103,Table1424[],6,0),0)</f>
        <v>VIJAY MAHTO</v>
      </c>
      <c r="R1103" t="str">
        <f>IFERROR(VLOOKUP(A1103,Table1424[],7,0),0)</f>
        <v>5706101000489</v>
      </c>
      <c r="S1103" t="str">
        <f>IFERROR(VLOOKUP(A1103,Table1424[],8,0),0)</f>
        <v>CNRB0005706</v>
      </c>
      <c r="T1103" t="str">
        <f>IFERROR(VLOOKUP(A1103,Table1424[],9,0),0)</f>
        <v>CANARA BANK</v>
      </c>
      <c r="U1103" s="40">
        <f>IFERROR(VLOOKUP(A1103,Table1424[],10,0),0)</f>
        <v>45572</v>
      </c>
      <c r="V1103">
        <f t="shared" si="72"/>
        <v>1</v>
      </c>
      <c r="W1103" t="str">
        <f t="shared" si="73"/>
        <v>Available</v>
      </c>
      <c r="X1103" s="164" t="str" cm="1">
        <f t="array" aca="1" ref="X1103" ca="1">SUBSTITUTE(SUBSTITUTE(MID(CELL("filename"),FIND("[",CELL("filename"))+1,FIND("]",CELL("filename"))-FIND("[",CELL("filename"))-1)," JH Farmer Payment-",""),".xlsx","")</f>
        <v>Indent</v>
      </c>
      <c r="Y1103" s="13">
        <f t="shared" si="74"/>
        <v>13.637590062111798</v>
      </c>
      <c r="Z1103" s="3">
        <v>0</v>
      </c>
    </row>
    <row r="1104" spans="1:26" x14ac:dyDescent="0.25">
      <c r="A1104" t="str">
        <f>CONCATENATE(Table2[[#This Row],[Code]],Table2[[#This Row],[Farmers Code]])</f>
        <v>200700010009</v>
      </c>
      <c r="B1104" s="1" t="str">
        <f>INDEX('MPG Payment'!$A:$A,MATCH(Table2[[#This Row],[Code]],'MPG Payment'!B:B,0))</f>
        <v>BMC Code :2007</v>
      </c>
      <c r="C1104" t="str">
        <f>VLOOKUP(Table2[[#This Row],[Code]],'MPG Payment'!B:C,2,0)</f>
        <v>PIRAGUTU</v>
      </c>
      <c r="D1104" s="17">
        <v>20070001</v>
      </c>
      <c r="E1104" s="17" t="s">
        <v>36</v>
      </c>
      <c r="F1104" s="1">
        <v>4</v>
      </c>
      <c r="G1104" s="13">
        <v>6.9799999999999995</v>
      </c>
      <c r="H1104" s="13">
        <v>307.4092</v>
      </c>
      <c r="I1104" s="166">
        <v>0</v>
      </c>
      <c r="J1104" s="191">
        <v>0</v>
      </c>
      <c r="K1104" s="166">
        <v>0</v>
      </c>
      <c r="L1104" s="166">
        <v>0</v>
      </c>
      <c r="M1104" s="18">
        <v>0</v>
      </c>
      <c r="N1104" s="165">
        <f>VLOOKUP(Table2[[#This Row],[Code]],'MPG Payment'!$B$4:$Z$130,25,0)</f>
        <v>0</v>
      </c>
      <c r="O1104" s="170">
        <f t="shared" si="71"/>
        <v>307</v>
      </c>
      <c r="P1104" t="str">
        <f>IFERROR(VLOOKUP(D1104,'Bank Master'!$C$3:$D$7987,2,0),"Indirect")</f>
        <v>Direct</v>
      </c>
      <c r="Q1104" t="str">
        <f>IFERROR(VLOOKUP(A1104,Table1424[],6,0),0)</f>
        <v>SUNITA DEVI</v>
      </c>
      <c r="R1104" t="str">
        <f>IFERROR(VLOOKUP(A1104,Table1424[],7,0),0)</f>
        <v>494410510001782</v>
      </c>
      <c r="S1104" t="str">
        <f>IFERROR(VLOOKUP(A1104,Table1424[],8,0),0)</f>
        <v>BKID0004944</v>
      </c>
      <c r="T1104" t="str">
        <f>IFERROR(VLOOKUP(A1104,Table1424[],9,0),0)</f>
        <v>BANK OF INDIA</v>
      </c>
      <c r="U1104" s="40">
        <f>IFERROR(VLOOKUP(A1104,Table1424[],10,0),0)</f>
        <v>45572</v>
      </c>
      <c r="V1104">
        <f t="shared" si="72"/>
        <v>1</v>
      </c>
      <c r="W1104" t="str">
        <f t="shared" si="73"/>
        <v>Available</v>
      </c>
      <c r="X1104" s="164" t="str" cm="1">
        <f t="array" aca="1" ref="X1104" ca="1">SUBSTITUTE(SUBSTITUTE(MID(CELL("filename"),FIND("[",CELL("filename"))+1,FIND("]",CELL("filename"))-FIND("[",CELL("filename"))-1)," JH Farmer Payment-",""),".xlsx","")</f>
        <v>Indent</v>
      </c>
      <c r="Y1104" s="13">
        <f t="shared" si="74"/>
        <v>8.8082865329512909</v>
      </c>
      <c r="Z1104" s="3">
        <v>0</v>
      </c>
    </row>
    <row r="1105" spans="1:26" x14ac:dyDescent="0.25">
      <c r="A1105" t="str">
        <f>CONCATENATE(Table2[[#This Row],[Code]],Table2[[#This Row],[Farmers Code]])</f>
        <v>200700010017</v>
      </c>
      <c r="B1105" s="1" t="str">
        <f>INDEX('MPG Payment'!$A:$A,MATCH(Table2[[#This Row],[Code]],'MPG Payment'!B:B,0))</f>
        <v>BMC Code :2007</v>
      </c>
      <c r="C1105" t="str">
        <f>VLOOKUP(Table2[[#This Row],[Code]],'MPG Payment'!B:C,2,0)</f>
        <v>PIRAGUTU</v>
      </c>
      <c r="D1105" s="17">
        <v>20070001</v>
      </c>
      <c r="E1105" s="17" t="s">
        <v>27</v>
      </c>
      <c r="F1105" s="1">
        <v>6</v>
      </c>
      <c r="G1105" s="13">
        <v>17.7</v>
      </c>
      <c r="H1105" s="13">
        <v>662.41340000000002</v>
      </c>
      <c r="I1105" s="166">
        <v>0</v>
      </c>
      <c r="J1105" s="191">
        <v>0</v>
      </c>
      <c r="K1105" s="166">
        <v>0</v>
      </c>
      <c r="L1105" s="166">
        <v>0</v>
      </c>
      <c r="M1105" s="18">
        <v>0</v>
      </c>
      <c r="N1105" s="165">
        <f>VLOOKUP(Table2[[#This Row],[Code]],'MPG Payment'!$B$4:$Z$130,25,0)</f>
        <v>0</v>
      </c>
      <c r="O1105" s="170">
        <f t="shared" si="71"/>
        <v>662</v>
      </c>
      <c r="P1105" t="str">
        <f>IFERROR(VLOOKUP(D1105,'Bank Master'!$C$3:$D$7987,2,0),"Indirect")</f>
        <v>Direct</v>
      </c>
      <c r="Q1105" t="str">
        <f>IFERROR(VLOOKUP(A1105,Table1424[],6,0),0)</f>
        <v>DUDHESHWAR YADAV</v>
      </c>
      <c r="R1105" t="str">
        <f>IFERROR(VLOOKUP(A1105,Table1424[],7,0),0)</f>
        <v>494410100005268</v>
      </c>
      <c r="S1105" t="str">
        <f>IFERROR(VLOOKUP(A1105,Table1424[],8,0),0)</f>
        <v>BKID0004944</v>
      </c>
      <c r="T1105" t="str">
        <f>IFERROR(VLOOKUP(A1105,Table1424[],9,0),0)</f>
        <v>BANK OF INDIA</v>
      </c>
      <c r="U1105" s="40">
        <f>IFERROR(VLOOKUP(A1105,Table1424[],10,0),0)</f>
        <v>45586</v>
      </c>
      <c r="V1105">
        <f t="shared" si="72"/>
        <v>1</v>
      </c>
      <c r="W1105" t="str">
        <f t="shared" si="73"/>
        <v>Available</v>
      </c>
      <c r="X1105" s="164" t="str" cm="1">
        <f t="array" aca="1" ref="X1105" ca="1">SUBSTITUTE(SUBSTITUTE(MID(CELL("filename"),FIND("[",CELL("filename"))+1,FIND("]",CELL("filename"))-FIND("[",CELL("filename"))-1)," JH Farmer Payment-",""),".xlsx","")</f>
        <v>Indent</v>
      </c>
      <c r="Y1105" s="13">
        <f t="shared" si="74"/>
        <v>11.227345762711867</v>
      </c>
      <c r="Z1105" s="3">
        <v>0</v>
      </c>
    </row>
    <row r="1106" spans="1:26" x14ac:dyDescent="0.25">
      <c r="A1106" t="str">
        <f>CONCATENATE(Table2[[#This Row],[Code]],Table2[[#This Row],[Farmers Code]])</f>
        <v>200700010018</v>
      </c>
      <c r="B1106" s="1" t="str">
        <f>INDEX('MPG Payment'!$A:$A,MATCH(Table2[[#This Row],[Code]],'MPG Payment'!B:B,0))</f>
        <v>BMC Code :2007</v>
      </c>
      <c r="C1106" t="str">
        <f>VLOOKUP(Table2[[#This Row],[Code]],'MPG Payment'!B:C,2,0)</f>
        <v>PIRAGUTU</v>
      </c>
      <c r="D1106" s="17">
        <v>20070001</v>
      </c>
      <c r="E1106" s="17" t="s">
        <v>2</v>
      </c>
      <c r="F1106" s="1">
        <v>7</v>
      </c>
      <c r="G1106" s="13">
        <v>20.740000000000002</v>
      </c>
      <c r="H1106" s="13">
        <v>893.14940000000001</v>
      </c>
      <c r="I1106" s="166">
        <v>0</v>
      </c>
      <c r="J1106" s="191">
        <v>0</v>
      </c>
      <c r="K1106" s="166">
        <v>0</v>
      </c>
      <c r="L1106" s="166">
        <v>0</v>
      </c>
      <c r="M1106" s="18">
        <v>0</v>
      </c>
      <c r="N1106" s="165">
        <f>VLOOKUP(Table2[[#This Row],[Code]],'MPG Payment'!$B$4:$Z$130,25,0)</f>
        <v>0</v>
      </c>
      <c r="O1106" s="170">
        <f t="shared" si="71"/>
        <v>893</v>
      </c>
      <c r="P1106" t="str">
        <f>IFERROR(VLOOKUP(D1106,'Bank Master'!$C$3:$D$7987,2,0),"Indirect")</f>
        <v>Direct</v>
      </c>
      <c r="Q1106" t="str">
        <f>IFERROR(VLOOKUP(A1106,Table1424[],6,0),0)</f>
        <v>VIKASH KUMAR YADAV</v>
      </c>
      <c r="R1106" t="str">
        <f>IFERROR(VLOOKUP(A1106,Table1424[],7,0),0)</f>
        <v>110048594697</v>
      </c>
      <c r="S1106" t="str">
        <f>IFERROR(VLOOKUP(A1106,Table1424[],8,0),0)</f>
        <v>CNRB0005706</v>
      </c>
      <c r="T1106" t="str">
        <f>IFERROR(VLOOKUP(A1106,Table1424[],9,0),0)</f>
        <v>CANARA BANK</v>
      </c>
      <c r="U1106" s="40">
        <f>IFERROR(VLOOKUP(A1106,Table1424[],10,0),0)</f>
        <v>45586</v>
      </c>
      <c r="V1106">
        <f t="shared" si="72"/>
        <v>1</v>
      </c>
      <c r="W1106" t="str">
        <f t="shared" si="73"/>
        <v>Available</v>
      </c>
      <c r="X1106" s="164" t="str" cm="1">
        <f t="array" aca="1" ref="X1106" ca="1">SUBSTITUTE(SUBSTITUTE(MID(CELL("filename"),FIND("[",CELL("filename"))+1,FIND("]",CELL("filename"))-FIND("[",CELL("filename"))-1)," JH Farmer Payment-",""),".xlsx","")</f>
        <v>Indent</v>
      </c>
      <c r="Y1106" s="13">
        <f t="shared" si="74"/>
        <v>15.072434426229508</v>
      </c>
      <c r="Z1106" s="3">
        <v>0</v>
      </c>
    </row>
    <row r="1107" spans="1:26" x14ac:dyDescent="0.25">
      <c r="A1107" t="str">
        <f>CONCATENATE(Table2[[#This Row],[Code]],Table2[[#This Row],[Farmers Code]])</f>
        <v>200700010020</v>
      </c>
      <c r="B1107" s="1" t="str">
        <f>INDEX('MPG Payment'!$A:$A,MATCH(Table2[[#This Row],[Code]],'MPG Payment'!B:B,0))</f>
        <v>BMC Code :2007</v>
      </c>
      <c r="C1107" t="str">
        <f>VLOOKUP(Table2[[#This Row],[Code]],'MPG Payment'!B:C,2,0)</f>
        <v>PIRAGUTU</v>
      </c>
      <c r="D1107" s="17">
        <v>20070001</v>
      </c>
      <c r="E1107" s="17" t="s">
        <v>4</v>
      </c>
      <c r="F1107" s="1">
        <v>5</v>
      </c>
      <c r="G1107" s="13">
        <v>403.44000000000005</v>
      </c>
      <c r="H1107" s="13">
        <v>14589.140399999998</v>
      </c>
      <c r="I1107" s="166">
        <v>0</v>
      </c>
      <c r="J1107" s="191">
        <v>0</v>
      </c>
      <c r="K1107" s="166">
        <v>0</v>
      </c>
      <c r="L1107" s="166">
        <v>0</v>
      </c>
      <c r="M1107" s="18">
        <v>0</v>
      </c>
      <c r="N1107" s="165">
        <f>VLOOKUP(Table2[[#This Row],[Code]],'MPG Payment'!$B$4:$Z$130,25,0)</f>
        <v>0</v>
      </c>
      <c r="O1107" s="170">
        <f t="shared" si="71"/>
        <v>14589</v>
      </c>
      <c r="P1107" t="str">
        <f>IFERROR(VLOOKUP(D1107,'Bank Master'!$C$3:$D$7987,2,0),"Indirect")</f>
        <v>Direct</v>
      </c>
      <c r="Q1107" t="str">
        <f>IFERROR(VLOOKUP(A1107,Table1424[],6,0),0)</f>
        <v>GURUVENDRA KUMAR YADAV</v>
      </c>
      <c r="R1107" t="str">
        <f>IFERROR(VLOOKUP(A1107,Table1424[],7,0),0)</f>
        <v>29170100019184</v>
      </c>
      <c r="S1107" t="str">
        <f>IFERROR(VLOOKUP(A1107,Table1424[],8,0),0)</f>
        <v>BARB0RATURO</v>
      </c>
      <c r="T1107" t="str">
        <f>IFERROR(VLOOKUP(A1107,Table1424[],9,0),0)</f>
        <v>BANK OF BARODA</v>
      </c>
      <c r="U1107" s="40">
        <f>IFERROR(VLOOKUP(A1107,Table1424[],10,0),0)</f>
        <v>45593</v>
      </c>
      <c r="V1107">
        <f t="shared" si="72"/>
        <v>1</v>
      </c>
      <c r="W1107" t="str">
        <f t="shared" si="73"/>
        <v>Available</v>
      </c>
      <c r="X1107" s="164" t="str" cm="1">
        <f t="array" aca="1" ref="X1107" ca="1">SUBSTITUTE(SUBSTITUTE(MID(CELL("filename"),FIND("[",CELL("filename"))+1,FIND("]",CELL("filename"))-FIND("[",CELL("filename"))-1)," JH Farmer Payment-",""),".xlsx","")</f>
        <v>Indent</v>
      </c>
      <c r="Y1107" s="13">
        <f t="shared" si="74"/>
        <v>9.040464753123139</v>
      </c>
      <c r="Z1107" s="3">
        <v>0</v>
      </c>
    </row>
    <row r="1108" spans="1:26" x14ac:dyDescent="0.25">
      <c r="A1108" t="str">
        <f>CONCATENATE(Table2[[#This Row],[Code]],Table2[[#This Row],[Farmers Code]])</f>
        <v>200700010026</v>
      </c>
      <c r="B1108" s="1" t="str">
        <f>INDEX('MPG Payment'!$A:$A,MATCH(Table2[[#This Row],[Code]],'MPG Payment'!B:B,0))</f>
        <v>BMC Code :2007</v>
      </c>
      <c r="C1108" t="str">
        <f>VLOOKUP(Table2[[#This Row],[Code]],'MPG Payment'!B:C,2,0)</f>
        <v>PIRAGUTU</v>
      </c>
      <c r="D1108" s="17">
        <v>20070001</v>
      </c>
      <c r="E1108" s="17" t="s">
        <v>39</v>
      </c>
      <c r="F1108" s="1">
        <v>6</v>
      </c>
      <c r="G1108" s="13">
        <v>11.08</v>
      </c>
      <c r="H1108" s="13">
        <v>451.82159999999999</v>
      </c>
      <c r="I1108" s="166">
        <v>0</v>
      </c>
      <c r="J1108" s="191">
        <v>0</v>
      </c>
      <c r="K1108" s="166">
        <v>0</v>
      </c>
      <c r="L1108" s="166">
        <v>0</v>
      </c>
      <c r="M1108" s="18">
        <v>0</v>
      </c>
      <c r="N1108" s="165">
        <f>VLOOKUP(Table2[[#This Row],[Code]],'MPG Payment'!$B$4:$Z$130,25,0)</f>
        <v>0</v>
      </c>
      <c r="O1108" s="170">
        <f t="shared" si="71"/>
        <v>452</v>
      </c>
      <c r="P1108" t="str">
        <f>IFERROR(VLOOKUP(D1108,'Bank Master'!$C$3:$D$7987,2,0),"Indirect")</f>
        <v>Direct</v>
      </c>
      <c r="Q1108" t="str">
        <f>IFERROR(VLOOKUP(A1108,Table1424[],6,0),0)</f>
        <v>SUNIL MUNDA</v>
      </c>
      <c r="R1108" t="str">
        <f>IFERROR(VLOOKUP(A1108,Table1424[],7,0),0)</f>
        <v>494410100008559</v>
      </c>
      <c r="S1108" t="str">
        <f>IFERROR(VLOOKUP(A1108,Table1424[],8,0),0)</f>
        <v>BKID0004944</v>
      </c>
      <c r="T1108" t="str">
        <f>IFERROR(VLOOKUP(A1108,Table1424[],9,0),0)</f>
        <v>BANK OF INDIA</v>
      </c>
      <c r="U1108" s="40">
        <f>IFERROR(VLOOKUP(A1108,Table1424[],10,0),0)</f>
        <v>45642</v>
      </c>
      <c r="V1108">
        <f t="shared" si="72"/>
        <v>1</v>
      </c>
      <c r="W1108" t="str">
        <f t="shared" si="73"/>
        <v>Available</v>
      </c>
      <c r="X1108" s="164" t="str" cm="1">
        <f t="array" aca="1" ref="X1108" ca="1">SUBSTITUTE(SUBSTITUTE(MID(CELL("filename"),FIND("[",CELL("filename"))+1,FIND("]",CELL("filename"))-FIND("[",CELL("filename"))-1)," JH Farmer Payment-",""),".xlsx","")</f>
        <v>Indent</v>
      </c>
      <c r="Y1108" s="13">
        <f t="shared" si="74"/>
        <v>12.233436823104695</v>
      </c>
      <c r="Z1108" s="3">
        <v>0</v>
      </c>
    </row>
    <row r="1109" spans="1:26" x14ac:dyDescent="0.25">
      <c r="A1109" t="str">
        <f>CONCATENATE(Table2[[#This Row],[Code]],Table2[[#This Row],[Farmers Code]])</f>
        <v>200700010029</v>
      </c>
      <c r="B1109" s="1" t="str">
        <f>INDEX('MPG Payment'!$A:$A,MATCH(Table2[[#This Row],[Code]],'MPG Payment'!B:B,0))</f>
        <v>BMC Code :2007</v>
      </c>
      <c r="C1109" t="str">
        <f>VLOOKUP(Table2[[#This Row],[Code]],'MPG Payment'!B:C,2,0)</f>
        <v>PIRAGUTU</v>
      </c>
      <c r="D1109" s="17">
        <v>20070001</v>
      </c>
      <c r="E1109" s="17" t="s">
        <v>31</v>
      </c>
      <c r="F1109" s="1">
        <v>7</v>
      </c>
      <c r="G1109" s="13">
        <v>12.6</v>
      </c>
      <c r="H1109" s="13">
        <v>472.20299999999997</v>
      </c>
      <c r="I1109" s="166">
        <v>0</v>
      </c>
      <c r="J1109" s="191">
        <v>0</v>
      </c>
      <c r="K1109" s="166">
        <v>0</v>
      </c>
      <c r="L1109" s="166">
        <v>0</v>
      </c>
      <c r="M1109" s="18">
        <v>0</v>
      </c>
      <c r="N1109" s="165">
        <f>VLOOKUP(Table2[[#This Row],[Code]],'MPG Payment'!$B$4:$Z$130,25,0)</f>
        <v>0</v>
      </c>
      <c r="O1109" s="170">
        <f t="shared" si="71"/>
        <v>472</v>
      </c>
      <c r="P1109" t="str">
        <f>IFERROR(VLOOKUP(D1109,'Bank Master'!$C$3:$D$7987,2,0),"Indirect")</f>
        <v>Direct</v>
      </c>
      <c r="Q1109" t="str">
        <f>IFERROR(VLOOKUP(A1109,Table1424[],6,0),0)</f>
        <v>DASHRATH KUMAR MAHTO</v>
      </c>
      <c r="R1109" t="str">
        <f>IFERROR(VLOOKUP(A1109,Table1424[],7,0),0)</f>
        <v>494418210008360</v>
      </c>
      <c r="S1109" t="str">
        <f>IFERROR(VLOOKUP(A1109,Table1424[],8,0),0)</f>
        <v>BKID0004944</v>
      </c>
      <c r="T1109">
        <f>IFERROR(VLOOKUP(A1109,Table1424[],9,0),0)</f>
        <v>0</v>
      </c>
      <c r="U1109" s="40">
        <f>IFERROR(VLOOKUP(A1109,Table1424[],10,0),0)</f>
        <v>0</v>
      </c>
      <c r="V1109">
        <f t="shared" si="72"/>
        <v>1</v>
      </c>
      <c r="W1109" t="str">
        <f t="shared" si="73"/>
        <v>Available</v>
      </c>
      <c r="X1109" s="164" t="str" cm="1">
        <f t="array" aca="1" ref="X1109" ca="1">SUBSTITUTE(SUBSTITUTE(MID(CELL("filename"),FIND("[",CELL("filename"))+1,FIND("]",CELL("filename"))-FIND("[",CELL("filename"))-1)," JH Farmer Payment-",""),".xlsx","")</f>
        <v>Indent</v>
      </c>
      <c r="Y1109" s="13">
        <f t="shared" si="74"/>
        <v>13.116750000000001</v>
      </c>
      <c r="Z1109" s="3">
        <v>0</v>
      </c>
    </row>
    <row r="1110" spans="1:26" x14ac:dyDescent="0.25">
      <c r="A1110" t="str">
        <f>CONCATENATE(Table2[[#This Row],[Code]],Table2[[#This Row],[Farmers Code]])</f>
        <v>200700020002</v>
      </c>
      <c r="B1110" s="1" t="str">
        <f>INDEX('MPG Payment'!$A:$A,MATCH(Table2[[#This Row],[Code]],'MPG Payment'!B:B,0))</f>
        <v>BMC Code :2007</v>
      </c>
      <c r="C1110" t="str">
        <f>VLOOKUP(Table2[[#This Row],[Code]],'MPG Payment'!B:C,2,0)</f>
        <v>SARAM</v>
      </c>
      <c r="D1110" s="17">
        <v>20070002</v>
      </c>
      <c r="E1110" s="17" t="s">
        <v>17</v>
      </c>
      <c r="F1110" s="1">
        <v>10</v>
      </c>
      <c r="G1110" s="13">
        <v>200.01000000000002</v>
      </c>
      <c r="H1110" s="13">
        <v>8694.0259000000005</v>
      </c>
      <c r="I1110" s="166">
        <v>0</v>
      </c>
      <c r="J1110" s="191">
        <v>0</v>
      </c>
      <c r="K1110" s="166">
        <v>0</v>
      </c>
      <c r="L1110" s="166">
        <v>0</v>
      </c>
      <c r="M1110" s="18">
        <v>0</v>
      </c>
      <c r="N1110" s="165">
        <f>VLOOKUP(Table2[[#This Row],[Code]],'MPG Payment'!$B$4:$Z$130,25,0)</f>
        <v>0</v>
      </c>
      <c r="O1110" s="170">
        <f t="shared" si="71"/>
        <v>8694</v>
      </c>
      <c r="P1110" t="str">
        <f>IFERROR(VLOOKUP(D1110,'Bank Master'!$C$3:$D$7987,2,0),"Indirect")</f>
        <v>Direct</v>
      </c>
      <c r="Q1110" t="str">
        <f>IFERROR(VLOOKUP(A1110,Table1424[],6,0),0)</f>
        <v>KRISHNA YADAV</v>
      </c>
      <c r="R1110" t="str">
        <f>IFERROR(VLOOKUP(A1110,Table1424[],7,0),0)</f>
        <v>494410100005629</v>
      </c>
      <c r="S1110" t="str">
        <f>IFERROR(VLOOKUP(A1110,Table1424[],8,0),0)</f>
        <v>BKID0004944</v>
      </c>
      <c r="T1110" t="str">
        <f>IFERROR(VLOOKUP(A1110,Table1424[],9,0),0)</f>
        <v>BANK OF INDIA</v>
      </c>
      <c r="U1110" s="40">
        <f>IFERROR(VLOOKUP(A1110,Table1424[],10,0),0)</f>
        <v>45565</v>
      </c>
      <c r="V1110">
        <f t="shared" si="72"/>
        <v>1</v>
      </c>
      <c r="W1110" t="str">
        <f t="shared" si="73"/>
        <v>Available</v>
      </c>
      <c r="X1110" s="164" t="str" cm="1">
        <f t="array" aca="1" ref="X1110" ca="1">SUBSTITUTE(SUBSTITUTE(MID(CELL("filename"),FIND("[",CELL("filename"))+1,FIND("]",CELL("filename"))-FIND("[",CELL("filename"))-1)," JH Farmer Payment-",""),".xlsx","")</f>
        <v>Indent</v>
      </c>
      <c r="Y1110" s="13">
        <f t="shared" si="74"/>
        <v>21.733978051097445</v>
      </c>
      <c r="Z1110" s="3">
        <v>0</v>
      </c>
    </row>
    <row r="1111" spans="1:26" x14ac:dyDescent="0.25">
      <c r="A1111" t="str">
        <f>CONCATENATE(Table2[[#This Row],[Code]],Table2[[#This Row],[Farmers Code]])</f>
        <v>200700020007</v>
      </c>
      <c r="B1111" s="1" t="str">
        <f>INDEX('MPG Payment'!$A:$A,MATCH(Table2[[#This Row],[Code]],'MPG Payment'!B:B,0))</f>
        <v>BMC Code :2007</v>
      </c>
      <c r="C1111" t="str">
        <f>VLOOKUP(Table2[[#This Row],[Code]],'MPG Payment'!B:C,2,0)</f>
        <v>SARAM</v>
      </c>
      <c r="D1111" s="17">
        <v>20070002</v>
      </c>
      <c r="E1111" s="17" t="s">
        <v>20</v>
      </c>
      <c r="F1111" s="1">
        <v>6</v>
      </c>
      <c r="G1111" s="13">
        <v>16.099999999999998</v>
      </c>
      <c r="H1111" s="13">
        <v>596.68909999999994</v>
      </c>
      <c r="I1111" s="166">
        <v>0</v>
      </c>
      <c r="J1111" s="191">
        <v>0</v>
      </c>
      <c r="K1111" s="166">
        <v>0</v>
      </c>
      <c r="L1111" s="166">
        <v>0</v>
      </c>
      <c r="M1111" s="18">
        <v>0</v>
      </c>
      <c r="N1111" s="165">
        <f>VLOOKUP(Table2[[#This Row],[Code]],'MPG Payment'!$B$4:$Z$130,25,0)</f>
        <v>0</v>
      </c>
      <c r="O1111" s="170">
        <f t="shared" si="71"/>
        <v>597</v>
      </c>
      <c r="P1111" t="str">
        <f>IFERROR(VLOOKUP(D1111,'Bank Master'!$C$3:$D$7987,2,0),"Indirect")</f>
        <v>Direct</v>
      </c>
      <c r="Q1111" t="str">
        <f>IFERROR(VLOOKUP(A1111,Table1424[],6,0),0)</f>
        <v>VIMLA DEVI</v>
      </c>
      <c r="R1111" t="str">
        <f>IFERROR(VLOOKUP(A1111,Table1424[],7,0),0)</f>
        <v>494410100008756</v>
      </c>
      <c r="S1111" t="str">
        <f>IFERROR(VLOOKUP(A1111,Table1424[],8,0),0)</f>
        <v>BKID0004944</v>
      </c>
      <c r="T1111">
        <f>IFERROR(VLOOKUP(A1111,Table1424[],9,0),0)</f>
        <v>0</v>
      </c>
      <c r="U1111" s="40">
        <f>IFERROR(VLOOKUP(A1111,Table1424[],10,0),0)</f>
        <v>0</v>
      </c>
      <c r="V1111">
        <f t="shared" si="72"/>
        <v>1</v>
      </c>
      <c r="W1111" t="str">
        <f t="shared" si="73"/>
        <v>Available</v>
      </c>
      <c r="X1111" s="164" t="str" cm="1">
        <f t="array" aca="1" ref="X1111" ca="1">SUBSTITUTE(SUBSTITUTE(MID(CELL("filename"),FIND("[",CELL("filename"))+1,FIND("]",CELL("filename"))-FIND("[",CELL("filename"))-1)," JH Farmer Payment-",""),".xlsx","")</f>
        <v>Indent</v>
      </c>
      <c r="Y1111" s="13">
        <f t="shared" si="74"/>
        <v>11.118430434782612</v>
      </c>
      <c r="Z1111" s="3">
        <v>0</v>
      </c>
    </row>
    <row r="1112" spans="1:26" x14ac:dyDescent="0.25">
      <c r="A1112" t="str">
        <f>CONCATENATE(Table2[[#This Row],[Code]],Table2[[#This Row],[Farmers Code]])</f>
        <v>200700020008</v>
      </c>
      <c r="B1112" s="1" t="str">
        <f>INDEX('MPG Payment'!$A:$A,MATCH(Table2[[#This Row],[Code]],'MPG Payment'!B:B,0))</f>
        <v>BMC Code :2007</v>
      </c>
      <c r="C1112" t="str">
        <f>VLOOKUP(Table2[[#This Row],[Code]],'MPG Payment'!B:C,2,0)</f>
        <v>SARAM</v>
      </c>
      <c r="D1112" s="17">
        <v>20070002</v>
      </c>
      <c r="E1112" s="17" t="s">
        <v>41</v>
      </c>
      <c r="F1112" s="1">
        <v>5</v>
      </c>
      <c r="G1112" s="13">
        <v>19.96</v>
      </c>
      <c r="H1112" s="13">
        <v>730.87120000000004</v>
      </c>
      <c r="I1112" s="166">
        <v>0</v>
      </c>
      <c r="J1112" s="191">
        <v>0</v>
      </c>
      <c r="K1112" s="166">
        <v>0</v>
      </c>
      <c r="L1112" s="166">
        <v>0</v>
      </c>
      <c r="M1112" s="18">
        <v>0</v>
      </c>
      <c r="N1112" s="165">
        <f>VLOOKUP(Table2[[#This Row],[Code]],'MPG Payment'!$B$4:$Z$130,25,0)</f>
        <v>0</v>
      </c>
      <c r="O1112" s="170">
        <f t="shared" ref="O1112:O1175" si="75">IF(N1112="Yes",0,ROUND((H1112-I1112-J1112-K1112-L1112-M1112),0))</f>
        <v>731</v>
      </c>
      <c r="P1112" t="str">
        <f>IFERROR(VLOOKUP(D1112,'Bank Master'!$C$3:$D$7987,2,0),"Indirect")</f>
        <v>Direct</v>
      </c>
      <c r="Q1112" t="str">
        <f>IFERROR(VLOOKUP(A1112,Table1424[],6,0),0)</f>
        <v>MANOHAR YADAV</v>
      </c>
      <c r="R1112" t="str">
        <f>IFERROR(VLOOKUP(A1112,Table1424[],7,0),0)</f>
        <v>494418210009040</v>
      </c>
      <c r="S1112" t="str">
        <f>IFERROR(VLOOKUP(A1112,Table1424[],8,0),0)</f>
        <v>BKID0004944</v>
      </c>
      <c r="T1112">
        <f>IFERROR(VLOOKUP(A1112,Table1424[],9,0),0)</f>
        <v>0</v>
      </c>
      <c r="U1112" s="40">
        <f>IFERROR(VLOOKUP(A1112,Table1424[],10,0),0)</f>
        <v>0</v>
      </c>
      <c r="V1112">
        <f t="shared" ref="V1112:V1175" si="76">IF(G1112&gt;0,1,0)</f>
        <v>1</v>
      </c>
      <c r="W1112" t="str">
        <f t="shared" ref="W1112:W1175" si="77">IF(Q1112=0,"Not Available","Available")</f>
        <v>Available</v>
      </c>
      <c r="X1112" s="164" t="str" cm="1">
        <f t="array" aca="1" ref="X1112" ca="1">SUBSTITUTE(SUBSTITUTE(MID(CELL("filename"),FIND("[",CELL("filename"))+1,FIND("]",CELL("filename"))-FIND("[",CELL("filename"))-1)," JH Farmer Payment-",""),".xlsx","")</f>
        <v>Indent</v>
      </c>
      <c r="Y1112" s="13">
        <f t="shared" si="74"/>
        <v>9.1541983967935874</v>
      </c>
      <c r="Z1112" s="3">
        <v>0</v>
      </c>
    </row>
    <row r="1113" spans="1:26" x14ac:dyDescent="0.25">
      <c r="A1113" t="str">
        <f>CONCATENATE(Table2[[#This Row],[Code]],Table2[[#This Row],[Farmers Code]])</f>
        <v>200700020010</v>
      </c>
      <c r="B1113" s="1" t="str">
        <f>INDEX('MPG Payment'!$A:$A,MATCH(Table2[[#This Row],[Code]],'MPG Payment'!B:B,0))</f>
        <v>BMC Code :2007</v>
      </c>
      <c r="C1113" t="str">
        <f>VLOOKUP(Table2[[#This Row],[Code]],'MPG Payment'!B:C,2,0)</f>
        <v>SARAM</v>
      </c>
      <c r="D1113" s="17">
        <v>20070002</v>
      </c>
      <c r="E1113" s="17" t="s">
        <v>21</v>
      </c>
      <c r="F1113" s="1">
        <v>6</v>
      </c>
      <c r="G1113" s="13">
        <v>6.4500000000000011</v>
      </c>
      <c r="H1113" s="13">
        <v>284.51270000000005</v>
      </c>
      <c r="I1113" s="166">
        <v>0</v>
      </c>
      <c r="J1113" s="191">
        <v>0</v>
      </c>
      <c r="K1113" s="166">
        <v>0</v>
      </c>
      <c r="L1113" s="166">
        <v>0</v>
      </c>
      <c r="M1113" s="18">
        <v>0</v>
      </c>
      <c r="N1113" s="165">
        <f>VLOOKUP(Table2[[#This Row],[Code]],'MPG Payment'!$B$4:$Z$130,25,0)</f>
        <v>0</v>
      </c>
      <c r="O1113" s="170">
        <f t="shared" si="75"/>
        <v>285</v>
      </c>
      <c r="P1113" t="str">
        <f>IFERROR(VLOOKUP(D1113,'Bank Master'!$C$3:$D$7987,2,0),"Indirect")</f>
        <v>Direct</v>
      </c>
      <c r="Q1113" t="str">
        <f>IFERROR(VLOOKUP(A1113,Table1424[],6,0),0)</f>
        <v>PHOTO DEVI</v>
      </c>
      <c r="R1113" t="str">
        <f>IFERROR(VLOOKUP(A1113,Table1424[],7,0),0)</f>
        <v>494418210007053</v>
      </c>
      <c r="S1113" t="str">
        <f>IFERROR(VLOOKUP(A1113,Table1424[],8,0),0)</f>
        <v>BKID0004944</v>
      </c>
      <c r="T1113">
        <f>IFERROR(VLOOKUP(A1113,Table1424[],9,0),0)</f>
        <v>0</v>
      </c>
      <c r="U1113" s="40">
        <f>IFERROR(VLOOKUP(A1113,Table1424[],10,0),0)</f>
        <v>0</v>
      </c>
      <c r="V1113">
        <f t="shared" si="76"/>
        <v>1</v>
      </c>
      <c r="W1113" t="str">
        <f t="shared" si="77"/>
        <v>Available</v>
      </c>
      <c r="X1113" s="164" t="str" cm="1">
        <f t="array" aca="1" ref="X1113" ca="1">SUBSTITUTE(SUBSTITUTE(MID(CELL("filename"),FIND("[",CELL("filename"))+1,FIND("]",CELL("filename"))-FIND("[",CELL("filename"))-1)," JH Farmer Payment-",""),".xlsx","")</f>
        <v>Indent</v>
      </c>
      <c r="Y1113" s="13">
        <f t="shared" si="74"/>
        <v>13.233148837209304</v>
      </c>
      <c r="Z1113" s="3">
        <v>0</v>
      </c>
    </row>
    <row r="1114" spans="1:26" x14ac:dyDescent="0.25">
      <c r="A1114" t="str">
        <f>CONCATENATE(Table2[[#This Row],[Code]],Table2[[#This Row],[Farmers Code]])</f>
        <v>200700020012</v>
      </c>
      <c r="B1114" s="1" t="str">
        <f>INDEX('MPG Payment'!$A:$A,MATCH(Table2[[#This Row],[Code]],'MPG Payment'!B:B,0))</f>
        <v>BMC Code :2007</v>
      </c>
      <c r="C1114" t="str">
        <f>VLOOKUP(Table2[[#This Row],[Code]],'MPG Payment'!B:C,2,0)</f>
        <v>SARAM</v>
      </c>
      <c r="D1114" s="17">
        <v>20070002</v>
      </c>
      <c r="E1114" s="17" t="s">
        <v>40</v>
      </c>
      <c r="F1114" s="1">
        <v>5</v>
      </c>
      <c r="G1114" s="13">
        <v>9.84</v>
      </c>
      <c r="H1114" s="13">
        <v>391.41869999999994</v>
      </c>
      <c r="I1114" s="166">
        <v>0</v>
      </c>
      <c r="J1114" s="191">
        <v>0</v>
      </c>
      <c r="K1114" s="166">
        <v>0</v>
      </c>
      <c r="L1114" s="166">
        <v>0</v>
      </c>
      <c r="M1114" s="18">
        <v>0</v>
      </c>
      <c r="N1114" s="165">
        <f>VLOOKUP(Table2[[#This Row],[Code]],'MPG Payment'!$B$4:$Z$130,25,0)</f>
        <v>0</v>
      </c>
      <c r="O1114" s="170">
        <f t="shared" si="75"/>
        <v>391</v>
      </c>
      <c r="P1114" t="str">
        <f>IFERROR(VLOOKUP(D1114,'Bank Master'!$C$3:$D$7987,2,0),"Indirect")</f>
        <v>Direct</v>
      </c>
      <c r="Q1114" t="str">
        <f>IFERROR(VLOOKUP(A1114,Table1424[],6,0),0)</f>
        <v>TEJWANTI DEVI</v>
      </c>
      <c r="R1114" t="str">
        <f>IFERROR(VLOOKUP(A1114,Table1424[],7,0),0)</f>
        <v>5706108003327</v>
      </c>
      <c r="S1114" t="str">
        <f>IFERROR(VLOOKUP(A1114,Table1424[],8,0),0)</f>
        <v>CNRB0005706</v>
      </c>
      <c r="T1114">
        <f>IFERROR(VLOOKUP(A1114,Table1424[],9,0),0)</f>
        <v>0</v>
      </c>
      <c r="U1114" s="40">
        <f>IFERROR(VLOOKUP(A1114,Table1424[],10,0),0)</f>
        <v>0</v>
      </c>
      <c r="V1114">
        <f t="shared" si="76"/>
        <v>1</v>
      </c>
      <c r="W1114" t="str">
        <f t="shared" si="77"/>
        <v>Available</v>
      </c>
      <c r="X1114" s="164" t="str" cm="1">
        <f t="array" aca="1" ref="X1114" ca="1">SUBSTITUTE(SUBSTITUTE(MID(CELL("filename"),FIND("[",CELL("filename"))+1,FIND("]",CELL("filename"))-FIND("[",CELL("filename"))-1)," JH Farmer Payment-",""),".xlsx","")</f>
        <v>Indent</v>
      </c>
      <c r="Y1114" s="13">
        <f t="shared" si="74"/>
        <v>9.9445807926829257</v>
      </c>
      <c r="Z1114" s="3">
        <v>0</v>
      </c>
    </row>
    <row r="1115" spans="1:26" x14ac:dyDescent="0.25">
      <c r="A1115" t="str">
        <f>CONCATENATE(Table2[[#This Row],[Code]],Table2[[#This Row],[Farmers Code]])</f>
        <v>200700020013</v>
      </c>
      <c r="B1115" s="1" t="str">
        <f>INDEX('MPG Payment'!$A:$A,MATCH(Table2[[#This Row],[Code]],'MPG Payment'!B:B,0))</f>
        <v>BMC Code :2007</v>
      </c>
      <c r="C1115" t="str">
        <f>VLOOKUP(Table2[[#This Row],[Code]],'MPG Payment'!B:C,2,0)</f>
        <v>SARAM</v>
      </c>
      <c r="D1115" s="17">
        <v>20070002</v>
      </c>
      <c r="E1115" s="17" t="s">
        <v>23</v>
      </c>
      <c r="F1115" s="1">
        <v>5</v>
      </c>
      <c r="G1115" s="13">
        <v>9.93</v>
      </c>
      <c r="H1115" s="13">
        <v>475.86369999999999</v>
      </c>
      <c r="I1115" s="166">
        <v>0</v>
      </c>
      <c r="J1115" s="191">
        <v>0</v>
      </c>
      <c r="K1115" s="166">
        <v>0</v>
      </c>
      <c r="L1115" s="166">
        <v>0</v>
      </c>
      <c r="M1115" s="18">
        <v>0</v>
      </c>
      <c r="N1115" s="165">
        <f>VLOOKUP(Table2[[#This Row],[Code]],'MPG Payment'!$B$4:$Z$130,25,0)</f>
        <v>0</v>
      </c>
      <c r="O1115" s="170">
        <f t="shared" si="75"/>
        <v>476</v>
      </c>
      <c r="P1115" t="str">
        <f>IFERROR(VLOOKUP(D1115,'Bank Master'!$C$3:$D$7987,2,0),"Indirect")</f>
        <v>Direct</v>
      </c>
      <c r="Q1115" t="str">
        <f>IFERROR(VLOOKUP(A1115,Table1424[],6,0),0)</f>
        <v>NIRASO DEVI</v>
      </c>
      <c r="R1115" t="str">
        <f>IFERROR(VLOOKUP(A1115,Table1424[],7,0),0)</f>
        <v>494410510003130</v>
      </c>
      <c r="S1115" t="str">
        <f>IFERROR(VLOOKUP(A1115,Table1424[],8,0),0)</f>
        <v>BKID0004944</v>
      </c>
      <c r="T1115">
        <f>IFERROR(VLOOKUP(A1115,Table1424[],9,0),0)</f>
        <v>0</v>
      </c>
      <c r="U1115" s="40">
        <f>IFERROR(VLOOKUP(A1115,Table1424[],10,0),0)</f>
        <v>0</v>
      </c>
      <c r="V1115">
        <f t="shared" si="76"/>
        <v>1</v>
      </c>
      <c r="W1115" t="str">
        <f t="shared" si="77"/>
        <v>Available</v>
      </c>
      <c r="X1115" s="164" t="str" cm="1">
        <f t="array" aca="1" ref="X1115" ca="1">SUBSTITUTE(SUBSTITUTE(MID(CELL("filename"),FIND("[",CELL("filename"))+1,FIND("]",CELL("filename"))-FIND("[",CELL("filename"))-1)," JH Farmer Payment-",""),".xlsx","")</f>
        <v>Indent</v>
      </c>
      <c r="Y1115" s="13">
        <f t="shared" si="74"/>
        <v>11.980455689828801</v>
      </c>
      <c r="Z1115" s="3">
        <v>0</v>
      </c>
    </row>
    <row r="1116" spans="1:26" x14ac:dyDescent="0.25">
      <c r="A1116" t="str">
        <f>CONCATENATE(Table2[[#This Row],[Code]],Table2[[#This Row],[Farmers Code]])</f>
        <v>200700020014</v>
      </c>
      <c r="B1116" s="1" t="str">
        <f>INDEX('MPG Payment'!$A:$A,MATCH(Table2[[#This Row],[Code]],'MPG Payment'!B:B,0))</f>
        <v>BMC Code :2007</v>
      </c>
      <c r="C1116" t="str">
        <f>VLOOKUP(Table2[[#This Row],[Code]],'MPG Payment'!B:C,2,0)</f>
        <v>SARAM</v>
      </c>
      <c r="D1116" s="17">
        <v>20070002</v>
      </c>
      <c r="E1116" s="17" t="s">
        <v>24</v>
      </c>
      <c r="F1116" s="1">
        <v>6</v>
      </c>
      <c r="G1116" s="13">
        <v>27.379999999999995</v>
      </c>
      <c r="H1116" s="13">
        <v>1011.0953</v>
      </c>
      <c r="I1116" s="166">
        <v>0</v>
      </c>
      <c r="J1116" s="191">
        <v>0</v>
      </c>
      <c r="K1116" s="166">
        <v>0</v>
      </c>
      <c r="L1116" s="166">
        <v>0</v>
      </c>
      <c r="M1116" s="18">
        <v>0</v>
      </c>
      <c r="N1116" s="165">
        <f>VLOOKUP(Table2[[#This Row],[Code]],'MPG Payment'!$B$4:$Z$130,25,0)</f>
        <v>0</v>
      </c>
      <c r="O1116" s="170">
        <f t="shared" si="75"/>
        <v>1011</v>
      </c>
      <c r="P1116" t="str">
        <f>IFERROR(VLOOKUP(D1116,'Bank Master'!$C$3:$D$7987,2,0),"Indirect")</f>
        <v>Direct</v>
      </c>
      <c r="Q1116" t="str">
        <f>IFERROR(VLOOKUP(A1116,Table1424[],6,0),0)</f>
        <v>KULESHWAR YADAV</v>
      </c>
      <c r="R1116" t="str">
        <f>IFERROR(VLOOKUP(A1116,Table1424[],7,0),0)</f>
        <v>5706101000933</v>
      </c>
      <c r="S1116" t="str">
        <f>IFERROR(VLOOKUP(A1116,Table1424[],8,0),0)</f>
        <v>CNRB0005706</v>
      </c>
      <c r="T1116">
        <f>IFERROR(VLOOKUP(A1116,Table1424[],9,0),0)</f>
        <v>0</v>
      </c>
      <c r="U1116" s="40">
        <f>IFERROR(VLOOKUP(A1116,Table1424[],10,0),0)</f>
        <v>0</v>
      </c>
      <c r="V1116">
        <f t="shared" si="76"/>
        <v>1</v>
      </c>
      <c r="W1116" t="str">
        <f t="shared" si="77"/>
        <v>Available</v>
      </c>
      <c r="X1116" s="164" t="str" cm="1">
        <f t="array" aca="1" ref="X1116" ca="1">SUBSTITUTE(SUBSTITUTE(MID(CELL("filename"),FIND("[",CELL("filename"))+1,FIND("]",CELL("filename"))-FIND("[",CELL("filename"))-1)," JH Farmer Payment-",""),".xlsx","")</f>
        <v>Indent</v>
      </c>
      <c r="Y1116" s="13">
        <f t="shared" si="74"/>
        <v>11.078472972972975</v>
      </c>
      <c r="Z1116" s="3">
        <v>0</v>
      </c>
    </row>
    <row r="1117" spans="1:26" x14ac:dyDescent="0.25">
      <c r="A1117" t="str">
        <f>CONCATENATE(Table2[[#This Row],[Code]],Table2[[#This Row],[Farmers Code]])</f>
        <v>200700020016</v>
      </c>
      <c r="B1117" s="1" t="str">
        <f>INDEX('MPG Payment'!$A:$A,MATCH(Table2[[#This Row],[Code]],'MPG Payment'!B:B,0))</f>
        <v>BMC Code :2007</v>
      </c>
      <c r="C1117" t="str">
        <f>VLOOKUP(Table2[[#This Row],[Code]],'MPG Payment'!B:C,2,0)</f>
        <v>SARAM</v>
      </c>
      <c r="D1117" s="17">
        <v>20070002</v>
      </c>
      <c r="E1117" s="17" t="s">
        <v>26</v>
      </c>
      <c r="F1117" s="1">
        <v>10</v>
      </c>
      <c r="G1117" s="13">
        <v>167.11</v>
      </c>
      <c r="H1117" s="13">
        <v>8473.8781000000017</v>
      </c>
      <c r="I1117" s="166">
        <v>0</v>
      </c>
      <c r="J1117" s="191">
        <v>0</v>
      </c>
      <c r="K1117" s="166">
        <v>0</v>
      </c>
      <c r="L1117" s="166">
        <v>0</v>
      </c>
      <c r="M1117" s="18">
        <v>0</v>
      </c>
      <c r="N1117" s="165">
        <f>VLOOKUP(Table2[[#This Row],[Code]],'MPG Payment'!$B$4:$Z$130,25,0)</f>
        <v>0</v>
      </c>
      <c r="O1117" s="170">
        <f t="shared" si="75"/>
        <v>8474</v>
      </c>
      <c r="P1117" t="str">
        <f>IFERROR(VLOOKUP(D1117,'Bank Master'!$C$3:$D$7987,2,0),"Indirect")</f>
        <v>Direct</v>
      </c>
      <c r="Q1117" t="str">
        <f>IFERROR(VLOOKUP(A1117,Table1424[],6,0),0)</f>
        <v>SHANTI DEVI</v>
      </c>
      <c r="R1117" t="str">
        <f>IFERROR(VLOOKUP(A1117,Table1424[],7,0),0)</f>
        <v>494410110001880</v>
      </c>
      <c r="S1117" t="str">
        <f>IFERROR(VLOOKUP(A1117,Table1424[],8,0),0)</f>
        <v>BKID0004944</v>
      </c>
      <c r="T1117">
        <f>IFERROR(VLOOKUP(A1117,Table1424[],9,0),0)</f>
        <v>0</v>
      </c>
      <c r="U1117" s="40">
        <f>IFERROR(VLOOKUP(A1117,Table1424[],10,0),0)</f>
        <v>0</v>
      </c>
      <c r="V1117">
        <f t="shared" si="76"/>
        <v>1</v>
      </c>
      <c r="W1117" t="str">
        <f t="shared" si="77"/>
        <v>Available</v>
      </c>
      <c r="X1117" s="164" t="str" cm="1">
        <f t="array" aca="1" ref="X1117" ca="1">SUBSTITUTE(SUBSTITUTE(MID(CELL("filename"),FIND("[",CELL("filename"))+1,FIND("]",CELL("filename"))-FIND("[",CELL("filename"))-1)," JH Farmer Payment-",""),".xlsx","")</f>
        <v>Indent</v>
      </c>
      <c r="Y1117" s="13">
        <f t="shared" si="74"/>
        <v>25.354192148883971</v>
      </c>
      <c r="Z1117" s="3">
        <v>0</v>
      </c>
    </row>
    <row r="1118" spans="1:26" x14ac:dyDescent="0.25">
      <c r="A1118" t="str">
        <f>CONCATENATE(Table2[[#This Row],[Code]],Table2[[#This Row],[Farmers Code]])</f>
        <v>200700020018</v>
      </c>
      <c r="B1118" s="1" t="str">
        <f>INDEX('MPG Payment'!$A:$A,MATCH(Table2[[#This Row],[Code]],'MPG Payment'!B:B,0))</f>
        <v>BMC Code :2007</v>
      </c>
      <c r="C1118" t="str">
        <f>VLOOKUP(Table2[[#This Row],[Code]],'MPG Payment'!B:C,2,0)</f>
        <v>SARAM</v>
      </c>
      <c r="D1118" s="17">
        <v>20070002</v>
      </c>
      <c r="E1118" s="17" t="s">
        <v>2</v>
      </c>
      <c r="F1118" s="1">
        <v>12</v>
      </c>
      <c r="G1118" s="13">
        <v>36.019999999999996</v>
      </c>
      <c r="H1118" s="13">
        <v>1575.5017</v>
      </c>
      <c r="I1118" s="166">
        <v>0</v>
      </c>
      <c r="J1118" s="191">
        <v>0</v>
      </c>
      <c r="K1118" s="166">
        <v>0</v>
      </c>
      <c r="L1118" s="166">
        <v>0</v>
      </c>
      <c r="M1118" s="18">
        <v>0</v>
      </c>
      <c r="N1118" s="165">
        <f>VLOOKUP(Table2[[#This Row],[Code]],'MPG Payment'!$B$4:$Z$130,25,0)</f>
        <v>0</v>
      </c>
      <c r="O1118" s="170">
        <f t="shared" si="75"/>
        <v>1576</v>
      </c>
      <c r="P1118" t="str">
        <f>IFERROR(VLOOKUP(D1118,'Bank Master'!$C$3:$D$7987,2,0),"Indirect")</f>
        <v>Direct</v>
      </c>
      <c r="Q1118" t="str">
        <f>IFERROR(VLOOKUP(A1118,Table1424[],6,0),0)</f>
        <v>BASUDEO MAHTO</v>
      </c>
      <c r="R1118" t="str">
        <f>IFERROR(VLOOKUP(A1118,Table1424[],7,0),0)</f>
        <v>494410100005928</v>
      </c>
      <c r="S1118" t="str">
        <f>IFERROR(VLOOKUP(A1118,Table1424[],8,0),0)</f>
        <v>BKID0004944</v>
      </c>
      <c r="T1118">
        <f>IFERROR(VLOOKUP(A1118,Table1424[],9,0),0)</f>
        <v>0</v>
      </c>
      <c r="U1118" s="40">
        <f>IFERROR(VLOOKUP(A1118,Table1424[],10,0),0)</f>
        <v>0</v>
      </c>
      <c r="V1118">
        <f t="shared" si="76"/>
        <v>1</v>
      </c>
      <c r="W1118" t="str">
        <f t="shared" si="77"/>
        <v>Available</v>
      </c>
      <c r="X1118" s="164" t="str" cm="1">
        <f t="array" aca="1" ref="X1118" ca="1">SUBSTITUTE(SUBSTITUTE(MID(CELL("filename"),FIND("[",CELL("filename"))+1,FIND("]",CELL("filename"))-FIND("[",CELL("filename"))-1)," JH Farmer Payment-",""),".xlsx","")</f>
        <v>Indent</v>
      </c>
      <c r="Y1118" s="13">
        <f t="shared" si="74"/>
        <v>26.243781787895617</v>
      </c>
      <c r="Z1118" s="3">
        <v>0</v>
      </c>
    </row>
    <row r="1119" spans="1:26" x14ac:dyDescent="0.25">
      <c r="A1119" t="str">
        <f>CONCATENATE(Table2[[#This Row],[Code]],Table2[[#This Row],[Farmers Code]])</f>
        <v>200700020019</v>
      </c>
      <c r="B1119" s="1" t="str">
        <f>INDEX('MPG Payment'!$A:$A,MATCH(Table2[[#This Row],[Code]],'MPG Payment'!B:B,0))</f>
        <v>BMC Code :2007</v>
      </c>
      <c r="C1119" t="str">
        <f>VLOOKUP(Table2[[#This Row],[Code]],'MPG Payment'!B:C,2,0)</f>
        <v>SARAM</v>
      </c>
      <c r="D1119" s="17">
        <v>20070002</v>
      </c>
      <c r="E1119" s="17" t="s">
        <v>3</v>
      </c>
      <c r="F1119" s="1">
        <v>12</v>
      </c>
      <c r="G1119" s="13">
        <v>153.81</v>
      </c>
      <c r="H1119" s="13">
        <v>8805.4706999999999</v>
      </c>
      <c r="I1119" s="166">
        <v>0</v>
      </c>
      <c r="J1119" s="191">
        <v>0</v>
      </c>
      <c r="K1119" s="166">
        <v>0</v>
      </c>
      <c r="L1119" s="166">
        <v>0</v>
      </c>
      <c r="M1119" s="18">
        <v>0</v>
      </c>
      <c r="N1119" s="165">
        <f>VLOOKUP(Table2[[#This Row],[Code]],'MPG Payment'!$B$4:$Z$130,25,0)</f>
        <v>0</v>
      </c>
      <c r="O1119" s="170">
        <f t="shared" si="75"/>
        <v>8805</v>
      </c>
      <c r="P1119" t="str">
        <f>IFERROR(VLOOKUP(D1119,'Bank Master'!$C$3:$D$7987,2,0),"Indirect")</f>
        <v>Direct</v>
      </c>
      <c r="Q1119" t="str">
        <f>IFERROR(VLOOKUP(A1119,Table1424[],6,0),0)</f>
        <v>BINITA KUMARI</v>
      </c>
      <c r="R1119" t="str">
        <f>IFERROR(VLOOKUP(A1119,Table1424[],7,0),0)</f>
        <v>494418210007473</v>
      </c>
      <c r="S1119" t="str">
        <f>IFERROR(VLOOKUP(A1119,Table1424[],8,0),0)</f>
        <v>BKID0004944</v>
      </c>
      <c r="T1119">
        <f>IFERROR(VLOOKUP(A1119,Table1424[],9,0),0)</f>
        <v>0</v>
      </c>
      <c r="U1119" s="40">
        <f>IFERROR(VLOOKUP(A1119,Table1424[],10,0),0)</f>
        <v>0</v>
      </c>
      <c r="V1119">
        <f t="shared" si="76"/>
        <v>1</v>
      </c>
      <c r="W1119" t="str">
        <f t="shared" si="77"/>
        <v>Available</v>
      </c>
      <c r="X1119" s="164" t="str" cm="1">
        <f t="array" aca="1" ref="X1119" ca="1">SUBSTITUTE(SUBSTITUTE(MID(CELL("filename"),FIND("[",CELL("filename"))+1,FIND("]",CELL("filename"))-FIND("[",CELL("filename"))-1)," JH Farmer Payment-",""),".xlsx","")</f>
        <v>Indent</v>
      </c>
      <c r="Y1119" s="13">
        <f t="shared" si="74"/>
        <v>34.349407840842602</v>
      </c>
      <c r="Z1119" s="3">
        <v>0</v>
      </c>
    </row>
    <row r="1120" spans="1:26" x14ac:dyDescent="0.25">
      <c r="A1120" t="str">
        <f>CONCATENATE(Table2[[#This Row],[Code]],Table2[[#This Row],[Farmers Code]])</f>
        <v>200700020021</v>
      </c>
      <c r="B1120" s="1" t="str">
        <f>INDEX('MPG Payment'!$A:$A,MATCH(Table2[[#This Row],[Code]],'MPG Payment'!B:B,0))</f>
        <v>BMC Code :2007</v>
      </c>
      <c r="C1120" t="str">
        <f>VLOOKUP(Table2[[#This Row],[Code]],'MPG Payment'!B:C,2,0)</f>
        <v>SARAM</v>
      </c>
      <c r="D1120" s="17">
        <v>20070002</v>
      </c>
      <c r="E1120" s="17" t="s">
        <v>28</v>
      </c>
      <c r="F1120" s="1">
        <v>7</v>
      </c>
      <c r="G1120" s="13">
        <v>57.800000000000004</v>
      </c>
      <c r="H1120" s="13">
        <v>2332.0756000000001</v>
      </c>
      <c r="I1120" s="166">
        <v>0</v>
      </c>
      <c r="J1120" s="191">
        <v>0</v>
      </c>
      <c r="K1120" s="166">
        <v>0</v>
      </c>
      <c r="L1120" s="166">
        <v>0</v>
      </c>
      <c r="M1120" s="18">
        <v>0</v>
      </c>
      <c r="N1120" s="165">
        <f>VLOOKUP(Table2[[#This Row],[Code]],'MPG Payment'!$B$4:$Z$130,25,0)</f>
        <v>0</v>
      </c>
      <c r="O1120" s="170">
        <f t="shared" si="75"/>
        <v>2332</v>
      </c>
      <c r="P1120" t="str">
        <f>IFERROR(VLOOKUP(D1120,'Bank Master'!$C$3:$D$7987,2,0),"Indirect")</f>
        <v>Direct</v>
      </c>
      <c r="Q1120" t="str">
        <f>IFERROR(VLOOKUP(A1120,Table1424[],6,0),0)</f>
        <v>KIRAN DEVI</v>
      </c>
      <c r="R1120" t="str">
        <f>IFERROR(VLOOKUP(A1120,Table1424[],7,0),0)</f>
        <v>494410110009932</v>
      </c>
      <c r="S1120" t="str">
        <f>IFERROR(VLOOKUP(A1120,Table1424[],8,0),0)</f>
        <v>BKID0004944</v>
      </c>
      <c r="T1120">
        <f>IFERROR(VLOOKUP(A1120,Table1424[],9,0),0)</f>
        <v>0</v>
      </c>
      <c r="U1120" s="40">
        <f>IFERROR(VLOOKUP(A1120,Table1424[],10,0),0)</f>
        <v>0</v>
      </c>
      <c r="V1120">
        <f t="shared" si="76"/>
        <v>1</v>
      </c>
      <c r="W1120" t="str">
        <f t="shared" si="77"/>
        <v>Available</v>
      </c>
      <c r="X1120" s="164" t="str" cm="1">
        <f t="array" aca="1" ref="X1120" ca="1">SUBSTITUTE(SUBSTITUTE(MID(CELL("filename"),FIND("[",CELL("filename"))+1,FIND("]",CELL("filename"))-FIND("[",CELL("filename"))-1)," JH Farmer Payment-",""),".xlsx","")</f>
        <v>Indent</v>
      </c>
      <c r="Y1120" s="13">
        <f t="shared" si="74"/>
        <v>14.121565051903115</v>
      </c>
      <c r="Z1120" s="3">
        <v>0</v>
      </c>
    </row>
    <row r="1121" spans="1:26" x14ac:dyDescent="0.25">
      <c r="A1121" t="str">
        <f>CONCATENATE(Table2[[#This Row],[Code]],Table2[[#This Row],[Farmers Code]])</f>
        <v>200700020026</v>
      </c>
      <c r="B1121" s="1" t="str">
        <f>INDEX('MPG Payment'!$A:$A,MATCH(Table2[[#This Row],[Code]],'MPG Payment'!B:B,0))</f>
        <v>BMC Code :2007</v>
      </c>
      <c r="C1121" t="str">
        <f>VLOOKUP(Table2[[#This Row],[Code]],'MPG Payment'!B:C,2,0)</f>
        <v>SARAM</v>
      </c>
      <c r="D1121" s="17">
        <v>20070002</v>
      </c>
      <c r="E1121" s="17" t="s">
        <v>39</v>
      </c>
      <c r="F1121" s="1">
        <v>12</v>
      </c>
      <c r="G1121" s="13">
        <v>26.349999999999998</v>
      </c>
      <c r="H1121" s="13">
        <v>1048.7773</v>
      </c>
      <c r="I1121" s="166">
        <v>0</v>
      </c>
      <c r="J1121" s="191">
        <v>0</v>
      </c>
      <c r="K1121" s="166">
        <v>0</v>
      </c>
      <c r="L1121" s="166">
        <v>0</v>
      </c>
      <c r="M1121" s="18">
        <v>0</v>
      </c>
      <c r="N1121" s="165">
        <f>VLOOKUP(Table2[[#This Row],[Code]],'MPG Payment'!$B$4:$Z$130,25,0)</f>
        <v>0</v>
      </c>
      <c r="O1121" s="170">
        <f t="shared" si="75"/>
        <v>1049</v>
      </c>
      <c r="P1121" t="str">
        <f>IFERROR(VLOOKUP(D1121,'Bank Master'!$C$3:$D$7987,2,0),"Indirect")</f>
        <v>Direct</v>
      </c>
      <c r="Q1121" t="str">
        <f>IFERROR(VLOOKUP(A1121,Table1424[],6,0),0)</f>
        <v>KALPANA KUMARI</v>
      </c>
      <c r="R1121" t="str">
        <f>IFERROR(VLOOKUP(A1121,Table1424[],7,0),0)</f>
        <v>494418210007263</v>
      </c>
      <c r="S1121" t="str">
        <f>IFERROR(VLOOKUP(A1121,Table1424[],8,0),0)</f>
        <v>BKID0004944</v>
      </c>
      <c r="T1121">
        <f>IFERROR(VLOOKUP(A1121,Table1424[],9,0),0)</f>
        <v>0</v>
      </c>
      <c r="U1121" s="40">
        <f>IFERROR(VLOOKUP(A1121,Table1424[],10,0),0)</f>
        <v>46069</v>
      </c>
      <c r="V1121">
        <f t="shared" si="76"/>
        <v>1</v>
      </c>
      <c r="W1121" t="str">
        <f t="shared" si="77"/>
        <v>Available</v>
      </c>
      <c r="X1121" s="164" t="str" cm="1">
        <f t="array" aca="1" ref="X1121" ca="1">SUBSTITUTE(SUBSTITUTE(MID(CELL("filename"),FIND("[",CELL("filename"))+1,FIND("]",CELL("filename"))-FIND("[",CELL("filename"))-1)," JH Farmer Payment-",""),".xlsx","")</f>
        <v>Indent</v>
      </c>
      <c r="Y1121" s="13">
        <f t="shared" si="74"/>
        <v>23.881077039848204</v>
      </c>
      <c r="Z1121" s="3">
        <v>0</v>
      </c>
    </row>
    <row r="1122" spans="1:26" x14ac:dyDescent="0.25">
      <c r="A1122" t="str">
        <f>CONCATENATE(Table2[[#This Row],[Code]],Table2[[#This Row],[Farmers Code]])</f>
        <v>200700020027</v>
      </c>
      <c r="B1122" s="1" t="str">
        <f>INDEX('MPG Payment'!$A:$A,MATCH(Table2[[#This Row],[Code]],'MPG Payment'!B:B,0))</f>
        <v>BMC Code :2007</v>
      </c>
      <c r="C1122" t="str">
        <f>VLOOKUP(Table2[[#This Row],[Code]],'MPG Payment'!B:C,2,0)</f>
        <v>SARAM</v>
      </c>
      <c r="D1122" s="17">
        <v>20070002</v>
      </c>
      <c r="E1122" s="17" t="s">
        <v>6</v>
      </c>
      <c r="F1122" s="1">
        <v>12</v>
      </c>
      <c r="G1122" s="13">
        <v>88.38</v>
      </c>
      <c r="H1122" s="13">
        <v>3714.0665000000004</v>
      </c>
      <c r="I1122" s="166">
        <v>0</v>
      </c>
      <c r="J1122" s="191">
        <v>0</v>
      </c>
      <c r="K1122" s="166">
        <v>0</v>
      </c>
      <c r="L1122" s="166">
        <v>0</v>
      </c>
      <c r="M1122" s="18">
        <v>0</v>
      </c>
      <c r="N1122" s="165">
        <f>VLOOKUP(Table2[[#This Row],[Code]],'MPG Payment'!$B$4:$Z$130,25,0)</f>
        <v>0</v>
      </c>
      <c r="O1122" s="170">
        <f t="shared" si="75"/>
        <v>3714</v>
      </c>
      <c r="P1122" t="str">
        <f>IFERROR(VLOOKUP(D1122,'Bank Master'!$C$3:$D$7987,2,0),"Indirect")</f>
        <v>Direct</v>
      </c>
      <c r="Q1122" t="str">
        <f>IFERROR(VLOOKUP(A1122,Table1424[],6,0),0)</f>
        <v>PUNAM KUMARI</v>
      </c>
      <c r="R1122" t="str">
        <f>IFERROR(VLOOKUP(A1122,Table1424[],7,0),0)</f>
        <v>494410110012320</v>
      </c>
      <c r="S1122" t="str">
        <f>IFERROR(VLOOKUP(A1122,Table1424[],8,0),0)</f>
        <v>BKID0004944</v>
      </c>
      <c r="T1122">
        <f>IFERROR(VLOOKUP(A1122,Table1424[],9,0),0)</f>
        <v>0</v>
      </c>
      <c r="U1122" s="40">
        <f>IFERROR(VLOOKUP(A1122,Table1424[],10,0),0)</f>
        <v>46146</v>
      </c>
      <c r="V1122">
        <f t="shared" si="76"/>
        <v>1</v>
      </c>
      <c r="W1122" t="str">
        <f t="shared" si="77"/>
        <v>Available</v>
      </c>
      <c r="X1122" s="164" t="str" cm="1">
        <f t="array" aca="1" ref="X1122" ca="1">SUBSTITUTE(SUBSTITUTE(MID(CELL("filename"),FIND("[",CELL("filename"))+1,FIND("]",CELL("filename"))-FIND("[",CELL("filename"))-1)," JH Farmer Payment-",""),".xlsx","")</f>
        <v>Indent</v>
      </c>
      <c r="Y1122" s="13">
        <f t="shared" si="74"/>
        <v>25.214300746775297</v>
      </c>
      <c r="Z1122" s="3">
        <v>0</v>
      </c>
    </row>
    <row r="1123" spans="1:26" x14ac:dyDescent="0.25">
      <c r="A1123" t="str">
        <f>CONCATENATE(Table2[[#This Row],[Code]],Table2[[#This Row],[Farmers Code]])</f>
        <v>200700030002</v>
      </c>
      <c r="B1123" s="1" t="str">
        <f>INDEX('MPG Payment'!$A:$A,MATCH(Table2[[#This Row],[Code]],'MPG Payment'!B:B,0))</f>
        <v>BMC Code :2007</v>
      </c>
      <c r="C1123" t="str">
        <f>VLOOKUP(Table2[[#This Row],[Code]],'MPG Payment'!B:C,2,0)</f>
        <v>MURUPIRI</v>
      </c>
      <c r="D1123" s="17">
        <v>20070003</v>
      </c>
      <c r="E1123" s="17" t="s">
        <v>17</v>
      </c>
      <c r="F1123" s="1">
        <v>13</v>
      </c>
      <c r="G1123" s="13">
        <v>156.53</v>
      </c>
      <c r="H1123" s="13">
        <v>7848.3460000000005</v>
      </c>
      <c r="I1123" s="166">
        <v>0</v>
      </c>
      <c r="J1123" s="191">
        <v>0</v>
      </c>
      <c r="K1123" s="166">
        <v>0</v>
      </c>
      <c r="L1123" s="166">
        <v>0</v>
      </c>
      <c r="M1123" s="18">
        <v>0</v>
      </c>
      <c r="N1123" s="165">
        <f>VLOOKUP(Table2[[#This Row],[Code]],'MPG Payment'!$B$4:$Z$130,25,0)</f>
        <v>0</v>
      </c>
      <c r="O1123" s="170">
        <f t="shared" si="75"/>
        <v>7848</v>
      </c>
      <c r="P1123" t="str">
        <f>IFERROR(VLOOKUP(D1123,'Bank Master'!$C$3:$D$7987,2,0),"Indirect")</f>
        <v>Direct</v>
      </c>
      <c r="Q1123" t="str">
        <f>IFERROR(VLOOKUP(A1123,Table1424[],6,0),0)</f>
        <v>ASHOK PRAJAPATI</v>
      </c>
      <c r="R1123" t="str">
        <f>IFERROR(VLOOKUP(A1123,Table1424[],7,0),0)</f>
        <v>5706101001652</v>
      </c>
      <c r="S1123" t="str">
        <f>IFERROR(VLOOKUP(A1123,Table1424[],8,0),0)</f>
        <v>CNRB0005706</v>
      </c>
      <c r="T1123" t="str">
        <f>IFERROR(VLOOKUP(A1123,Table1424[],9,0),0)</f>
        <v>CANARA BANK</v>
      </c>
      <c r="U1123" s="40">
        <f>IFERROR(VLOOKUP(A1123,Table1424[],10,0),0)</f>
        <v>45565</v>
      </c>
      <c r="V1123">
        <f t="shared" si="76"/>
        <v>1</v>
      </c>
      <c r="W1123" t="str">
        <f t="shared" si="77"/>
        <v>Available</v>
      </c>
      <c r="X1123" s="164" t="str" cm="1">
        <f t="array" aca="1" ref="X1123" ca="1">SUBSTITUTE(SUBSTITUTE(MID(CELL("filename"),FIND("[",CELL("filename"))+1,FIND("]",CELL("filename"))-FIND("[",CELL("filename"))-1)," JH Farmer Payment-",""),".xlsx","")</f>
        <v>Indent</v>
      </c>
      <c r="Y1123" s="13">
        <f t="shared" si="74"/>
        <v>32.590716795502459</v>
      </c>
      <c r="Z1123" s="3">
        <v>0</v>
      </c>
    </row>
    <row r="1124" spans="1:26" x14ac:dyDescent="0.25">
      <c r="A1124" t="str">
        <f>CONCATENATE(Table2[[#This Row],[Code]],Table2[[#This Row],[Farmers Code]])</f>
        <v>200700030009</v>
      </c>
      <c r="B1124" s="1" t="str">
        <f>INDEX('MPG Payment'!$A:$A,MATCH(Table2[[#This Row],[Code]],'MPG Payment'!B:B,0))</f>
        <v>BMC Code :2007</v>
      </c>
      <c r="C1124" t="str">
        <f>VLOOKUP(Table2[[#This Row],[Code]],'MPG Payment'!B:C,2,0)</f>
        <v>MURUPIRI</v>
      </c>
      <c r="D1124" s="17">
        <v>20070003</v>
      </c>
      <c r="E1124" s="17" t="s">
        <v>36</v>
      </c>
      <c r="F1124" s="1">
        <v>8</v>
      </c>
      <c r="G1124" s="13">
        <v>22.99</v>
      </c>
      <c r="H1124" s="13">
        <v>1171.6268</v>
      </c>
      <c r="I1124" s="166">
        <v>0</v>
      </c>
      <c r="J1124" s="191">
        <v>0</v>
      </c>
      <c r="K1124" s="166">
        <v>0</v>
      </c>
      <c r="L1124" s="166">
        <v>0</v>
      </c>
      <c r="M1124" s="18">
        <v>0</v>
      </c>
      <c r="N1124" s="165">
        <f>VLOOKUP(Table2[[#This Row],[Code]],'MPG Payment'!$B$4:$Z$130,25,0)</f>
        <v>0</v>
      </c>
      <c r="O1124" s="170">
        <f t="shared" si="75"/>
        <v>1172</v>
      </c>
      <c r="P1124" t="str">
        <f>IFERROR(VLOOKUP(D1124,'Bank Master'!$C$3:$D$7987,2,0),"Indirect")</f>
        <v>Direct</v>
      </c>
      <c r="Q1124" t="str">
        <f>IFERROR(VLOOKUP(A1124,Table1424[],6,0),0)</f>
        <v>BILASO KUMARI</v>
      </c>
      <c r="R1124" t="str">
        <f>IFERROR(VLOOKUP(A1124,Table1424[],7,0),0)</f>
        <v>5706108005074</v>
      </c>
      <c r="S1124" t="str">
        <f>IFERROR(VLOOKUP(A1124,Table1424[],8,0),0)</f>
        <v>CNRB0005706</v>
      </c>
      <c r="T1124" t="str">
        <f>IFERROR(VLOOKUP(A1124,Table1424[],9,0),0)</f>
        <v>CANARA BANK</v>
      </c>
      <c r="U1124" s="40">
        <f>IFERROR(VLOOKUP(A1124,Table1424[],10,0),0)</f>
        <v>45586</v>
      </c>
      <c r="V1124">
        <f t="shared" si="76"/>
        <v>1</v>
      </c>
      <c r="W1124" t="str">
        <f t="shared" si="77"/>
        <v>Available</v>
      </c>
      <c r="X1124" s="164" t="str" cm="1">
        <f t="array" aca="1" ref="X1124" ca="1">SUBSTITUTE(SUBSTITUTE(MID(CELL("filename"),FIND("[",CELL("filename"))+1,FIND("]",CELL("filename"))-FIND("[",CELL("filename"))-1)," JH Farmer Payment-",""),".xlsx","")</f>
        <v>Indent</v>
      </c>
      <c r="Y1124" s="13">
        <f t="shared" si="74"/>
        <v>20.384981296215749</v>
      </c>
      <c r="Z1124" s="3">
        <v>0</v>
      </c>
    </row>
    <row r="1125" spans="1:26" x14ac:dyDescent="0.25">
      <c r="A1125" t="str">
        <f>CONCATENATE(Table2[[#This Row],[Code]],Table2[[#This Row],[Farmers Code]])</f>
        <v>200700030014</v>
      </c>
      <c r="B1125" s="1" t="str">
        <f>INDEX('MPG Payment'!$A:$A,MATCH(Table2[[#This Row],[Code]],'MPG Payment'!B:B,0))</f>
        <v>BMC Code :2007</v>
      </c>
      <c r="C1125" t="str">
        <f>VLOOKUP(Table2[[#This Row],[Code]],'MPG Payment'!B:C,2,0)</f>
        <v>MURUPIRI</v>
      </c>
      <c r="D1125" s="17">
        <v>20070003</v>
      </c>
      <c r="E1125" s="17" t="s">
        <v>24</v>
      </c>
      <c r="F1125" s="1">
        <v>7</v>
      </c>
      <c r="G1125" s="13">
        <v>23.290000000000003</v>
      </c>
      <c r="H1125" s="13">
        <v>1325.3264999999999</v>
      </c>
      <c r="I1125" s="166">
        <v>0</v>
      </c>
      <c r="J1125" s="191">
        <v>0</v>
      </c>
      <c r="K1125" s="166">
        <v>0</v>
      </c>
      <c r="L1125" s="166">
        <v>0</v>
      </c>
      <c r="M1125" s="18">
        <v>0</v>
      </c>
      <c r="N1125" s="165">
        <f>VLOOKUP(Table2[[#This Row],[Code]],'MPG Payment'!$B$4:$Z$130,25,0)</f>
        <v>0</v>
      </c>
      <c r="O1125" s="170">
        <f t="shared" si="75"/>
        <v>1325</v>
      </c>
      <c r="P1125" t="str">
        <f>IFERROR(VLOOKUP(D1125,'Bank Master'!$C$3:$D$7987,2,0),"Indirect")</f>
        <v>Direct</v>
      </c>
      <c r="Q1125" t="str">
        <f>IFERROR(VLOOKUP(A1125,Table1424[],6,0),0)</f>
        <v>BABITA DEVI</v>
      </c>
      <c r="R1125" t="str">
        <f>IFERROR(VLOOKUP(A1125,Table1424[],7,0),0)</f>
        <v>110190151212</v>
      </c>
      <c r="S1125" t="str">
        <f>IFERROR(VLOOKUP(A1125,Table1424[],8,0),0)</f>
        <v>CNRB0005706</v>
      </c>
      <c r="T1125">
        <f>IFERROR(VLOOKUP(A1125,Table1424[],9,0),0)</f>
        <v>0</v>
      </c>
      <c r="U1125" s="40">
        <f>IFERROR(VLOOKUP(A1125,Table1424[],10,0),0)</f>
        <v>45908</v>
      </c>
      <c r="V1125">
        <f t="shared" si="76"/>
        <v>1</v>
      </c>
      <c r="W1125" t="str">
        <f t="shared" si="77"/>
        <v>Available</v>
      </c>
      <c r="X1125" s="164" t="str" cm="1">
        <f t="array" aca="1" ref="X1125" ca="1">SUBSTITUTE(SUBSTITUTE(MID(CELL("filename"),FIND("[",CELL("filename"))+1,FIND("]",CELL("filename"))-FIND("[",CELL("filename"))-1)," JH Farmer Payment-",""),".xlsx","")</f>
        <v>Indent</v>
      </c>
      <c r="Y1125" s="13">
        <f t="shared" si="74"/>
        <v>19.916886002576213</v>
      </c>
      <c r="Z1125" s="3">
        <v>0</v>
      </c>
    </row>
    <row r="1126" spans="1:26" x14ac:dyDescent="0.25">
      <c r="A1126" t="str">
        <f>CONCATENATE(Table2[[#This Row],[Code]],Table2[[#This Row],[Farmers Code]])</f>
        <v>200700030016</v>
      </c>
      <c r="B1126" s="1" t="str">
        <f>INDEX('MPG Payment'!$A:$A,MATCH(Table2[[#This Row],[Code]],'MPG Payment'!B:B,0))</f>
        <v>BMC Code :2007</v>
      </c>
      <c r="C1126" t="str">
        <f>VLOOKUP(Table2[[#This Row],[Code]],'MPG Payment'!B:C,2,0)</f>
        <v>MURUPIRI</v>
      </c>
      <c r="D1126" s="17">
        <v>20070003</v>
      </c>
      <c r="E1126" s="17" t="s">
        <v>26</v>
      </c>
      <c r="F1126" s="1">
        <v>7</v>
      </c>
      <c r="G1126" s="13">
        <v>23.049999999999997</v>
      </c>
      <c r="H1126" s="13">
        <v>898.57989999999995</v>
      </c>
      <c r="I1126" s="166">
        <v>0</v>
      </c>
      <c r="J1126" s="191">
        <v>0</v>
      </c>
      <c r="K1126" s="166">
        <v>0</v>
      </c>
      <c r="L1126" s="166">
        <v>0</v>
      </c>
      <c r="M1126" s="18">
        <v>0</v>
      </c>
      <c r="N1126" s="165">
        <f>VLOOKUP(Table2[[#This Row],[Code]],'MPG Payment'!$B$4:$Z$130,25,0)</f>
        <v>0</v>
      </c>
      <c r="O1126" s="170">
        <f t="shared" si="75"/>
        <v>899</v>
      </c>
      <c r="P1126" t="str">
        <f>IFERROR(VLOOKUP(D1126,'Bank Master'!$C$3:$D$7987,2,0),"Indirect")</f>
        <v>Direct</v>
      </c>
      <c r="Q1126" t="str">
        <f>IFERROR(VLOOKUP(A1126,Table1424[],6,0),0)</f>
        <v>BHUNESHWAR MAHTO</v>
      </c>
      <c r="R1126" t="str">
        <f>IFERROR(VLOOKUP(A1126,Table1424[],7,0),0)</f>
        <v>494410110002350</v>
      </c>
      <c r="S1126" t="str">
        <f>IFERROR(VLOOKUP(A1126,Table1424[],8,0),0)</f>
        <v>BKID0004944</v>
      </c>
      <c r="T1126">
        <f>IFERROR(VLOOKUP(A1126,Table1424[],9,0),0)</f>
        <v>0</v>
      </c>
      <c r="U1126" s="40">
        <f>IFERROR(VLOOKUP(A1126,Table1424[],10,0),0)</f>
        <v>0</v>
      </c>
      <c r="V1126">
        <f t="shared" si="76"/>
        <v>1</v>
      </c>
      <c r="W1126" t="str">
        <f t="shared" si="77"/>
        <v>Available</v>
      </c>
      <c r="X1126" s="164" t="str" cm="1">
        <f t="array" aca="1" ref="X1126" ca="1">SUBSTITUTE(SUBSTITUTE(MID(CELL("filename"),FIND("[",CELL("filename"))+1,FIND("]",CELL("filename"))-FIND("[",CELL("filename"))-1)," JH Farmer Payment-",""),".xlsx","")</f>
        <v>Indent</v>
      </c>
      <c r="Y1126" s="13">
        <f t="shared" si="74"/>
        <v>13.64438026030369</v>
      </c>
      <c r="Z1126" s="3">
        <v>0</v>
      </c>
    </row>
    <row r="1127" spans="1:26" x14ac:dyDescent="0.25">
      <c r="A1127" t="str">
        <f>CONCATENATE(Table2[[#This Row],[Code]],Table2[[#This Row],[Farmers Code]])</f>
        <v>200700030018</v>
      </c>
      <c r="B1127" s="1" t="str">
        <f>INDEX('MPG Payment'!$A:$A,MATCH(Table2[[#This Row],[Code]],'MPG Payment'!B:B,0))</f>
        <v>BMC Code :2007</v>
      </c>
      <c r="C1127" t="str">
        <f>VLOOKUP(Table2[[#This Row],[Code]],'MPG Payment'!B:C,2,0)</f>
        <v>MURUPIRI</v>
      </c>
      <c r="D1127" s="17">
        <v>20070003</v>
      </c>
      <c r="E1127" s="17" t="s">
        <v>2</v>
      </c>
      <c r="F1127" s="1">
        <v>13</v>
      </c>
      <c r="G1127" s="13">
        <v>36.31</v>
      </c>
      <c r="H1127" s="13">
        <v>1198.9698000000003</v>
      </c>
      <c r="I1127" s="166">
        <v>0</v>
      </c>
      <c r="J1127" s="191">
        <v>0</v>
      </c>
      <c r="K1127" s="166">
        <v>0</v>
      </c>
      <c r="L1127" s="166">
        <v>0</v>
      </c>
      <c r="M1127" s="18">
        <v>0</v>
      </c>
      <c r="N1127" s="165">
        <f>VLOOKUP(Table2[[#This Row],[Code]],'MPG Payment'!$B$4:$Z$130,25,0)</f>
        <v>0</v>
      </c>
      <c r="O1127" s="170">
        <f t="shared" si="75"/>
        <v>1199</v>
      </c>
      <c r="P1127" t="str">
        <f>IFERROR(VLOOKUP(D1127,'Bank Master'!$C$3:$D$7987,2,0),"Indirect")</f>
        <v>Direct</v>
      </c>
      <c r="Q1127" t="str">
        <f>IFERROR(VLOOKUP(A1127,Table1424[],6,0),0)</f>
        <v>NIKITA DEVI</v>
      </c>
      <c r="R1127" t="str">
        <f>IFERROR(VLOOKUP(A1127,Table1424[],7,0),0)</f>
        <v>5706108004441</v>
      </c>
      <c r="S1127" t="str">
        <f>IFERROR(VLOOKUP(A1127,Table1424[],8,0),0)</f>
        <v>CNRB0005706</v>
      </c>
      <c r="T1127">
        <f>IFERROR(VLOOKUP(A1127,Table1424[],9,0),0)</f>
        <v>0</v>
      </c>
      <c r="U1127" s="40">
        <f>IFERROR(VLOOKUP(A1127,Table1424[],10,0),0)</f>
        <v>0</v>
      </c>
      <c r="V1127">
        <f t="shared" si="76"/>
        <v>1</v>
      </c>
      <c r="W1127" t="str">
        <f t="shared" si="77"/>
        <v>Available</v>
      </c>
      <c r="X1127" s="164" t="str" cm="1">
        <f t="array" aca="1" ref="X1127" ca="1">SUBSTITUTE(SUBSTITUTE(MID(CELL("filename"),FIND("[",CELL("filename"))+1,FIND("]",CELL("filename"))-FIND("[",CELL("filename"))-1)," JH Farmer Payment-",""),".xlsx","")</f>
        <v>Indent</v>
      </c>
      <c r="Y1127" s="13">
        <f t="shared" si="74"/>
        <v>21.463243459102181</v>
      </c>
      <c r="Z1127" s="3">
        <v>0</v>
      </c>
    </row>
    <row r="1128" spans="1:26" x14ac:dyDescent="0.25">
      <c r="A1128" t="str">
        <f>CONCATENATE(Table2[[#This Row],[Code]],Table2[[#This Row],[Farmers Code]])</f>
        <v>200700030020</v>
      </c>
      <c r="B1128" s="1" t="str">
        <f>INDEX('MPG Payment'!$A:$A,MATCH(Table2[[#This Row],[Code]],'MPG Payment'!B:B,0))</f>
        <v>BMC Code :2007</v>
      </c>
      <c r="C1128" t="str">
        <f>VLOOKUP(Table2[[#This Row],[Code]],'MPG Payment'!B:C,2,0)</f>
        <v>MURUPIRI</v>
      </c>
      <c r="D1128" s="17">
        <v>20070003</v>
      </c>
      <c r="E1128" s="17" t="s">
        <v>4</v>
      </c>
      <c r="F1128" s="1">
        <v>11</v>
      </c>
      <c r="G1128" s="13">
        <v>24.459999999999997</v>
      </c>
      <c r="H1128" s="13">
        <v>873.69320000000016</v>
      </c>
      <c r="I1128" s="166">
        <v>0</v>
      </c>
      <c r="J1128" s="191">
        <v>0</v>
      </c>
      <c r="K1128" s="166">
        <v>0</v>
      </c>
      <c r="L1128" s="166">
        <v>0</v>
      </c>
      <c r="M1128" s="18">
        <v>0</v>
      </c>
      <c r="N1128" s="165">
        <f>VLOOKUP(Table2[[#This Row],[Code]],'MPG Payment'!$B$4:$Z$130,25,0)</f>
        <v>0</v>
      </c>
      <c r="O1128" s="170">
        <f t="shared" si="75"/>
        <v>874</v>
      </c>
      <c r="P1128" t="str">
        <f>IFERROR(VLOOKUP(D1128,'Bank Master'!$C$3:$D$7987,2,0),"Indirect")</f>
        <v>Direct</v>
      </c>
      <c r="Q1128" t="str">
        <f>IFERROR(VLOOKUP(A1128,Table1424[],6,0),0)</f>
        <v>SUNITA DEVI</v>
      </c>
      <c r="R1128" t="str">
        <f>IFERROR(VLOOKUP(A1128,Table1424[],7,0),0)</f>
        <v>494410510005683</v>
      </c>
      <c r="S1128" t="str">
        <f>IFERROR(VLOOKUP(A1128,Table1424[],8,0),0)</f>
        <v>BKID0004944</v>
      </c>
      <c r="T1128">
        <f>IFERROR(VLOOKUP(A1128,Table1424[],9,0),0)</f>
        <v>0</v>
      </c>
      <c r="U1128" s="40">
        <f>IFERROR(VLOOKUP(A1128,Table1424[],10,0),0)</f>
        <v>0</v>
      </c>
      <c r="V1128">
        <f t="shared" si="76"/>
        <v>1</v>
      </c>
      <c r="W1128" t="str">
        <f t="shared" si="77"/>
        <v>Available</v>
      </c>
      <c r="X1128" s="164" t="str" cm="1">
        <f t="array" aca="1" ref="X1128" ca="1">SUBSTITUTE(SUBSTITUTE(MID(CELL("filename"),FIND("[",CELL("filename"))+1,FIND("]",CELL("filename"))-FIND("[",CELL("filename"))-1)," JH Farmer Payment-",""),".xlsx","")</f>
        <v>Indent</v>
      </c>
      <c r="Y1128" s="13">
        <f t="shared" si="74"/>
        <v>19.645595257563375</v>
      </c>
      <c r="Z1128" s="3">
        <v>0</v>
      </c>
    </row>
    <row r="1129" spans="1:26" x14ac:dyDescent="0.25">
      <c r="A1129" t="str">
        <f>CONCATENATE(Table2[[#This Row],[Code]],Table2[[#This Row],[Farmers Code]])</f>
        <v>200700030021</v>
      </c>
      <c r="B1129" s="1" t="str">
        <f>INDEX('MPG Payment'!$A:$A,MATCH(Table2[[#This Row],[Code]],'MPG Payment'!B:B,0))</f>
        <v>BMC Code :2007</v>
      </c>
      <c r="C1129" t="str">
        <f>VLOOKUP(Table2[[#This Row],[Code]],'MPG Payment'!B:C,2,0)</f>
        <v>MURUPIRI</v>
      </c>
      <c r="D1129" s="17">
        <v>20070003</v>
      </c>
      <c r="E1129" s="17" t="s">
        <v>28</v>
      </c>
      <c r="F1129" s="1">
        <v>7</v>
      </c>
      <c r="G1129" s="13">
        <v>22.149999999999995</v>
      </c>
      <c r="H1129" s="13">
        <v>976.5612000000001</v>
      </c>
      <c r="I1129" s="166">
        <v>0</v>
      </c>
      <c r="J1129" s="191">
        <v>0</v>
      </c>
      <c r="K1129" s="166">
        <v>0</v>
      </c>
      <c r="L1129" s="166">
        <v>0</v>
      </c>
      <c r="M1129" s="18">
        <v>0</v>
      </c>
      <c r="N1129" s="165">
        <f>VLOOKUP(Table2[[#This Row],[Code]],'MPG Payment'!$B$4:$Z$130,25,0)</f>
        <v>0</v>
      </c>
      <c r="O1129" s="170">
        <f t="shared" si="75"/>
        <v>977</v>
      </c>
      <c r="P1129" t="str">
        <f>IFERROR(VLOOKUP(D1129,'Bank Master'!$C$3:$D$7987,2,0),"Indirect")</f>
        <v>Direct</v>
      </c>
      <c r="Q1129" t="str">
        <f>IFERROR(VLOOKUP(A1129,Table1424[],6,0),0)</f>
        <v>BALU MAHTO</v>
      </c>
      <c r="R1129" t="str">
        <f>IFERROR(VLOOKUP(A1129,Table1424[],7,0),0)</f>
        <v>110142435478</v>
      </c>
      <c r="S1129" t="str">
        <f>IFERROR(VLOOKUP(A1129,Table1424[],8,0),0)</f>
        <v>CNRB0005706</v>
      </c>
      <c r="T1129">
        <f>IFERROR(VLOOKUP(A1129,Table1424[],9,0),0)</f>
        <v>0</v>
      </c>
      <c r="U1129" s="40">
        <f>IFERROR(VLOOKUP(A1129,Table1424[],10,0),0)</f>
        <v>0</v>
      </c>
      <c r="V1129">
        <f t="shared" si="76"/>
        <v>1</v>
      </c>
      <c r="W1129" t="str">
        <f t="shared" si="77"/>
        <v>Available</v>
      </c>
      <c r="X1129" s="164" t="str" cm="1">
        <f t="array" aca="1" ref="X1129" ca="1">SUBSTITUTE(SUBSTITUTE(MID(CELL("filename"),FIND("[",CELL("filename"))+1,FIND("]",CELL("filename"))-FIND("[",CELL("filename"))-1)," JH Farmer Payment-",""),".xlsx","")</f>
        <v>Indent</v>
      </c>
      <c r="Y1129" s="13">
        <f t="shared" si="74"/>
        <v>15.430989616252829</v>
      </c>
      <c r="Z1129" s="3">
        <v>0</v>
      </c>
    </row>
    <row r="1130" spans="1:26" x14ac:dyDescent="0.25">
      <c r="A1130" t="str">
        <f>CONCATENATE(Table2[[#This Row],[Code]],Table2[[#This Row],[Farmers Code]])</f>
        <v>200700030022</v>
      </c>
      <c r="B1130" s="1" t="str">
        <f>INDEX('MPG Payment'!$A:$A,MATCH(Table2[[#This Row],[Code]],'MPG Payment'!B:B,0))</f>
        <v>BMC Code :2007</v>
      </c>
      <c r="C1130" t="str">
        <f>VLOOKUP(Table2[[#This Row],[Code]],'MPG Payment'!B:C,2,0)</f>
        <v>MURUPIRI</v>
      </c>
      <c r="D1130" s="17">
        <v>20070003</v>
      </c>
      <c r="E1130" s="17" t="s">
        <v>37</v>
      </c>
      <c r="F1130" s="1">
        <v>14</v>
      </c>
      <c r="G1130" s="13">
        <v>36.869999999999997</v>
      </c>
      <c r="H1130" s="13">
        <v>1279.4960000000001</v>
      </c>
      <c r="I1130" s="166">
        <v>0</v>
      </c>
      <c r="J1130" s="191">
        <v>0</v>
      </c>
      <c r="K1130" s="166">
        <v>0</v>
      </c>
      <c r="L1130" s="166">
        <v>0</v>
      </c>
      <c r="M1130" s="18">
        <v>0</v>
      </c>
      <c r="N1130" s="165">
        <f>VLOOKUP(Table2[[#This Row],[Code]],'MPG Payment'!$B$4:$Z$130,25,0)</f>
        <v>0</v>
      </c>
      <c r="O1130" s="170">
        <f t="shared" si="75"/>
        <v>1279</v>
      </c>
      <c r="P1130" t="str">
        <f>IFERROR(VLOOKUP(D1130,'Bank Master'!$C$3:$D$7987,2,0),"Indirect")</f>
        <v>Direct</v>
      </c>
      <c r="Q1130" t="str">
        <f>IFERROR(VLOOKUP(A1130,Table1424[],6,0),0)</f>
        <v>SUMANTI KUMARI</v>
      </c>
      <c r="R1130" t="str">
        <f>IFERROR(VLOOKUP(A1130,Table1424[],7,0),0)</f>
        <v>0746010580465</v>
      </c>
      <c r="S1130" t="str">
        <f>IFERROR(VLOOKUP(A1130,Table1424[],8,0),0)</f>
        <v>PUNB0074620</v>
      </c>
      <c r="T1130">
        <f>IFERROR(VLOOKUP(A1130,Table1424[],9,0),0)</f>
        <v>0</v>
      </c>
      <c r="U1130" s="40">
        <f>IFERROR(VLOOKUP(A1130,Table1424[],10,0),0)</f>
        <v>0</v>
      </c>
      <c r="V1130">
        <f t="shared" si="76"/>
        <v>1</v>
      </c>
      <c r="W1130" t="str">
        <f t="shared" si="77"/>
        <v>Available</v>
      </c>
      <c r="X1130" s="164" t="str" cm="1">
        <f t="array" aca="1" ref="X1130" ca="1">SUBSTITUTE(SUBSTITUTE(MID(CELL("filename"),FIND("[",CELL("filename"))+1,FIND("]",CELL("filename"))-FIND("[",CELL("filename"))-1)," JH Farmer Payment-",""),".xlsx","")</f>
        <v>Indent</v>
      </c>
      <c r="Y1130" s="13">
        <f t="shared" si="74"/>
        <v>24.292031461893146</v>
      </c>
      <c r="Z1130" s="3">
        <v>0</v>
      </c>
    </row>
    <row r="1131" spans="1:26" x14ac:dyDescent="0.25">
      <c r="A1131" t="str">
        <f>CONCATENATE(Table2[[#This Row],[Code]],Table2[[#This Row],[Farmers Code]])</f>
        <v>200700030024</v>
      </c>
      <c r="B1131" s="1" t="str">
        <f>INDEX('MPG Payment'!$A:$A,MATCH(Table2[[#This Row],[Code]],'MPG Payment'!B:B,0))</f>
        <v>BMC Code :2007</v>
      </c>
      <c r="C1131" t="str">
        <f>VLOOKUP(Table2[[#This Row],[Code]],'MPG Payment'!B:C,2,0)</f>
        <v>MURUPIRI</v>
      </c>
      <c r="D1131" s="17">
        <v>20070003</v>
      </c>
      <c r="E1131" s="17" t="s">
        <v>29</v>
      </c>
      <c r="F1131" s="1">
        <v>13</v>
      </c>
      <c r="G1131" s="13">
        <v>20.76</v>
      </c>
      <c r="H1131" s="13">
        <v>843.68280000000004</v>
      </c>
      <c r="I1131" s="166">
        <v>0</v>
      </c>
      <c r="J1131" s="191">
        <v>0</v>
      </c>
      <c r="K1131" s="166">
        <v>0</v>
      </c>
      <c r="L1131" s="166">
        <v>0</v>
      </c>
      <c r="M1131" s="18">
        <v>0</v>
      </c>
      <c r="N1131" s="165">
        <f>VLOOKUP(Table2[[#This Row],[Code]],'MPG Payment'!$B$4:$Z$130,25,0)</f>
        <v>0</v>
      </c>
      <c r="O1131" s="170">
        <f t="shared" si="75"/>
        <v>844</v>
      </c>
      <c r="P1131" t="str">
        <f>IFERROR(VLOOKUP(D1131,'Bank Master'!$C$3:$D$7987,2,0),"Indirect")</f>
        <v>Direct</v>
      </c>
      <c r="Q1131" t="str">
        <f>IFERROR(VLOOKUP(A1131,Table1424[],6,0),0)</f>
        <v>BHUNESHWAR SHIKHAR</v>
      </c>
      <c r="R1131" t="str">
        <f>IFERROR(VLOOKUP(A1131,Table1424[],7,0),0)</f>
        <v>494410100005259</v>
      </c>
      <c r="S1131" t="str">
        <f>IFERROR(VLOOKUP(A1131,Table1424[],8,0),0)</f>
        <v>BKID0004944</v>
      </c>
      <c r="T1131">
        <f>IFERROR(VLOOKUP(A1131,Table1424[],9,0),0)</f>
        <v>0</v>
      </c>
      <c r="U1131" s="40">
        <f>IFERROR(VLOOKUP(A1131,Table1424[],10,0),0)</f>
        <v>0</v>
      </c>
      <c r="V1131">
        <f t="shared" si="76"/>
        <v>1</v>
      </c>
      <c r="W1131" t="str">
        <f t="shared" si="77"/>
        <v>Available</v>
      </c>
      <c r="X1131" s="164" t="str" cm="1">
        <f t="array" aca="1" ref="X1131" ca="1">SUBSTITUTE(SUBSTITUTE(MID(CELL("filename"),FIND("[",CELL("filename"))+1,FIND("]",CELL("filename"))-FIND("[",CELL("filename"))-1)," JH Farmer Payment-",""),".xlsx","")</f>
        <v>Indent</v>
      </c>
      <c r="Y1131" s="13">
        <f t="shared" si="74"/>
        <v>26.415887283236994</v>
      </c>
      <c r="Z1131" s="3">
        <v>0</v>
      </c>
    </row>
    <row r="1132" spans="1:26" x14ac:dyDescent="0.25">
      <c r="A1132" t="str">
        <f>CONCATENATE(Table2[[#This Row],[Code]],Table2[[#This Row],[Farmers Code]])</f>
        <v>200700030025</v>
      </c>
      <c r="B1132" s="1" t="str">
        <f>INDEX('MPG Payment'!$A:$A,MATCH(Table2[[#This Row],[Code]],'MPG Payment'!B:B,0))</f>
        <v>BMC Code :2007</v>
      </c>
      <c r="C1132" t="str">
        <f>VLOOKUP(Table2[[#This Row],[Code]],'MPG Payment'!B:C,2,0)</f>
        <v>MURUPIRI</v>
      </c>
      <c r="D1132" s="17">
        <v>20070003</v>
      </c>
      <c r="E1132" s="17" t="s">
        <v>5</v>
      </c>
      <c r="F1132" s="1">
        <v>4</v>
      </c>
      <c r="G1132" s="13">
        <v>7.8999999999999995</v>
      </c>
      <c r="H1132" s="13">
        <v>300.971</v>
      </c>
      <c r="I1132" s="166">
        <v>0</v>
      </c>
      <c r="J1132" s="191">
        <v>0</v>
      </c>
      <c r="K1132" s="166">
        <v>0</v>
      </c>
      <c r="L1132" s="166">
        <v>0</v>
      </c>
      <c r="M1132" s="18">
        <v>0</v>
      </c>
      <c r="N1132" s="165">
        <f>VLOOKUP(Table2[[#This Row],[Code]],'MPG Payment'!$B$4:$Z$130,25,0)</f>
        <v>0</v>
      </c>
      <c r="O1132" s="170">
        <f t="shared" si="75"/>
        <v>301</v>
      </c>
      <c r="P1132" t="str">
        <f>IFERROR(VLOOKUP(D1132,'Bank Master'!$C$3:$D$7987,2,0),"Indirect")</f>
        <v>Direct</v>
      </c>
      <c r="Q1132" t="str">
        <f>IFERROR(VLOOKUP(A1132,Table1424[],6,0),0)</f>
        <v>PRAVEEN KUMAR MAHTO</v>
      </c>
      <c r="R1132" t="str">
        <f>IFERROR(VLOOKUP(A1132,Table1424[],7,0),0)</f>
        <v>494418210007943</v>
      </c>
      <c r="S1132" t="str">
        <f>IFERROR(VLOOKUP(A1132,Table1424[],8,0),0)</f>
        <v>BKID0004944</v>
      </c>
      <c r="T1132">
        <f>IFERROR(VLOOKUP(A1132,Table1424[],9,0),0)</f>
        <v>0</v>
      </c>
      <c r="U1132" s="40">
        <f>IFERROR(VLOOKUP(A1132,Table1424[],10,0),0)</f>
        <v>45812</v>
      </c>
      <c r="V1132">
        <f t="shared" si="76"/>
        <v>1</v>
      </c>
      <c r="W1132" t="str">
        <f t="shared" si="77"/>
        <v>Available</v>
      </c>
      <c r="X1132" s="164" t="str" cm="1">
        <f t="array" aca="1" ref="X1132" ca="1">SUBSTITUTE(SUBSTITUTE(MID(CELL("filename"),FIND("[",CELL("filename"))+1,FIND("]",CELL("filename"))-FIND("[",CELL("filename"))-1)," JH Farmer Payment-",""),".xlsx","")</f>
        <v>Indent</v>
      </c>
      <c r="Y1132" s="13">
        <f t="shared" si="74"/>
        <v>7.6195189873417739</v>
      </c>
      <c r="Z1132" s="3">
        <v>0</v>
      </c>
    </row>
    <row r="1133" spans="1:26" x14ac:dyDescent="0.25">
      <c r="A1133" t="str">
        <f>CONCATENATE(Table2[[#This Row],[Code]],Table2[[#This Row],[Farmers Code]])</f>
        <v>200700030026</v>
      </c>
      <c r="B1133" s="1" t="str">
        <f>INDEX('MPG Payment'!$A:$A,MATCH(Table2[[#This Row],[Code]],'MPG Payment'!B:B,0))</f>
        <v>BMC Code :2007</v>
      </c>
      <c r="C1133" t="str">
        <f>VLOOKUP(Table2[[#This Row],[Code]],'MPG Payment'!B:C,2,0)</f>
        <v>MURUPIRI</v>
      </c>
      <c r="D1133" s="17">
        <v>20070003</v>
      </c>
      <c r="E1133" s="17" t="s">
        <v>39</v>
      </c>
      <c r="F1133" s="1">
        <v>8</v>
      </c>
      <c r="G1133" s="13">
        <v>22.84</v>
      </c>
      <c r="H1133" s="13">
        <v>858.98320000000001</v>
      </c>
      <c r="I1133" s="166">
        <v>0</v>
      </c>
      <c r="J1133" s="191">
        <v>0</v>
      </c>
      <c r="K1133" s="166">
        <v>0</v>
      </c>
      <c r="L1133" s="166">
        <v>0</v>
      </c>
      <c r="M1133" s="18">
        <v>0</v>
      </c>
      <c r="N1133" s="165">
        <f>VLOOKUP(Table2[[#This Row],[Code]],'MPG Payment'!$B$4:$Z$130,25,0)</f>
        <v>0</v>
      </c>
      <c r="O1133" s="170">
        <f t="shared" si="75"/>
        <v>859</v>
      </c>
      <c r="P1133" t="str">
        <f>IFERROR(VLOOKUP(D1133,'Bank Master'!$C$3:$D$7987,2,0),"Indirect")</f>
        <v>Direct</v>
      </c>
      <c r="Q1133" t="str">
        <f>IFERROR(VLOOKUP(A1133,Table1424[],6,0),0)</f>
        <v>KOUSHILA DEVI</v>
      </c>
      <c r="R1133" t="str">
        <f>IFERROR(VLOOKUP(A1133,Table1424[],7,0),0)</f>
        <v>5706101000631</v>
      </c>
      <c r="S1133" t="str">
        <f>IFERROR(VLOOKUP(A1133,Table1424[],8,0),0)</f>
        <v>CNRB0005706</v>
      </c>
      <c r="T1133">
        <f>IFERROR(VLOOKUP(A1133,Table1424[],9,0),0)</f>
        <v>0</v>
      </c>
      <c r="U1133" s="40">
        <f>IFERROR(VLOOKUP(A1133,Table1424[],10,0),0)</f>
        <v>45818</v>
      </c>
      <c r="V1133">
        <f t="shared" si="76"/>
        <v>1</v>
      </c>
      <c r="W1133" t="str">
        <f t="shared" si="77"/>
        <v>Available</v>
      </c>
      <c r="X1133" s="164" t="str" cm="1">
        <f t="array" aca="1" ref="X1133" ca="1">SUBSTITUTE(SUBSTITUTE(MID(CELL("filename"),FIND("[",CELL("filename"))+1,FIND("]",CELL("filename"))-FIND("[",CELL("filename"))-1)," JH Farmer Payment-",""),".xlsx","")</f>
        <v>Indent</v>
      </c>
      <c r="Y1133" s="13">
        <f t="shared" si="74"/>
        <v>15.043488616462348</v>
      </c>
      <c r="Z1133" s="3">
        <v>0</v>
      </c>
    </row>
    <row r="1134" spans="1:26" x14ac:dyDescent="0.25">
      <c r="A1134" t="str">
        <f>CONCATENATE(Table2[[#This Row],[Code]],Table2[[#This Row],[Farmers Code]])</f>
        <v>200700030027</v>
      </c>
      <c r="B1134" s="1" t="str">
        <f>INDEX('MPG Payment'!$A:$A,MATCH(Table2[[#This Row],[Code]],'MPG Payment'!B:B,0))</f>
        <v>BMC Code :2007</v>
      </c>
      <c r="C1134" t="str">
        <f>VLOOKUP(Table2[[#This Row],[Code]],'MPG Payment'!B:C,2,0)</f>
        <v>MURUPIRI</v>
      </c>
      <c r="D1134" s="17">
        <v>20070003</v>
      </c>
      <c r="E1134" s="17" t="s">
        <v>6</v>
      </c>
      <c r="F1134" s="1">
        <v>13</v>
      </c>
      <c r="G1134" s="13">
        <v>35.54</v>
      </c>
      <c r="H1134" s="13">
        <v>1179.7837999999999</v>
      </c>
      <c r="I1134" s="166">
        <v>0</v>
      </c>
      <c r="J1134" s="191">
        <v>0</v>
      </c>
      <c r="K1134" s="166">
        <v>0</v>
      </c>
      <c r="L1134" s="166">
        <v>0</v>
      </c>
      <c r="M1134" s="18">
        <v>0</v>
      </c>
      <c r="N1134" s="165">
        <f>VLOOKUP(Table2[[#This Row],[Code]],'MPG Payment'!$B$4:$Z$130,25,0)</f>
        <v>0</v>
      </c>
      <c r="O1134" s="170">
        <f t="shared" si="75"/>
        <v>1180</v>
      </c>
      <c r="P1134" t="str">
        <f>IFERROR(VLOOKUP(D1134,'Bank Master'!$C$3:$D$7987,2,0),"Indirect")</f>
        <v>Direct</v>
      </c>
      <c r="Q1134" t="str">
        <f>IFERROR(VLOOKUP(A1134,Table1424[],6,0),0)</f>
        <v>SHANTI DEVI</v>
      </c>
      <c r="R1134" t="str">
        <f>IFERROR(VLOOKUP(A1134,Table1424[],7,0),0)</f>
        <v>27623211039136</v>
      </c>
      <c r="S1134" t="str">
        <f>IFERROR(VLOOKUP(A1134,Table1424[],8,0),0)</f>
        <v>UCBA0002762</v>
      </c>
      <c r="T1134">
        <f>IFERROR(VLOOKUP(A1134,Table1424[],9,0),0)</f>
        <v>0</v>
      </c>
      <c r="U1134" s="40">
        <f>IFERROR(VLOOKUP(A1134,Table1424[],10,0),0)</f>
        <v>45818</v>
      </c>
      <c r="V1134">
        <f t="shared" si="76"/>
        <v>1</v>
      </c>
      <c r="W1134" t="str">
        <f t="shared" si="77"/>
        <v>Available</v>
      </c>
      <c r="X1134" s="164" t="str" cm="1">
        <f t="array" aca="1" ref="X1134" ca="1">SUBSTITUTE(SUBSTITUTE(MID(CELL("filename"),FIND("[",CELL("filename"))+1,FIND("]",CELL("filename"))-FIND("[",CELL("filename"))-1)," JH Farmer Payment-",""),".xlsx","")</f>
        <v>Indent</v>
      </c>
      <c r="Y1134" s="13">
        <f t="shared" si="74"/>
        <v>21.577362689926844</v>
      </c>
      <c r="Z1134" s="3">
        <v>0</v>
      </c>
    </row>
    <row r="1135" spans="1:26" x14ac:dyDescent="0.25">
      <c r="A1135" t="str">
        <f>CONCATENATE(Table2[[#This Row],[Code]],Table2[[#This Row],[Farmers Code]])</f>
        <v>200700030030</v>
      </c>
      <c r="B1135" s="1" t="str">
        <f>INDEX('MPG Payment'!$A:$A,MATCH(Table2[[#This Row],[Code]],'MPG Payment'!B:B,0))</f>
        <v>BMC Code :2007</v>
      </c>
      <c r="C1135" t="str">
        <f>VLOOKUP(Table2[[#This Row],[Code]],'MPG Payment'!B:C,2,0)</f>
        <v>MURUPIRI</v>
      </c>
      <c r="D1135" s="17">
        <v>20070003</v>
      </c>
      <c r="E1135" s="17" t="s">
        <v>7</v>
      </c>
      <c r="F1135" s="1">
        <v>7</v>
      </c>
      <c r="G1135" s="13">
        <v>20.189999999999998</v>
      </c>
      <c r="H1135" s="13">
        <v>903.52050000000008</v>
      </c>
      <c r="I1135" s="166">
        <v>0</v>
      </c>
      <c r="J1135" s="191">
        <v>0</v>
      </c>
      <c r="K1135" s="166">
        <v>0</v>
      </c>
      <c r="L1135" s="166">
        <v>0</v>
      </c>
      <c r="M1135" s="18">
        <v>0</v>
      </c>
      <c r="N1135" s="165">
        <f>VLOOKUP(Table2[[#This Row],[Code]],'MPG Payment'!$B$4:$Z$130,25,0)</f>
        <v>0</v>
      </c>
      <c r="O1135" s="170">
        <f t="shared" si="75"/>
        <v>904</v>
      </c>
      <c r="P1135" t="str">
        <f>IFERROR(VLOOKUP(D1135,'Bank Master'!$C$3:$D$7987,2,0),"Indirect")</f>
        <v>Direct</v>
      </c>
      <c r="Q1135" t="str">
        <f>IFERROR(VLOOKUP(A1135,Table1424[],6,0),0)</f>
        <v>BALKU MAHTO</v>
      </c>
      <c r="R1135" t="str">
        <f>IFERROR(VLOOKUP(A1135,Table1424[],7,0),0)</f>
        <v>494410100005231</v>
      </c>
      <c r="S1135" t="str">
        <f>IFERROR(VLOOKUP(A1135,Table1424[],8,0),0)</f>
        <v>BKID0004944</v>
      </c>
      <c r="T1135">
        <f>IFERROR(VLOOKUP(A1135,Table1424[],9,0),0)</f>
        <v>0</v>
      </c>
      <c r="U1135" s="40">
        <f>IFERROR(VLOOKUP(A1135,Table1424[],10,0),0)</f>
        <v>45838</v>
      </c>
      <c r="V1135">
        <f t="shared" si="76"/>
        <v>1</v>
      </c>
      <c r="W1135" t="str">
        <f t="shared" si="77"/>
        <v>Available</v>
      </c>
      <c r="X1135" s="164" t="str" cm="1">
        <f t="array" aca="1" ref="X1135" ca="1">SUBSTITUTE(SUBSTITUTE(MID(CELL("filename"),FIND("[",CELL("filename"))+1,FIND("]",CELL("filename"))-FIND("[",CELL("filename"))-1)," JH Farmer Payment-",""),".xlsx","")</f>
        <v>Indent</v>
      </c>
      <c r="Y1135" s="13">
        <f t="shared" si="74"/>
        <v>15.662812035661224</v>
      </c>
      <c r="Z1135" s="3">
        <v>0</v>
      </c>
    </row>
    <row r="1136" spans="1:26" x14ac:dyDescent="0.25">
      <c r="A1136" t="str">
        <f>CONCATENATE(Table2[[#This Row],[Code]],Table2[[#This Row],[Farmers Code]])</f>
        <v>200700030033</v>
      </c>
      <c r="B1136" s="1" t="str">
        <f>INDEX('MPG Payment'!$A:$A,MATCH(Table2[[#This Row],[Code]],'MPG Payment'!B:B,0))</f>
        <v>BMC Code :2007</v>
      </c>
      <c r="C1136" t="str">
        <f>VLOOKUP(Table2[[#This Row],[Code]],'MPG Payment'!B:C,2,0)</f>
        <v>MURUPIRI</v>
      </c>
      <c r="D1136" s="17">
        <v>20070003</v>
      </c>
      <c r="E1136" s="17" t="s">
        <v>32</v>
      </c>
      <c r="F1136" s="1">
        <v>7</v>
      </c>
      <c r="G1136" s="13">
        <v>32.690000000000005</v>
      </c>
      <c r="H1136" s="13">
        <v>1487.2192</v>
      </c>
      <c r="I1136" s="166">
        <v>0</v>
      </c>
      <c r="J1136" s="191">
        <v>0</v>
      </c>
      <c r="K1136" s="166">
        <v>0</v>
      </c>
      <c r="L1136" s="166">
        <v>0</v>
      </c>
      <c r="M1136" s="18">
        <v>0</v>
      </c>
      <c r="N1136" s="165">
        <f>VLOOKUP(Table2[[#This Row],[Code]],'MPG Payment'!$B$4:$Z$130,25,0)</f>
        <v>0</v>
      </c>
      <c r="O1136" s="170">
        <f t="shared" si="75"/>
        <v>1487</v>
      </c>
      <c r="P1136" t="str">
        <f>IFERROR(VLOOKUP(D1136,'Bank Master'!$C$3:$D$7987,2,0),"Indirect")</f>
        <v>Direct</v>
      </c>
      <c r="Q1136" t="str">
        <f>IFERROR(VLOOKUP(A1136,Table1424[],6,0),0)</f>
        <v>BAHADUR MAHTO</v>
      </c>
      <c r="R1136" t="str">
        <f>IFERROR(VLOOKUP(A1136,Table1424[],7,0),0)</f>
        <v>494410510006114</v>
      </c>
      <c r="S1136" t="str">
        <f>IFERROR(VLOOKUP(A1136,Table1424[],8,0),0)</f>
        <v>BKID0004944</v>
      </c>
      <c r="T1136">
        <f>IFERROR(VLOOKUP(A1136,Table1424[],9,0),0)</f>
        <v>0</v>
      </c>
      <c r="U1136" s="40">
        <f>IFERROR(VLOOKUP(A1136,Table1424[],10,0),0)</f>
        <v>45853</v>
      </c>
      <c r="V1136">
        <f t="shared" si="76"/>
        <v>1</v>
      </c>
      <c r="W1136" t="str">
        <f t="shared" si="77"/>
        <v>Available</v>
      </c>
      <c r="X1136" s="164" t="str" cm="1">
        <f t="array" aca="1" ref="X1136" ca="1">SUBSTITUTE(SUBSTITUTE(MID(CELL("filename"),FIND("[",CELL("filename"))+1,FIND("]",CELL("filename"))-FIND("[",CELL("filename"))-1)," JH Farmer Payment-",""),".xlsx","")</f>
        <v>Indent</v>
      </c>
      <c r="Y1136" s="13">
        <f t="shared" si="74"/>
        <v>15.923117773019269</v>
      </c>
      <c r="Z1136" s="3">
        <v>0</v>
      </c>
    </row>
    <row r="1137" spans="1:26" x14ac:dyDescent="0.25">
      <c r="A1137" t="str">
        <f>CONCATENATE(Table2[[#This Row],[Code]],Table2[[#This Row],[Farmers Code]])</f>
        <v>200700030034</v>
      </c>
      <c r="B1137" s="1" t="str">
        <f>INDEX('MPG Payment'!$A:$A,MATCH(Table2[[#This Row],[Code]],'MPG Payment'!B:B,0))</f>
        <v>BMC Code :2007</v>
      </c>
      <c r="C1137" t="str">
        <f>VLOOKUP(Table2[[#This Row],[Code]],'MPG Payment'!B:C,2,0)</f>
        <v>MURUPIRI</v>
      </c>
      <c r="D1137" s="17">
        <v>20070003</v>
      </c>
      <c r="E1137" s="17" t="s">
        <v>33</v>
      </c>
      <c r="F1137" s="1">
        <v>6</v>
      </c>
      <c r="G1137" s="13">
        <v>12.439999999999998</v>
      </c>
      <c r="H1137" s="13">
        <v>448.70259999999996</v>
      </c>
      <c r="I1137" s="166">
        <v>0</v>
      </c>
      <c r="J1137" s="191">
        <v>0</v>
      </c>
      <c r="K1137" s="166">
        <v>0</v>
      </c>
      <c r="L1137" s="166">
        <v>0</v>
      </c>
      <c r="M1137" s="18">
        <v>0</v>
      </c>
      <c r="N1137" s="165">
        <f>VLOOKUP(Table2[[#This Row],[Code]],'MPG Payment'!$B$4:$Z$130,25,0)</f>
        <v>0</v>
      </c>
      <c r="O1137" s="170">
        <f t="shared" si="75"/>
        <v>449</v>
      </c>
      <c r="P1137" t="str">
        <f>IFERROR(VLOOKUP(D1137,'Bank Master'!$C$3:$D$7987,2,0),"Indirect")</f>
        <v>Direct</v>
      </c>
      <c r="Q1137" t="str">
        <f>IFERROR(VLOOKUP(A1137,Table1424[],6,0),0)</f>
        <v>RESHMI KUMARI</v>
      </c>
      <c r="R1137" t="str">
        <f>IFERROR(VLOOKUP(A1137,Table1424[],7,0),0)</f>
        <v>494418210004831</v>
      </c>
      <c r="S1137" t="str">
        <f>IFERROR(VLOOKUP(A1137,Table1424[],8,0),0)</f>
        <v>BKID0004944</v>
      </c>
      <c r="T1137">
        <f>IFERROR(VLOOKUP(A1137,Table1424[],9,0),0)</f>
        <v>0</v>
      </c>
      <c r="U1137" s="40">
        <f>IFERROR(VLOOKUP(A1137,Table1424[],10,0),0)</f>
        <v>45859</v>
      </c>
      <c r="V1137">
        <f t="shared" si="76"/>
        <v>1</v>
      </c>
      <c r="W1137" t="str">
        <f t="shared" si="77"/>
        <v>Available</v>
      </c>
      <c r="X1137" s="164" t="str" cm="1">
        <f t="array" aca="1" ref="X1137" ca="1">SUBSTITUTE(SUBSTITUTE(MID(CELL("filename"),FIND("[",CELL("filename"))+1,FIND("]",CELL("filename"))-FIND("[",CELL("filename"))-1)," JH Farmer Payment-",""),".xlsx","")</f>
        <v>Indent</v>
      </c>
      <c r="Y1137" s="13">
        <f t="shared" si="74"/>
        <v>10.82080225080386</v>
      </c>
      <c r="Z1137" s="3">
        <v>0</v>
      </c>
    </row>
    <row r="1138" spans="1:26" x14ac:dyDescent="0.25">
      <c r="A1138" t="str">
        <f>CONCATENATE(Table2[[#This Row],[Code]],Table2[[#This Row],[Farmers Code]])</f>
        <v>200700030038</v>
      </c>
      <c r="B1138" s="1" t="str">
        <f>INDEX('MPG Payment'!$A:$A,MATCH(Table2[[#This Row],[Code]],'MPG Payment'!B:B,0))</f>
        <v>BMC Code :2007</v>
      </c>
      <c r="C1138" t="str">
        <f>VLOOKUP(Table2[[#This Row],[Code]],'MPG Payment'!B:C,2,0)</f>
        <v>MURUPIRI</v>
      </c>
      <c r="D1138" s="17">
        <v>20070003</v>
      </c>
      <c r="E1138" s="17" t="s">
        <v>11</v>
      </c>
      <c r="F1138" s="1">
        <v>3</v>
      </c>
      <c r="G1138" s="13">
        <v>4.78</v>
      </c>
      <c r="H1138" s="13">
        <v>366.58240000000006</v>
      </c>
      <c r="I1138" s="166">
        <v>0</v>
      </c>
      <c r="J1138" s="191">
        <v>0</v>
      </c>
      <c r="K1138" s="166">
        <v>0</v>
      </c>
      <c r="L1138" s="166">
        <v>0</v>
      </c>
      <c r="M1138" s="18">
        <v>0</v>
      </c>
      <c r="N1138" s="165">
        <f>VLOOKUP(Table2[[#This Row],[Code]],'MPG Payment'!$B$4:$Z$130,25,0)</f>
        <v>0</v>
      </c>
      <c r="O1138" s="170">
        <f t="shared" si="75"/>
        <v>367</v>
      </c>
      <c r="P1138" t="str">
        <f>IFERROR(VLOOKUP(D1138,'Bank Master'!$C$3:$D$7987,2,0),"Indirect")</f>
        <v>Direct</v>
      </c>
      <c r="Q1138" t="str">
        <f>IFERROR(VLOOKUP(A1138,Table1424[],6,0),0)</f>
        <v>PURNIMA DEVI</v>
      </c>
      <c r="R1138" t="str">
        <f>IFERROR(VLOOKUP(A1138,Table1424[],7,0),0)</f>
        <v>494418210003375</v>
      </c>
      <c r="S1138" t="str">
        <f>IFERROR(VLOOKUP(A1138,Table1424[],8,0),0)</f>
        <v>BKID0004944</v>
      </c>
      <c r="T1138">
        <f>IFERROR(VLOOKUP(A1138,Table1424[],9,0),0)</f>
        <v>0</v>
      </c>
      <c r="U1138" s="40">
        <f>IFERROR(VLOOKUP(A1138,Table1424[],10,0),0)</f>
        <v>45873</v>
      </c>
      <c r="V1138">
        <f t="shared" si="76"/>
        <v>1</v>
      </c>
      <c r="W1138" t="str">
        <f t="shared" si="77"/>
        <v>Available</v>
      </c>
      <c r="X1138" s="164" t="str" cm="1">
        <f t="array" aca="1" ref="X1138" ca="1">SUBSTITUTE(SUBSTITUTE(MID(CELL("filename"),FIND("[",CELL("filename"))+1,FIND("]",CELL("filename"))-FIND("[",CELL("filename"))-1)," JH Farmer Payment-",""),".xlsx","")</f>
        <v>Indent</v>
      </c>
      <c r="Y1138" s="13">
        <f t="shared" si="74"/>
        <v>11.503631799163184</v>
      </c>
      <c r="Z1138" s="3">
        <v>0</v>
      </c>
    </row>
    <row r="1139" spans="1:26" x14ac:dyDescent="0.25">
      <c r="A1139" t="str">
        <f>CONCATENATE(Table2[[#This Row],[Code]],Table2[[#This Row],[Farmers Code]])</f>
        <v>200700030041</v>
      </c>
      <c r="B1139" s="1" t="str">
        <f>INDEX('MPG Payment'!$A:$A,MATCH(Table2[[#This Row],[Code]],'MPG Payment'!B:B,0))</f>
        <v>BMC Code :2007</v>
      </c>
      <c r="C1139" t="str">
        <f>VLOOKUP(Table2[[#This Row],[Code]],'MPG Payment'!B:C,2,0)</f>
        <v>MURUPIRI</v>
      </c>
      <c r="D1139" s="17">
        <v>20070003</v>
      </c>
      <c r="E1139" s="17" t="s">
        <v>35</v>
      </c>
      <c r="F1139" s="1">
        <v>7</v>
      </c>
      <c r="G1139" s="13">
        <v>20.97</v>
      </c>
      <c r="H1139" s="13">
        <v>838.56330000000003</v>
      </c>
      <c r="I1139" s="166">
        <v>0</v>
      </c>
      <c r="J1139" s="191">
        <v>0</v>
      </c>
      <c r="K1139" s="166">
        <v>0</v>
      </c>
      <c r="L1139" s="166">
        <v>0</v>
      </c>
      <c r="M1139" s="18">
        <v>0</v>
      </c>
      <c r="N1139" s="165">
        <f>VLOOKUP(Table2[[#This Row],[Code]],'MPG Payment'!$B$4:$Z$130,25,0)</f>
        <v>0</v>
      </c>
      <c r="O1139" s="170">
        <f t="shared" si="75"/>
        <v>839</v>
      </c>
      <c r="P1139" t="str">
        <f>IFERROR(VLOOKUP(D1139,'Bank Master'!$C$3:$D$7987,2,0),"Indirect")</f>
        <v>Direct</v>
      </c>
      <c r="Q1139" t="str">
        <f>IFERROR(VLOOKUP(A1139,Table1424[],6,0),0)</f>
        <v>ANITA KUMARI</v>
      </c>
      <c r="R1139" t="str">
        <f>IFERROR(VLOOKUP(A1139,Table1424[],7,0),0)</f>
        <v>110198804829</v>
      </c>
      <c r="S1139" t="str">
        <f>IFERROR(VLOOKUP(A1139,Table1424[],8,0),0)</f>
        <v>CNRB0005706</v>
      </c>
      <c r="T1139">
        <f>IFERROR(VLOOKUP(A1139,Table1424[],9,0),0)</f>
        <v>0</v>
      </c>
      <c r="U1139" s="40">
        <f>IFERROR(VLOOKUP(A1139,Table1424[],10,0),0)</f>
        <v>45888</v>
      </c>
      <c r="V1139">
        <f t="shared" si="76"/>
        <v>1</v>
      </c>
      <c r="W1139" t="str">
        <f t="shared" si="77"/>
        <v>Available</v>
      </c>
      <c r="X1139" s="164" t="str" cm="1">
        <f t="array" aca="1" ref="X1139" ca="1">SUBSTITUTE(SUBSTITUTE(MID(CELL("filename"),FIND("[",CELL("filename"))+1,FIND("]",CELL("filename"))-FIND("[",CELL("filename"))-1)," JH Farmer Payment-",""),".xlsx","")</f>
        <v>Indent</v>
      </c>
      <c r="Y1139" s="13">
        <f t="shared" si="74"/>
        <v>13.996049356223178</v>
      </c>
      <c r="Z1139" s="3">
        <v>0</v>
      </c>
    </row>
    <row r="1140" spans="1:26" x14ac:dyDescent="0.25">
      <c r="A1140" t="str">
        <f>CONCATENATE(Table2[[#This Row],[Code]],Table2[[#This Row],[Farmers Code]])</f>
        <v>200700030043</v>
      </c>
      <c r="B1140" s="1" t="str">
        <f>INDEX('MPG Payment'!$A:$A,MATCH(Table2[[#This Row],[Code]],'MPG Payment'!B:B,0))</f>
        <v>BMC Code :2007</v>
      </c>
      <c r="C1140" t="str">
        <f>VLOOKUP(Table2[[#This Row],[Code]],'MPG Payment'!B:C,2,0)</f>
        <v>MURUPIRI</v>
      </c>
      <c r="D1140" s="17">
        <v>20070003</v>
      </c>
      <c r="E1140" s="17" t="s">
        <v>1650</v>
      </c>
      <c r="F1140" s="1">
        <v>6</v>
      </c>
      <c r="G1140" s="13">
        <v>9.24</v>
      </c>
      <c r="H1140" s="13">
        <v>381.38199999999995</v>
      </c>
      <c r="I1140" s="166">
        <v>0</v>
      </c>
      <c r="J1140" s="191">
        <v>0</v>
      </c>
      <c r="K1140" s="166">
        <v>0</v>
      </c>
      <c r="L1140" s="166">
        <v>0</v>
      </c>
      <c r="M1140" s="18">
        <v>0</v>
      </c>
      <c r="N1140" s="165">
        <f>VLOOKUP(Table2[[#This Row],[Code]],'MPG Payment'!$B$4:$Z$130,25,0)</f>
        <v>0</v>
      </c>
      <c r="O1140" s="170">
        <f t="shared" si="75"/>
        <v>381</v>
      </c>
      <c r="P1140" t="str">
        <f>IFERROR(VLOOKUP(D1140,'Bank Master'!$C$3:$D$7987,2,0),"Indirect")</f>
        <v>Direct</v>
      </c>
      <c r="Q1140" t="str">
        <f>IFERROR(VLOOKUP(A1140,Table1424[],6,0),0)</f>
        <v>KALAVATI DEVI</v>
      </c>
      <c r="R1140" t="str">
        <f>IFERROR(VLOOKUP(A1140,Table1424[],7,0),0)</f>
        <v>494410510000487</v>
      </c>
      <c r="S1140" t="str">
        <f>IFERROR(VLOOKUP(A1140,Table1424[],8,0),0)</f>
        <v>BKID0004944</v>
      </c>
      <c r="T1140">
        <f>IFERROR(VLOOKUP(A1140,Table1424[],9,0),0)</f>
        <v>0</v>
      </c>
      <c r="U1140" s="40">
        <f>IFERROR(VLOOKUP(A1140,Table1424[],10,0),0)</f>
        <v>45908</v>
      </c>
      <c r="V1140">
        <f t="shared" si="76"/>
        <v>1</v>
      </c>
      <c r="W1140" t="str">
        <f t="shared" si="77"/>
        <v>Available</v>
      </c>
      <c r="X1140" s="164" t="str" cm="1">
        <f t="array" aca="1" ref="X1140" ca="1">SUBSTITUTE(SUBSTITUTE(MID(CELL("filename"),FIND("[",CELL("filename"))+1,FIND("]",CELL("filename"))-FIND("[",CELL("filename"))-1)," JH Farmer Payment-",""),".xlsx","")</f>
        <v>Indent</v>
      </c>
      <c r="Y1140" s="13">
        <f t="shared" si="74"/>
        <v>12.382532467532467</v>
      </c>
      <c r="Z1140" s="3">
        <v>0</v>
      </c>
    </row>
    <row r="1141" spans="1:26" x14ac:dyDescent="0.25">
      <c r="A1141" t="str">
        <f>CONCATENATE(Table2[[#This Row],[Code]],Table2[[#This Row],[Farmers Code]])</f>
        <v>200700030045</v>
      </c>
      <c r="B1141" s="1" t="str">
        <f>INDEX('MPG Payment'!$A:$A,MATCH(Table2[[#This Row],[Code]],'MPG Payment'!B:B,0))</f>
        <v>BMC Code :2007</v>
      </c>
      <c r="C1141" t="str">
        <f>VLOOKUP(Table2[[#This Row],[Code]],'MPG Payment'!B:C,2,0)</f>
        <v>MURUPIRI</v>
      </c>
      <c r="D1141" s="17">
        <v>20070003</v>
      </c>
      <c r="E1141" s="17" t="s">
        <v>16</v>
      </c>
      <c r="F1141" s="1">
        <v>10</v>
      </c>
      <c r="G1141" s="13">
        <v>15.370000000000001</v>
      </c>
      <c r="H1141" s="13">
        <v>553.9976999999999</v>
      </c>
      <c r="I1141" s="166">
        <v>0</v>
      </c>
      <c r="J1141" s="191">
        <v>0</v>
      </c>
      <c r="K1141" s="166">
        <v>0</v>
      </c>
      <c r="L1141" s="166">
        <v>0</v>
      </c>
      <c r="M1141" s="18">
        <v>0</v>
      </c>
      <c r="N1141" s="165">
        <f>VLOOKUP(Table2[[#This Row],[Code]],'MPG Payment'!$B$4:$Z$130,25,0)</f>
        <v>0</v>
      </c>
      <c r="O1141" s="170">
        <f t="shared" si="75"/>
        <v>554</v>
      </c>
      <c r="P1141" t="str">
        <f>IFERROR(VLOOKUP(D1141,'Bank Master'!$C$3:$D$7987,2,0),"Indirect")</f>
        <v>Direct</v>
      </c>
      <c r="Q1141" t="str">
        <f>IFERROR(VLOOKUP(A1141,Table1424[],6,0),0)</f>
        <v>RITA DEVI</v>
      </c>
      <c r="R1141" t="str">
        <f>IFERROR(VLOOKUP(A1141,Table1424[],7,0),0)</f>
        <v>110076223199</v>
      </c>
      <c r="S1141" t="str">
        <f>IFERROR(VLOOKUP(A1141,Table1424[],8,0),0)</f>
        <v>CNRB0005706</v>
      </c>
      <c r="T1141">
        <f>IFERROR(VLOOKUP(A1141,Table1424[],9,0),0)</f>
        <v>0</v>
      </c>
      <c r="U1141" s="40">
        <f>IFERROR(VLOOKUP(A1141,Table1424[],10,0),0)</f>
        <v>45916</v>
      </c>
      <c r="V1141">
        <f t="shared" si="76"/>
        <v>1</v>
      </c>
      <c r="W1141" t="str">
        <f t="shared" si="77"/>
        <v>Available</v>
      </c>
      <c r="X1141" s="164" t="str" cm="1">
        <f t="array" aca="1" ref="X1141" ca="1">SUBSTITUTE(SUBSTITUTE(MID(CELL("filename"),FIND("[",CELL("filename"))+1,FIND("]",CELL("filename"))-FIND("[",CELL("filename"))-1)," JH Farmer Payment-",""),".xlsx","")</f>
        <v>Indent</v>
      </c>
      <c r="Y1141" s="13">
        <f t="shared" si="74"/>
        <v>18.022046193884186</v>
      </c>
      <c r="Z1141" s="3">
        <v>0</v>
      </c>
    </row>
    <row r="1142" spans="1:26" x14ac:dyDescent="0.25">
      <c r="A1142" t="str">
        <f>CONCATENATE(Table2[[#This Row],[Code]],Table2[[#This Row],[Farmers Code]])</f>
        <v>200700030049</v>
      </c>
      <c r="B1142" s="1" t="str">
        <f>INDEX('MPG Payment'!$A:$A,MATCH(Table2[[#This Row],[Code]],'MPG Payment'!B:B,0))</f>
        <v>BMC Code :2007</v>
      </c>
      <c r="C1142" t="str">
        <f>VLOOKUP(Table2[[#This Row],[Code]],'MPG Payment'!B:C,2,0)</f>
        <v>MURUPIRI</v>
      </c>
      <c r="D1142" s="17">
        <v>20070003</v>
      </c>
      <c r="E1142" s="17" t="s">
        <v>425</v>
      </c>
      <c r="F1142" s="1">
        <v>10</v>
      </c>
      <c r="G1142" s="13">
        <v>42.040000000000006</v>
      </c>
      <c r="H1142" s="13">
        <v>2690.1833000000001</v>
      </c>
      <c r="I1142" s="166">
        <v>0</v>
      </c>
      <c r="J1142" s="191">
        <v>0</v>
      </c>
      <c r="K1142" s="166">
        <v>0</v>
      </c>
      <c r="L1142" s="166">
        <v>0</v>
      </c>
      <c r="M1142" s="18">
        <v>0</v>
      </c>
      <c r="N1142" s="165">
        <f>VLOOKUP(Table2[[#This Row],[Code]],'MPG Payment'!$B$4:$Z$130,25,0)</f>
        <v>0</v>
      </c>
      <c r="O1142" s="170">
        <f t="shared" si="75"/>
        <v>2690</v>
      </c>
      <c r="P1142" t="str">
        <f>IFERROR(VLOOKUP(D1142,'Bank Master'!$C$3:$D$7987,2,0),"Indirect")</f>
        <v>Direct</v>
      </c>
      <c r="Q1142" t="str">
        <f>IFERROR(VLOOKUP(A1142,Table1424[],6,0),0)</f>
        <v>SITA DEVI</v>
      </c>
      <c r="R1142" t="str">
        <f>IFERROR(VLOOKUP(A1142,Table1424[],7,0),0)</f>
        <v>494410110008883</v>
      </c>
      <c r="S1142" t="str">
        <f>IFERROR(VLOOKUP(A1142,Table1424[],8,0),0)</f>
        <v>BKID0004944</v>
      </c>
      <c r="T1142">
        <f>IFERROR(VLOOKUP(A1142,Table1424[],9,0),0)</f>
        <v>0</v>
      </c>
      <c r="U1142" s="40">
        <f>IFERROR(VLOOKUP(A1142,Table1424[],10,0),0)</f>
        <v>45943</v>
      </c>
      <c r="V1142">
        <f t="shared" si="76"/>
        <v>1</v>
      </c>
      <c r="W1142" t="str">
        <f t="shared" si="77"/>
        <v>Available</v>
      </c>
      <c r="X1142" s="164" t="str" cm="1">
        <f t="array" aca="1" ref="X1142" ca="1">SUBSTITUTE(SUBSTITUTE(MID(CELL("filename"),FIND("[",CELL("filename"))+1,FIND("]",CELL("filename"))-FIND("[",CELL("filename"))-1)," JH Farmer Payment-",""),".xlsx","")</f>
        <v>Indent</v>
      </c>
      <c r="Y1142" s="13">
        <f t="shared" si="74"/>
        <v>31.995519743101806</v>
      </c>
      <c r="Z1142" s="3">
        <v>0</v>
      </c>
    </row>
    <row r="1143" spans="1:26" x14ac:dyDescent="0.25">
      <c r="A1143" t="str">
        <f>CONCATENATE(Table2[[#This Row],[Code]],Table2[[#This Row],[Farmers Code]])</f>
        <v>200700030052</v>
      </c>
      <c r="B1143" s="1" t="str">
        <f>INDEX('MPG Payment'!$A:$A,MATCH(Table2[[#This Row],[Code]],'MPG Payment'!B:B,0))</f>
        <v>BMC Code :2007</v>
      </c>
      <c r="C1143" t="str">
        <f>VLOOKUP(Table2[[#This Row],[Code]],'MPG Payment'!B:C,2,0)</f>
        <v>MURUPIRI</v>
      </c>
      <c r="D1143" s="17">
        <v>20070003</v>
      </c>
      <c r="E1143" s="17" t="s">
        <v>426</v>
      </c>
      <c r="F1143" s="1">
        <v>6</v>
      </c>
      <c r="G1143" s="13">
        <v>16.04</v>
      </c>
      <c r="H1143" s="13">
        <v>1065.4709</v>
      </c>
      <c r="I1143" s="166">
        <v>0</v>
      </c>
      <c r="J1143" s="191">
        <v>0</v>
      </c>
      <c r="K1143" s="166">
        <v>0</v>
      </c>
      <c r="L1143" s="166">
        <v>0</v>
      </c>
      <c r="M1143" s="18">
        <v>0</v>
      </c>
      <c r="N1143" s="165">
        <f>VLOOKUP(Table2[[#This Row],[Code]],'MPG Payment'!$B$4:$Z$130,25,0)</f>
        <v>0</v>
      </c>
      <c r="O1143" s="170">
        <f t="shared" si="75"/>
        <v>1065</v>
      </c>
      <c r="P1143" t="str">
        <f>IFERROR(VLOOKUP(D1143,'Bank Master'!$C$3:$D$7987,2,0),"Indirect")</f>
        <v>Direct</v>
      </c>
      <c r="Q1143" t="str">
        <f>IFERROR(VLOOKUP(A1143,Table1424[],6,0),0)</f>
        <v>RAMJIT BHAGAT</v>
      </c>
      <c r="R1143" t="str">
        <f>IFERROR(VLOOKUP(A1143,Table1424[],7,0),0)</f>
        <v>494410510001129</v>
      </c>
      <c r="S1143" t="str">
        <f>IFERROR(VLOOKUP(A1143,Table1424[],8,0),0)</f>
        <v>BKID0004944</v>
      </c>
      <c r="T1143">
        <f>IFERROR(VLOOKUP(A1143,Table1424[],9,0),0)</f>
        <v>0</v>
      </c>
      <c r="U1143" s="40">
        <f>IFERROR(VLOOKUP(A1143,Table1424[],10,0),0)</f>
        <v>45959</v>
      </c>
      <c r="V1143">
        <f t="shared" si="76"/>
        <v>1</v>
      </c>
      <c r="W1143" t="str">
        <f t="shared" si="77"/>
        <v>Available</v>
      </c>
      <c r="X1143" s="164" t="str" cm="1">
        <f t="array" aca="1" ref="X1143" ca="1">SUBSTITUTE(SUBSTITUTE(MID(CELL("filename"),FIND("[",CELL("filename"))+1,FIND("]",CELL("filename"))-FIND("[",CELL("filename"))-1)," JH Farmer Payment-",""),".xlsx","")</f>
        <v>Indent</v>
      </c>
      <c r="Y1143" s="13">
        <f t="shared" si="74"/>
        <v>19.927759975062347</v>
      </c>
      <c r="Z1143" s="3">
        <v>0</v>
      </c>
    </row>
    <row r="1144" spans="1:26" x14ac:dyDescent="0.25">
      <c r="A1144" t="str">
        <f>CONCATENATE(Table2[[#This Row],[Code]],Table2[[#This Row],[Farmers Code]])</f>
        <v>200700030058</v>
      </c>
      <c r="B1144" s="1" t="str">
        <f>INDEX('MPG Payment'!$A:$A,MATCH(Table2[[#This Row],[Code]],'MPG Payment'!B:B,0))</f>
        <v>BMC Code :2007</v>
      </c>
      <c r="C1144" t="str">
        <f>VLOOKUP(Table2[[#This Row],[Code]],'MPG Payment'!B:C,2,0)</f>
        <v>MURUPIRI</v>
      </c>
      <c r="D1144" s="17">
        <v>20070003</v>
      </c>
      <c r="E1144" s="17" t="s">
        <v>763</v>
      </c>
      <c r="F1144" s="1">
        <v>12</v>
      </c>
      <c r="G1144" s="13">
        <v>57.139999999999993</v>
      </c>
      <c r="H1144" s="13">
        <v>2182.3996999999995</v>
      </c>
      <c r="I1144" s="166">
        <v>0</v>
      </c>
      <c r="J1144" s="191">
        <v>0</v>
      </c>
      <c r="K1144" s="166">
        <v>0</v>
      </c>
      <c r="L1144" s="166">
        <v>0</v>
      </c>
      <c r="M1144" s="18">
        <v>0</v>
      </c>
      <c r="N1144" s="165">
        <f>VLOOKUP(Table2[[#This Row],[Code]],'MPG Payment'!$B$4:$Z$130,25,0)</f>
        <v>0</v>
      </c>
      <c r="O1144" s="170">
        <f t="shared" si="75"/>
        <v>2182</v>
      </c>
      <c r="P1144" t="str">
        <f>IFERROR(VLOOKUP(D1144,'Bank Master'!$C$3:$D$7987,2,0),"Indirect")</f>
        <v>Direct</v>
      </c>
      <c r="Q1144" t="str">
        <f>IFERROR(VLOOKUP(A1144,Table1424[],6,0),0)</f>
        <v>KINU YADAV</v>
      </c>
      <c r="R1144" t="str">
        <f>IFERROR(VLOOKUP(A1144,Table1424[],7,0),0)</f>
        <v>5706108000036</v>
      </c>
      <c r="S1144" t="str">
        <f>IFERROR(VLOOKUP(A1144,Table1424[],8,0),0)</f>
        <v>CNRB0005706</v>
      </c>
      <c r="T1144">
        <f>IFERROR(VLOOKUP(A1144,Table1424[],9,0),0)</f>
        <v>0</v>
      </c>
      <c r="U1144" s="40">
        <f>IFERROR(VLOOKUP(A1144,Table1424[],10,0),0)</f>
        <v>46020</v>
      </c>
      <c r="V1144">
        <f t="shared" si="76"/>
        <v>1</v>
      </c>
      <c r="W1144" t="str">
        <f t="shared" si="77"/>
        <v>Available</v>
      </c>
      <c r="X1144" s="164" t="str" cm="1">
        <f t="array" aca="1" ref="X1144" ca="1">SUBSTITUTE(SUBSTITUTE(MID(CELL("filename"),FIND("[",CELL("filename"))+1,FIND("]",CELL("filename"))-FIND("[",CELL("filename"))-1)," JH Farmer Payment-",""),".xlsx","")</f>
        <v>Indent</v>
      </c>
      <c r="Y1144" s="13">
        <f t="shared" si="74"/>
        <v>22.91634266713336</v>
      </c>
      <c r="Z1144" s="3">
        <v>0</v>
      </c>
    </row>
    <row r="1145" spans="1:26" x14ac:dyDescent="0.25">
      <c r="A1145" t="str">
        <f>CONCATENATE(Table2[[#This Row],[Code]],Table2[[#This Row],[Farmers Code]])</f>
        <v>200700030060</v>
      </c>
      <c r="B1145" s="1" t="str">
        <f>INDEX('MPG Payment'!$A:$A,MATCH(Table2[[#This Row],[Code]],'MPG Payment'!B:B,0))</f>
        <v>BMC Code :2007</v>
      </c>
      <c r="C1145" t="str">
        <f>VLOOKUP(Table2[[#This Row],[Code]],'MPG Payment'!B:C,2,0)</f>
        <v>MURUPIRI</v>
      </c>
      <c r="D1145" s="17">
        <v>20070003</v>
      </c>
      <c r="E1145" s="17" t="s">
        <v>957</v>
      </c>
      <c r="F1145" s="1">
        <v>10</v>
      </c>
      <c r="G1145" s="13">
        <v>24.950000000000003</v>
      </c>
      <c r="H1145" s="13">
        <v>942.61749999999984</v>
      </c>
      <c r="I1145" s="166">
        <v>0</v>
      </c>
      <c r="J1145" s="191">
        <v>0</v>
      </c>
      <c r="K1145" s="166">
        <v>0</v>
      </c>
      <c r="L1145" s="166">
        <v>0</v>
      </c>
      <c r="M1145" s="18">
        <v>0</v>
      </c>
      <c r="N1145" s="165">
        <f>VLOOKUP(Table2[[#This Row],[Code]],'MPG Payment'!$B$4:$Z$130,25,0)</f>
        <v>0</v>
      </c>
      <c r="O1145" s="170">
        <f t="shared" si="75"/>
        <v>943</v>
      </c>
      <c r="P1145" t="str">
        <f>IFERROR(VLOOKUP(D1145,'Bank Master'!$C$3:$D$7987,2,0),"Indirect")</f>
        <v>Direct</v>
      </c>
      <c r="Q1145" t="str">
        <f>IFERROR(VLOOKUP(A1145,Table1424[],6,0),0)</f>
        <v>SUNITA DEVI</v>
      </c>
      <c r="R1145" t="str">
        <f>IFERROR(VLOOKUP(A1145,Table1424[],7,0),0)</f>
        <v>494418210001834</v>
      </c>
      <c r="S1145" t="str">
        <f>IFERROR(VLOOKUP(A1145,Table1424[],8,0),0)</f>
        <v>BKID0004944</v>
      </c>
      <c r="T1145">
        <f>IFERROR(VLOOKUP(A1145,Table1424[],9,0),0)</f>
        <v>0</v>
      </c>
      <c r="U1145" s="40">
        <f>IFERROR(VLOOKUP(A1145,Table1424[],10,0),0)</f>
        <v>0</v>
      </c>
      <c r="V1145">
        <f t="shared" si="76"/>
        <v>1</v>
      </c>
      <c r="W1145" t="str">
        <f t="shared" si="77"/>
        <v>Available</v>
      </c>
      <c r="X1145" s="164" t="str" cm="1">
        <f t="array" aca="1" ref="X1145" ca="1">SUBSTITUTE(SUBSTITUTE(MID(CELL("filename"),FIND("[",CELL("filename"))+1,FIND("]",CELL("filename"))-FIND("[",CELL("filename"))-1)," JH Farmer Payment-",""),".xlsx","")</f>
        <v>Indent</v>
      </c>
      <c r="Y1145" s="13">
        <f t="shared" si="74"/>
        <v>18.890130260521037</v>
      </c>
      <c r="Z1145" s="3">
        <v>0</v>
      </c>
    </row>
    <row r="1146" spans="1:26" x14ac:dyDescent="0.25">
      <c r="A1146" t="str">
        <f>CONCATENATE(Table2[[#This Row],[Code]],Table2[[#This Row],[Farmers Code]])</f>
        <v>200700030065</v>
      </c>
      <c r="B1146" s="1" t="str">
        <f>INDEX('MPG Payment'!$A:$A,MATCH(Table2[[#This Row],[Code]],'MPG Payment'!B:B,0))</f>
        <v>BMC Code :2007</v>
      </c>
      <c r="C1146" t="str">
        <f>VLOOKUP(Table2[[#This Row],[Code]],'MPG Payment'!B:C,2,0)</f>
        <v>MURUPIRI</v>
      </c>
      <c r="D1146" s="17">
        <v>20070003</v>
      </c>
      <c r="E1146" s="17" t="s">
        <v>1242</v>
      </c>
      <c r="F1146" s="1">
        <v>5</v>
      </c>
      <c r="G1146" s="13">
        <v>13.97</v>
      </c>
      <c r="H1146" s="13">
        <v>570.82449999999994</v>
      </c>
      <c r="I1146" s="166">
        <v>0</v>
      </c>
      <c r="J1146" s="191">
        <v>0</v>
      </c>
      <c r="K1146" s="166">
        <v>0</v>
      </c>
      <c r="L1146" s="166">
        <v>0</v>
      </c>
      <c r="M1146" s="18">
        <v>0</v>
      </c>
      <c r="N1146" s="165">
        <f>VLOOKUP(Table2[[#This Row],[Code]],'MPG Payment'!$B$4:$Z$130,25,0)</f>
        <v>0</v>
      </c>
      <c r="O1146" s="170">
        <f t="shared" si="75"/>
        <v>571</v>
      </c>
      <c r="P1146" t="str">
        <f>IFERROR(VLOOKUP(D1146,'Bank Master'!$C$3:$D$7987,2,0),"Indirect")</f>
        <v>Direct</v>
      </c>
      <c r="Q1146" t="str">
        <f>IFERROR(VLOOKUP(A1146,Table1424[],6,0),0)</f>
        <v>SUSHMA DEVI</v>
      </c>
      <c r="R1146" t="str">
        <f>IFERROR(VLOOKUP(A1146,Table1424[],7,0),0)</f>
        <v>494410510011849</v>
      </c>
      <c r="S1146" t="str">
        <f>IFERROR(VLOOKUP(A1146,Table1424[],8,0),0)</f>
        <v>BKID0004944</v>
      </c>
      <c r="T1146">
        <f>IFERROR(VLOOKUP(A1146,Table1424[],9,0),0)</f>
        <v>0</v>
      </c>
      <c r="U1146" s="40">
        <f>IFERROR(VLOOKUP(A1146,Table1424[],10,0),0)</f>
        <v>46132</v>
      </c>
      <c r="V1146">
        <f t="shared" si="76"/>
        <v>1</v>
      </c>
      <c r="W1146" t="str">
        <f t="shared" si="77"/>
        <v>Available</v>
      </c>
      <c r="X1146" s="164" t="str" cm="1">
        <f t="array" aca="1" ref="X1146" ca="1">SUBSTITUTE(SUBSTITUTE(MID(CELL("filename"),FIND("[",CELL("filename"))+1,FIND("]",CELL("filename"))-FIND("[",CELL("filename"))-1)," JH Farmer Payment-",""),".xlsx","")</f>
        <v>Indent</v>
      </c>
      <c r="Y1146" s="13">
        <f t="shared" si="74"/>
        <v>10.215184323550464</v>
      </c>
      <c r="Z1146" s="3">
        <v>0</v>
      </c>
    </row>
    <row r="1147" spans="1:26" x14ac:dyDescent="0.25">
      <c r="A1147" t="str">
        <f>CONCATENATE(Table2[[#This Row],[Code]],Table2[[#This Row],[Farmers Code]])</f>
        <v>200700030066</v>
      </c>
      <c r="B1147" s="1" t="str">
        <f>INDEX('MPG Payment'!$A:$A,MATCH(Table2[[#This Row],[Code]],'MPG Payment'!B:B,0))</f>
        <v>BMC Code :2007</v>
      </c>
      <c r="C1147" t="str">
        <f>VLOOKUP(Table2[[#This Row],[Code]],'MPG Payment'!B:C,2,0)</f>
        <v>MURUPIRI</v>
      </c>
      <c r="D1147" s="17">
        <v>20070003</v>
      </c>
      <c r="E1147" s="17" t="s">
        <v>1247</v>
      </c>
      <c r="F1147" s="1">
        <v>14</v>
      </c>
      <c r="G1147" s="13">
        <v>37.680000000000007</v>
      </c>
      <c r="H1147" s="13">
        <v>1415.1644000000001</v>
      </c>
      <c r="I1147" s="166">
        <v>0</v>
      </c>
      <c r="J1147" s="191">
        <v>0</v>
      </c>
      <c r="K1147" s="166">
        <v>0</v>
      </c>
      <c r="L1147" s="166">
        <v>0</v>
      </c>
      <c r="M1147" s="18">
        <v>0</v>
      </c>
      <c r="N1147" s="165">
        <f>VLOOKUP(Table2[[#This Row],[Code]],'MPG Payment'!$B$4:$Z$130,25,0)</f>
        <v>0</v>
      </c>
      <c r="O1147" s="170">
        <f t="shared" si="75"/>
        <v>1415</v>
      </c>
      <c r="P1147" t="str">
        <f>IFERROR(VLOOKUP(D1147,'Bank Master'!$C$3:$D$7987,2,0),"Indirect")</f>
        <v>Direct</v>
      </c>
      <c r="Q1147" t="str">
        <f>IFERROR(VLOOKUP(A1147,Table1424[],6,0),0)</f>
        <v>AJAY YADAV</v>
      </c>
      <c r="R1147" t="str">
        <f>IFERROR(VLOOKUP(A1147,Table1424[],7,0),0)</f>
        <v>5706108004467</v>
      </c>
      <c r="S1147" t="str">
        <f>IFERROR(VLOOKUP(A1147,Table1424[],8,0),0)</f>
        <v>CNRB0005706</v>
      </c>
      <c r="T1147">
        <f>IFERROR(VLOOKUP(A1147,Table1424[],9,0),0)</f>
        <v>0</v>
      </c>
      <c r="U1147" s="40">
        <f>IFERROR(VLOOKUP(A1147,Table1424[],10,0),0)</f>
        <v>46132</v>
      </c>
      <c r="V1147">
        <f t="shared" si="76"/>
        <v>1</v>
      </c>
      <c r="W1147" t="str">
        <f t="shared" si="77"/>
        <v>Available</v>
      </c>
      <c r="X1147" s="164" t="str" cm="1">
        <f t="array" aca="1" ref="X1147" ca="1">SUBSTITUTE(SUBSTITUTE(MID(CELL("filename"),FIND("[",CELL("filename"))+1,FIND("]",CELL("filename"))-FIND("[",CELL("filename"))-1)," JH Farmer Payment-",""),".xlsx","")</f>
        <v>Indent</v>
      </c>
      <c r="Y1147" s="13">
        <f t="shared" si="74"/>
        <v>26.290209129511677</v>
      </c>
      <c r="Z1147" s="3">
        <v>0</v>
      </c>
    </row>
    <row r="1148" spans="1:26" x14ac:dyDescent="0.25">
      <c r="A1148" t="str">
        <f>CONCATENATE(Table2[[#This Row],[Code]],Table2[[#This Row],[Farmers Code]])</f>
        <v>200700030067</v>
      </c>
      <c r="B1148" s="1" t="str">
        <f>INDEX('MPG Payment'!$A:$A,MATCH(Table2[[#This Row],[Code]],'MPG Payment'!B:B,0))</f>
        <v>BMC Code :2007</v>
      </c>
      <c r="C1148" t="str">
        <f>VLOOKUP(Table2[[#This Row],[Code]],'MPG Payment'!B:C,2,0)</f>
        <v>MURUPIRI</v>
      </c>
      <c r="D1148" s="17">
        <v>20070003</v>
      </c>
      <c r="E1148" s="17" t="s">
        <v>1346</v>
      </c>
      <c r="F1148" s="1">
        <v>6</v>
      </c>
      <c r="G1148" s="13">
        <v>12.52</v>
      </c>
      <c r="H1148" s="13">
        <v>497.45910000000003</v>
      </c>
      <c r="I1148" s="166">
        <v>0</v>
      </c>
      <c r="J1148" s="191">
        <v>0</v>
      </c>
      <c r="K1148" s="166">
        <v>0</v>
      </c>
      <c r="L1148" s="166">
        <v>0</v>
      </c>
      <c r="M1148" s="18">
        <v>0</v>
      </c>
      <c r="N1148" s="165">
        <f>VLOOKUP(Table2[[#This Row],[Code]],'MPG Payment'!$B$4:$Z$130,25,0)</f>
        <v>0</v>
      </c>
      <c r="O1148" s="170">
        <f t="shared" si="75"/>
        <v>497</v>
      </c>
      <c r="P1148" t="str">
        <f>IFERROR(VLOOKUP(D1148,'Bank Master'!$C$3:$D$7987,2,0),"Indirect")</f>
        <v>Direct</v>
      </c>
      <c r="Q1148" t="str">
        <f>IFERROR(VLOOKUP(A1148,Table1424[],6,0),0)</f>
        <v>SUSHMA DEVI</v>
      </c>
      <c r="R1148" t="str">
        <f>IFERROR(VLOOKUP(A1148,Table1424[],7,0),0)</f>
        <v>494410110008496</v>
      </c>
      <c r="S1148" t="str">
        <f>IFERROR(VLOOKUP(A1148,Table1424[],8,0),0)</f>
        <v>BKID0004944</v>
      </c>
      <c r="T1148">
        <f>IFERROR(VLOOKUP(A1148,Table1424[],9,0),0)</f>
        <v>0</v>
      </c>
      <c r="U1148" s="40">
        <f>IFERROR(VLOOKUP(A1148,Table1424[],10,0),0)</f>
        <v>46140</v>
      </c>
      <c r="V1148">
        <f t="shared" si="76"/>
        <v>1</v>
      </c>
      <c r="W1148" t="str">
        <f t="shared" si="77"/>
        <v>Available</v>
      </c>
      <c r="X1148" s="164" t="str" cm="1">
        <f t="array" aca="1" ref="X1148" ca="1">SUBSTITUTE(SUBSTITUTE(MID(CELL("filename"),FIND("[",CELL("filename"))+1,FIND("]",CELL("filename"))-FIND("[",CELL("filename"))-1)," JH Farmer Payment-",""),".xlsx","")</f>
        <v>Indent</v>
      </c>
      <c r="Y1148" s="13">
        <f t="shared" si="74"/>
        <v>11.919946485623006</v>
      </c>
      <c r="Z1148" s="3">
        <v>0</v>
      </c>
    </row>
    <row r="1149" spans="1:26" x14ac:dyDescent="0.25">
      <c r="A1149" t="str">
        <f>CONCATENATE(Table2[[#This Row],[Code]],Table2[[#This Row],[Farmers Code]])</f>
        <v>200700030069</v>
      </c>
      <c r="B1149" s="1" t="str">
        <f>INDEX('MPG Payment'!$A:$A,MATCH(Table2[[#This Row],[Code]],'MPG Payment'!B:B,0))</f>
        <v>BMC Code :2007</v>
      </c>
      <c r="C1149" t="str">
        <f>VLOOKUP(Table2[[#This Row],[Code]],'MPG Payment'!B:C,2,0)</f>
        <v>MURUPIRI</v>
      </c>
      <c r="D1149" s="17">
        <v>20070003</v>
      </c>
      <c r="E1149" s="17" t="s">
        <v>1491</v>
      </c>
      <c r="F1149" s="1">
        <v>7</v>
      </c>
      <c r="G1149" s="13">
        <v>24.12</v>
      </c>
      <c r="H1149" s="13">
        <v>976.13419999999996</v>
      </c>
      <c r="I1149" s="166">
        <v>0</v>
      </c>
      <c r="J1149" s="191">
        <v>0</v>
      </c>
      <c r="K1149" s="166">
        <v>0</v>
      </c>
      <c r="L1149" s="166">
        <v>0</v>
      </c>
      <c r="M1149" s="18">
        <v>0</v>
      </c>
      <c r="N1149" s="165">
        <f>VLOOKUP(Table2[[#This Row],[Code]],'MPG Payment'!$B$4:$Z$130,25,0)</f>
        <v>0</v>
      </c>
      <c r="O1149" s="170">
        <f t="shared" si="75"/>
        <v>976</v>
      </c>
      <c r="P1149" t="str">
        <f>IFERROR(VLOOKUP(D1149,'Bank Master'!$C$3:$D$7987,2,0),"Indirect")</f>
        <v>Direct</v>
      </c>
      <c r="Q1149" t="str">
        <f>IFERROR(VLOOKUP(A1149,Table1424[],6,0),0)</f>
        <v>BHIM MUNDA</v>
      </c>
      <c r="R1149" t="str">
        <f>IFERROR(VLOOKUP(A1149,Table1424[],7,0),0)</f>
        <v>110054326516</v>
      </c>
      <c r="S1149" t="str">
        <f>IFERROR(VLOOKUP(A1149,Table1424[],8,0),0)</f>
        <v>CNRB0005706</v>
      </c>
      <c r="T1149">
        <f>IFERROR(VLOOKUP(A1149,Table1424[],9,0),0)</f>
        <v>0</v>
      </c>
      <c r="U1149" s="40">
        <f>IFERROR(VLOOKUP(A1149,Table1424[],10,0),0)</f>
        <v>46182</v>
      </c>
      <c r="V1149">
        <f t="shared" si="76"/>
        <v>1</v>
      </c>
      <c r="W1149" t="str">
        <f t="shared" si="77"/>
        <v>Available</v>
      </c>
      <c r="X1149" s="164" t="str" cm="1">
        <f t="array" aca="1" ref="X1149" ca="1">SUBSTITUTE(SUBSTITUTE(MID(CELL("filename"),FIND("[",CELL("filename"))+1,FIND("]",CELL("filename"))-FIND("[",CELL("filename"))-1)," JH Farmer Payment-",""),".xlsx","")</f>
        <v>Indent</v>
      </c>
      <c r="Y1149" s="13">
        <f t="shared" si="74"/>
        <v>14.164468076285239</v>
      </c>
      <c r="Z1149" s="3">
        <v>0</v>
      </c>
    </row>
    <row r="1150" spans="1:26" x14ac:dyDescent="0.25">
      <c r="A1150" t="str">
        <f>CONCATENATE(Table2[[#This Row],[Code]],Table2[[#This Row],[Farmers Code]])</f>
        <v>200700030070</v>
      </c>
      <c r="B1150" s="1" t="str">
        <f>INDEX('MPG Payment'!$A:$A,MATCH(Table2[[#This Row],[Code]],'MPG Payment'!B:B,0))</f>
        <v>BMC Code :2007</v>
      </c>
      <c r="C1150" t="str">
        <f>VLOOKUP(Table2[[#This Row],[Code]],'MPG Payment'!B:C,2,0)</f>
        <v>MURUPIRI</v>
      </c>
      <c r="D1150" s="17">
        <v>20070003</v>
      </c>
      <c r="E1150" s="17" t="s">
        <v>1850</v>
      </c>
      <c r="F1150" s="1">
        <v>6</v>
      </c>
      <c r="G1150" s="13">
        <v>14.620000000000001</v>
      </c>
      <c r="H1150" s="13">
        <v>570.74400000000003</v>
      </c>
      <c r="I1150" s="166">
        <v>0</v>
      </c>
      <c r="J1150" s="191">
        <v>0</v>
      </c>
      <c r="K1150" s="166">
        <v>0</v>
      </c>
      <c r="L1150" s="166">
        <v>0</v>
      </c>
      <c r="M1150" s="18">
        <v>0</v>
      </c>
      <c r="N1150" s="165">
        <f>VLOOKUP(Table2[[#This Row],[Code]],'MPG Payment'!$B$4:$Z$130,25,0)</f>
        <v>0</v>
      </c>
      <c r="O1150" s="170">
        <f t="shared" si="75"/>
        <v>571</v>
      </c>
      <c r="P1150" t="str">
        <f>IFERROR(VLOOKUP(D1150,'Bank Master'!$C$3:$D$7987,2,0),"Indirect")</f>
        <v>Direct</v>
      </c>
      <c r="Q1150" t="str">
        <f>IFERROR(VLOOKUP(A1150,Table1424[],6,0),0)</f>
        <v>SUMITRA KUMARI</v>
      </c>
      <c r="R1150" t="str">
        <f>IFERROR(VLOOKUP(A1150,Table1424[],7,0),0)</f>
        <v>494410510005103</v>
      </c>
      <c r="S1150" t="str">
        <f>IFERROR(VLOOKUP(A1150,Table1424[],8,0),0)</f>
        <v>BKID0004944</v>
      </c>
      <c r="T1150">
        <f>IFERROR(VLOOKUP(A1150,Table1424[],9,0),0)</f>
        <v>0</v>
      </c>
      <c r="U1150" s="40">
        <f>IFERROR(VLOOKUP(A1150,Table1424[],10,0),0)</f>
        <v>46182</v>
      </c>
      <c r="V1150">
        <f t="shared" si="76"/>
        <v>1</v>
      </c>
      <c r="W1150" t="str">
        <f t="shared" si="77"/>
        <v>Available</v>
      </c>
      <c r="X1150" s="164" t="str" cm="1">
        <f t="array" aca="1" ref="X1150" ca="1">SUBSTITUTE(SUBSTITUTE(MID(CELL("filename"),FIND("[",CELL("filename"))+1,FIND("]",CELL("filename"))-FIND("[",CELL("filename"))-1)," JH Farmer Payment-",""),".xlsx","")</f>
        <v>Indent</v>
      </c>
      <c r="Y1150" s="13">
        <f t="shared" si="74"/>
        <v>11.711573187414503</v>
      </c>
      <c r="Z1150" s="3">
        <v>0</v>
      </c>
    </row>
    <row r="1151" spans="1:26" x14ac:dyDescent="0.25">
      <c r="A1151" t="str">
        <f>CONCATENATE(Table2[[#This Row],[Code]],Table2[[#This Row],[Farmers Code]])</f>
        <v>200700040003</v>
      </c>
      <c r="B1151" s="1" t="str">
        <f>INDEX('MPG Payment'!$A:$A,MATCH(Table2[[#This Row],[Code]],'MPG Payment'!B:B,0))</f>
        <v>BMC Code :2007</v>
      </c>
      <c r="C1151" t="str">
        <f>VLOOKUP(Table2[[#This Row],[Code]],'MPG Payment'!B:C,2,0)</f>
        <v>KEDAL</v>
      </c>
      <c r="D1151" s="17">
        <v>20070004</v>
      </c>
      <c r="E1151" s="17" t="s">
        <v>0</v>
      </c>
      <c r="F1151" s="1">
        <v>13</v>
      </c>
      <c r="G1151" s="13">
        <v>138.62</v>
      </c>
      <c r="H1151" s="13">
        <v>6564.2081000000017</v>
      </c>
      <c r="I1151" s="166">
        <v>0</v>
      </c>
      <c r="J1151" s="191">
        <v>0</v>
      </c>
      <c r="K1151" s="166">
        <v>0</v>
      </c>
      <c r="L1151" s="166">
        <v>0</v>
      </c>
      <c r="M1151" s="18">
        <v>0</v>
      </c>
      <c r="N1151" s="165">
        <f>VLOOKUP(Table2[[#This Row],[Code]],'MPG Payment'!$B$4:$Z$130,25,0)</f>
        <v>0</v>
      </c>
      <c r="O1151" s="170">
        <f t="shared" si="75"/>
        <v>6564</v>
      </c>
      <c r="P1151" t="str">
        <f>IFERROR(VLOOKUP(D1151,'Bank Master'!$C$3:$D$7987,2,0),"Indirect")</f>
        <v>Direct</v>
      </c>
      <c r="Q1151" t="str">
        <f>IFERROR(VLOOKUP(A1151,Table1424[],6,0),0)</f>
        <v>SURESH YADAV</v>
      </c>
      <c r="R1151" t="str">
        <f>IFERROR(VLOOKUP(A1151,Table1424[],7,0),0)</f>
        <v>22009961144</v>
      </c>
      <c r="S1151" t="str">
        <f>IFERROR(VLOOKUP(A1151,Table1424[],8,0),0)</f>
        <v>SBIN0RRVCGB</v>
      </c>
      <c r="T1151" t="str">
        <f>IFERROR(VLOOKUP(A1151,Table1424[],9,0),0)</f>
        <v>STATE BANK OF INDIA</v>
      </c>
      <c r="U1151" s="40">
        <f>IFERROR(VLOOKUP(A1151,Table1424[],10,0),0)</f>
        <v>45572</v>
      </c>
      <c r="V1151">
        <f t="shared" si="76"/>
        <v>1</v>
      </c>
      <c r="W1151" t="str">
        <f t="shared" si="77"/>
        <v>Available</v>
      </c>
      <c r="X1151" s="164" t="str" cm="1">
        <f t="array" aca="1" ref="X1151" ca="1">SUBSTITUTE(SUBSTITUTE(MID(CELL("filename"),FIND("[",CELL("filename"))+1,FIND("]",CELL("filename"))-FIND("[",CELL("filename"))-1)," JH Farmer Payment-",""),".xlsx","")</f>
        <v>Indent</v>
      </c>
      <c r="Y1151" s="13">
        <f t="shared" si="74"/>
        <v>30.780084150916181</v>
      </c>
      <c r="Z1151" s="3">
        <v>0</v>
      </c>
    </row>
    <row r="1152" spans="1:26" x14ac:dyDescent="0.25">
      <c r="A1152" t="str">
        <f>CONCATENATE(Table2[[#This Row],[Code]],Table2[[#This Row],[Farmers Code]])</f>
        <v>200700040004</v>
      </c>
      <c r="B1152" s="1" t="str">
        <f>INDEX('MPG Payment'!$A:$A,MATCH(Table2[[#This Row],[Code]],'MPG Payment'!B:B,0))</f>
        <v>BMC Code :2007</v>
      </c>
      <c r="C1152" t="str">
        <f>VLOOKUP(Table2[[#This Row],[Code]],'MPG Payment'!B:C,2,0)</f>
        <v>KEDAL</v>
      </c>
      <c r="D1152" s="17">
        <v>20070004</v>
      </c>
      <c r="E1152" s="17" t="s">
        <v>1</v>
      </c>
      <c r="F1152" s="1">
        <v>13</v>
      </c>
      <c r="G1152" s="13">
        <v>43.930000000000007</v>
      </c>
      <c r="H1152" s="13">
        <v>2115.4903999999997</v>
      </c>
      <c r="I1152" s="166">
        <v>0</v>
      </c>
      <c r="J1152" s="191">
        <v>0</v>
      </c>
      <c r="K1152" s="166">
        <v>0</v>
      </c>
      <c r="L1152" s="166">
        <v>0</v>
      </c>
      <c r="M1152" s="18">
        <v>0</v>
      </c>
      <c r="N1152" s="165">
        <f>VLOOKUP(Table2[[#This Row],[Code]],'MPG Payment'!$B$4:$Z$130,25,0)</f>
        <v>0</v>
      </c>
      <c r="O1152" s="170">
        <f t="shared" si="75"/>
        <v>2115</v>
      </c>
      <c r="P1152" t="str">
        <f>IFERROR(VLOOKUP(D1152,'Bank Master'!$C$3:$D$7987,2,0),"Indirect")</f>
        <v>Direct</v>
      </c>
      <c r="Q1152" t="str">
        <f>IFERROR(VLOOKUP(A1152,Table1424[],6,0),0)</f>
        <v>SARITA DEVI</v>
      </c>
      <c r="R1152" t="str">
        <f>IFERROR(VLOOKUP(A1152,Table1424[],7,0),0)</f>
        <v>9759000100026975</v>
      </c>
      <c r="S1152" t="str">
        <f>IFERROR(VLOOKUP(A1152,Table1424[],8,0),0)</f>
        <v>PUNB0975900</v>
      </c>
      <c r="T1152" t="str">
        <f>IFERROR(VLOOKUP(A1152,Table1424[],9,0),0)</f>
        <v xml:space="preserve">PUNJAB NATIONAL BANK </v>
      </c>
      <c r="U1152" s="40">
        <f>IFERROR(VLOOKUP(A1152,Table1424[],10,0),0)</f>
        <v>45572</v>
      </c>
      <c r="V1152">
        <f t="shared" si="76"/>
        <v>1</v>
      </c>
      <c r="W1152" t="str">
        <f t="shared" si="77"/>
        <v>Available</v>
      </c>
      <c r="X1152" s="164" t="str" cm="1">
        <f t="array" aca="1" ref="X1152" ca="1">SUBSTITUTE(SUBSTITUTE(MID(CELL("filename"),FIND("[",CELL("filename"))+1,FIND("]",CELL("filename"))-FIND("[",CELL("filename"))-1)," JH Farmer Payment-",""),".xlsx","")</f>
        <v>Indent</v>
      </c>
      <c r="Y1152" s="13">
        <f t="shared" si="74"/>
        <v>31.301360346005001</v>
      </c>
      <c r="Z1152" s="3">
        <v>0</v>
      </c>
    </row>
    <row r="1153" spans="1:26" x14ac:dyDescent="0.25">
      <c r="A1153" t="str">
        <f>CONCATENATE(Table2[[#This Row],[Code]],Table2[[#This Row],[Farmers Code]])</f>
        <v>200700040006</v>
      </c>
      <c r="B1153" s="1" t="str">
        <f>INDEX('MPG Payment'!$A:$A,MATCH(Table2[[#This Row],[Code]],'MPG Payment'!B:B,0))</f>
        <v>BMC Code :2007</v>
      </c>
      <c r="C1153" t="str">
        <f>VLOOKUP(Table2[[#This Row],[Code]],'MPG Payment'!B:C,2,0)</f>
        <v>KEDAL</v>
      </c>
      <c r="D1153" s="17">
        <v>20070004</v>
      </c>
      <c r="E1153" s="17" t="s">
        <v>19</v>
      </c>
      <c r="F1153" s="1">
        <v>14</v>
      </c>
      <c r="G1153" s="13">
        <v>74.89</v>
      </c>
      <c r="H1153" s="13">
        <v>3301.5704000000005</v>
      </c>
      <c r="I1153" s="166">
        <v>0</v>
      </c>
      <c r="J1153" s="191">
        <v>0</v>
      </c>
      <c r="K1153" s="166">
        <v>0</v>
      </c>
      <c r="L1153" s="166">
        <v>0</v>
      </c>
      <c r="M1153" s="18">
        <v>0</v>
      </c>
      <c r="N1153" s="165">
        <f>VLOOKUP(Table2[[#This Row],[Code]],'MPG Payment'!$B$4:$Z$130,25,0)</f>
        <v>0</v>
      </c>
      <c r="O1153" s="170">
        <f t="shared" si="75"/>
        <v>3302</v>
      </c>
      <c r="P1153" t="str">
        <f>IFERROR(VLOOKUP(D1153,'Bank Master'!$C$3:$D$7987,2,0),"Indirect")</f>
        <v>Direct</v>
      </c>
      <c r="Q1153" t="str">
        <f>IFERROR(VLOOKUP(A1153,Table1424[],6,0),0)</f>
        <v>PARMESHWAR YADAV</v>
      </c>
      <c r="R1153" t="str">
        <f>IFERROR(VLOOKUP(A1153,Table1424[],7,0),0)</f>
        <v>22009961337</v>
      </c>
      <c r="S1153" t="str">
        <f>IFERROR(VLOOKUP(A1153,Table1424[],8,0),0)</f>
        <v>SBIN0RRVCGB</v>
      </c>
      <c r="T1153" t="str">
        <f>IFERROR(VLOOKUP(A1153,Table1424[],9,0),0)</f>
        <v>STATE BANK OF INDIA</v>
      </c>
      <c r="U1153" s="40">
        <f>IFERROR(VLOOKUP(A1153,Table1424[],10,0),0)</f>
        <v>45572</v>
      </c>
      <c r="V1153">
        <f t="shared" si="76"/>
        <v>1</v>
      </c>
      <c r="W1153" t="str">
        <f t="shared" si="77"/>
        <v>Available</v>
      </c>
      <c r="X1153" s="164" t="str" cm="1">
        <f t="array" aca="1" ref="X1153" ca="1">SUBSTITUTE(SUBSTITUTE(MID(CELL("filename"),FIND("[",CELL("filename"))+1,FIND("]",CELL("filename"))-FIND("[",CELL("filename"))-1)," JH Farmer Payment-",""),".xlsx","")</f>
        <v>Indent</v>
      </c>
      <c r="Y1153" s="13">
        <f t="shared" si="74"/>
        <v>30.859918280144218</v>
      </c>
      <c r="Z1153" s="3">
        <v>0</v>
      </c>
    </row>
    <row r="1154" spans="1:26" x14ac:dyDescent="0.25">
      <c r="A1154" t="str">
        <f>CONCATENATE(Table2[[#This Row],[Code]],Table2[[#This Row],[Farmers Code]])</f>
        <v>200700040007</v>
      </c>
      <c r="B1154" s="1" t="str">
        <f>INDEX('MPG Payment'!$A:$A,MATCH(Table2[[#This Row],[Code]],'MPG Payment'!B:B,0))</f>
        <v>BMC Code :2007</v>
      </c>
      <c r="C1154" t="str">
        <f>VLOOKUP(Table2[[#This Row],[Code]],'MPG Payment'!B:C,2,0)</f>
        <v>KEDAL</v>
      </c>
      <c r="D1154" s="17">
        <v>20070004</v>
      </c>
      <c r="E1154" s="17" t="s">
        <v>20</v>
      </c>
      <c r="F1154" s="1">
        <v>12</v>
      </c>
      <c r="G1154" s="13">
        <v>29.27</v>
      </c>
      <c r="H1154" s="13">
        <v>1005.2597000000002</v>
      </c>
      <c r="I1154" s="166">
        <v>0</v>
      </c>
      <c r="J1154" s="191">
        <v>0</v>
      </c>
      <c r="K1154" s="166">
        <v>0</v>
      </c>
      <c r="L1154" s="166">
        <v>0</v>
      </c>
      <c r="M1154" s="18">
        <v>0</v>
      </c>
      <c r="N1154" s="165">
        <f>VLOOKUP(Table2[[#This Row],[Code]],'MPG Payment'!$B$4:$Z$130,25,0)</f>
        <v>0</v>
      </c>
      <c r="O1154" s="170">
        <f t="shared" si="75"/>
        <v>1005</v>
      </c>
      <c r="P1154" t="str">
        <f>IFERROR(VLOOKUP(D1154,'Bank Master'!$C$3:$D$7987,2,0),"Indirect")</f>
        <v>Direct</v>
      </c>
      <c r="Q1154" t="str">
        <f>IFERROR(VLOOKUP(A1154,Table1424[],6,0),0)</f>
        <v>ARJUN YADAV</v>
      </c>
      <c r="R1154" t="str">
        <f>IFERROR(VLOOKUP(A1154,Table1424[],7,0),0)</f>
        <v>490318210001901</v>
      </c>
      <c r="S1154" t="str">
        <f>IFERROR(VLOOKUP(A1154,Table1424[],8,0),0)</f>
        <v>BKID0004903</v>
      </c>
      <c r="T1154" t="str">
        <f>IFERROR(VLOOKUP(A1154,Table1424[],9,0),0)</f>
        <v>BANK OF INDIA</v>
      </c>
      <c r="U1154" s="40">
        <f>IFERROR(VLOOKUP(A1154,Table1424[],10,0),0)</f>
        <v>45572</v>
      </c>
      <c r="V1154">
        <f t="shared" si="76"/>
        <v>1</v>
      </c>
      <c r="W1154" t="str">
        <f t="shared" si="77"/>
        <v>Available</v>
      </c>
      <c r="X1154" s="164" t="str" cm="1">
        <f t="array" aca="1" ref="X1154" ca="1">SUBSTITUTE(SUBSTITUTE(MID(CELL("filename"),FIND("[",CELL("filename"))+1,FIND("]",CELL("filename"))-FIND("[",CELL("filename"))-1)," JH Farmer Payment-",""),".xlsx","")</f>
        <v>Indent</v>
      </c>
      <c r="Y1154" s="13">
        <f t="shared" si="74"/>
        <v>20.606621797061848</v>
      </c>
      <c r="Z1154" s="3">
        <v>0</v>
      </c>
    </row>
    <row r="1155" spans="1:26" x14ac:dyDescent="0.25">
      <c r="A1155" t="str">
        <f>CONCATENATE(Table2[[#This Row],[Code]],Table2[[#This Row],[Farmers Code]])</f>
        <v>200700040008</v>
      </c>
      <c r="B1155" s="1" t="str">
        <f>INDEX('MPG Payment'!$A:$A,MATCH(Table2[[#This Row],[Code]],'MPG Payment'!B:B,0))</f>
        <v>BMC Code :2007</v>
      </c>
      <c r="C1155" t="str">
        <f>VLOOKUP(Table2[[#This Row],[Code]],'MPG Payment'!B:C,2,0)</f>
        <v>KEDAL</v>
      </c>
      <c r="D1155" s="17">
        <v>20070004</v>
      </c>
      <c r="E1155" s="17" t="s">
        <v>41</v>
      </c>
      <c r="F1155" s="1">
        <v>14</v>
      </c>
      <c r="G1155" s="13">
        <v>91.41</v>
      </c>
      <c r="H1155" s="13">
        <v>3919.5828000000001</v>
      </c>
      <c r="I1155" s="166">
        <v>0</v>
      </c>
      <c r="J1155" s="191">
        <v>0</v>
      </c>
      <c r="K1155" s="166">
        <v>0</v>
      </c>
      <c r="L1155" s="166">
        <v>0</v>
      </c>
      <c r="M1155" s="18">
        <v>0</v>
      </c>
      <c r="N1155" s="165">
        <f>VLOOKUP(Table2[[#This Row],[Code]],'MPG Payment'!$B$4:$Z$130,25,0)</f>
        <v>0</v>
      </c>
      <c r="O1155" s="170">
        <f t="shared" si="75"/>
        <v>3920</v>
      </c>
      <c r="P1155" t="str">
        <f>IFERROR(VLOOKUP(D1155,'Bank Master'!$C$3:$D$7987,2,0),"Indirect")</f>
        <v>Direct</v>
      </c>
      <c r="Q1155" t="str">
        <f>IFERROR(VLOOKUP(A1155,Table1424[],6,0),0)</f>
        <v>NIRASO DEVI</v>
      </c>
      <c r="R1155" t="str">
        <f>IFERROR(VLOOKUP(A1155,Table1424[],7,0),0)</f>
        <v>22009988598</v>
      </c>
      <c r="S1155" t="str">
        <f>IFERROR(VLOOKUP(A1155,Table1424[],8,0),0)</f>
        <v>SBIN0RRVCGB</v>
      </c>
      <c r="T1155" t="str">
        <f>IFERROR(VLOOKUP(A1155,Table1424[],9,0),0)</f>
        <v>STATE BANK OF INDIA</v>
      </c>
      <c r="U1155" s="40">
        <f>IFERROR(VLOOKUP(A1155,Table1424[],10,0),0)</f>
        <v>45572</v>
      </c>
      <c r="V1155">
        <f t="shared" si="76"/>
        <v>1</v>
      </c>
      <c r="W1155" t="str">
        <f t="shared" si="77"/>
        <v>Available</v>
      </c>
      <c r="X1155" s="164" t="str" cm="1">
        <f t="array" aca="1" ref="X1155" ca="1">SUBSTITUTE(SUBSTITUTE(MID(CELL("filename"),FIND("[",CELL("filename"))+1,FIND("]",CELL("filename"))-FIND("[",CELL("filename"))-1)," JH Farmer Payment-",""),".xlsx","")</f>
        <v>Indent</v>
      </c>
      <c r="Y1155" s="13">
        <f t="shared" ref="Y1155:Y1218" si="78">(F1155*0.05)*(H1155/G1155)</f>
        <v>30.015402691171651</v>
      </c>
      <c r="Z1155" s="3">
        <v>0</v>
      </c>
    </row>
    <row r="1156" spans="1:26" x14ac:dyDescent="0.25">
      <c r="A1156" t="str">
        <f>CONCATENATE(Table2[[#This Row],[Code]],Table2[[#This Row],[Farmers Code]])</f>
        <v>200700040009</v>
      </c>
      <c r="B1156" s="1" t="str">
        <f>INDEX('MPG Payment'!$A:$A,MATCH(Table2[[#This Row],[Code]],'MPG Payment'!B:B,0))</f>
        <v>BMC Code :2007</v>
      </c>
      <c r="C1156" t="str">
        <f>VLOOKUP(Table2[[#This Row],[Code]],'MPG Payment'!B:C,2,0)</f>
        <v>KEDAL</v>
      </c>
      <c r="D1156" s="17">
        <v>20070004</v>
      </c>
      <c r="E1156" s="17" t="s">
        <v>36</v>
      </c>
      <c r="F1156" s="1">
        <v>13</v>
      </c>
      <c r="G1156" s="13">
        <v>54.220000000000006</v>
      </c>
      <c r="H1156" s="13">
        <v>2147.1087000000002</v>
      </c>
      <c r="I1156" s="166">
        <v>0</v>
      </c>
      <c r="J1156" s="191">
        <v>0</v>
      </c>
      <c r="K1156" s="166">
        <v>0</v>
      </c>
      <c r="L1156" s="166">
        <v>0</v>
      </c>
      <c r="M1156" s="18">
        <v>0</v>
      </c>
      <c r="N1156" s="165">
        <f>VLOOKUP(Table2[[#This Row],[Code]],'MPG Payment'!$B$4:$Z$130,25,0)</f>
        <v>0</v>
      </c>
      <c r="O1156" s="170">
        <f t="shared" si="75"/>
        <v>2147</v>
      </c>
      <c r="P1156" t="str">
        <f>IFERROR(VLOOKUP(D1156,'Bank Master'!$C$3:$D$7987,2,0),"Indirect")</f>
        <v>Direct</v>
      </c>
      <c r="Q1156" t="str">
        <f>IFERROR(VLOOKUP(A1156,Table1424[],6,0),0)</f>
        <v>BHUNESHWAR YADAV</v>
      </c>
      <c r="R1156" t="str">
        <f>IFERROR(VLOOKUP(A1156,Table1424[],7,0),0)</f>
        <v>22010027041</v>
      </c>
      <c r="S1156" t="str">
        <f>IFERROR(VLOOKUP(A1156,Table1424[],8,0),0)</f>
        <v>SBIN0RRVCGB</v>
      </c>
      <c r="T1156" t="str">
        <f>IFERROR(VLOOKUP(A1156,Table1424[],9,0),0)</f>
        <v>STATE BANK OF INDIA</v>
      </c>
      <c r="U1156" s="40">
        <f>IFERROR(VLOOKUP(A1156,Table1424[],10,0),0)</f>
        <v>45572</v>
      </c>
      <c r="V1156">
        <f t="shared" si="76"/>
        <v>1</v>
      </c>
      <c r="W1156" t="str">
        <f t="shared" si="77"/>
        <v>Available</v>
      </c>
      <c r="X1156" s="164" t="str" cm="1">
        <f t="array" aca="1" ref="X1156" ca="1">SUBSTITUTE(SUBSTITUTE(MID(CELL("filename"),FIND("[",CELL("filename"))+1,FIND("]",CELL("filename"))-FIND("[",CELL("filename"))-1)," JH Farmer Payment-",""),".xlsx","")</f>
        <v>Indent</v>
      </c>
      <c r="Y1156" s="13">
        <f t="shared" si="78"/>
        <v>25.739960438952416</v>
      </c>
      <c r="Z1156" s="3">
        <v>0</v>
      </c>
    </row>
    <row r="1157" spans="1:26" x14ac:dyDescent="0.25">
      <c r="A1157" t="str">
        <f>CONCATENATE(Table2[[#This Row],[Code]],Table2[[#This Row],[Farmers Code]])</f>
        <v>200700040010</v>
      </c>
      <c r="B1157" s="1" t="str">
        <f>INDEX('MPG Payment'!$A:$A,MATCH(Table2[[#This Row],[Code]],'MPG Payment'!B:B,0))</f>
        <v>BMC Code :2007</v>
      </c>
      <c r="C1157" t="str">
        <f>VLOOKUP(Table2[[#This Row],[Code]],'MPG Payment'!B:C,2,0)</f>
        <v>KEDAL</v>
      </c>
      <c r="D1157" s="17">
        <v>20070004</v>
      </c>
      <c r="E1157" s="17" t="s">
        <v>21</v>
      </c>
      <c r="F1157" s="1">
        <v>12</v>
      </c>
      <c r="G1157" s="13">
        <v>40.85</v>
      </c>
      <c r="H1157" s="13">
        <v>1698.2433999999998</v>
      </c>
      <c r="I1157" s="166">
        <v>0</v>
      </c>
      <c r="J1157" s="191">
        <v>0</v>
      </c>
      <c r="K1157" s="166">
        <v>0</v>
      </c>
      <c r="L1157" s="166">
        <v>0</v>
      </c>
      <c r="M1157" s="18">
        <v>0</v>
      </c>
      <c r="N1157" s="165">
        <f>VLOOKUP(Table2[[#This Row],[Code]],'MPG Payment'!$B$4:$Z$130,25,0)</f>
        <v>0</v>
      </c>
      <c r="O1157" s="170">
        <f t="shared" si="75"/>
        <v>1698</v>
      </c>
      <c r="P1157" t="str">
        <f>IFERROR(VLOOKUP(D1157,'Bank Master'!$C$3:$D$7987,2,0),"Indirect")</f>
        <v>Direct</v>
      </c>
      <c r="Q1157" t="str">
        <f>IFERROR(VLOOKUP(A1157,Table1424[],6,0),0)</f>
        <v>SUSHIL YADAV</v>
      </c>
      <c r="R1157" t="str">
        <f>IFERROR(VLOOKUP(A1157,Table1424[],7,0),0)</f>
        <v>22009960605</v>
      </c>
      <c r="S1157" t="str">
        <f>IFERROR(VLOOKUP(A1157,Table1424[],8,0),0)</f>
        <v>SBIN0RRVCGB</v>
      </c>
      <c r="T1157" t="str">
        <f>IFERROR(VLOOKUP(A1157,Table1424[],9,0),0)</f>
        <v>STATE BANK OF INDIA</v>
      </c>
      <c r="U1157" s="40">
        <f>IFERROR(VLOOKUP(A1157,Table1424[],10,0),0)</f>
        <v>45572</v>
      </c>
      <c r="V1157">
        <f t="shared" si="76"/>
        <v>1</v>
      </c>
      <c r="W1157" t="str">
        <f t="shared" si="77"/>
        <v>Available</v>
      </c>
      <c r="X1157" s="164" t="str" cm="1">
        <f t="array" aca="1" ref="X1157" ca="1">SUBSTITUTE(SUBSTITUTE(MID(CELL("filename"),FIND("[",CELL("filename"))+1,FIND("]",CELL("filename"))-FIND("[",CELL("filename"))-1)," JH Farmer Payment-",""),".xlsx","")</f>
        <v>Indent</v>
      </c>
      <c r="Y1157" s="13">
        <f t="shared" si="78"/>
        <v>24.943599510403917</v>
      </c>
      <c r="Z1157" s="3">
        <v>0</v>
      </c>
    </row>
    <row r="1158" spans="1:26" x14ac:dyDescent="0.25">
      <c r="A1158" t="str">
        <f>CONCATENATE(Table2[[#This Row],[Code]],Table2[[#This Row],[Farmers Code]])</f>
        <v>200700040011</v>
      </c>
      <c r="B1158" s="1" t="str">
        <f>INDEX('MPG Payment'!$A:$A,MATCH(Table2[[#This Row],[Code]],'MPG Payment'!B:B,0))</f>
        <v>BMC Code :2007</v>
      </c>
      <c r="C1158" t="str">
        <f>VLOOKUP(Table2[[#This Row],[Code]],'MPG Payment'!B:C,2,0)</f>
        <v>KEDAL</v>
      </c>
      <c r="D1158" s="17">
        <v>20070004</v>
      </c>
      <c r="E1158" s="17" t="s">
        <v>22</v>
      </c>
      <c r="F1158" s="1">
        <v>7</v>
      </c>
      <c r="G1158" s="13">
        <v>20.810000000000002</v>
      </c>
      <c r="H1158" s="13">
        <v>1100.2660999999998</v>
      </c>
      <c r="I1158" s="166">
        <v>0</v>
      </c>
      <c r="J1158" s="191">
        <v>0</v>
      </c>
      <c r="K1158" s="166">
        <v>0</v>
      </c>
      <c r="L1158" s="166">
        <v>0</v>
      </c>
      <c r="M1158" s="18">
        <v>0</v>
      </c>
      <c r="N1158" s="165">
        <f>VLOOKUP(Table2[[#This Row],[Code]],'MPG Payment'!$B$4:$Z$130,25,0)</f>
        <v>0</v>
      </c>
      <c r="O1158" s="170">
        <f t="shared" si="75"/>
        <v>1100</v>
      </c>
      <c r="P1158" t="str">
        <f>IFERROR(VLOOKUP(D1158,'Bank Master'!$C$3:$D$7987,2,0),"Indirect")</f>
        <v>Direct</v>
      </c>
      <c r="Q1158" t="str">
        <f>IFERROR(VLOOKUP(A1158,Table1424[],6,0),0)</f>
        <v>PREM YADAV</v>
      </c>
      <c r="R1158" t="str">
        <f>IFERROR(VLOOKUP(A1158,Table1424[],7,0),0)</f>
        <v>22009960571</v>
      </c>
      <c r="S1158" t="str">
        <f>IFERROR(VLOOKUP(A1158,Table1424[],8,0),0)</f>
        <v>SBIN0RRVCGB</v>
      </c>
      <c r="T1158" t="str">
        <f>IFERROR(VLOOKUP(A1158,Table1424[],9,0),0)</f>
        <v>STATE BANK OF INDIA</v>
      </c>
      <c r="U1158" s="40">
        <f>IFERROR(VLOOKUP(A1158,Table1424[],10,0),0)</f>
        <v>45572</v>
      </c>
      <c r="V1158">
        <f t="shared" si="76"/>
        <v>1</v>
      </c>
      <c r="W1158" t="str">
        <f t="shared" si="77"/>
        <v>Available</v>
      </c>
      <c r="X1158" s="164" t="str" cm="1">
        <f t="array" aca="1" ref="X1158" ca="1">SUBSTITUTE(SUBSTITUTE(MID(CELL("filename"),FIND("[",CELL("filename"))+1,FIND("]",CELL("filename"))-FIND("[",CELL("filename"))-1)," JH Farmer Payment-",""),".xlsx","")</f>
        <v>Indent</v>
      </c>
      <c r="Y1158" s="13">
        <f t="shared" si="78"/>
        <v>18.505196299855836</v>
      </c>
      <c r="Z1158" s="3">
        <v>0</v>
      </c>
    </row>
    <row r="1159" spans="1:26" x14ac:dyDescent="0.25">
      <c r="A1159" t="str">
        <f>CONCATENATE(Table2[[#This Row],[Code]],Table2[[#This Row],[Farmers Code]])</f>
        <v>200700040012</v>
      </c>
      <c r="B1159" s="1" t="str">
        <f>INDEX('MPG Payment'!$A:$A,MATCH(Table2[[#This Row],[Code]],'MPG Payment'!B:B,0))</f>
        <v>BMC Code :2007</v>
      </c>
      <c r="C1159" t="str">
        <f>VLOOKUP(Table2[[#This Row],[Code]],'MPG Payment'!B:C,2,0)</f>
        <v>KEDAL</v>
      </c>
      <c r="D1159" s="17">
        <v>20070004</v>
      </c>
      <c r="E1159" s="17" t="s">
        <v>40</v>
      </c>
      <c r="F1159" s="1">
        <v>14</v>
      </c>
      <c r="G1159" s="13">
        <v>50.49</v>
      </c>
      <c r="H1159" s="13">
        <v>2216.3031999999998</v>
      </c>
      <c r="I1159" s="166">
        <v>0</v>
      </c>
      <c r="J1159" s="191">
        <v>0</v>
      </c>
      <c r="K1159" s="166">
        <v>0</v>
      </c>
      <c r="L1159" s="166">
        <v>0</v>
      </c>
      <c r="M1159" s="18">
        <v>0</v>
      </c>
      <c r="N1159" s="165">
        <f>VLOOKUP(Table2[[#This Row],[Code]],'MPG Payment'!$B$4:$Z$130,25,0)</f>
        <v>0</v>
      </c>
      <c r="O1159" s="170">
        <f t="shared" si="75"/>
        <v>2216</v>
      </c>
      <c r="P1159" t="str">
        <f>IFERROR(VLOOKUP(D1159,'Bank Master'!$C$3:$D$7987,2,0),"Indirect")</f>
        <v>Direct</v>
      </c>
      <c r="Q1159" t="str">
        <f>IFERROR(VLOOKUP(A1159,Table1424[],6,0),0)</f>
        <v>MINA DEVI</v>
      </c>
      <c r="R1159" t="str">
        <f>IFERROR(VLOOKUP(A1159,Table1424[],7,0),0)</f>
        <v>22009986012</v>
      </c>
      <c r="S1159" t="str">
        <f>IFERROR(VLOOKUP(A1159,Table1424[],8,0),0)</f>
        <v>SBIN0RRVCGB</v>
      </c>
      <c r="T1159" t="str">
        <f>IFERROR(VLOOKUP(A1159,Table1424[],9,0),0)</f>
        <v>STATE BANK OF INDIA</v>
      </c>
      <c r="U1159" s="40">
        <f>IFERROR(VLOOKUP(A1159,Table1424[],10,0),0)</f>
        <v>45572</v>
      </c>
      <c r="V1159">
        <f t="shared" si="76"/>
        <v>1</v>
      </c>
      <c r="W1159" t="str">
        <f t="shared" si="77"/>
        <v>Available</v>
      </c>
      <c r="X1159" s="164" t="str" cm="1">
        <f t="array" aca="1" ref="X1159" ca="1">SUBSTITUTE(SUBSTITUTE(MID(CELL("filename"),FIND("[",CELL("filename"))+1,FIND("]",CELL("filename"))-FIND("[",CELL("filename"))-1)," JH Farmer Payment-",""),".xlsx","")</f>
        <v>Indent</v>
      </c>
      <c r="Y1159" s="13">
        <f t="shared" si="78"/>
        <v>30.727119033471972</v>
      </c>
      <c r="Z1159" s="3">
        <v>0</v>
      </c>
    </row>
    <row r="1160" spans="1:26" x14ac:dyDescent="0.25">
      <c r="A1160" t="str">
        <f>CONCATENATE(Table2[[#This Row],[Code]],Table2[[#This Row],[Farmers Code]])</f>
        <v>200700040014</v>
      </c>
      <c r="B1160" s="1" t="str">
        <f>INDEX('MPG Payment'!$A:$A,MATCH(Table2[[#This Row],[Code]],'MPG Payment'!B:B,0))</f>
        <v>BMC Code :2007</v>
      </c>
      <c r="C1160" t="str">
        <f>VLOOKUP(Table2[[#This Row],[Code]],'MPG Payment'!B:C,2,0)</f>
        <v>KEDAL</v>
      </c>
      <c r="D1160" s="17">
        <v>20070004</v>
      </c>
      <c r="E1160" s="17" t="s">
        <v>24</v>
      </c>
      <c r="F1160" s="1">
        <v>14</v>
      </c>
      <c r="G1160" s="13">
        <v>56.990000000000009</v>
      </c>
      <c r="H1160" s="13">
        <v>1985.8046999999999</v>
      </c>
      <c r="I1160" s="166">
        <v>0</v>
      </c>
      <c r="J1160" s="191">
        <v>0</v>
      </c>
      <c r="K1160" s="166">
        <v>0</v>
      </c>
      <c r="L1160" s="166">
        <v>0</v>
      </c>
      <c r="M1160" s="18">
        <v>0</v>
      </c>
      <c r="N1160" s="165">
        <f>VLOOKUP(Table2[[#This Row],[Code]],'MPG Payment'!$B$4:$Z$130,25,0)</f>
        <v>0</v>
      </c>
      <c r="O1160" s="170">
        <f t="shared" si="75"/>
        <v>1986</v>
      </c>
      <c r="P1160" t="str">
        <f>IFERROR(VLOOKUP(D1160,'Bank Master'!$C$3:$D$7987,2,0),"Indirect")</f>
        <v>Direct</v>
      </c>
      <c r="Q1160" t="str">
        <f>IFERROR(VLOOKUP(A1160,Table1424[],6,0),0)</f>
        <v>SURAJ KUMAR YADAV</v>
      </c>
      <c r="R1160" t="str">
        <f>IFERROR(VLOOKUP(A1160,Table1424[],7,0),0)</f>
        <v>22009981659</v>
      </c>
      <c r="S1160" t="str">
        <f>IFERROR(VLOOKUP(A1160,Table1424[],8,0),0)</f>
        <v>SBIN0RRVCGB</v>
      </c>
      <c r="T1160" t="str">
        <f>IFERROR(VLOOKUP(A1160,Table1424[],9,0),0)</f>
        <v>STATE BANK OF INDIA</v>
      </c>
      <c r="U1160" s="40">
        <f>IFERROR(VLOOKUP(A1160,Table1424[],10,0),0)</f>
        <v>45572</v>
      </c>
      <c r="V1160">
        <f t="shared" si="76"/>
        <v>1</v>
      </c>
      <c r="W1160" t="str">
        <f t="shared" si="77"/>
        <v>Available</v>
      </c>
      <c r="X1160" s="164" t="str" cm="1">
        <f t="array" aca="1" ref="X1160" ca="1">SUBSTITUTE(SUBSTITUTE(MID(CELL("filename"),FIND("[",CELL("filename"))+1,FIND("]",CELL("filename"))-FIND("[",CELL("filename"))-1)," JH Farmer Payment-",""),".xlsx","")</f>
        <v>Indent</v>
      </c>
      <c r="Y1160" s="13">
        <f t="shared" si="78"/>
        <v>24.391354448148792</v>
      </c>
      <c r="Z1160" s="3">
        <v>0</v>
      </c>
    </row>
    <row r="1161" spans="1:26" x14ac:dyDescent="0.25">
      <c r="A1161" t="str">
        <f>CONCATENATE(Table2[[#This Row],[Code]],Table2[[#This Row],[Farmers Code]])</f>
        <v>200700040016</v>
      </c>
      <c r="B1161" s="1" t="str">
        <f>INDEX('MPG Payment'!$A:$A,MATCH(Table2[[#This Row],[Code]],'MPG Payment'!B:B,0))</f>
        <v>BMC Code :2007</v>
      </c>
      <c r="C1161" t="str">
        <f>VLOOKUP(Table2[[#This Row],[Code]],'MPG Payment'!B:C,2,0)</f>
        <v>KEDAL</v>
      </c>
      <c r="D1161" s="17">
        <v>20070004</v>
      </c>
      <c r="E1161" s="17" t="s">
        <v>26</v>
      </c>
      <c r="F1161" s="1">
        <v>6</v>
      </c>
      <c r="G1161" s="13">
        <v>12.870000000000001</v>
      </c>
      <c r="H1161" s="13">
        <v>822.91100000000006</v>
      </c>
      <c r="I1161" s="166">
        <v>0</v>
      </c>
      <c r="J1161" s="191">
        <v>0</v>
      </c>
      <c r="K1161" s="166">
        <v>0</v>
      </c>
      <c r="L1161" s="166">
        <v>0</v>
      </c>
      <c r="M1161" s="18">
        <v>0</v>
      </c>
      <c r="N1161" s="165">
        <f>VLOOKUP(Table2[[#This Row],[Code]],'MPG Payment'!$B$4:$Z$130,25,0)</f>
        <v>0</v>
      </c>
      <c r="O1161" s="170">
        <f t="shared" si="75"/>
        <v>823</v>
      </c>
      <c r="P1161" t="str">
        <f>IFERROR(VLOOKUP(D1161,'Bank Master'!$C$3:$D$7987,2,0),"Indirect")</f>
        <v>Direct</v>
      </c>
      <c r="Q1161" t="str">
        <f>IFERROR(VLOOKUP(A1161,Table1424[],6,0),0)</f>
        <v>TITO DEVI</v>
      </c>
      <c r="R1161" t="str">
        <f>IFERROR(VLOOKUP(A1161,Table1424[],7,0),0)</f>
        <v>22009966732</v>
      </c>
      <c r="S1161" t="str">
        <f>IFERROR(VLOOKUP(A1161,Table1424[],8,0),0)</f>
        <v>SBIN0RRVCGB</v>
      </c>
      <c r="T1161" t="str">
        <f>IFERROR(VLOOKUP(A1161,Table1424[],9,0),0)</f>
        <v>STATE BANK OF INDIA</v>
      </c>
      <c r="U1161" s="40">
        <f>IFERROR(VLOOKUP(A1161,Table1424[],10,0),0)</f>
        <v>45586</v>
      </c>
      <c r="V1161">
        <f t="shared" si="76"/>
        <v>1</v>
      </c>
      <c r="W1161" t="str">
        <f t="shared" si="77"/>
        <v>Available</v>
      </c>
      <c r="X1161" s="164" t="str" cm="1">
        <f t="array" aca="1" ref="X1161" ca="1">SUBSTITUTE(SUBSTITUTE(MID(CELL("filename"),FIND("[",CELL("filename"))+1,FIND("]",CELL("filename"))-FIND("[",CELL("filename"))-1)," JH Farmer Payment-",""),".xlsx","")</f>
        <v>Indent</v>
      </c>
      <c r="Y1161" s="13">
        <f t="shared" si="78"/>
        <v>19.182074592074596</v>
      </c>
      <c r="Z1161" s="3">
        <v>0</v>
      </c>
    </row>
    <row r="1162" spans="1:26" x14ac:dyDescent="0.25">
      <c r="A1162" t="str">
        <f>CONCATENATE(Table2[[#This Row],[Code]],Table2[[#This Row],[Farmers Code]])</f>
        <v>200700040017</v>
      </c>
      <c r="B1162" s="1" t="str">
        <f>INDEX('MPG Payment'!$A:$A,MATCH(Table2[[#This Row],[Code]],'MPG Payment'!B:B,0))</f>
        <v>BMC Code :2007</v>
      </c>
      <c r="C1162" t="str">
        <f>VLOOKUP(Table2[[#This Row],[Code]],'MPG Payment'!B:C,2,0)</f>
        <v>KEDAL</v>
      </c>
      <c r="D1162" s="17">
        <v>20070004</v>
      </c>
      <c r="E1162" s="17" t="s">
        <v>27</v>
      </c>
      <c r="F1162" s="1">
        <v>13</v>
      </c>
      <c r="G1162" s="13">
        <v>38.630000000000003</v>
      </c>
      <c r="H1162" s="13">
        <v>1519.3917999999999</v>
      </c>
      <c r="I1162" s="166">
        <v>0</v>
      </c>
      <c r="J1162" s="191">
        <v>0</v>
      </c>
      <c r="K1162" s="166">
        <v>0</v>
      </c>
      <c r="L1162" s="166">
        <v>0</v>
      </c>
      <c r="M1162" s="18">
        <v>0</v>
      </c>
      <c r="N1162" s="165">
        <f>VLOOKUP(Table2[[#This Row],[Code]],'MPG Payment'!$B$4:$Z$130,25,0)</f>
        <v>0</v>
      </c>
      <c r="O1162" s="170">
        <f t="shared" si="75"/>
        <v>1519</v>
      </c>
      <c r="P1162" t="str">
        <f>IFERROR(VLOOKUP(D1162,'Bank Master'!$C$3:$D$7987,2,0),"Indirect")</f>
        <v>Direct</v>
      </c>
      <c r="Q1162" t="str">
        <f>IFERROR(VLOOKUP(A1162,Table1424[],6,0),0)</f>
        <v>SURYANATH YADAV</v>
      </c>
      <c r="R1162" t="str">
        <f>IFERROR(VLOOKUP(A1162,Table1424[],7,0),0)</f>
        <v>22009962647</v>
      </c>
      <c r="S1162" t="str">
        <f>IFERROR(VLOOKUP(A1162,Table1424[],8,0),0)</f>
        <v>SBIN0RRVCGB</v>
      </c>
      <c r="T1162" t="str">
        <f>IFERROR(VLOOKUP(A1162,Table1424[],9,0),0)</f>
        <v>STATE BANK OF INDIA</v>
      </c>
      <c r="U1162" s="40">
        <f>IFERROR(VLOOKUP(A1162,Table1424[],10,0),0)</f>
        <v>45600</v>
      </c>
      <c r="V1162">
        <f t="shared" si="76"/>
        <v>1</v>
      </c>
      <c r="W1162" t="str">
        <f t="shared" si="77"/>
        <v>Available</v>
      </c>
      <c r="X1162" s="164" t="str" cm="1">
        <f t="array" aca="1" ref="X1162" ca="1">SUBSTITUTE(SUBSTITUTE(MID(CELL("filename"),FIND("[",CELL("filename"))+1,FIND("]",CELL("filename"))-FIND("[",CELL("filename"))-1)," JH Farmer Payment-",""),".xlsx","")</f>
        <v>Indent</v>
      </c>
      <c r="Y1162" s="13">
        <f t="shared" si="78"/>
        <v>25.5657434636293</v>
      </c>
      <c r="Z1162" s="3">
        <v>0</v>
      </c>
    </row>
    <row r="1163" spans="1:26" x14ac:dyDescent="0.25">
      <c r="A1163" t="str">
        <f>CONCATENATE(Table2[[#This Row],[Code]],Table2[[#This Row],[Farmers Code]])</f>
        <v>200700040018</v>
      </c>
      <c r="B1163" s="1" t="str">
        <f>INDEX('MPG Payment'!$A:$A,MATCH(Table2[[#This Row],[Code]],'MPG Payment'!B:B,0))</f>
        <v>BMC Code :2007</v>
      </c>
      <c r="C1163" t="str">
        <f>VLOOKUP(Table2[[#This Row],[Code]],'MPG Payment'!B:C,2,0)</f>
        <v>KEDAL</v>
      </c>
      <c r="D1163" s="17">
        <v>20070004</v>
      </c>
      <c r="E1163" s="17" t="s">
        <v>2</v>
      </c>
      <c r="F1163" s="1">
        <v>14</v>
      </c>
      <c r="G1163" s="13">
        <v>20.500000000000004</v>
      </c>
      <c r="H1163" s="13">
        <v>885.79140000000007</v>
      </c>
      <c r="I1163" s="166">
        <v>0</v>
      </c>
      <c r="J1163" s="191">
        <v>0</v>
      </c>
      <c r="K1163" s="166">
        <v>0</v>
      </c>
      <c r="L1163" s="166">
        <v>0</v>
      </c>
      <c r="M1163" s="18">
        <v>0</v>
      </c>
      <c r="N1163" s="165">
        <f>VLOOKUP(Table2[[#This Row],[Code]],'MPG Payment'!$B$4:$Z$130,25,0)</f>
        <v>0</v>
      </c>
      <c r="O1163" s="170">
        <f t="shared" si="75"/>
        <v>886</v>
      </c>
      <c r="P1163" t="str">
        <f>IFERROR(VLOOKUP(D1163,'Bank Master'!$C$3:$D$7987,2,0),"Indirect")</f>
        <v>Direct</v>
      </c>
      <c r="Q1163" t="str">
        <f>IFERROR(VLOOKUP(A1163,Table1424[],6,0),0)</f>
        <v>RINKI DEVI</v>
      </c>
      <c r="R1163" t="str">
        <f>IFERROR(VLOOKUP(A1163,Table1424[],7,0),0)</f>
        <v>84044723886</v>
      </c>
      <c r="S1163" t="str">
        <f>IFERROR(VLOOKUP(A1163,Table1424[],8,0),0)</f>
        <v>SBIN0RRVCGB</v>
      </c>
      <c r="T1163" t="str">
        <f>IFERROR(VLOOKUP(A1163,Table1424[],9,0),0)</f>
        <v>STATE BANK OF INDIA</v>
      </c>
      <c r="U1163" s="40">
        <f>IFERROR(VLOOKUP(A1163,Table1424[],10,0),0)</f>
        <v>45600</v>
      </c>
      <c r="V1163">
        <f t="shared" si="76"/>
        <v>1</v>
      </c>
      <c r="W1163" t="str">
        <f t="shared" si="77"/>
        <v>Available</v>
      </c>
      <c r="X1163" s="164" t="str" cm="1">
        <f t="array" aca="1" ref="X1163" ca="1">SUBSTITUTE(SUBSTITUTE(MID(CELL("filename"),FIND("[",CELL("filename"))+1,FIND("]",CELL("filename"))-FIND("[",CELL("filename"))-1)," JH Farmer Payment-",""),".xlsx","")</f>
        <v>Indent</v>
      </c>
      <c r="Y1163" s="13">
        <f t="shared" si="78"/>
        <v>30.246535609756094</v>
      </c>
      <c r="Z1163" s="3">
        <v>0</v>
      </c>
    </row>
    <row r="1164" spans="1:26" x14ac:dyDescent="0.25">
      <c r="A1164" t="str">
        <f>CONCATENATE(Table2[[#This Row],[Code]],Table2[[#This Row],[Farmers Code]])</f>
        <v>200700040022</v>
      </c>
      <c r="B1164" s="1" t="str">
        <f>INDEX('MPG Payment'!$A:$A,MATCH(Table2[[#This Row],[Code]],'MPG Payment'!B:B,0))</f>
        <v>BMC Code :2007</v>
      </c>
      <c r="C1164" t="str">
        <f>VLOOKUP(Table2[[#This Row],[Code]],'MPG Payment'!B:C,2,0)</f>
        <v>KEDAL</v>
      </c>
      <c r="D1164" s="17">
        <v>20070004</v>
      </c>
      <c r="E1164" s="17" t="s">
        <v>37</v>
      </c>
      <c r="F1164" s="1">
        <v>14</v>
      </c>
      <c r="G1164" s="13">
        <v>89.54</v>
      </c>
      <c r="H1164" s="13">
        <v>3313.4562000000001</v>
      </c>
      <c r="I1164" s="166">
        <v>0</v>
      </c>
      <c r="J1164" s="191">
        <v>0</v>
      </c>
      <c r="K1164" s="166">
        <v>0</v>
      </c>
      <c r="L1164" s="166">
        <v>0</v>
      </c>
      <c r="M1164" s="18">
        <v>0</v>
      </c>
      <c r="N1164" s="165">
        <f>VLOOKUP(Table2[[#This Row],[Code]],'MPG Payment'!$B$4:$Z$130,25,0)</f>
        <v>0</v>
      </c>
      <c r="O1164" s="170">
        <f t="shared" si="75"/>
        <v>3313</v>
      </c>
      <c r="P1164" t="str">
        <f>IFERROR(VLOOKUP(D1164,'Bank Master'!$C$3:$D$7987,2,0),"Indirect")</f>
        <v>Direct</v>
      </c>
      <c r="Q1164" t="str">
        <f>IFERROR(VLOOKUP(A1164,Table1424[],6,0),0)</f>
        <v>MOTI LAL MAHTO</v>
      </c>
      <c r="R1164" t="str">
        <f>IFERROR(VLOOKUP(A1164,Table1424[],7,0),0)</f>
        <v>491210110006294</v>
      </c>
      <c r="S1164" t="str">
        <f>IFERROR(VLOOKUP(A1164,Table1424[],8,0),0)</f>
        <v>BKID0004912</v>
      </c>
      <c r="T1164" t="str">
        <f>IFERROR(VLOOKUP(A1164,Table1424[],9,0),0)</f>
        <v>BANK OF INDIA</v>
      </c>
      <c r="U1164" s="40">
        <f>IFERROR(VLOOKUP(A1164,Table1424[],10,0),0)</f>
        <v>45614</v>
      </c>
      <c r="V1164">
        <f t="shared" si="76"/>
        <v>1</v>
      </c>
      <c r="W1164" t="str">
        <f t="shared" si="77"/>
        <v>Available</v>
      </c>
      <c r="X1164" s="164" t="str" cm="1">
        <f t="array" aca="1" ref="X1164" ca="1">SUBSTITUTE(SUBSTITUTE(MID(CELL("filename"),FIND("[",CELL("filename"))+1,FIND("]",CELL("filename"))-FIND("[",CELL("filename"))-1)," JH Farmer Payment-",""),".xlsx","")</f>
        <v>Indent</v>
      </c>
      <c r="Y1164" s="13">
        <f t="shared" si="78"/>
        <v>25.90372280545008</v>
      </c>
      <c r="Z1164" s="3">
        <v>0</v>
      </c>
    </row>
    <row r="1165" spans="1:26" x14ac:dyDescent="0.25">
      <c r="A1165" t="str">
        <f>CONCATENATE(Table2[[#This Row],[Code]],Table2[[#This Row],[Farmers Code]])</f>
        <v>200700040023</v>
      </c>
      <c r="B1165" s="1" t="str">
        <f>INDEX('MPG Payment'!$A:$A,MATCH(Table2[[#This Row],[Code]],'MPG Payment'!B:B,0))</f>
        <v>BMC Code :2007</v>
      </c>
      <c r="C1165" t="str">
        <f>VLOOKUP(Table2[[#This Row],[Code]],'MPG Payment'!B:C,2,0)</f>
        <v>KEDAL</v>
      </c>
      <c r="D1165" s="17">
        <v>20070004</v>
      </c>
      <c r="E1165" s="17" t="s">
        <v>38</v>
      </c>
      <c r="F1165" s="1">
        <v>14</v>
      </c>
      <c r="G1165" s="13">
        <v>48.33</v>
      </c>
      <c r="H1165" s="13">
        <v>2165.2373000000002</v>
      </c>
      <c r="I1165" s="166">
        <v>0</v>
      </c>
      <c r="J1165" s="191">
        <v>0</v>
      </c>
      <c r="K1165" s="166">
        <v>0</v>
      </c>
      <c r="L1165" s="166">
        <v>0</v>
      </c>
      <c r="M1165" s="18">
        <v>0</v>
      </c>
      <c r="N1165" s="165">
        <f>VLOOKUP(Table2[[#This Row],[Code]],'MPG Payment'!$B$4:$Z$130,25,0)</f>
        <v>0</v>
      </c>
      <c r="O1165" s="170">
        <f t="shared" si="75"/>
        <v>2165</v>
      </c>
      <c r="P1165" t="str">
        <f>IFERROR(VLOOKUP(D1165,'Bank Master'!$C$3:$D$7987,2,0),"Indirect")</f>
        <v>Direct</v>
      </c>
      <c r="Q1165" t="str">
        <f>IFERROR(VLOOKUP(A1165,Table1424[],6,0),0)</f>
        <v>LAKSHMI NARAYAN YADAV</v>
      </c>
      <c r="R1165" t="str">
        <f>IFERROR(VLOOKUP(A1165,Table1424[],7,0),0)</f>
        <v>22009963583</v>
      </c>
      <c r="S1165" t="str">
        <f>IFERROR(VLOOKUP(A1165,Table1424[],8,0),0)</f>
        <v>SBIN0RRVCGB</v>
      </c>
      <c r="T1165" t="str">
        <f>IFERROR(VLOOKUP(A1165,Table1424[],9,0),0)</f>
        <v>STATE BANK OF INDIA</v>
      </c>
      <c r="U1165" s="40">
        <f>IFERROR(VLOOKUP(A1165,Table1424[],10,0),0)</f>
        <v>45663</v>
      </c>
      <c r="V1165">
        <f t="shared" si="76"/>
        <v>1</v>
      </c>
      <c r="W1165" t="str">
        <f t="shared" si="77"/>
        <v>Available</v>
      </c>
      <c r="X1165" s="164" t="str" cm="1">
        <f t="array" aca="1" ref="X1165" ca="1">SUBSTITUTE(SUBSTITUTE(MID(CELL("filename"),FIND("[",CELL("filename"))+1,FIND("]",CELL("filename"))-FIND("[",CELL("filename"))-1)," JH Farmer Payment-",""),".xlsx","")</f>
        <v>Indent</v>
      </c>
      <c r="Y1165" s="13">
        <f t="shared" si="78"/>
        <v>31.360771984274784</v>
      </c>
      <c r="Z1165" s="3">
        <v>0</v>
      </c>
    </row>
    <row r="1166" spans="1:26" x14ac:dyDescent="0.25">
      <c r="A1166" t="str">
        <f>CONCATENATE(Table2[[#This Row],[Code]],Table2[[#This Row],[Farmers Code]])</f>
        <v>200700040026</v>
      </c>
      <c r="B1166" s="1" t="str">
        <f>INDEX('MPG Payment'!$A:$A,MATCH(Table2[[#This Row],[Code]],'MPG Payment'!B:B,0))</f>
        <v>BMC Code :2007</v>
      </c>
      <c r="C1166" t="str">
        <f>VLOOKUP(Table2[[#This Row],[Code]],'MPG Payment'!B:C,2,0)</f>
        <v>KEDAL</v>
      </c>
      <c r="D1166" s="17">
        <v>20070004</v>
      </c>
      <c r="E1166" s="17" t="s">
        <v>39</v>
      </c>
      <c r="F1166" s="1">
        <v>13</v>
      </c>
      <c r="G1166" s="13">
        <v>46.539999999999992</v>
      </c>
      <c r="H1166" s="13">
        <v>1619.6189000000002</v>
      </c>
      <c r="I1166" s="166">
        <v>0</v>
      </c>
      <c r="J1166" s="191">
        <v>0</v>
      </c>
      <c r="K1166" s="166">
        <v>0</v>
      </c>
      <c r="L1166" s="166">
        <v>0</v>
      </c>
      <c r="M1166" s="18">
        <v>0</v>
      </c>
      <c r="N1166" s="165">
        <f>VLOOKUP(Table2[[#This Row],[Code]],'MPG Payment'!$B$4:$Z$130,25,0)</f>
        <v>0</v>
      </c>
      <c r="O1166" s="170">
        <f t="shared" si="75"/>
        <v>1620</v>
      </c>
      <c r="P1166" t="str">
        <f>IFERROR(VLOOKUP(D1166,'Bank Master'!$C$3:$D$7987,2,0),"Indirect")</f>
        <v>Direct</v>
      </c>
      <c r="Q1166" t="str">
        <f>IFERROR(VLOOKUP(A1166,Table1424[],6,0),0)</f>
        <v>REKHA DEVI</v>
      </c>
      <c r="R1166" t="str">
        <f>IFERROR(VLOOKUP(A1166,Table1424[],7,0),0)</f>
        <v>9759001700002040</v>
      </c>
      <c r="S1166" t="str">
        <f>IFERROR(VLOOKUP(A1166,Table1424[],8,0),0)</f>
        <v>PUNB0975900</v>
      </c>
      <c r="T1166">
        <f>IFERROR(VLOOKUP(A1166,Table1424[],9,0),0)</f>
        <v>0</v>
      </c>
      <c r="U1166" s="40">
        <f>IFERROR(VLOOKUP(A1166,Table1424[],10,0),0)</f>
        <v>46097</v>
      </c>
      <c r="V1166">
        <f t="shared" si="76"/>
        <v>1</v>
      </c>
      <c r="W1166" t="str">
        <f t="shared" si="77"/>
        <v>Available</v>
      </c>
      <c r="X1166" s="164" t="str" cm="1">
        <f t="array" aca="1" ref="X1166" ca="1">SUBSTITUTE(SUBSTITUTE(MID(CELL("filename"),FIND("[",CELL("filename"))+1,FIND("]",CELL("filename"))-FIND("[",CELL("filename"))-1)," JH Farmer Payment-",""),".xlsx","")</f>
        <v>Indent</v>
      </c>
      <c r="Y1166" s="13">
        <f t="shared" si="78"/>
        <v>22.620375698324029</v>
      </c>
      <c r="Z1166" s="3">
        <v>0</v>
      </c>
    </row>
    <row r="1167" spans="1:26" x14ac:dyDescent="0.25">
      <c r="A1167" t="str">
        <f>CONCATENATE(Table2[[#This Row],[Code]],Table2[[#This Row],[Farmers Code]])</f>
        <v>200700060002</v>
      </c>
      <c r="B1167" s="1" t="str">
        <f>INDEX('MPG Payment'!$A:$A,MATCH(Table2[[#This Row],[Code]],'MPG Payment'!B:B,0))</f>
        <v>BMC Code :2007</v>
      </c>
      <c r="C1167" t="str">
        <f>VLOOKUP(Table2[[#This Row],[Code]],'MPG Payment'!B:C,2,0)</f>
        <v>SAHEDA</v>
      </c>
      <c r="D1167" s="17">
        <v>20070006</v>
      </c>
      <c r="E1167" s="17" t="s">
        <v>17</v>
      </c>
      <c r="F1167" s="1">
        <v>2</v>
      </c>
      <c r="G1167" s="13">
        <v>55.86</v>
      </c>
      <c r="H1167" s="13">
        <v>2366.4029999999998</v>
      </c>
      <c r="I1167" s="166">
        <v>0</v>
      </c>
      <c r="J1167" s="191">
        <v>0</v>
      </c>
      <c r="K1167" s="166">
        <v>0</v>
      </c>
      <c r="L1167" s="166">
        <v>0</v>
      </c>
      <c r="M1167" s="18">
        <v>0</v>
      </c>
      <c r="N1167" s="165">
        <f>VLOOKUP(Table2[[#This Row],[Code]],'MPG Payment'!$B$4:$Z$130,25,0)</f>
        <v>0</v>
      </c>
      <c r="O1167" s="170">
        <f t="shared" si="75"/>
        <v>2366</v>
      </c>
      <c r="P1167" t="str">
        <f>IFERROR(VLOOKUP(D1167,'Bank Master'!$C$3:$D$7987,2,0),"Indirect")</f>
        <v>Direct</v>
      </c>
      <c r="Q1167" t="str">
        <f>IFERROR(VLOOKUP(A1167,Table1424[],6,0),0)</f>
        <v>SABITA KUMARI</v>
      </c>
      <c r="R1167" t="str">
        <f>IFERROR(VLOOKUP(A1167,Table1424[],7,0),0)</f>
        <v>35995222625</v>
      </c>
      <c r="S1167" t="str">
        <f>IFERROR(VLOOKUP(A1167,Table1424[],8,0),0)</f>
        <v>SBIN0009498</v>
      </c>
      <c r="T1167" t="str">
        <f>IFERROR(VLOOKUP(A1167,Table1424[],9,0),0)</f>
        <v>STATE BANK OF INDIA</v>
      </c>
      <c r="U1167" s="40">
        <f>IFERROR(VLOOKUP(A1167,Table1424[],10,0),0)</f>
        <v>45565</v>
      </c>
      <c r="V1167">
        <f t="shared" si="76"/>
        <v>1</v>
      </c>
      <c r="W1167" t="str">
        <f t="shared" si="77"/>
        <v>Available</v>
      </c>
      <c r="X1167" s="164" t="str" cm="1">
        <f t="array" aca="1" ref="X1167" ca="1">SUBSTITUTE(SUBSTITUTE(MID(CELL("filename"),FIND("[",CELL("filename"))+1,FIND("]",CELL("filename"))-FIND("[",CELL("filename"))-1)," JH Farmer Payment-",""),".xlsx","")</f>
        <v>Indent</v>
      </c>
      <c r="Y1167" s="13">
        <f t="shared" si="78"/>
        <v>4.2363104189044041</v>
      </c>
      <c r="Z1167" s="3">
        <v>0</v>
      </c>
    </row>
    <row r="1168" spans="1:26" x14ac:dyDescent="0.25">
      <c r="A1168" t="str">
        <f>CONCATENATE(Table2[[#This Row],[Code]],Table2[[#This Row],[Farmers Code]])</f>
        <v>200700060003</v>
      </c>
      <c r="B1168" s="1" t="str">
        <f>INDEX('MPG Payment'!$A:$A,MATCH(Table2[[#This Row],[Code]],'MPG Payment'!B:B,0))</f>
        <v>BMC Code :2007</v>
      </c>
      <c r="C1168" t="str">
        <f>VLOOKUP(Table2[[#This Row],[Code]],'MPG Payment'!B:C,2,0)</f>
        <v>SAHEDA</v>
      </c>
      <c r="D1168" s="17">
        <v>20070006</v>
      </c>
      <c r="E1168" s="17" t="s">
        <v>0</v>
      </c>
      <c r="F1168" s="1">
        <v>7</v>
      </c>
      <c r="G1168" s="13">
        <v>52.18</v>
      </c>
      <c r="H1168" s="13">
        <v>2545.5451999999996</v>
      </c>
      <c r="I1168" s="166">
        <v>0</v>
      </c>
      <c r="J1168" s="191">
        <v>0</v>
      </c>
      <c r="K1168" s="166">
        <v>0</v>
      </c>
      <c r="L1168" s="166">
        <v>0</v>
      </c>
      <c r="M1168" s="18">
        <v>0</v>
      </c>
      <c r="N1168" s="165">
        <f>VLOOKUP(Table2[[#This Row],[Code]],'MPG Payment'!$B$4:$Z$130,25,0)</f>
        <v>0</v>
      </c>
      <c r="O1168" s="170">
        <f t="shared" si="75"/>
        <v>2546</v>
      </c>
      <c r="P1168" t="str">
        <f>IFERROR(VLOOKUP(D1168,'Bank Master'!$C$3:$D$7987,2,0),"Indirect")</f>
        <v>Direct</v>
      </c>
      <c r="Q1168" t="str">
        <f>IFERROR(VLOOKUP(A1168,Table1424[],6,0),0)</f>
        <v>BASANTI KUMARI</v>
      </c>
      <c r="R1168" t="str">
        <f>IFERROR(VLOOKUP(A1168,Table1424[],7,0),0)</f>
        <v>5706120000744</v>
      </c>
      <c r="S1168" t="str">
        <f>IFERROR(VLOOKUP(A1168,Table1424[],8,0),0)</f>
        <v>CNRB0005706</v>
      </c>
      <c r="T1168" t="str">
        <f>IFERROR(VLOOKUP(A1168,Table1424[],9,0),0)</f>
        <v>CANARA BANK</v>
      </c>
      <c r="U1168" s="40">
        <f>IFERROR(VLOOKUP(A1168,Table1424[],10,0),0)</f>
        <v>45572</v>
      </c>
      <c r="V1168">
        <f t="shared" si="76"/>
        <v>1</v>
      </c>
      <c r="W1168" t="str">
        <f t="shared" si="77"/>
        <v>Available</v>
      </c>
      <c r="X1168" s="164" t="str" cm="1">
        <f t="array" aca="1" ref="X1168" ca="1">SUBSTITUTE(SUBSTITUTE(MID(CELL("filename"),FIND("[",CELL("filename"))+1,FIND("]",CELL("filename"))-FIND("[",CELL("filename"))-1)," JH Farmer Payment-",""),".xlsx","")</f>
        <v>Indent</v>
      </c>
      <c r="Y1168" s="13">
        <f t="shared" si="78"/>
        <v>17.07437370640092</v>
      </c>
      <c r="Z1168" s="3">
        <v>0</v>
      </c>
    </row>
    <row r="1169" spans="1:26" x14ac:dyDescent="0.25">
      <c r="A1169" t="str">
        <f>CONCATENATE(Table2[[#This Row],[Code]],Table2[[#This Row],[Farmers Code]])</f>
        <v>200700060005</v>
      </c>
      <c r="B1169" s="1" t="str">
        <f>INDEX('MPG Payment'!$A:$A,MATCH(Table2[[#This Row],[Code]],'MPG Payment'!B:B,0))</f>
        <v>BMC Code :2007</v>
      </c>
      <c r="C1169" t="str">
        <f>VLOOKUP(Table2[[#This Row],[Code]],'MPG Payment'!B:C,2,0)</f>
        <v>SAHEDA</v>
      </c>
      <c r="D1169" s="17">
        <v>20070006</v>
      </c>
      <c r="E1169" s="17" t="s">
        <v>18</v>
      </c>
      <c r="F1169" s="1">
        <v>6</v>
      </c>
      <c r="G1169" s="13">
        <v>29.54</v>
      </c>
      <c r="H1169" s="13">
        <v>1526.5726000000002</v>
      </c>
      <c r="I1169" s="166">
        <v>0</v>
      </c>
      <c r="J1169" s="191">
        <v>0</v>
      </c>
      <c r="K1169" s="166">
        <v>0</v>
      </c>
      <c r="L1169" s="166">
        <v>0</v>
      </c>
      <c r="M1169" s="18">
        <v>0</v>
      </c>
      <c r="N1169" s="165">
        <f>VLOOKUP(Table2[[#This Row],[Code]],'MPG Payment'!$B$4:$Z$130,25,0)</f>
        <v>0</v>
      </c>
      <c r="O1169" s="170">
        <f t="shared" si="75"/>
        <v>1527</v>
      </c>
      <c r="P1169" t="str">
        <f>IFERROR(VLOOKUP(D1169,'Bank Master'!$C$3:$D$7987,2,0),"Indirect")</f>
        <v>Direct</v>
      </c>
      <c r="Q1169" t="str">
        <f>IFERROR(VLOOKUP(A1169,Table1424[],6,0),0)</f>
        <v>MANTOSH MUNDA</v>
      </c>
      <c r="R1169" t="str">
        <f>IFERROR(VLOOKUP(A1169,Table1424[],7,0),0)</f>
        <v>494410510004901</v>
      </c>
      <c r="S1169" t="str">
        <f>IFERROR(VLOOKUP(A1169,Table1424[],8,0),0)</f>
        <v>BKID0004944</v>
      </c>
      <c r="T1169" t="str">
        <f>IFERROR(VLOOKUP(A1169,Table1424[],9,0),0)</f>
        <v>BANK OF INDIA</v>
      </c>
      <c r="U1169" s="40">
        <f>IFERROR(VLOOKUP(A1169,Table1424[],10,0),0)</f>
        <v>45572</v>
      </c>
      <c r="V1169">
        <f t="shared" si="76"/>
        <v>1</v>
      </c>
      <c r="W1169" t="str">
        <f t="shared" si="77"/>
        <v>Available</v>
      </c>
      <c r="X1169" s="164" t="str" cm="1">
        <f t="array" aca="1" ref="X1169" ca="1">SUBSTITUTE(SUBSTITUTE(MID(CELL("filename"),FIND("[",CELL("filename"))+1,FIND("]",CELL("filename"))-FIND("[",CELL("filename"))-1)," JH Farmer Payment-",""),".xlsx","")</f>
        <v>Indent</v>
      </c>
      <c r="Y1169" s="13">
        <f t="shared" si="78"/>
        <v>15.503445497630336</v>
      </c>
      <c r="Z1169" s="3">
        <v>0</v>
      </c>
    </row>
    <row r="1170" spans="1:26" x14ac:dyDescent="0.25">
      <c r="A1170" t="str">
        <f>CONCATENATE(Table2[[#This Row],[Code]],Table2[[#This Row],[Farmers Code]])</f>
        <v>200700060006</v>
      </c>
      <c r="B1170" s="1" t="str">
        <f>INDEX('MPG Payment'!$A:$A,MATCH(Table2[[#This Row],[Code]],'MPG Payment'!B:B,0))</f>
        <v>BMC Code :2007</v>
      </c>
      <c r="C1170" t="str">
        <f>VLOOKUP(Table2[[#This Row],[Code]],'MPG Payment'!B:C,2,0)</f>
        <v>SAHEDA</v>
      </c>
      <c r="D1170" s="17">
        <v>20070006</v>
      </c>
      <c r="E1170" s="17" t="s">
        <v>19</v>
      </c>
      <c r="F1170" s="1">
        <v>11</v>
      </c>
      <c r="G1170" s="13">
        <v>69.34</v>
      </c>
      <c r="H1170" s="13">
        <v>3221.7359999999999</v>
      </c>
      <c r="I1170" s="166">
        <v>0</v>
      </c>
      <c r="J1170" s="191">
        <v>0</v>
      </c>
      <c r="K1170" s="166">
        <v>0</v>
      </c>
      <c r="L1170" s="166">
        <v>0</v>
      </c>
      <c r="M1170" s="18">
        <v>0</v>
      </c>
      <c r="N1170" s="165">
        <f>VLOOKUP(Table2[[#This Row],[Code]],'MPG Payment'!$B$4:$Z$130,25,0)</f>
        <v>0</v>
      </c>
      <c r="O1170" s="170">
        <f t="shared" si="75"/>
        <v>3222</v>
      </c>
      <c r="P1170" t="str">
        <f>IFERROR(VLOOKUP(D1170,'Bank Master'!$C$3:$D$7987,2,0),"Indirect")</f>
        <v>Direct</v>
      </c>
      <c r="Q1170" t="str">
        <f>IFERROR(VLOOKUP(A1170,Table1424[],6,0),0)</f>
        <v>ANIL YADAV</v>
      </c>
      <c r="R1170" t="str">
        <f>IFERROR(VLOOKUP(A1170,Table1424[],7,0),0)</f>
        <v>494410510010028</v>
      </c>
      <c r="S1170" t="str">
        <f>IFERROR(VLOOKUP(A1170,Table1424[],8,0),0)</f>
        <v>BKID0004944</v>
      </c>
      <c r="T1170" t="str">
        <f>IFERROR(VLOOKUP(A1170,Table1424[],9,0),0)</f>
        <v>BANK OF INDIA</v>
      </c>
      <c r="U1170" s="40">
        <f>IFERROR(VLOOKUP(A1170,Table1424[],10,0),0)</f>
        <v>45572</v>
      </c>
      <c r="V1170">
        <f t="shared" si="76"/>
        <v>1</v>
      </c>
      <c r="W1170" t="str">
        <f t="shared" si="77"/>
        <v>Available</v>
      </c>
      <c r="X1170" s="164" t="str" cm="1">
        <f t="array" aca="1" ref="X1170" ca="1">SUBSTITUTE(SUBSTITUTE(MID(CELL("filename"),FIND("[",CELL("filename"))+1,FIND("]",CELL("filename"))-FIND("[",CELL("filename"))-1)," JH Farmer Payment-",""),".xlsx","")</f>
        <v>Indent</v>
      </c>
      <c r="Y1170" s="13">
        <f t="shared" si="78"/>
        <v>25.554583213152583</v>
      </c>
      <c r="Z1170" s="3">
        <v>0</v>
      </c>
    </row>
    <row r="1171" spans="1:26" x14ac:dyDescent="0.25">
      <c r="A1171" t="str">
        <f>CONCATENATE(Table2[[#This Row],[Code]],Table2[[#This Row],[Farmers Code]])</f>
        <v>200700060009</v>
      </c>
      <c r="B1171" s="1" t="str">
        <f>INDEX('MPG Payment'!$A:$A,MATCH(Table2[[#This Row],[Code]],'MPG Payment'!B:B,0))</f>
        <v>BMC Code :2007</v>
      </c>
      <c r="C1171" t="str">
        <f>VLOOKUP(Table2[[#This Row],[Code]],'MPG Payment'!B:C,2,0)</f>
        <v>SAHEDA</v>
      </c>
      <c r="D1171" s="17">
        <v>20070006</v>
      </c>
      <c r="E1171" s="17" t="s">
        <v>36</v>
      </c>
      <c r="F1171" s="1">
        <v>11</v>
      </c>
      <c r="G1171" s="13">
        <v>105.96</v>
      </c>
      <c r="H1171" s="13">
        <v>4349.0502000000006</v>
      </c>
      <c r="I1171" s="166">
        <v>0</v>
      </c>
      <c r="J1171" s="191">
        <v>0</v>
      </c>
      <c r="K1171" s="166">
        <v>0</v>
      </c>
      <c r="L1171" s="166">
        <v>0</v>
      </c>
      <c r="M1171" s="18">
        <v>0</v>
      </c>
      <c r="N1171" s="165">
        <f>VLOOKUP(Table2[[#This Row],[Code]],'MPG Payment'!$B$4:$Z$130,25,0)</f>
        <v>0</v>
      </c>
      <c r="O1171" s="170">
        <f t="shared" si="75"/>
        <v>4349</v>
      </c>
      <c r="P1171" t="str">
        <f>IFERROR(VLOOKUP(D1171,'Bank Master'!$C$3:$D$7987,2,0),"Indirect")</f>
        <v>Direct</v>
      </c>
      <c r="Q1171" t="str">
        <f>IFERROR(VLOOKUP(A1171,Table1424[],6,0),0)</f>
        <v>MAINWA DEVI</v>
      </c>
      <c r="R1171" t="str">
        <f>IFERROR(VLOOKUP(A1171,Table1424[],7,0),0)</f>
        <v>494410110001728</v>
      </c>
      <c r="S1171" t="str">
        <f>IFERROR(VLOOKUP(A1171,Table1424[],8,0),0)</f>
        <v>BKID0004944</v>
      </c>
      <c r="T1171" t="str">
        <f>IFERROR(VLOOKUP(A1171,Table1424[],9,0),0)</f>
        <v>BANK OF INDIA</v>
      </c>
      <c r="U1171" s="40">
        <f>IFERROR(VLOOKUP(A1171,Table1424[],10,0),0)</f>
        <v>45572</v>
      </c>
      <c r="V1171">
        <f t="shared" si="76"/>
        <v>1</v>
      </c>
      <c r="W1171" t="str">
        <f t="shared" si="77"/>
        <v>Available</v>
      </c>
      <c r="X1171" s="164" t="str" cm="1">
        <f t="array" aca="1" ref="X1171" ca="1">SUBSTITUTE(SUBSTITUTE(MID(CELL("filename"),FIND("[",CELL("filename"))+1,FIND("]",CELL("filename"))-FIND("[",CELL("filename"))-1)," JH Farmer Payment-",""),".xlsx","")</f>
        <v>Indent</v>
      </c>
      <c r="Y1171" s="13">
        <f t="shared" si="78"/>
        <v>22.574345130237834</v>
      </c>
      <c r="Z1171" s="3">
        <v>0</v>
      </c>
    </row>
    <row r="1172" spans="1:26" x14ac:dyDescent="0.25">
      <c r="A1172" t="str">
        <f>CONCATENATE(Table2[[#This Row],[Code]],Table2[[#This Row],[Farmers Code]])</f>
        <v>200700060010</v>
      </c>
      <c r="B1172" s="1" t="str">
        <f>INDEX('MPG Payment'!$A:$A,MATCH(Table2[[#This Row],[Code]],'MPG Payment'!B:B,0))</f>
        <v>BMC Code :2007</v>
      </c>
      <c r="C1172" t="str">
        <f>VLOOKUP(Table2[[#This Row],[Code]],'MPG Payment'!B:C,2,0)</f>
        <v>SAHEDA</v>
      </c>
      <c r="D1172" s="17">
        <v>20070006</v>
      </c>
      <c r="E1172" s="17" t="s">
        <v>21</v>
      </c>
      <c r="F1172" s="1">
        <v>6</v>
      </c>
      <c r="G1172" s="13">
        <v>26.6</v>
      </c>
      <c r="H1172" s="13">
        <v>1044.0773999999999</v>
      </c>
      <c r="I1172" s="166">
        <v>0</v>
      </c>
      <c r="J1172" s="191">
        <v>0</v>
      </c>
      <c r="K1172" s="166">
        <v>0</v>
      </c>
      <c r="L1172" s="166">
        <v>0</v>
      </c>
      <c r="M1172" s="18">
        <v>0</v>
      </c>
      <c r="N1172" s="165">
        <f>VLOOKUP(Table2[[#This Row],[Code]],'MPG Payment'!$B$4:$Z$130,25,0)</f>
        <v>0</v>
      </c>
      <c r="O1172" s="170">
        <f t="shared" si="75"/>
        <v>1044</v>
      </c>
      <c r="P1172" t="str">
        <f>IFERROR(VLOOKUP(D1172,'Bank Master'!$C$3:$D$7987,2,0),"Indirect")</f>
        <v>Direct</v>
      </c>
      <c r="Q1172" t="str">
        <f>IFERROR(VLOOKUP(A1172,Table1424[],6,0),0)</f>
        <v>SARASWATI KUMARI</v>
      </c>
      <c r="R1172" t="str">
        <f>IFERROR(VLOOKUP(A1172,Table1424[],7,0),0)</f>
        <v>644802010008004</v>
      </c>
      <c r="S1172" t="str">
        <f>IFERROR(VLOOKUP(A1172,Table1424[],8,0),0)</f>
        <v>UBIN0564486</v>
      </c>
      <c r="T1172" t="str">
        <f>IFERROR(VLOOKUP(A1172,Table1424[],9,0),0)</f>
        <v>UNION BANK OF INDIA</v>
      </c>
      <c r="U1172" s="40">
        <f>IFERROR(VLOOKUP(A1172,Table1424[],10,0),0)</f>
        <v>45600</v>
      </c>
      <c r="V1172">
        <f t="shared" si="76"/>
        <v>1</v>
      </c>
      <c r="W1172" t="str">
        <f t="shared" si="77"/>
        <v>Available</v>
      </c>
      <c r="X1172" s="164" t="str" cm="1">
        <f t="array" aca="1" ref="X1172" ca="1">SUBSTITUTE(SUBSTITUTE(MID(CELL("filename"),FIND("[",CELL("filename"))+1,FIND("]",CELL("filename"))-FIND("[",CELL("filename"))-1)," JH Farmer Payment-",""),".xlsx","")</f>
        <v>Indent</v>
      </c>
      <c r="Y1172" s="13">
        <f t="shared" si="78"/>
        <v>11.775309022556391</v>
      </c>
      <c r="Z1172" s="3">
        <v>0</v>
      </c>
    </row>
    <row r="1173" spans="1:26" x14ac:dyDescent="0.25">
      <c r="A1173" t="str">
        <f>CONCATENATE(Table2[[#This Row],[Code]],Table2[[#This Row],[Farmers Code]])</f>
        <v>200700060015</v>
      </c>
      <c r="B1173" s="1" t="str">
        <f>INDEX('MPG Payment'!$A:$A,MATCH(Table2[[#This Row],[Code]],'MPG Payment'!B:B,0))</f>
        <v>BMC Code :2007</v>
      </c>
      <c r="C1173" t="str">
        <f>VLOOKUP(Table2[[#This Row],[Code]],'MPG Payment'!B:C,2,0)</f>
        <v>SAHEDA</v>
      </c>
      <c r="D1173" s="17">
        <v>20070006</v>
      </c>
      <c r="E1173" s="17" t="s">
        <v>25</v>
      </c>
      <c r="F1173" s="1">
        <v>11</v>
      </c>
      <c r="G1173" s="13">
        <v>32.72</v>
      </c>
      <c r="H1173" s="13">
        <v>1474.6651999999999</v>
      </c>
      <c r="I1173" s="166">
        <v>0</v>
      </c>
      <c r="J1173" s="191">
        <v>0</v>
      </c>
      <c r="K1173" s="166">
        <v>0</v>
      </c>
      <c r="L1173" s="166">
        <v>0</v>
      </c>
      <c r="M1173" s="18">
        <v>0</v>
      </c>
      <c r="N1173" s="165">
        <f>VLOOKUP(Table2[[#This Row],[Code]],'MPG Payment'!$B$4:$Z$130,25,0)</f>
        <v>0</v>
      </c>
      <c r="O1173" s="170">
        <f t="shared" si="75"/>
        <v>1475</v>
      </c>
      <c r="P1173" t="str">
        <f>IFERROR(VLOOKUP(D1173,'Bank Master'!$C$3:$D$7987,2,0),"Indirect")</f>
        <v>Direct</v>
      </c>
      <c r="Q1173" t="str">
        <f>IFERROR(VLOOKUP(A1173,Table1424[],6,0),0)</f>
        <v>TOLASMANI DEVI</v>
      </c>
      <c r="R1173" t="str">
        <f>IFERROR(VLOOKUP(A1173,Table1424[],7,0),0)</f>
        <v>494410110004340</v>
      </c>
      <c r="S1173" t="str">
        <f>IFERROR(VLOOKUP(A1173,Table1424[],8,0),0)</f>
        <v>BKID0004944</v>
      </c>
      <c r="T1173" t="str">
        <f>IFERROR(VLOOKUP(A1173,Table1424[],9,0),0)</f>
        <v>BANK OF INDIA</v>
      </c>
      <c r="U1173" s="40">
        <f>IFERROR(VLOOKUP(A1173,Table1424[],10,0),0)</f>
        <v>45635</v>
      </c>
      <c r="V1173">
        <f t="shared" si="76"/>
        <v>1</v>
      </c>
      <c r="W1173" t="str">
        <f t="shared" si="77"/>
        <v>Available</v>
      </c>
      <c r="X1173" s="164" t="str" cm="1">
        <f t="array" aca="1" ref="X1173" ca="1">SUBSTITUTE(SUBSTITUTE(MID(CELL("filename"),FIND("[",CELL("filename"))+1,FIND("]",CELL("filename"))-FIND("[",CELL("filename"))-1)," JH Farmer Payment-",""),".xlsx","")</f>
        <v>Indent</v>
      </c>
      <c r="Y1173" s="13">
        <f t="shared" si="78"/>
        <v>24.788076405867972</v>
      </c>
      <c r="Z1173" s="3">
        <v>0</v>
      </c>
    </row>
    <row r="1174" spans="1:26" x14ac:dyDescent="0.25">
      <c r="A1174" t="str">
        <f>CONCATENATE(Table2[[#This Row],[Code]],Table2[[#This Row],[Farmers Code]])</f>
        <v>200700060016</v>
      </c>
      <c r="B1174" s="1" t="str">
        <f>INDEX('MPG Payment'!$A:$A,MATCH(Table2[[#This Row],[Code]],'MPG Payment'!B:B,0))</f>
        <v>BMC Code :2007</v>
      </c>
      <c r="C1174" t="str">
        <f>VLOOKUP(Table2[[#This Row],[Code]],'MPG Payment'!B:C,2,0)</f>
        <v>SAHEDA</v>
      </c>
      <c r="D1174" s="17">
        <v>20070006</v>
      </c>
      <c r="E1174" s="17" t="s">
        <v>26</v>
      </c>
      <c r="F1174" s="1">
        <v>5</v>
      </c>
      <c r="G1174" s="13">
        <v>28.479999999999997</v>
      </c>
      <c r="H1174" s="13">
        <v>1197.4066</v>
      </c>
      <c r="I1174" s="166">
        <v>0</v>
      </c>
      <c r="J1174" s="191">
        <v>0</v>
      </c>
      <c r="K1174" s="166">
        <v>0</v>
      </c>
      <c r="L1174" s="166">
        <v>0</v>
      </c>
      <c r="M1174" s="18">
        <v>0</v>
      </c>
      <c r="N1174" s="165">
        <f>VLOOKUP(Table2[[#This Row],[Code]],'MPG Payment'!$B$4:$Z$130,25,0)</f>
        <v>0</v>
      </c>
      <c r="O1174" s="170">
        <f t="shared" si="75"/>
        <v>1197</v>
      </c>
      <c r="P1174" t="str">
        <f>IFERROR(VLOOKUP(D1174,'Bank Master'!$C$3:$D$7987,2,0),"Indirect")</f>
        <v>Direct</v>
      </c>
      <c r="Q1174" t="str">
        <f>IFERROR(VLOOKUP(A1174,Table1424[],6,0),0)</f>
        <v>RITAWA DEVI</v>
      </c>
      <c r="R1174" t="str">
        <f>IFERROR(VLOOKUP(A1174,Table1424[],7,0),0)</f>
        <v>494418210001038</v>
      </c>
      <c r="S1174" t="str">
        <f>IFERROR(VLOOKUP(A1174,Table1424[],8,0),0)</f>
        <v>BKID0004944</v>
      </c>
      <c r="T1174" t="str">
        <f>IFERROR(VLOOKUP(A1174,Table1424[],9,0),0)</f>
        <v>BANK OF INDIA</v>
      </c>
      <c r="U1174" s="40">
        <f>IFERROR(VLOOKUP(A1174,Table1424[],10,0),0)</f>
        <v>45625</v>
      </c>
      <c r="V1174">
        <f t="shared" si="76"/>
        <v>1</v>
      </c>
      <c r="W1174" t="str">
        <f t="shared" si="77"/>
        <v>Available</v>
      </c>
      <c r="X1174" s="164" t="str" cm="1">
        <f t="array" aca="1" ref="X1174" ca="1">SUBSTITUTE(SUBSTITUTE(MID(CELL("filename"),FIND("[",CELL("filename"))+1,FIND("]",CELL("filename"))-FIND("[",CELL("filename"))-1)," JH Farmer Payment-",""),".xlsx","")</f>
        <v>Indent</v>
      </c>
      <c r="Y1174" s="13">
        <f t="shared" si="78"/>
        <v>10.510942766853933</v>
      </c>
      <c r="Z1174" s="3">
        <v>0</v>
      </c>
    </row>
    <row r="1175" spans="1:26" x14ac:dyDescent="0.25">
      <c r="A1175" t="str">
        <f>CONCATENATE(Table2[[#This Row],[Code]],Table2[[#This Row],[Farmers Code]])</f>
        <v>200700060019</v>
      </c>
      <c r="B1175" s="1" t="str">
        <f>INDEX('MPG Payment'!$A:$A,MATCH(Table2[[#This Row],[Code]],'MPG Payment'!B:B,0))</f>
        <v>BMC Code :2007</v>
      </c>
      <c r="C1175" t="str">
        <f>VLOOKUP(Table2[[#This Row],[Code]],'MPG Payment'!B:C,2,0)</f>
        <v>SAHEDA</v>
      </c>
      <c r="D1175" s="17">
        <v>20070006</v>
      </c>
      <c r="E1175" s="17" t="s">
        <v>3</v>
      </c>
      <c r="F1175" s="1">
        <v>9</v>
      </c>
      <c r="G1175" s="13">
        <v>24.22</v>
      </c>
      <c r="H1175" s="13">
        <v>888.43959999999993</v>
      </c>
      <c r="I1175" s="166">
        <v>0</v>
      </c>
      <c r="J1175" s="191">
        <v>0</v>
      </c>
      <c r="K1175" s="166">
        <v>0</v>
      </c>
      <c r="L1175" s="166">
        <v>0</v>
      </c>
      <c r="M1175" s="18">
        <v>0</v>
      </c>
      <c r="N1175" s="165">
        <f>VLOOKUP(Table2[[#This Row],[Code]],'MPG Payment'!$B$4:$Z$130,25,0)</f>
        <v>0</v>
      </c>
      <c r="O1175" s="170">
        <f t="shared" si="75"/>
        <v>888</v>
      </c>
      <c r="P1175" t="str">
        <f>IFERROR(VLOOKUP(D1175,'Bank Master'!$C$3:$D$7987,2,0),"Indirect")</f>
        <v>Direct</v>
      </c>
      <c r="Q1175" t="str">
        <f>IFERROR(VLOOKUP(A1175,Table1424[],6,0),0)</f>
        <v>CHHOTAN KUMAR YADAV</v>
      </c>
      <c r="R1175" t="str">
        <f>IFERROR(VLOOKUP(A1175,Table1424[],7,0),0)</f>
        <v>27623211039969</v>
      </c>
      <c r="S1175" t="str">
        <f>IFERROR(VLOOKUP(A1175,Table1424[],8,0),0)</f>
        <v>UCBA0002762</v>
      </c>
      <c r="T1175">
        <f>IFERROR(VLOOKUP(A1175,Table1424[],9,0),0)</f>
        <v>0</v>
      </c>
      <c r="U1175" s="40">
        <f>IFERROR(VLOOKUP(A1175,Table1424[],10,0),0)</f>
        <v>0</v>
      </c>
      <c r="V1175">
        <f t="shared" si="76"/>
        <v>1</v>
      </c>
      <c r="W1175" t="str">
        <f t="shared" si="77"/>
        <v>Available</v>
      </c>
      <c r="X1175" s="164" t="str" cm="1">
        <f t="array" aca="1" ref="X1175" ca="1">SUBSTITUTE(SUBSTITUTE(MID(CELL("filename"),FIND("[",CELL("filename"))+1,FIND("]",CELL("filename"))-FIND("[",CELL("filename"))-1)," JH Farmer Payment-",""),".xlsx","")</f>
        <v>Indent</v>
      </c>
      <c r="Y1175" s="13">
        <f t="shared" si="78"/>
        <v>16.506928984310488</v>
      </c>
      <c r="Z1175" s="3">
        <v>0</v>
      </c>
    </row>
    <row r="1176" spans="1:26" x14ac:dyDescent="0.25">
      <c r="A1176" t="str">
        <f>CONCATENATE(Table2[[#This Row],[Code]],Table2[[#This Row],[Farmers Code]])</f>
        <v>200700060025</v>
      </c>
      <c r="B1176" s="1" t="str">
        <f>INDEX('MPG Payment'!$A:$A,MATCH(Table2[[#This Row],[Code]],'MPG Payment'!B:B,0))</f>
        <v>BMC Code :2007</v>
      </c>
      <c r="C1176" t="str">
        <f>VLOOKUP(Table2[[#This Row],[Code]],'MPG Payment'!B:C,2,0)</f>
        <v>SAHEDA</v>
      </c>
      <c r="D1176" s="17">
        <v>20070006</v>
      </c>
      <c r="E1176" s="17" t="s">
        <v>5</v>
      </c>
      <c r="F1176" s="1">
        <v>4</v>
      </c>
      <c r="G1176" s="13">
        <v>6.76</v>
      </c>
      <c r="H1176" s="13">
        <v>309.3974</v>
      </c>
      <c r="I1176" s="166">
        <v>0</v>
      </c>
      <c r="J1176" s="191">
        <v>0</v>
      </c>
      <c r="K1176" s="166">
        <v>0</v>
      </c>
      <c r="L1176" s="166">
        <v>0</v>
      </c>
      <c r="M1176" s="18">
        <v>0</v>
      </c>
      <c r="N1176" s="165">
        <f>VLOOKUP(Table2[[#This Row],[Code]],'MPG Payment'!$B$4:$Z$130,25,0)</f>
        <v>0</v>
      </c>
      <c r="O1176" s="170">
        <f t="shared" ref="O1176:O1274" si="79">IF(N1176="Yes",0,ROUND((H1176-I1176-J1176-K1176-L1176-M1176),0))</f>
        <v>309</v>
      </c>
      <c r="P1176" t="str">
        <f>IFERROR(VLOOKUP(D1176,'Bank Master'!$C$3:$D$7987,2,0),"Indirect")</f>
        <v>Direct</v>
      </c>
      <c r="Q1176" t="str">
        <f>IFERROR(VLOOKUP(A1176,Table1424[],6,0),0)</f>
        <v>PRABHU MAHTO</v>
      </c>
      <c r="R1176" t="str">
        <f>IFERROR(VLOOKUP(A1176,Table1424[],7,0),0)</f>
        <v>494410510000534</v>
      </c>
      <c r="S1176" t="str">
        <f>IFERROR(VLOOKUP(A1176,Table1424[],8,0),0)</f>
        <v>BKID0004944</v>
      </c>
      <c r="T1176">
        <f>IFERROR(VLOOKUP(A1176,Table1424[],9,0),0)</f>
        <v>0</v>
      </c>
      <c r="U1176" s="40">
        <f>IFERROR(VLOOKUP(A1176,Table1424[],10,0),0)</f>
        <v>45812</v>
      </c>
      <c r="V1176">
        <f t="shared" ref="V1176:V1274" si="80">IF(G1176&gt;0,1,0)</f>
        <v>1</v>
      </c>
      <c r="W1176" t="str">
        <f t="shared" ref="W1176:W1274" si="81">IF(Q1176=0,"Not Available","Available")</f>
        <v>Available</v>
      </c>
      <c r="X1176" s="164" t="str" cm="1">
        <f t="array" aca="1" ref="X1176" ca="1">SUBSTITUTE(SUBSTITUTE(MID(CELL("filename"),FIND("[",CELL("filename"))+1,FIND("]",CELL("filename"))-FIND("[",CELL("filename"))-1)," JH Farmer Payment-",""),".xlsx","")</f>
        <v>Indent</v>
      </c>
      <c r="Y1176" s="13">
        <f t="shared" si="78"/>
        <v>9.1537692307692318</v>
      </c>
      <c r="Z1176" s="3">
        <v>0</v>
      </c>
    </row>
    <row r="1177" spans="1:26" x14ac:dyDescent="0.25">
      <c r="A1177" t="str">
        <f>CONCATENATE(Table2[[#This Row],[Code]],Table2[[#This Row],[Farmers Code]])</f>
        <v>200700060030</v>
      </c>
      <c r="B1177" s="1" t="str">
        <f>INDEX('MPG Payment'!$A:$A,MATCH(Table2[[#This Row],[Code]],'MPG Payment'!B:B,0))</f>
        <v>BMC Code :2007</v>
      </c>
      <c r="C1177" t="str">
        <f>VLOOKUP(Table2[[#This Row],[Code]],'MPG Payment'!B:C,2,0)</f>
        <v>SAHEDA</v>
      </c>
      <c r="D1177" s="17">
        <v>20070006</v>
      </c>
      <c r="E1177" s="17" t="s">
        <v>7</v>
      </c>
      <c r="F1177" s="1">
        <v>6</v>
      </c>
      <c r="G1177" s="13">
        <v>37.799999999999997</v>
      </c>
      <c r="H1177" s="13">
        <v>1568.0700000000002</v>
      </c>
      <c r="I1177" s="166">
        <v>0</v>
      </c>
      <c r="J1177" s="191">
        <v>0</v>
      </c>
      <c r="K1177" s="166">
        <v>0</v>
      </c>
      <c r="L1177" s="166">
        <v>0</v>
      </c>
      <c r="M1177" s="18">
        <v>0</v>
      </c>
      <c r="N1177" s="165">
        <f>VLOOKUP(Table2[[#This Row],[Code]],'MPG Payment'!$B$4:$Z$130,25,0)</f>
        <v>0</v>
      </c>
      <c r="O1177" s="170">
        <f t="shared" si="79"/>
        <v>1568</v>
      </c>
      <c r="P1177" t="str">
        <f>IFERROR(VLOOKUP(D1177,'Bank Master'!$C$3:$D$7987,2,0),"Indirect")</f>
        <v>Direct</v>
      </c>
      <c r="Q1177" t="str">
        <f>IFERROR(VLOOKUP(A1177,Table1424[],6,0),0)</f>
        <v>MANJU DEVI</v>
      </c>
      <c r="R1177" t="str">
        <f>IFERROR(VLOOKUP(A1177,Table1424[],7,0),0)</f>
        <v>110271308203</v>
      </c>
      <c r="S1177" t="str">
        <f>IFERROR(VLOOKUP(A1177,Table1424[],8,0),0)</f>
        <v>CNRB0005706</v>
      </c>
      <c r="T1177">
        <f>IFERROR(VLOOKUP(A1177,Table1424[],9,0),0)</f>
        <v>0</v>
      </c>
      <c r="U1177" s="40">
        <f>IFERROR(VLOOKUP(A1177,Table1424[],10,0),0)</f>
        <v>46104</v>
      </c>
      <c r="V1177">
        <f t="shared" si="80"/>
        <v>1</v>
      </c>
      <c r="W1177" t="str">
        <f t="shared" si="81"/>
        <v>Available</v>
      </c>
      <c r="X1177" s="164" t="str" cm="1">
        <f t="array" aca="1" ref="X1177" ca="1">SUBSTITUTE(SUBSTITUTE(MID(CELL("filename"),FIND("[",CELL("filename"))+1,FIND("]",CELL("filename"))-FIND("[",CELL("filename"))-1)," JH Farmer Payment-",""),".xlsx","")</f>
        <v>Indent</v>
      </c>
      <c r="Y1177" s="13">
        <f t="shared" si="78"/>
        <v>12.445000000000004</v>
      </c>
      <c r="Z1177" s="3">
        <v>0</v>
      </c>
    </row>
    <row r="1178" spans="1:26" x14ac:dyDescent="0.25">
      <c r="A1178" t="str">
        <f>CONCATENATE(Table2[[#This Row],[Code]],Table2[[#This Row],[Farmers Code]])</f>
        <v>200700060031</v>
      </c>
      <c r="B1178" s="1" t="str">
        <f>INDEX('MPG Payment'!$A:$A,MATCH(Table2[[#This Row],[Code]],'MPG Payment'!B:B,0))</f>
        <v>BMC Code :2007</v>
      </c>
      <c r="C1178" t="str">
        <f>VLOOKUP(Table2[[#This Row],[Code]],'MPG Payment'!B:C,2,0)</f>
        <v>SAHEDA</v>
      </c>
      <c r="D1178" s="17">
        <v>20070006</v>
      </c>
      <c r="E1178" s="17" t="s">
        <v>422</v>
      </c>
      <c r="F1178" s="1">
        <v>10</v>
      </c>
      <c r="G1178" s="13">
        <v>47.779999999999994</v>
      </c>
      <c r="H1178" s="13">
        <v>2011.8359999999998</v>
      </c>
      <c r="I1178" s="166">
        <v>0</v>
      </c>
      <c r="J1178" s="191">
        <v>0</v>
      </c>
      <c r="K1178" s="166">
        <v>0</v>
      </c>
      <c r="L1178" s="166">
        <v>0</v>
      </c>
      <c r="M1178" s="18">
        <v>0</v>
      </c>
      <c r="N1178" s="165">
        <f>VLOOKUP(Table2[[#This Row],[Code]],'MPG Payment'!$B$4:$Z$130,25,0)</f>
        <v>0</v>
      </c>
      <c r="O1178" s="170">
        <f t="shared" si="79"/>
        <v>2012</v>
      </c>
      <c r="P1178" t="str">
        <f>IFERROR(VLOOKUP(D1178,'Bank Master'!$C$3:$D$7987,2,0),"Indirect")</f>
        <v>Direct</v>
      </c>
      <c r="Q1178" t="str">
        <f>IFERROR(VLOOKUP(A1178,Table1424[],6,0),0)</f>
        <v>SUKHDEV KUMAR GANJHU</v>
      </c>
      <c r="R1178" t="str">
        <f>IFERROR(VLOOKUP(A1178,Table1424[],7,0),0)</f>
        <v>494418210007108</v>
      </c>
      <c r="S1178" t="str">
        <f>IFERROR(VLOOKUP(A1178,Table1424[],8,0),0)</f>
        <v>BKID0004944</v>
      </c>
      <c r="T1178">
        <f>IFERROR(VLOOKUP(A1178,Table1424[],9,0),0)</f>
        <v>0</v>
      </c>
      <c r="U1178" s="40">
        <f>IFERROR(VLOOKUP(A1178,Table1424[],10,0),0)</f>
        <v>0</v>
      </c>
      <c r="V1178">
        <f t="shared" si="80"/>
        <v>1</v>
      </c>
      <c r="W1178" t="str">
        <f t="shared" si="81"/>
        <v>Available</v>
      </c>
      <c r="X1178" s="164" t="str" cm="1">
        <f t="array" aca="1" ref="X1178" ca="1">SUBSTITUTE(SUBSTITUTE(MID(CELL("filename"),FIND("[",CELL("filename"))+1,FIND("]",CELL("filename"))-FIND("[",CELL("filename"))-1)," JH Farmer Payment-",""),".xlsx","")</f>
        <v>Indent</v>
      </c>
      <c r="Y1178" s="13">
        <f t="shared" si="78"/>
        <v>21.05311845960653</v>
      </c>
      <c r="Z1178" s="3">
        <v>0</v>
      </c>
    </row>
    <row r="1179" spans="1:26" x14ac:dyDescent="0.25">
      <c r="A1179" t="str">
        <f>CONCATENATE(Table2[[#This Row],[Code]],Table2[[#This Row],[Farmers Code]])</f>
        <v>200700060032</v>
      </c>
      <c r="B1179" s="1" t="str">
        <f>INDEX('MPG Payment'!$A:$A,MATCH(Table2[[#This Row],[Code]],'MPG Payment'!B:B,0))</f>
        <v>BMC Code :2007</v>
      </c>
      <c r="C1179" t="str">
        <f>VLOOKUP(Table2[[#This Row],[Code]],'MPG Payment'!B:C,2,0)</f>
        <v>SAHEDA</v>
      </c>
      <c r="D1179" s="17">
        <v>20070006</v>
      </c>
      <c r="E1179" s="17" t="s">
        <v>8</v>
      </c>
      <c r="F1179" s="1">
        <v>6</v>
      </c>
      <c r="G1179" s="13">
        <v>26.16</v>
      </c>
      <c r="H1179" s="13">
        <v>980.255</v>
      </c>
      <c r="I1179" s="166">
        <v>0</v>
      </c>
      <c r="J1179" s="191">
        <v>0</v>
      </c>
      <c r="K1179" s="166">
        <v>0</v>
      </c>
      <c r="L1179" s="166">
        <v>0</v>
      </c>
      <c r="M1179" s="18">
        <v>0</v>
      </c>
      <c r="N1179" s="165">
        <f>VLOOKUP(Table2[[#This Row],[Code]],'MPG Payment'!$B$4:$Z$130,25,0)</f>
        <v>0</v>
      </c>
      <c r="O1179" s="170">
        <f t="shared" si="79"/>
        <v>980</v>
      </c>
      <c r="P1179" t="str">
        <f>IFERROR(VLOOKUP(D1179,'Bank Master'!$C$3:$D$7987,2,0),"Indirect")</f>
        <v>Direct</v>
      </c>
      <c r="Q1179" t="str">
        <f>IFERROR(VLOOKUP(A1179,Table1424[],6,0),0)</f>
        <v>MANITA DEVI</v>
      </c>
      <c r="R1179" t="str">
        <f>IFERROR(VLOOKUP(A1179,Table1424[],7,0),0)</f>
        <v>494418210000299</v>
      </c>
      <c r="S1179" t="str">
        <f>IFERROR(VLOOKUP(A1179,Table1424[],8,0),0)</f>
        <v>BKID0004944</v>
      </c>
      <c r="T1179">
        <f>IFERROR(VLOOKUP(A1179,Table1424[],9,0),0)</f>
        <v>0</v>
      </c>
      <c r="U1179" s="40">
        <f>IFERROR(VLOOKUP(A1179,Table1424[],10,0),0)</f>
        <v>46237</v>
      </c>
      <c r="V1179">
        <f t="shared" si="80"/>
        <v>1</v>
      </c>
      <c r="W1179" t="str">
        <f t="shared" si="81"/>
        <v>Available</v>
      </c>
      <c r="X1179" s="164" t="str" cm="1">
        <f t="array" aca="1" ref="X1179" ca="1">SUBSTITUTE(SUBSTITUTE(MID(CELL("filename"),FIND("[",CELL("filename"))+1,FIND("]",CELL("filename"))-FIND("[",CELL("filename"))-1)," JH Farmer Payment-",""),".xlsx","")</f>
        <v>Indent</v>
      </c>
      <c r="Y1179" s="13">
        <f t="shared" si="78"/>
        <v>11.24145642201835</v>
      </c>
      <c r="Z1179" s="3">
        <v>0</v>
      </c>
    </row>
    <row r="1180" spans="1:26" x14ac:dyDescent="0.25">
      <c r="A1180" t="str">
        <f>CONCATENATE(Table2[[#This Row],[Code]],Table2[[#This Row],[Farmers Code]])</f>
        <v>200700060034</v>
      </c>
      <c r="B1180" s="1" t="str">
        <f>INDEX('MPG Payment'!$A:$A,MATCH(Table2[[#This Row],[Code]],'MPG Payment'!B:B,0))</f>
        <v>BMC Code :2007</v>
      </c>
      <c r="C1180" t="str">
        <f>VLOOKUP(Table2[[#This Row],[Code]],'MPG Payment'!B:C,2,0)</f>
        <v>SAHEDA</v>
      </c>
      <c r="D1180" s="17">
        <v>20070006</v>
      </c>
      <c r="E1180" s="17" t="s">
        <v>33</v>
      </c>
      <c r="F1180" s="1">
        <v>12</v>
      </c>
      <c r="G1180" s="13">
        <v>90.119999999999976</v>
      </c>
      <c r="H1180" s="13">
        <v>4269.4380000000001</v>
      </c>
      <c r="I1180" s="166">
        <v>0</v>
      </c>
      <c r="J1180" s="191">
        <v>0</v>
      </c>
      <c r="K1180" s="166">
        <v>0</v>
      </c>
      <c r="L1180" s="166">
        <v>0</v>
      </c>
      <c r="M1180" s="18">
        <v>0</v>
      </c>
      <c r="N1180" s="165">
        <f>VLOOKUP(Table2[[#This Row],[Code]],'MPG Payment'!$B$4:$Z$130,25,0)</f>
        <v>0</v>
      </c>
      <c r="O1180" s="170">
        <f t="shared" si="79"/>
        <v>4269</v>
      </c>
      <c r="P1180" t="str">
        <f>IFERROR(VLOOKUP(D1180,'Bank Master'!$C$3:$D$7987,2,0),"Indirect")</f>
        <v>Direct</v>
      </c>
      <c r="Q1180" t="str">
        <f>IFERROR(VLOOKUP(A1180,Table1424[],6,0),0)</f>
        <v>BIGNI DEVI</v>
      </c>
      <c r="R1180" t="str">
        <f>IFERROR(VLOOKUP(A1180,Table1424[],7,0),0)</f>
        <v>494418210006993</v>
      </c>
      <c r="S1180" t="str">
        <f>IFERROR(VLOOKUP(A1180,Table1424[],8,0),0)</f>
        <v>BKID0004944</v>
      </c>
      <c r="T1180">
        <f>IFERROR(VLOOKUP(A1180,Table1424[],9,0),0)</f>
        <v>0</v>
      </c>
      <c r="U1180" s="40">
        <f>IFERROR(VLOOKUP(A1180,Table1424[],10,0),0)</f>
        <v>46231</v>
      </c>
      <c r="V1180">
        <f t="shared" si="80"/>
        <v>1</v>
      </c>
      <c r="W1180" t="str">
        <f t="shared" si="81"/>
        <v>Available</v>
      </c>
      <c r="X1180" s="164" t="str" cm="1">
        <f t="array" aca="1" ref="X1180" ca="1">SUBSTITUTE(SUBSTITUTE(MID(CELL("filename"),FIND("[",CELL("filename"))+1,FIND("]",CELL("filename"))-FIND("[",CELL("filename"))-1)," JH Farmer Payment-",""),".xlsx","")</f>
        <v>Indent</v>
      </c>
      <c r="Y1180" s="13">
        <f t="shared" si="78"/>
        <v>28.425019973368855</v>
      </c>
      <c r="Z1180" s="3">
        <v>0</v>
      </c>
    </row>
    <row r="1181" spans="1:26" x14ac:dyDescent="0.25">
      <c r="A1181" t="str">
        <f>CONCATENATE(Table2[[#This Row],[Code]],Table2[[#This Row],[Farmers Code]])</f>
        <v>200700060035</v>
      </c>
      <c r="B1181" s="1" t="str">
        <f>INDEX('MPG Payment'!$A:$A,MATCH(Table2[[#This Row],[Code]],'MPG Payment'!B:B,0))</f>
        <v>BMC Code :2007</v>
      </c>
      <c r="C1181" t="str">
        <f>VLOOKUP(Table2[[#This Row],[Code]],'MPG Payment'!B:C,2,0)</f>
        <v>SAHEDA</v>
      </c>
      <c r="D1181" s="17">
        <v>20070006</v>
      </c>
      <c r="E1181" s="17" t="s">
        <v>9</v>
      </c>
      <c r="F1181" s="1">
        <v>9</v>
      </c>
      <c r="G1181" s="13">
        <v>18.28</v>
      </c>
      <c r="H1181" s="13">
        <v>766.88540000000012</v>
      </c>
      <c r="I1181" s="166">
        <v>0</v>
      </c>
      <c r="J1181" s="191">
        <v>0</v>
      </c>
      <c r="K1181" s="166">
        <v>0</v>
      </c>
      <c r="L1181" s="166">
        <v>0</v>
      </c>
      <c r="M1181" s="18">
        <v>0</v>
      </c>
      <c r="N1181" s="165">
        <f>VLOOKUP(Table2[[#This Row],[Code]],'MPG Payment'!$B$4:$Z$130,25,0)</f>
        <v>0</v>
      </c>
      <c r="O1181" s="170">
        <f t="shared" si="79"/>
        <v>767</v>
      </c>
      <c r="P1181" t="str">
        <f>IFERROR(VLOOKUP(D1181,'Bank Master'!$C$3:$D$7987,2,0),"Indirect")</f>
        <v>Direct</v>
      </c>
      <c r="Q1181" t="str">
        <f>IFERROR(VLOOKUP(A1181,Table1424[],6,0),0)</f>
        <v>SABITA DEVI</v>
      </c>
      <c r="R1181" t="str">
        <f>IFERROR(VLOOKUP(A1181,Table1424[],7,0),0)</f>
        <v>494410510002022</v>
      </c>
      <c r="S1181" t="str">
        <f>IFERROR(VLOOKUP(A1181,Table1424[],8,0),0)</f>
        <v>BKID0004944</v>
      </c>
      <c r="T1181">
        <f>IFERROR(VLOOKUP(A1181,Table1424[],9,0),0)</f>
        <v>0</v>
      </c>
      <c r="U1181" s="40">
        <f>IFERROR(VLOOKUP(A1181,Table1424[],10,0),0)</f>
        <v>46231</v>
      </c>
      <c r="V1181">
        <f t="shared" si="80"/>
        <v>1</v>
      </c>
      <c r="W1181" t="str">
        <f t="shared" si="81"/>
        <v>Available</v>
      </c>
      <c r="X1181" s="164" t="str" cm="1">
        <f t="array" aca="1" ref="X1181" ca="1">SUBSTITUTE(SUBSTITUTE(MID(CELL("filename"),FIND("[",CELL("filename"))+1,FIND("]",CELL("filename"))-FIND("[",CELL("filename"))-1)," JH Farmer Payment-",""),".xlsx","")</f>
        <v>Indent</v>
      </c>
      <c r="Y1181" s="13">
        <f t="shared" si="78"/>
        <v>18.878469912472649</v>
      </c>
      <c r="Z1181" s="3">
        <v>0</v>
      </c>
    </row>
    <row r="1182" spans="1:26" x14ac:dyDescent="0.25">
      <c r="A1182" t="str">
        <f>CONCATENATE(Table2[[#This Row],[Code]],Table2[[#This Row],[Farmers Code]])</f>
        <v>200700060036</v>
      </c>
      <c r="B1182" s="1" t="str">
        <f>INDEX('MPG Payment'!$A:$A,MATCH(Table2[[#This Row],[Code]],'MPG Payment'!B:B,0))</f>
        <v>BMC Code :2007</v>
      </c>
      <c r="C1182" t="str">
        <f>VLOOKUP(Table2[[#This Row],[Code]],'MPG Payment'!B:C,2,0)</f>
        <v>SAHEDA</v>
      </c>
      <c r="D1182" s="17">
        <v>20070006</v>
      </c>
      <c r="E1182" s="17" t="s">
        <v>10</v>
      </c>
      <c r="F1182" s="1">
        <v>6</v>
      </c>
      <c r="G1182" s="13">
        <v>17.18</v>
      </c>
      <c r="H1182" s="13">
        <v>702.75739999999996</v>
      </c>
      <c r="I1182" s="166">
        <v>0</v>
      </c>
      <c r="J1182" s="191">
        <v>0</v>
      </c>
      <c r="K1182" s="166">
        <v>0</v>
      </c>
      <c r="L1182" s="166">
        <v>0</v>
      </c>
      <c r="M1182" s="18">
        <v>0</v>
      </c>
      <c r="N1182" s="165">
        <f>VLOOKUP(Table2[[#This Row],[Code]],'MPG Payment'!$B$4:$Z$130,25,0)</f>
        <v>0</v>
      </c>
      <c r="O1182" s="170">
        <f t="shared" si="79"/>
        <v>703</v>
      </c>
      <c r="P1182" t="str">
        <f>IFERROR(VLOOKUP(D1182,'Bank Master'!$C$3:$D$7987,2,0),"Indirect")</f>
        <v>Direct</v>
      </c>
      <c r="Q1182" t="str">
        <f>IFERROR(VLOOKUP(A1182,Table1424[],6,0),0)</f>
        <v>ANITA DEVI</v>
      </c>
      <c r="R1182" t="str">
        <f>IFERROR(VLOOKUP(A1182,Table1424[],7,0),0)</f>
        <v>494418210002064</v>
      </c>
      <c r="S1182" t="str">
        <f>IFERROR(VLOOKUP(A1182,Table1424[],8,0),0)</f>
        <v>BKID0004944</v>
      </c>
      <c r="T1182">
        <f>IFERROR(VLOOKUP(A1182,Table1424[],9,0),0)</f>
        <v>0</v>
      </c>
      <c r="U1182" s="40">
        <f>IFERROR(VLOOKUP(A1182,Table1424[],10,0),0)</f>
        <v>46231</v>
      </c>
      <c r="V1182">
        <f t="shared" si="80"/>
        <v>1</v>
      </c>
      <c r="W1182" t="str">
        <f t="shared" si="81"/>
        <v>Available</v>
      </c>
      <c r="X1182" s="164" t="str" cm="1">
        <f t="array" aca="1" ref="X1182" ca="1">SUBSTITUTE(SUBSTITUTE(MID(CELL("filename"),FIND("[",CELL("filename"))+1,FIND("]",CELL("filename"))-FIND("[",CELL("filename"))-1)," JH Farmer Payment-",""),".xlsx","")</f>
        <v>Indent</v>
      </c>
      <c r="Y1182" s="13">
        <f t="shared" si="78"/>
        <v>12.271665890570432</v>
      </c>
      <c r="Z1182" s="3">
        <v>0</v>
      </c>
    </row>
    <row r="1183" spans="1:26" x14ac:dyDescent="0.25">
      <c r="A1183" t="str">
        <f>CONCATENATE(Table2[[#This Row],[Code]],Table2[[#This Row],[Farmers Code]])</f>
        <v>200700070004</v>
      </c>
      <c r="B1183" s="1" t="str">
        <f>INDEX('MPG Payment'!$A:$A,MATCH(Table2[[#This Row],[Code]],'MPG Payment'!B:B,0))</f>
        <v>BMC Code :2007</v>
      </c>
      <c r="C1183" t="str">
        <f>VLOOKUP(Table2[[#This Row],[Code]],'MPG Payment'!B:C,2,0)</f>
        <v>NABATOLI</v>
      </c>
      <c r="D1183" s="17">
        <v>20070007</v>
      </c>
      <c r="E1183" s="17" t="s">
        <v>1</v>
      </c>
      <c r="F1183" s="1">
        <v>13</v>
      </c>
      <c r="G1183" s="13">
        <v>84.77000000000001</v>
      </c>
      <c r="H1183" s="13">
        <v>3730.0481999999997</v>
      </c>
      <c r="I1183" s="166">
        <v>0</v>
      </c>
      <c r="J1183" s="191">
        <v>0</v>
      </c>
      <c r="K1183" s="166">
        <v>0</v>
      </c>
      <c r="L1183" s="166">
        <v>0</v>
      </c>
      <c r="M1183" s="18">
        <v>0</v>
      </c>
      <c r="N1183" s="165">
        <f>VLOOKUP(Table2[[#This Row],[Code]],'MPG Payment'!$B$4:$Z$130,25,0)</f>
        <v>0</v>
      </c>
      <c r="O1183" s="170">
        <f t="shared" si="79"/>
        <v>3730</v>
      </c>
      <c r="P1183" t="str">
        <f>IFERROR(VLOOKUP(D1183,'Bank Master'!$C$3:$D$7987,2,0),"Indirect")</f>
        <v>Direct</v>
      </c>
      <c r="Q1183" t="str">
        <f>IFERROR(VLOOKUP(A1183,Table1424[],6,0),0)</f>
        <v>NARESH YADAV</v>
      </c>
      <c r="R1183" t="str">
        <f>IFERROR(VLOOKUP(A1183,Table1424[],7,0),0)</f>
        <v>491218210004564</v>
      </c>
      <c r="S1183" t="str">
        <f>IFERROR(VLOOKUP(A1183,Table1424[],8,0),0)</f>
        <v>BKID0004912</v>
      </c>
      <c r="T1183" t="str">
        <f>IFERROR(VLOOKUP(A1183,Table1424[],9,0),0)</f>
        <v>BANK OF INDIA</v>
      </c>
      <c r="U1183" s="40">
        <f>IFERROR(VLOOKUP(A1183,Table1424[],10,0),0)</f>
        <v>45572</v>
      </c>
      <c r="V1183">
        <f t="shared" si="80"/>
        <v>1</v>
      </c>
      <c r="W1183" t="str">
        <f t="shared" si="81"/>
        <v>Available</v>
      </c>
      <c r="X1183" s="164" t="str" cm="1">
        <f t="array" aca="1" ref="X1183" ca="1">SUBSTITUTE(SUBSTITUTE(MID(CELL("filename"),FIND("[",CELL("filename"))+1,FIND("]",CELL("filename"))-FIND("[",CELL("filename"))-1)," JH Farmer Payment-",""),".xlsx","")</f>
        <v>Indent</v>
      </c>
      <c r="Y1183" s="13">
        <f t="shared" si="78"/>
        <v>28.601289725138606</v>
      </c>
      <c r="Z1183" s="3">
        <v>0</v>
      </c>
    </row>
    <row r="1184" spans="1:26" x14ac:dyDescent="0.25">
      <c r="A1184" t="str">
        <f>CONCATENATE(Table2[[#This Row],[Code]],Table2[[#This Row],[Farmers Code]])</f>
        <v>200700070006</v>
      </c>
      <c r="B1184" s="1" t="str">
        <f>INDEX('MPG Payment'!$A:$A,MATCH(Table2[[#This Row],[Code]],'MPG Payment'!B:B,0))</f>
        <v>BMC Code :2007</v>
      </c>
      <c r="C1184" t="str">
        <f>VLOOKUP(Table2[[#This Row],[Code]],'MPG Payment'!B:C,2,0)</f>
        <v>NABATOLI</v>
      </c>
      <c r="D1184" s="17">
        <v>20070007</v>
      </c>
      <c r="E1184" s="17" t="s">
        <v>19</v>
      </c>
      <c r="F1184" s="1">
        <v>7</v>
      </c>
      <c r="G1184" s="13">
        <v>19.080000000000002</v>
      </c>
      <c r="H1184" s="13">
        <v>823.10580000000004</v>
      </c>
      <c r="I1184" s="166">
        <v>0</v>
      </c>
      <c r="J1184" s="191">
        <v>0</v>
      </c>
      <c r="K1184" s="166">
        <v>0</v>
      </c>
      <c r="L1184" s="166">
        <v>0</v>
      </c>
      <c r="M1184" s="18">
        <v>0</v>
      </c>
      <c r="N1184" s="165">
        <f>VLOOKUP(Table2[[#This Row],[Code]],'MPG Payment'!$B$4:$Z$130,25,0)</f>
        <v>0</v>
      </c>
      <c r="O1184" s="170">
        <f t="shared" si="79"/>
        <v>823</v>
      </c>
      <c r="P1184" t="str">
        <f>IFERROR(VLOOKUP(D1184,'Bank Master'!$C$3:$D$7987,2,0),"Indirect")</f>
        <v>Direct</v>
      </c>
      <c r="Q1184" t="str">
        <f>IFERROR(VLOOKUP(A1184,Table1424[],6,0),0)</f>
        <v>NITESH KUMAR YADAV</v>
      </c>
      <c r="R1184" t="str">
        <f>IFERROR(VLOOKUP(A1184,Table1424[],7,0),0)</f>
        <v>491218210001992</v>
      </c>
      <c r="S1184" t="str">
        <f>IFERROR(VLOOKUP(A1184,Table1424[],8,0),0)</f>
        <v>BKID0004912</v>
      </c>
      <c r="T1184" t="str">
        <f>IFERROR(VLOOKUP(A1184,Table1424[],9,0),0)</f>
        <v>BANK OF INDIA</v>
      </c>
      <c r="U1184" s="40">
        <f>IFERROR(VLOOKUP(A1184,Table1424[],10,0),0)</f>
        <v>45572</v>
      </c>
      <c r="V1184">
        <f t="shared" si="80"/>
        <v>1</v>
      </c>
      <c r="W1184" t="str">
        <f t="shared" si="81"/>
        <v>Available</v>
      </c>
      <c r="X1184" s="164" t="str" cm="1">
        <f t="array" aca="1" ref="X1184" ca="1">SUBSTITUTE(SUBSTITUTE(MID(CELL("filename"),FIND("[",CELL("filename"))+1,FIND("]",CELL("filename"))-FIND("[",CELL("filename"))-1)," JH Farmer Payment-",""),".xlsx","")</f>
        <v>Indent</v>
      </c>
      <c r="Y1184" s="13">
        <f t="shared" si="78"/>
        <v>15.098900943396227</v>
      </c>
      <c r="Z1184" s="3">
        <v>0</v>
      </c>
    </row>
    <row r="1185" spans="1:26" x14ac:dyDescent="0.25">
      <c r="A1185" t="str">
        <f>CONCATENATE(Table2[[#This Row],[Code]],Table2[[#This Row],[Farmers Code]])</f>
        <v>200700070008</v>
      </c>
      <c r="B1185" s="1" t="str">
        <f>INDEX('MPG Payment'!$A:$A,MATCH(Table2[[#This Row],[Code]],'MPG Payment'!B:B,0))</f>
        <v>BMC Code :2007</v>
      </c>
      <c r="C1185" t="str">
        <f>VLOOKUP(Table2[[#This Row],[Code]],'MPG Payment'!B:C,2,0)</f>
        <v>NABATOLI</v>
      </c>
      <c r="D1185" s="17">
        <v>20070007</v>
      </c>
      <c r="E1185" s="17" t="s">
        <v>41</v>
      </c>
      <c r="F1185" s="1">
        <v>7</v>
      </c>
      <c r="G1185" s="13">
        <v>19.139999999999997</v>
      </c>
      <c r="H1185" s="13">
        <v>891.17530000000011</v>
      </c>
      <c r="I1185" s="166">
        <v>0</v>
      </c>
      <c r="J1185" s="191">
        <v>0</v>
      </c>
      <c r="K1185" s="166">
        <v>0</v>
      </c>
      <c r="L1185" s="166">
        <v>0</v>
      </c>
      <c r="M1185" s="18">
        <v>0</v>
      </c>
      <c r="N1185" s="165">
        <f>VLOOKUP(Table2[[#This Row],[Code]],'MPG Payment'!$B$4:$Z$130,25,0)</f>
        <v>0</v>
      </c>
      <c r="O1185" s="170">
        <f t="shared" si="79"/>
        <v>891</v>
      </c>
      <c r="P1185" t="str">
        <f>IFERROR(VLOOKUP(D1185,'Bank Master'!$C$3:$D$7987,2,0),"Indirect")</f>
        <v>Direct</v>
      </c>
      <c r="Q1185" t="str">
        <f>IFERROR(VLOOKUP(A1185,Table1424[],6,0),0)</f>
        <v>GANESH YADAV</v>
      </c>
      <c r="R1185" t="str">
        <f>IFERROR(VLOOKUP(A1185,Table1424[],7,0),0)</f>
        <v>491210510003311</v>
      </c>
      <c r="S1185" t="str">
        <f>IFERROR(VLOOKUP(A1185,Table1424[],8,0),0)</f>
        <v>BKID0004912</v>
      </c>
      <c r="T1185" t="str">
        <f>IFERROR(VLOOKUP(A1185,Table1424[],9,0),0)</f>
        <v>BANK OF INDIA</v>
      </c>
      <c r="U1185" s="40">
        <f>IFERROR(VLOOKUP(A1185,Table1424[],10,0),0)</f>
        <v>45572</v>
      </c>
      <c r="V1185">
        <f t="shared" si="80"/>
        <v>1</v>
      </c>
      <c r="W1185" t="str">
        <f t="shared" si="81"/>
        <v>Available</v>
      </c>
      <c r="X1185" s="164" t="str" cm="1">
        <f t="array" aca="1" ref="X1185" ca="1">SUBSTITUTE(SUBSTITUTE(MID(CELL("filename"),FIND("[",CELL("filename"))+1,FIND("]",CELL("filename"))-FIND("[",CELL("filename"))-1)," JH Farmer Payment-",""),".xlsx","")</f>
        <v>Indent</v>
      </c>
      <c r="Y1185" s="13">
        <f t="shared" si="78"/>
        <v>16.296309038662493</v>
      </c>
      <c r="Z1185" s="3">
        <v>0</v>
      </c>
    </row>
    <row r="1186" spans="1:26" x14ac:dyDescent="0.25">
      <c r="A1186" t="str">
        <f>CONCATENATE(Table2[[#This Row],[Code]],Table2[[#This Row],[Farmers Code]])</f>
        <v>200700070010</v>
      </c>
      <c r="B1186" s="1" t="str">
        <f>INDEX('MPG Payment'!$A:$A,MATCH(Table2[[#This Row],[Code]],'MPG Payment'!B:B,0))</f>
        <v>BMC Code :2007</v>
      </c>
      <c r="C1186" t="str">
        <f>VLOOKUP(Table2[[#This Row],[Code]],'MPG Payment'!B:C,2,0)</f>
        <v>NABATOLI</v>
      </c>
      <c r="D1186" s="17">
        <v>20070007</v>
      </c>
      <c r="E1186" s="17" t="s">
        <v>21</v>
      </c>
      <c r="F1186" s="1">
        <v>14</v>
      </c>
      <c r="G1186" s="13">
        <v>76.150000000000006</v>
      </c>
      <c r="H1186" s="13">
        <v>3174.2026000000001</v>
      </c>
      <c r="I1186" s="166">
        <v>0</v>
      </c>
      <c r="J1186" s="191">
        <v>0</v>
      </c>
      <c r="K1186" s="166">
        <v>0</v>
      </c>
      <c r="L1186" s="166">
        <v>0</v>
      </c>
      <c r="M1186" s="18">
        <v>0</v>
      </c>
      <c r="N1186" s="165">
        <f>VLOOKUP(Table2[[#This Row],[Code]],'MPG Payment'!$B$4:$Z$130,25,0)</f>
        <v>0</v>
      </c>
      <c r="O1186" s="170">
        <f t="shared" si="79"/>
        <v>3174</v>
      </c>
      <c r="P1186" t="str">
        <f>IFERROR(VLOOKUP(D1186,'Bank Master'!$C$3:$D$7987,2,0),"Indirect")</f>
        <v>Direct</v>
      </c>
      <c r="Q1186" t="str">
        <f>IFERROR(VLOOKUP(A1186,Table1424[],6,0),0)</f>
        <v>KRANTI DEVI</v>
      </c>
      <c r="R1186" t="str">
        <f>IFERROR(VLOOKUP(A1186,Table1424[],7,0),0)</f>
        <v>494418210003855</v>
      </c>
      <c r="S1186" t="str">
        <f>IFERROR(VLOOKUP(A1186,Table1424[],8,0),0)</f>
        <v>BKID0004944</v>
      </c>
      <c r="T1186" t="str">
        <f>IFERROR(VLOOKUP(A1186,Table1424[],9,0),0)</f>
        <v>BANK OF INDIA</v>
      </c>
      <c r="U1186" s="40">
        <f>IFERROR(VLOOKUP(A1186,Table1424[],10,0),0)</f>
        <v>45572</v>
      </c>
      <c r="V1186">
        <f t="shared" si="80"/>
        <v>1</v>
      </c>
      <c r="W1186" t="str">
        <f t="shared" si="81"/>
        <v>Available</v>
      </c>
      <c r="X1186" s="164" t="str" cm="1">
        <f t="array" aca="1" ref="X1186" ca="1">SUBSTITUTE(SUBSTITUTE(MID(CELL("filename"),FIND("[",CELL("filename"))+1,FIND("]",CELL("filename"))-FIND("[",CELL("filename"))-1)," JH Farmer Payment-",""),".xlsx","")</f>
        <v>Indent</v>
      </c>
      <c r="Y1186" s="13">
        <f t="shared" si="78"/>
        <v>29.178487458962575</v>
      </c>
      <c r="Z1186" s="3">
        <v>0</v>
      </c>
    </row>
    <row r="1187" spans="1:26" x14ac:dyDescent="0.25">
      <c r="A1187" t="str">
        <f>CONCATENATE(Table2[[#This Row],[Code]],Table2[[#This Row],[Farmers Code]])</f>
        <v>200700070014</v>
      </c>
      <c r="B1187" s="1" t="str">
        <f>INDEX('MPG Payment'!$A:$A,MATCH(Table2[[#This Row],[Code]],'MPG Payment'!B:B,0))</f>
        <v>BMC Code :2007</v>
      </c>
      <c r="C1187" t="str">
        <f>VLOOKUP(Table2[[#This Row],[Code]],'MPG Payment'!B:C,2,0)</f>
        <v>NABATOLI</v>
      </c>
      <c r="D1187" s="17">
        <v>20070007</v>
      </c>
      <c r="E1187" s="17" t="s">
        <v>24</v>
      </c>
      <c r="F1187" s="1">
        <v>14</v>
      </c>
      <c r="G1187" s="13">
        <v>41.76</v>
      </c>
      <c r="H1187" s="13">
        <v>1846.2079000000001</v>
      </c>
      <c r="I1187" s="166">
        <v>0</v>
      </c>
      <c r="J1187" s="191">
        <v>0</v>
      </c>
      <c r="K1187" s="166">
        <v>0</v>
      </c>
      <c r="L1187" s="166">
        <v>0</v>
      </c>
      <c r="M1187" s="18">
        <v>0</v>
      </c>
      <c r="N1187" s="165">
        <f>VLOOKUP(Table2[[#This Row],[Code]],'MPG Payment'!$B$4:$Z$130,25,0)</f>
        <v>0</v>
      </c>
      <c r="O1187" s="170">
        <f t="shared" si="79"/>
        <v>1846</v>
      </c>
      <c r="P1187" t="str">
        <f>IFERROR(VLOOKUP(D1187,'Bank Master'!$C$3:$D$7987,2,0),"Indirect")</f>
        <v>Direct</v>
      </c>
      <c r="Q1187" t="str">
        <f>IFERROR(VLOOKUP(A1187,Table1424[],6,0),0)</f>
        <v>KAJAL RAJ YADAV</v>
      </c>
      <c r="R1187" t="str">
        <f>IFERROR(VLOOKUP(A1187,Table1424[],7,0),0)</f>
        <v>494418210007155</v>
      </c>
      <c r="S1187" t="str">
        <f>IFERROR(VLOOKUP(A1187,Table1424[],8,0),0)</f>
        <v>BKID0004944</v>
      </c>
      <c r="T1187" t="str">
        <f>IFERROR(VLOOKUP(A1187,Table1424[],9,0),0)</f>
        <v>BANK OF INDIA</v>
      </c>
      <c r="U1187" s="40">
        <f>IFERROR(VLOOKUP(A1187,Table1424[],10,0),0)</f>
        <v>45614</v>
      </c>
      <c r="V1187">
        <f t="shared" si="80"/>
        <v>1</v>
      </c>
      <c r="W1187" t="str">
        <f t="shared" si="81"/>
        <v>Available</v>
      </c>
      <c r="X1187" s="164" t="str" cm="1">
        <f t="array" aca="1" ref="X1187" ca="1">SUBSTITUTE(SUBSTITUTE(MID(CELL("filename"),FIND("[",CELL("filename"))+1,FIND("]",CELL("filename"))-FIND("[",CELL("filename"))-1)," JH Farmer Payment-",""),".xlsx","")</f>
        <v>Indent</v>
      </c>
      <c r="Y1187" s="13">
        <f t="shared" si="78"/>
        <v>30.946971503831424</v>
      </c>
      <c r="Z1187" s="3">
        <v>0</v>
      </c>
    </row>
    <row r="1188" spans="1:26" x14ac:dyDescent="0.25">
      <c r="A1188" t="str">
        <f>CONCATENATE(Table2[[#This Row],[Code]],Table2[[#This Row],[Farmers Code]])</f>
        <v>200700070017</v>
      </c>
      <c r="B1188" s="1" t="str">
        <f>INDEX('MPG Payment'!$A:$A,MATCH(Table2[[#This Row],[Code]],'MPG Payment'!B:B,0))</f>
        <v>BMC Code :2007</v>
      </c>
      <c r="C1188" t="str">
        <f>VLOOKUP(Table2[[#This Row],[Code]],'MPG Payment'!B:C,2,0)</f>
        <v>NABATOLI</v>
      </c>
      <c r="D1188" s="17">
        <v>20070007</v>
      </c>
      <c r="E1188" s="17" t="s">
        <v>27</v>
      </c>
      <c r="F1188" s="1">
        <v>12</v>
      </c>
      <c r="G1188" s="13">
        <v>80.769999999999982</v>
      </c>
      <c r="H1188" s="13">
        <v>3716.7254000000003</v>
      </c>
      <c r="I1188" s="166">
        <v>0</v>
      </c>
      <c r="J1188" s="191">
        <v>0</v>
      </c>
      <c r="K1188" s="166">
        <v>0</v>
      </c>
      <c r="L1188" s="166">
        <v>0</v>
      </c>
      <c r="M1188" s="18">
        <v>0</v>
      </c>
      <c r="N1188" s="165">
        <f>VLOOKUP(Table2[[#This Row],[Code]],'MPG Payment'!$B$4:$Z$130,25,0)</f>
        <v>0</v>
      </c>
      <c r="O1188" s="170">
        <f t="shared" si="79"/>
        <v>3717</v>
      </c>
      <c r="P1188" t="str">
        <f>IFERROR(VLOOKUP(D1188,'Bank Master'!$C$3:$D$7987,2,0),"Indirect")</f>
        <v>Direct</v>
      </c>
      <c r="Q1188" t="str">
        <f>IFERROR(VLOOKUP(A1188,Table1424[],6,0),0)</f>
        <v>LAXMAN YADAV</v>
      </c>
      <c r="R1188" t="str">
        <f>IFERROR(VLOOKUP(A1188,Table1424[],7,0),0)</f>
        <v>494410110004296</v>
      </c>
      <c r="S1188" t="str">
        <f>IFERROR(VLOOKUP(A1188,Table1424[],8,0),0)</f>
        <v>BKID0004944</v>
      </c>
      <c r="T1188" t="str">
        <f>IFERROR(VLOOKUP(A1188,Table1424[],9,0),0)</f>
        <v>BANK OF INDIA</v>
      </c>
      <c r="U1188" s="40">
        <f>IFERROR(VLOOKUP(A1188,Table1424[],10,0),0)</f>
        <v>45635</v>
      </c>
      <c r="V1188">
        <f t="shared" si="80"/>
        <v>1</v>
      </c>
      <c r="W1188" t="str">
        <f t="shared" si="81"/>
        <v>Available</v>
      </c>
      <c r="X1188" s="164" t="str" cm="1">
        <f t="array" aca="1" ref="X1188" ca="1">SUBSTITUTE(SUBSTITUTE(MID(CELL("filename"),FIND("[",CELL("filename"))+1,FIND("]",CELL("filename"))-FIND("[",CELL("filename"))-1)," JH Farmer Payment-",""),".xlsx","")</f>
        <v>Indent</v>
      </c>
      <c r="Y1188" s="13">
        <f t="shared" si="78"/>
        <v>27.609697164788919</v>
      </c>
      <c r="Z1188" s="3">
        <v>0</v>
      </c>
    </row>
    <row r="1189" spans="1:26" x14ac:dyDescent="0.25">
      <c r="A1189" t="str">
        <f>CONCATENATE(Table2[[#This Row],[Code]],Table2[[#This Row],[Farmers Code]])</f>
        <v>200700070021</v>
      </c>
      <c r="B1189" s="1" t="str">
        <f>INDEX('MPG Payment'!$A:$A,MATCH(Table2[[#This Row],[Code]],'MPG Payment'!B:B,0))</f>
        <v>BMC Code :2007</v>
      </c>
      <c r="C1189" t="str">
        <f>VLOOKUP(Table2[[#This Row],[Code]],'MPG Payment'!B:C,2,0)</f>
        <v>NABATOLI</v>
      </c>
      <c r="D1189" s="17">
        <v>20070007</v>
      </c>
      <c r="E1189" s="17" t="s">
        <v>28</v>
      </c>
      <c r="F1189" s="1">
        <v>14</v>
      </c>
      <c r="G1189" s="13">
        <v>139.35000000000002</v>
      </c>
      <c r="H1189" s="13">
        <v>5581.7749999999987</v>
      </c>
      <c r="I1189" s="166">
        <v>0</v>
      </c>
      <c r="J1189" s="191">
        <v>0</v>
      </c>
      <c r="K1189" s="166">
        <v>0</v>
      </c>
      <c r="L1189" s="166">
        <v>0</v>
      </c>
      <c r="M1189" s="18">
        <v>0</v>
      </c>
      <c r="N1189" s="165">
        <f>VLOOKUP(Table2[[#This Row],[Code]],'MPG Payment'!$B$4:$Z$130,25,0)</f>
        <v>0</v>
      </c>
      <c r="O1189" s="170">
        <f t="shared" si="79"/>
        <v>5582</v>
      </c>
      <c r="P1189" t="str">
        <f>IFERROR(VLOOKUP(D1189,'Bank Master'!$C$3:$D$7987,2,0),"Indirect")</f>
        <v>Direct</v>
      </c>
      <c r="Q1189" t="str">
        <f>IFERROR(VLOOKUP(A1189,Table1424[],6,0),0)</f>
        <v>MAHESH YADAV</v>
      </c>
      <c r="R1189" t="str">
        <f>IFERROR(VLOOKUP(A1189,Table1424[],7,0),0)</f>
        <v>494410110010383</v>
      </c>
      <c r="S1189" t="str">
        <f>IFERROR(VLOOKUP(A1189,Table1424[],8,0),0)</f>
        <v>BKID0004944</v>
      </c>
      <c r="T1189">
        <f>IFERROR(VLOOKUP(A1189,Table1424[],9,0),0)</f>
        <v>0</v>
      </c>
      <c r="U1189" s="40">
        <f>IFERROR(VLOOKUP(A1189,Table1424[],10,0),0)</f>
        <v>0</v>
      </c>
      <c r="V1189">
        <f t="shared" si="80"/>
        <v>1</v>
      </c>
      <c r="W1189" t="str">
        <f t="shared" si="81"/>
        <v>Available</v>
      </c>
      <c r="X1189" s="164" t="str" cm="1">
        <f t="array" aca="1" ref="X1189" ca="1">SUBSTITUTE(SUBSTITUTE(MID(CELL("filename"),FIND("[",CELL("filename"))+1,FIND("]",CELL("filename"))-FIND("[",CELL("filename"))-1)," JH Farmer Payment-",""),".xlsx","")</f>
        <v>Indent</v>
      </c>
      <c r="Y1189" s="13">
        <f t="shared" si="78"/>
        <v>28.039056332974518</v>
      </c>
      <c r="Z1189" s="3">
        <v>0</v>
      </c>
    </row>
    <row r="1190" spans="1:26" x14ac:dyDescent="0.25">
      <c r="A1190" t="str">
        <f>CONCATENATE(Table2[[#This Row],[Code]],Table2[[#This Row],[Farmers Code]])</f>
        <v>200700070024</v>
      </c>
      <c r="B1190" s="1" t="str">
        <f>INDEX('MPG Payment'!$A:$A,MATCH(Table2[[#This Row],[Code]],'MPG Payment'!B:B,0))</f>
        <v>BMC Code :2007</v>
      </c>
      <c r="C1190" t="str">
        <f>VLOOKUP(Table2[[#This Row],[Code]],'MPG Payment'!B:C,2,0)</f>
        <v>NABATOLI</v>
      </c>
      <c r="D1190" s="17">
        <v>20070007</v>
      </c>
      <c r="E1190" s="17" t="s">
        <v>29</v>
      </c>
      <c r="F1190" s="1">
        <v>14</v>
      </c>
      <c r="G1190" s="13">
        <v>33.33</v>
      </c>
      <c r="H1190" s="13">
        <v>1320.4577999999999</v>
      </c>
      <c r="I1190" s="166">
        <v>0</v>
      </c>
      <c r="J1190" s="191">
        <v>0</v>
      </c>
      <c r="K1190" s="166">
        <v>0</v>
      </c>
      <c r="L1190" s="166">
        <v>0</v>
      </c>
      <c r="M1190" s="18">
        <v>0</v>
      </c>
      <c r="N1190" s="165">
        <f>VLOOKUP(Table2[[#This Row],[Code]],'MPG Payment'!$B$4:$Z$130,25,0)</f>
        <v>0</v>
      </c>
      <c r="O1190" s="170">
        <f t="shared" si="79"/>
        <v>1320</v>
      </c>
      <c r="P1190" t="str">
        <f>IFERROR(VLOOKUP(D1190,'Bank Master'!$C$3:$D$7987,2,0),"Indirect")</f>
        <v>Direct</v>
      </c>
      <c r="Q1190" t="str">
        <f>IFERROR(VLOOKUP(A1190,Table1424[],6,0),0)</f>
        <v>SUSHMA KUMARI</v>
      </c>
      <c r="R1190" t="str">
        <f>IFERROR(VLOOKUP(A1190,Table1424[],7,0),0)</f>
        <v>494418210001212</v>
      </c>
      <c r="S1190" t="str">
        <f>IFERROR(VLOOKUP(A1190,Table1424[],8,0),0)</f>
        <v>BKID0004944</v>
      </c>
      <c r="T1190">
        <f>IFERROR(VLOOKUP(A1190,Table1424[],9,0),0)</f>
        <v>0</v>
      </c>
      <c r="U1190" s="40">
        <f>IFERROR(VLOOKUP(A1190,Table1424[],10,0),0)</f>
        <v>0</v>
      </c>
      <c r="V1190">
        <f t="shared" si="80"/>
        <v>1</v>
      </c>
      <c r="W1190" t="str">
        <f t="shared" si="81"/>
        <v>Available</v>
      </c>
      <c r="X1190" s="164" t="str" cm="1">
        <f t="array" aca="1" ref="X1190" ca="1">SUBSTITUTE(SUBSTITUTE(MID(CELL("filename"),FIND("[",CELL("filename"))+1,FIND("]",CELL("filename"))-FIND("[",CELL("filename"))-1)," JH Farmer Payment-",""),".xlsx","")</f>
        <v>Indent</v>
      </c>
      <c r="Y1190" s="13">
        <f t="shared" si="78"/>
        <v>27.73238703870387</v>
      </c>
      <c r="Z1190" s="3">
        <v>0</v>
      </c>
    </row>
    <row r="1191" spans="1:26" x14ac:dyDescent="0.25">
      <c r="A1191" t="str">
        <f>CONCATENATE(Table2[[#This Row],[Code]],Table2[[#This Row],[Farmers Code]])</f>
        <v>200700070025</v>
      </c>
      <c r="B1191" s="1" t="str">
        <f>INDEX('MPG Payment'!$A:$A,MATCH(Table2[[#This Row],[Code]],'MPG Payment'!B:B,0))</f>
        <v>BMC Code :2007</v>
      </c>
      <c r="C1191" t="str">
        <f>VLOOKUP(Table2[[#This Row],[Code]],'MPG Payment'!B:C,2,0)</f>
        <v>NABATOLI</v>
      </c>
      <c r="D1191" s="17">
        <v>20070007</v>
      </c>
      <c r="E1191" s="17" t="s">
        <v>5</v>
      </c>
      <c r="F1191" s="1">
        <v>14</v>
      </c>
      <c r="G1191" s="13">
        <v>43.9</v>
      </c>
      <c r="H1191" s="13">
        <v>1817.5661</v>
      </c>
      <c r="I1191" s="166">
        <v>0</v>
      </c>
      <c r="J1191" s="191">
        <v>0</v>
      </c>
      <c r="K1191" s="166">
        <v>0</v>
      </c>
      <c r="L1191" s="166">
        <v>0</v>
      </c>
      <c r="M1191" s="18">
        <v>0</v>
      </c>
      <c r="N1191" s="165">
        <f>VLOOKUP(Table2[[#This Row],[Code]],'MPG Payment'!$B$4:$Z$130,25,0)</f>
        <v>0</v>
      </c>
      <c r="O1191" s="170">
        <f t="shared" si="79"/>
        <v>1818</v>
      </c>
      <c r="P1191" t="str">
        <f>IFERROR(VLOOKUP(D1191,'Bank Master'!$C$3:$D$7987,2,0),"Indirect")</f>
        <v>Direct</v>
      </c>
      <c r="Q1191" t="str">
        <f>IFERROR(VLOOKUP(A1191,Table1424[],6,0),0)</f>
        <v>GEETA KUMARI</v>
      </c>
      <c r="R1191" t="str">
        <f>IFERROR(VLOOKUP(A1191,Table1424[],7,0),0)</f>
        <v>5706108004511</v>
      </c>
      <c r="S1191" t="str">
        <f>IFERROR(VLOOKUP(A1191,Table1424[],8,0),0)</f>
        <v>CNRB0005706</v>
      </c>
      <c r="T1191">
        <f>IFERROR(VLOOKUP(A1191,Table1424[],9,0),0)</f>
        <v>0</v>
      </c>
      <c r="U1191" s="40">
        <f>IFERROR(VLOOKUP(A1191,Table1424[],10,0),0)</f>
        <v>45843</v>
      </c>
      <c r="V1191">
        <f t="shared" si="80"/>
        <v>1</v>
      </c>
      <c r="W1191" t="str">
        <f t="shared" si="81"/>
        <v>Available</v>
      </c>
      <c r="X1191" s="164" t="str" cm="1">
        <f t="array" aca="1" ref="X1191" ca="1">SUBSTITUTE(SUBSTITUTE(MID(CELL("filename"),FIND("[",CELL("filename"))+1,FIND("]",CELL("filename"))-FIND("[",CELL("filename"))-1)," JH Farmer Payment-",""),".xlsx","")</f>
        <v>Indent</v>
      </c>
      <c r="Y1191" s="13">
        <f t="shared" si="78"/>
        <v>28.981691799544425</v>
      </c>
      <c r="Z1191" s="3">
        <v>0</v>
      </c>
    </row>
    <row r="1192" spans="1:26" x14ac:dyDescent="0.25">
      <c r="A1192" t="str">
        <f>CONCATENATE(Table2[[#This Row],[Code]],Table2[[#This Row],[Farmers Code]])</f>
        <v>200700070026</v>
      </c>
      <c r="B1192" s="1" t="str">
        <f>INDEX('MPG Payment'!$A:$A,MATCH(Table2[[#This Row],[Code]],'MPG Payment'!B:B,0))</f>
        <v>BMC Code :2007</v>
      </c>
      <c r="C1192" t="str">
        <f>VLOOKUP(Table2[[#This Row],[Code]],'MPG Payment'!B:C,2,0)</f>
        <v>NABATOLI</v>
      </c>
      <c r="D1192" s="17">
        <v>20070007</v>
      </c>
      <c r="E1192" s="17" t="s">
        <v>39</v>
      </c>
      <c r="F1192" s="1">
        <v>13</v>
      </c>
      <c r="G1192" s="13">
        <v>28.480000000000004</v>
      </c>
      <c r="H1192" s="13">
        <v>1137.8682999999999</v>
      </c>
      <c r="I1192" s="166">
        <v>0</v>
      </c>
      <c r="J1192" s="191">
        <v>0</v>
      </c>
      <c r="K1192" s="166">
        <v>0</v>
      </c>
      <c r="L1192" s="166">
        <v>0</v>
      </c>
      <c r="M1192" s="18">
        <v>0</v>
      </c>
      <c r="N1192" s="165">
        <f>VLOOKUP(Table2[[#This Row],[Code]],'MPG Payment'!$B$4:$Z$130,25,0)</f>
        <v>0</v>
      </c>
      <c r="O1192" s="170">
        <f t="shared" si="79"/>
        <v>1138</v>
      </c>
      <c r="P1192" t="str">
        <f>IFERROR(VLOOKUP(D1192,'Bank Master'!$C$3:$D$7987,2,0),"Indirect")</f>
        <v>Direct</v>
      </c>
      <c r="Q1192" t="str">
        <f>IFERROR(VLOOKUP(A1192,Table1424[],6,0),0)</f>
        <v>LALITA DEVI</v>
      </c>
      <c r="R1192" t="str">
        <f>IFERROR(VLOOKUP(A1192,Table1424[],7,0),0)</f>
        <v>110104117815</v>
      </c>
      <c r="S1192" t="str">
        <f>IFERROR(VLOOKUP(A1192,Table1424[],8,0),0)</f>
        <v>CNRB0005706</v>
      </c>
      <c r="T1192">
        <f>IFERROR(VLOOKUP(A1192,Table1424[],9,0),0)</f>
        <v>0</v>
      </c>
      <c r="U1192" s="40">
        <f>IFERROR(VLOOKUP(A1192,Table1424[],10,0),0)</f>
        <v>45843</v>
      </c>
      <c r="V1192">
        <f t="shared" si="80"/>
        <v>1</v>
      </c>
      <c r="W1192" t="str">
        <f t="shared" si="81"/>
        <v>Available</v>
      </c>
      <c r="X1192" s="164" t="str" cm="1">
        <f t="array" aca="1" ref="X1192" ca="1">SUBSTITUTE(SUBSTITUTE(MID(CELL("filename"),FIND("[",CELL("filename"))+1,FIND("]",CELL("filename"))-FIND("[",CELL("filename"))-1)," JH Farmer Payment-",""),".xlsx","")</f>
        <v>Indent</v>
      </c>
      <c r="Y1192" s="13">
        <f t="shared" si="78"/>
        <v>25.969606566011233</v>
      </c>
      <c r="Z1192" s="3">
        <v>0</v>
      </c>
    </row>
    <row r="1193" spans="1:26" x14ac:dyDescent="0.25">
      <c r="A1193" t="str">
        <f>CONCATENATE(Table2[[#This Row],[Code]],Table2[[#This Row],[Farmers Code]])</f>
        <v>200700070027</v>
      </c>
      <c r="B1193" s="1" t="str">
        <f>INDEX('MPG Payment'!$A:$A,MATCH(Table2[[#This Row],[Code]],'MPG Payment'!B:B,0))</f>
        <v>BMC Code :2007</v>
      </c>
      <c r="C1193" t="str">
        <f>VLOOKUP(Table2[[#This Row],[Code]],'MPG Payment'!B:C,2,0)</f>
        <v>NABATOLI</v>
      </c>
      <c r="D1193" s="17">
        <v>20070007</v>
      </c>
      <c r="E1193" s="17" t="s">
        <v>6</v>
      </c>
      <c r="F1193" s="1">
        <v>14</v>
      </c>
      <c r="G1193" s="13">
        <v>41.069999999999993</v>
      </c>
      <c r="H1193" s="13">
        <v>1800.5512000000001</v>
      </c>
      <c r="I1193" s="166">
        <v>0</v>
      </c>
      <c r="J1193" s="191">
        <v>0</v>
      </c>
      <c r="K1193" s="166">
        <v>0</v>
      </c>
      <c r="L1193" s="166">
        <v>0</v>
      </c>
      <c r="M1193" s="18">
        <v>0</v>
      </c>
      <c r="N1193" s="165">
        <f>VLOOKUP(Table2[[#This Row],[Code]],'MPG Payment'!$B$4:$Z$130,25,0)</f>
        <v>0</v>
      </c>
      <c r="O1193" s="170">
        <f t="shared" si="79"/>
        <v>1801</v>
      </c>
      <c r="P1193" t="str">
        <f>IFERROR(VLOOKUP(D1193,'Bank Master'!$C$3:$D$7987,2,0),"Indirect")</f>
        <v>Direct</v>
      </c>
      <c r="Q1193" t="str">
        <f>IFERROR(VLOOKUP(A1193,Table1424[],6,0),0)</f>
        <v>MAHESH RAM</v>
      </c>
      <c r="R1193" t="str">
        <f>IFERROR(VLOOKUP(A1193,Table1424[],7,0),0)</f>
        <v>494410400008125</v>
      </c>
      <c r="S1193" t="str">
        <f>IFERROR(VLOOKUP(A1193,Table1424[],8,0),0)</f>
        <v>BKID0004944</v>
      </c>
      <c r="T1193">
        <f>IFERROR(VLOOKUP(A1193,Table1424[],9,0),0)</f>
        <v>0</v>
      </c>
      <c r="U1193" s="40">
        <f>IFERROR(VLOOKUP(A1193,Table1424[],10,0),0)</f>
        <v>46049</v>
      </c>
      <c r="V1193">
        <f t="shared" si="80"/>
        <v>1</v>
      </c>
      <c r="W1193" t="str">
        <f t="shared" si="81"/>
        <v>Available</v>
      </c>
      <c r="X1193" s="164" t="str" cm="1">
        <f t="array" aca="1" ref="X1193" ca="1">SUBSTITUTE(SUBSTITUTE(MID(CELL("filename"),FIND("[",CELL("filename"))+1,FIND("]",CELL("filename"))-FIND("[",CELL("filename"))-1)," JH Farmer Payment-",""),".xlsx","")</f>
        <v>Indent</v>
      </c>
      <c r="Y1193" s="13">
        <f t="shared" si="78"/>
        <v>30.68872266861457</v>
      </c>
      <c r="Z1193" s="3">
        <v>0</v>
      </c>
    </row>
    <row r="1194" spans="1:26" x14ac:dyDescent="0.25">
      <c r="A1194" t="str">
        <f>CONCATENATE(Table2[[#This Row],[Code]],Table2[[#This Row],[Farmers Code]])</f>
        <v>200700070029</v>
      </c>
      <c r="B1194" s="1" t="str">
        <f>INDEX('MPG Payment'!$A:$A,MATCH(Table2[[#This Row],[Code]],'MPG Payment'!B:B,0))</f>
        <v>BMC Code :2007</v>
      </c>
      <c r="C1194" t="str">
        <f>VLOOKUP(Table2[[#This Row],[Code]],'MPG Payment'!B:C,2,0)</f>
        <v>NABATOLI</v>
      </c>
      <c r="D1194" s="17">
        <v>20070007</v>
      </c>
      <c r="E1194" s="17" t="s">
        <v>31</v>
      </c>
      <c r="F1194" s="1">
        <v>12</v>
      </c>
      <c r="G1194" s="13">
        <v>22.340000000000003</v>
      </c>
      <c r="H1194" s="13">
        <v>875.63840000000005</v>
      </c>
      <c r="I1194" s="166">
        <v>0</v>
      </c>
      <c r="J1194" s="191">
        <v>0</v>
      </c>
      <c r="K1194" s="166">
        <v>0</v>
      </c>
      <c r="L1194" s="166">
        <v>0</v>
      </c>
      <c r="M1194" s="18">
        <v>0</v>
      </c>
      <c r="N1194" s="165">
        <f>VLOOKUP(Table2[[#This Row],[Code]],'MPG Payment'!$B$4:$Z$130,25,0)</f>
        <v>0</v>
      </c>
      <c r="O1194" s="170">
        <f t="shared" si="79"/>
        <v>876</v>
      </c>
      <c r="P1194" t="str">
        <f>IFERROR(VLOOKUP(D1194,'Bank Master'!$C$3:$D$7987,2,0),"Indirect")</f>
        <v>Direct</v>
      </c>
      <c r="Q1194" t="str">
        <f>IFERROR(VLOOKUP(A1194,Table1424[],6,0),0)</f>
        <v>SUMIT YADAV</v>
      </c>
      <c r="R1194" t="str">
        <f>IFERROR(VLOOKUP(A1194,Table1424[],7,0),0)</f>
        <v>44372759182</v>
      </c>
      <c r="S1194" t="str">
        <f>IFERROR(VLOOKUP(A1194,Table1424[],8,0),0)</f>
        <v>SBIN0014339</v>
      </c>
      <c r="T1194">
        <f>IFERROR(VLOOKUP(A1194,Table1424[],9,0),0)</f>
        <v>0</v>
      </c>
      <c r="U1194" s="40">
        <f>IFERROR(VLOOKUP(A1194,Table1424[],10,0),0)</f>
        <v>46140</v>
      </c>
      <c r="V1194">
        <f t="shared" si="80"/>
        <v>1</v>
      </c>
      <c r="W1194" t="str">
        <f t="shared" si="81"/>
        <v>Available</v>
      </c>
      <c r="X1194" s="164" t="str" cm="1">
        <f t="array" aca="1" ref="X1194" ca="1">SUBSTITUTE(SUBSTITUTE(MID(CELL("filename"),FIND("[",CELL("filename"))+1,FIND("]",CELL("filename"))-FIND("[",CELL("filename"))-1)," JH Farmer Payment-",""),".xlsx","")</f>
        <v>Indent</v>
      </c>
      <c r="Y1194" s="13">
        <f t="shared" si="78"/>
        <v>23.517593554162939</v>
      </c>
      <c r="Z1194" s="3">
        <v>0</v>
      </c>
    </row>
    <row r="1195" spans="1:26" x14ac:dyDescent="0.25">
      <c r="A1195" t="str">
        <f>CONCATENATE(Table2[[#This Row],[Code]],Table2[[#This Row],[Farmers Code]])</f>
        <v>200700070030</v>
      </c>
      <c r="B1195" s="1" t="str">
        <f>INDEX('MPG Payment'!$A:$A,MATCH(Table2[[#This Row],[Code]],'MPG Payment'!B:B,0))</f>
        <v>BMC Code :2007</v>
      </c>
      <c r="C1195" t="str">
        <f>VLOOKUP(Table2[[#This Row],[Code]],'MPG Payment'!B:C,2,0)</f>
        <v>NABATOLI</v>
      </c>
      <c r="D1195" s="17">
        <v>20070007</v>
      </c>
      <c r="E1195" s="17" t="s">
        <v>7</v>
      </c>
      <c r="F1195" s="1">
        <v>14</v>
      </c>
      <c r="G1195" s="13">
        <v>89.679999999999993</v>
      </c>
      <c r="H1195" s="13">
        <v>3790.5502000000001</v>
      </c>
      <c r="I1195" s="166">
        <v>0</v>
      </c>
      <c r="J1195" s="191">
        <v>0</v>
      </c>
      <c r="K1195" s="166">
        <v>0</v>
      </c>
      <c r="L1195" s="166">
        <v>0</v>
      </c>
      <c r="M1195" s="18">
        <v>0</v>
      </c>
      <c r="N1195" s="165">
        <f>VLOOKUP(Table2[[#This Row],[Code]],'MPG Payment'!$B$4:$Z$130,25,0)</f>
        <v>0</v>
      </c>
      <c r="O1195" s="170">
        <f t="shared" si="79"/>
        <v>3791</v>
      </c>
      <c r="P1195" t="str">
        <f>IFERROR(VLOOKUP(D1195,'Bank Master'!$C$3:$D$7987,2,0),"Indirect")</f>
        <v>Direct</v>
      </c>
      <c r="Q1195" t="str">
        <f>IFERROR(VLOOKUP(A1195,Table1424[],6,0),0)</f>
        <v>ADESH YADAV</v>
      </c>
      <c r="R1195" t="str">
        <f>IFERROR(VLOOKUP(A1195,Table1424[],7,0),0)</f>
        <v>110289857855</v>
      </c>
      <c r="S1195" t="str">
        <f>IFERROR(VLOOKUP(A1195,Table1424[],8,0),0)</f>
        <v>CNRB0005706</v>
      </c>
      <c r="T1195">
        <f>IFERROR(VLOOKUP(A1195,Table1424[],9,0),0)</f>
        <v>0</v>
      </c>
      <c r="U1195" s="40">
        <f>IFERROR(VLOOKUP(A1195,Table1424[],10,0),0)</f>
        <v>46140</v>
      </c>
      <c r="V1195">
        <f t="shared" si="80"/>
        <v>1</v>
      </c>
      <c r="W1195" t="str">
        <f t="shared" si="81"/>
        <v>Available</v>
      </c>
      <c r="X1195" s="164" t="str" cm="1">
        <f t="array" aca="1" ref="X1195" ca="1">SUBSTITUTE(SUBSTITUTE(MID(CELL("filename"),FIND("[",CELL("filename"))+1,FIND("]",CELL("filename"))-FIND("[",CELL("filename"))-1)," JH Farmer Payment-",""),".xlsx","")</f>
        <v>Indent</v>
      </c>
      <c r="Y1195" s="13">
        <f t="shared" si="78"/>
        <v>29.58725624442463</v>
      </c>
      <c r="Z1195" s="3">
        <v>0</v>
      </c>
    </row>
    <row r="1196" spans="1:26" x14ac:dyDescent="0.25">
      <c r="A1196" t="str">
        <f>CONCATENATE(Table2[[#This Row],[Code]],Table2[[#This Row],[Farmers Code]])</f>
        <v>200700090002</v>
      </c>
      <c r="B1196" s="1" t="str">
        <f>INDEX('MPG Payment'!$A:$A,MATCH(Table2[[#This Row],[Code]],'MPG Payment'!B:B,0))</f>
        <v>BMC Code :2007</v>
      </c>
      <c r="C1196" t="str">
        <f>VLOOKUP(Table2[[#This Row],[Code]],'MPG Payment'!B:C,2,0)</f>
        <v>KARAMBA</v>
      </c>
      <c r="D1196" s="17">
        <v>20070009</v>
      </c>
      <c r="E1196" s="17" t="s">
        <v>17</v>
      </c>
      <c r="F1196" s="1">
        <v>13</v>
      </c>
      <c r="G1196" s="13">
        <v>403.42</v>
      </c>
      <c r="H1196" s="13">
        <v>17196.168399999999</v>
      </c>
      <c r="I1196" s="166">
        <v>0</v>
      </c>
      <c r="J1196" s="191">
        <v>0</v>
      </c>
      <c r="K1196" s="166">
        <v>0</v>
      </c>
      <c r="L1196" s="166">
        <v>0</v>
      </c>
      <c r="M1196" s="18">
        <v>0</v>
      </c>
      <c r="N1196" s="165">
        <f>VLOOKUP(Table2[[#This Row],[Code]],'MPG Payment'!$B$4:$Z$130,25,0)</f>
        <v>0</v>
      </c>
      <c r="O1196" s="170">
        <f t="shared" si="79"/>
        <v>17196</v>
      </c>
      <c r="P1196" t="str">
        <f>IFERROR(VLOOKUP(D1196,'Bank Master'!$C$3:$D$7987,2,0),"Indirect")</f>
        <v>Direct</v>
      </c>
      <c r="Q1196" t="str">
        <f>IFERROR(VLOOKUP(A1196,Table1424[],6,0),0)</f>
        <v>ROHIT YADAV</v>
      </c>
      <c r="R1196" t="str">
        <f>IFERROR(VLOOKUP(A1196,Table1424[],7,0),0)</f>
        <v>494410510010026</v>
      </c>
      <c r="S1196" t="str">
        <f>IFERROR(VLOOKUP(A1196,Table1424[],8,0),0)</f>
        <v>BKID0004944</v>
      </c>
      <c r="T1196" t="str">
        <f>IFERROR(VLOOKUP(A1196,Table1424[],9,0),0)</f>
        <v>BANK OF INDIA</v>
      </c>
      <c r="U1196" s="40">
        <f>IFERROR(VLOOKUP(A1196,Table1424[],10,0),0)</f>
        <v>45663</v>
      </c>
      <c r="V1196">
        <f t="shared" si="80"/>
        <v>1</v>
      </c>
      <c r="W1196" t="str">
        <f t="shared" si="81"/>
        <v>Available</v>
      </c>
      <c r="X1196" s="164" t="str" cm="1">
        <f t="array" aca="1" ref="X1196" ca="1">SUBSTITUTE(SUBSTITUTE(MID(CELL("filename"),FIND("[",CELL("filename"))+1,FIND("]",CELL("filename"))-FIND("[",CELL("filename"))-1)," JH Farmer Payment-",""),".xlsx","")</f>
        <v>Indent</v>
      </c>
      <c r="Y1196" s="13">
        <f t="shared" si="78"/>
        <v>27.706879827475085</v>
      </c>
      <c r="Z1196" s="3">
        <v>0</v>
      </c>
    </row>
    <row r="1197" spans="1:26" x14ac:dyDescent="0.25">
      <c r="A1197" t="str">
        <f>CONCATENATE(Table2[[#This Row],[Code]],Table2[[#This Row],[Farmers Code]])</f>
        <v>200700100002</v>
      </c>
      <c r="B1197" s="1" t="str">
        <f>INDEX('MPG Payment'!$A:$A,MATCH(Table2[[#This Row],[Code]],'MPG Payment'!B:B,0))</f>
        <v>BMC Code :2007</v>
      </c>
      <c r="C1197" t="str">
        <f>VLOOKUP(Table2[[#This Row],[Code]],'MPG Payment'!B:C,2,0)</f>
        <v>KURALU</v>
      </c>
      <c r="D1197" s="17">
        <v>20070010</v>
      </c>
      <c r="E1197" s="17" t="s">
        <v>17</v>
      </c>
      <c r="F1197" s="1">
        <v>12</v>
      </c>
      <c r="G1197" s="13">
        <v>76.789999999999992</v>
      </c>
      <c r="H1197" s="13">
        <v>3398.1805000000004</v>
      </c>
      <c r="I1197" s="166">
        <v>0</v>
      </c>
      <c r="J1197" s="191">
        <v>0</v>
      </c>
      <c r="K1197" s="166">
        <v>425.33999999999651</v>
      </c>
      <c r="L1197" s="166">
        <v>0</v>
      </c>
      <c r="M1197" s="18">
        <v>0</v>
      </c>
      <c r="N1197" s="165">
        <f>VLOOKUP(Table2[[#This Row],[Code]],'MPG Payment'!$B$4:$Z$130,25,0)</f>
        <v>0</v>
      </c>
      <c r="O1197" s="170">
        <f t="shared" si="79"/>
        <v>2973</v>
      </c>
      <c r="P1197" t="str">
        <f>IFERROR(VLOOKUP(D1197,'Bank Master'!$C$3:$D$7987,2,0),"Indirect")</f>
        <v>Direct</v>
      </c>
      <c r="Q1197" t="str">
        <f>IFERROR(VLOOKUP(A1197,Table1424[],6,0),0)</f>
        <v>BINOD KUMAR YADAV</v>
      </c>
      <c r="R1197" t="str">
        <f>IFERROR(VLOOKUP(A1197,Table1424[],7,0),0)</f>
        <v>5706108004063</v>
      </c>
      <c r="S1197" t="str">
        <f>IFERROR(VLOOKUP(A1197,Table1424[],8,0),0)</f>
        <v>CNRB0005706</v>
      </c>
      <c r="T1197" t="str">
        <f>IFERROR(VLOOKUP(A1197,Table1424[],9,0),0)</f>
        <v>CANARA BANK</v>
      </c>
      <c r="U1197" s="40">
        <f>IFERROR(VLOOKUP(A1197,Table1424[],10,0),0)</f>
        <v>45663</v>
      </c>
      <c r="V1197">
        <f t="shared" si="80"/>
        <v>1</v>
      </c>
      <c r="W1197" t="str">
        <f t="shared" si="81"/>
        <v>Available</v>
      </c>
      <c r="X1197" s="164" t="str" cm="1">
        <f t="array" aca="1" ref="X1197" ca="1">SUBSTITUTE(SUBSTITUTE(MID(CELL("filename"),FIND("[",CELL("filename"))+1,FIND("]",CELL("filename"))-FIND("[",CELL("filename"))-1)," JH Farmer Payment-",""),".xlsx","")</f>
        <v>Indent</v>
      </c>
      <c r="Y1197" s="13">
        <f t="shared" si="78"/>
        <v>26.551742414376882</v>
      </c>
      <c r="Z1197" s="3">
        <v>0</v>
      </c>
    </row>
    <row r="1198" spans="1:26" x14ac:dyDescent="0.25">
      <c r="A1198" t="str">
        <f>CONCATENATE(Table2[[#This Row],[Code]],Table2[[#This Row],[Farmers Code]])</f>
        <v>200700100003</v>
      </c>
      <c r="B1198" s="1" t="str">
        <f>INDEX('MPG Payment'!$A:$A,MATCH(Table2[[#This Row],[Code]],'MPG Payment'!B:B,0))</f>
        <v>BMC Code :2007</v>
      </c>
      <c r="C1198" t="str">
        <f>VLOOKUP(Table2[[#This Row],[Code]],'MPG Payment'!B:C,2,0)</f>
        <v>KURALU</v>
      </c>
      <c r="D1198" s="17">
        <v>20070010</v>
      </c>
      <c r="E1198" s="17" t="s">
        <v>0</v>
      </c>
      <c r="F1198" s="1">
        <v>3</v>
      </c>
      <c r="G1198" s="13">
        <v>3.0100000000000002</v>
      </c>
      <c r="H1198" s="13">
        <v>134.40800000000002</v>
      </c>
      <c r="I1198" s="166">
        <v>0</v>
      </c>
      <c r="J1198" s="191">
        <v>0</v>
      </c>
      <c r="K1198" s="166">
        <v>0</v>
      </c>
      <c r="L1198" s="166">
        <v>0</v>
      </c>
      <c r="M1198" s="18">
        <v>0</v>
      </c>
      <c r="N1198" s="165">
        <f>VLOOKUP(Table2[[#This Row],[Code]],'MPG Payment'!$B$4:$Z$130,25,0)</f>
        <v>0</v>
      </c>
      <c r="O1198" s="170">
        <f t="shared" si="79"/>
        <v>134</v>
      </c>
      <c r="P1198" t="str">
        <f>IFERROR(VLOOKUP(D1198,'Bank Master'!$C$3:$D$7987,2,0),"Indirect")</f>
        <v>Direct</v>
      </c>
      <c r="Q1198" t="str">
        <f>IFERROR(VLOOKUP(A1198,Table1424[],6,0),0)</f>
        <v>JASODA DEVI</v>
      </c>
      <c r="R1198" t="str">
        <f>IFERROR(VLOOKUP(A1198,Table1424[],7,0),0)</f>
        <v>5706108005255</v>
      </c>
      <c r="S1198" t="str">
        <f>IFERROR(VLOOKUP(A1198,Table1424[],8,0),0)</f>
        <v>CNRB0005706</v>
      </c>
      <c r="T1198">
        <f>IFERROR(VLOOKUP(A1198,Table1424[],9,0),0)</f>
        <v>0</v>
      </c>
      <c r="U1198" s="40">
        <f>IFERROR(VLOOKUP(A1198,Table1424[],10,0),0)</f>
        <v>45936</v>
      </c>
      <c r="V1198">
        <f t="shared" si="80"/>
        <v>1</v>
      </c>
      <c r="W1198" t="str">
        <f t="shared" si="81"/>
        <v>Available</v>
      </c>
      <c r="X1198" s="164" t="str" cm="1">
        <f t="array" aca="1" ref="X1198" ca="1">SUBSTITUTE(SUBSTITUTE(MID(CELL("filename"),FIND("[",CELL("filename"))+1,FIND("]",CELL("filename"))-FIND("[",CELL("filename"))-1)," JH Farmer Payment-",""),".xlsx","")</f>
        <v>Indent</v>
      </c>
      <c r="Y1198" s="13">
        <f t="shared" si="78"/>
        <v>6.6980730897009977</v>
      </c>
      <c r="Z1198" s="3">
        <v>0</v>
      </c>
    </row>
    <row r="1199" spans="1:26" x14ac:dyDescent="0.25">
      <c r="A1199" t="str">
        <f>CONCATENATE(Table2[[#This Row],[Code]],Table2[[#This Row],[Farmers Code]])</f>
        <v>200700100008</v>
      </c>
      <c r="B1199" s="1" t="str">
        <f>INDEX('MPG Payment'!$A:$A,MATCH(Table2[[#This Row],[Code]],'MPG Payment'!B:B,0))</f>
        <v>BMC Code :2007</v>
      </c>
      <c r="C1199" t="str">
        <f>VLOOKUP(Table2[[#This Row],[Code]],'MPG Payment'!B:C,2,0)</f>
        <v>KURALU</v>
      </c>
      <c r="D1199" s="17">
        <v>20070010</v>
      </c>
      <c r="E1199" s="17" t="s">
        <v>41</v>
      </c>
      <c r="F1199" s="1">
        <v>7</v>
      </c>
      <c r="G1199" s="13">
        <v>23.290000000000003</v>
      </c>
      <c r="H1199" s="13">
        <v>985.13070000000005</v>
      </c>
      <c r="I1199" s="166">
        <v>0</v>
      </c>
      <c r="J1199" s="191">
        <v>0</v>
      </c>
      <c r="K1199" s="166">
        <v>0</v>
      </c>
      <c r="L1199" s="166">
        <v>0</v>
      </c>
      <c r="M1199" s="18">
        <v>0</v>
      </c>
      <c r="N1199" s="165">
        <f>VLOOKUP(Table2[[#This Row],[Code]],'MPG Payment'!$B$4:$Z$130,25,0)</f>
        <v>0</v>
      </c>
      <c r="O1199" s="170">
        <f t="shared" si="79"/>
        <v>985</v>
      </c>
      <c r="P1199" t="str">
        <f>IFERROR(VLOOKUP(D1199,'Bank Master'!$C$3:$D$7987,2,0),"Indirect")</f>
        <v>Direct</v>
      </c>
      <c r="Q1199" t="str">
        <f>IFERROR(VLOOKUP(A1199,Table1424[],6,0),0)</f>
        <v>ANJU KUMARI</v>
      </c>
      <c r="R1199" t="str">
        <f>IFERROR(VLOOKUP(A1199,Table1424[],7,0),0)</f>
        <v>494410510008348</v>
      </c>
      <c r="S1199" t="str">
        <f>IFERROR(VLOOKUP(A1199,Table1424[],8,0),0)</f>
        <v>BKID0004944</v>
      </c>
      <c r="T1199" t="str">
        <f>IFERROR(VLOOKUP(A1199,Table1424[],9,0),0)</f>
        <v>BANK OF INDIA</v>
      </c>
      <c r="U1199" s="40">
        <f>IFERROR(VLOOKUP(A1199,Table1424[],10,0),0)</f>
        <v>45663</v>
      </c>
      <c r="V1199">
        <f t="shared" si="80"/>
        <v>1</v>
      </c>
      <c r="W1199" t="str">
        <f t="shared" si="81"/>
        <v>Available</v>
      </c>
      <c r="X1199" s="164" t="str" cm="1">
        <f t="array" aca="1" ref="X1199" ca="1">SUBSTITUTE(SUBSTITUTE(MID(CELL("filename"),FIND("[",CELL("filename"))+1,FIND("]",CELL("filename"))-FIND("[",CELL("filename"))-1)," JH Farmer Payment-",""),".xlsx","")</f>
        <v>Indent</v>
      </c>
      <c r="Y1199" s="13">
        <f t="shared" si="78"/>
        <v>14.804454486904252</v>
      </c>
      <c r="Z1199" s="3">
        <v>0</v>
      </c>
    </row>
    <row r="1200" spans="1:26" x14ac:dyDescent="0.25">
      <c r="A1200" t="str">
        <f>CONCATENATE(Table2[[#This Row],[Code]],Table2[[#This Row],[Farmers Code]])</f>
        <v>200700100009</v>
      </c>
      <c r="B1200" s="1" t="str">
        <f>INDEX('MPG Payment'!$A:$A,MATCH(Table2[[#This Row],[Code]],'MPG Payment'!B:B,0))</f>
        <v>BMC Code :2007</v>
      </c>
      <c r="C1200" t="str">
        <f>VLOOKUP(Table2[[#This Row],[Code]],'MPG Payment'!B:C,2,0)</f>
        <v>KURALU</v>
      </c>
      <c r="D1200" s="17">
        <v>20070010</v>
      </c>
      <c r="E1200" s="17" t="s">
        <v>36</v>
      </c>
      <c r="F1200" s="1">
        <v>14</v>
      </c>
      <c r="G1200" s="13">
        <v>85.79</v>
      </c>
      <c r="H1200" s="13">
        <v>3489.7922000000003</v>
      </c>
      <c r="I1200" s="166">
        <v>0</v>
      </c>
      <c r="J1200" s="191">
        <v>0</v>
      </c>
      <c r="K1200" s="166">
        <v>0</v>
      </c>
      <c r="L1200" s="166">
        <v>0</v>
      </c>
      <c r="M1200" s="18">
        <v>0</v>
      </c>
      <c r="N1200" s="165">
        <f>VLOOKUP(Table2[[#This Row],[Code]],'MPG Payment'!$B$4:$Z$130,25,0)</f>
        <v>0</v>
      </c>
      <c r="O1200" s="170">
        <f t="shared" si="79"/>
        <v>3490</v>
      </c>
      <c r="P1200" t="str">
        <f>IFERROR(VLOOKUP(D1200,'Bank Master'!$C$3:$D$7987,2,0),"Indirect")</f>
        <v>Direct</v>
      </c>
      <c r="Q1200" t="str">
        <f>IFERROR(VLOOKUP(A1200,Table1424[],6,0),0)</f>
        <v>SABLU MAHTO</v>
      </c>
      <c r="R1200" t="str">
        <f>IFERROR(VLOOKUP(A1200,Table1424[],7,0),0)</f>
        <v>494410510010702</v>
      </c>
      <c r="S1200" t="str">
        <f>IFERROR(VLOOKUP(A1200,Table1424[],8,0),0)</f>
        <v>BKID0004944</v>
      </c>
      <c r="T1200">
        <f>IFERROR(VLOOKUP(A1200,Table1424[],9,0),0)</f>
        <v>0</v>
      </c>
      <c r="U1200" s="40">
        <f>IFERROR(VLOOKUP(A1200,Table1424[],10,0),0)</f>
        <v>0</v>
      </c>
      <c r="V1200">
        <f t="shared" si="80"/>
        <v>1</v>
      </c>
      <c r="W1200" t="str">
        <f t="shared" si="81"/>
        <v>Available</v>
      </c>
      <c r="X1200" s="164" t="str" cm="1">
        <f t="array" aca="1" ref="X1200" ca="1">SUBSTITUTE(SUBSTITUTE(MID(CELL("filename"),FIND("[",CELL("filename"))+1,FIND("]",CELL("filename"))-FIND("[",CELL("filename"))-1)," JH Farmer Payment-",""),".xlsx","")</f>
        <v>Indent</v>
      </c>
      <c r="Y1200" s="13">
        <f t="shared" si="78"/>
        <v>28.474816878424061</v>
      </c>
      <c r="Z1200" s="3">
        <v>0</v>
      </c>
    </row>
    <row r="1201" spans="1:26" x14ac:dyDescent="0.25">
      <c r="A1201" t="str">
        <f>CONCATENATE(Table2[[#This Row],[Code]],Table2[[#This Row],[Farmers Code]])</f>
        <v>200700100010</v>
      </c>
      <c r="B1201" s="1" t="str">
        <f>INDEX('MPG Payment'!$A:$A,MATCH(Table2[[#This Row],[Code]],'MPG Payment'!B:B,0))</f>
        <v>BMC Code :2007</v>
      </c>
      <c r="C1201" t="str">
        <f>VLOOKUP(Table2[[#This Row],[Code]],'MPG Payment'!B:C,2,0)</f>
        <v>KURALU</v>
      </c>
      <c r="D1201" s="17">
        <v>20070010</v>
      </c>
      <c r="E1201" s="17" t="s">
        <v>21</v>
      </c>
      <c r="F1201" s="1">
        <v>13</v>
      </c>
      <c r="G1201" s="13">
        <v>36.65</v>
      </c>
      <c r="H1201" s="13">
        <v>1511.373</v>
      </c>
      <c r="I1201" s="166">
        <v>0</v>
      </c>
      <c r="J1201" s="191">
        <v>0</v>
      </c>
      <c r="K1201" s="166">
        <v>0</v>
      </c>
      <c r="L1201" s="166">
        <v>0</v>
      </c>
      <c r="M1201" s="18">
        <v>0</v>
      </c>
      <c r="N1201" s="165">
        <f>VLOOKUP(Table2[[#This Row],[Code]],'MPG Payment'!$B$4:$Z$130,25,0)</f>
        <v>0</v>
      </c>
      <c r="O1201" s="170">
        <f t="shared" si="79"/>
        <v>1511</v>
      </c>
      <c r="P1201" t="str">
        <f>IFERROR(VLOOKUP(D1201,'Bank Master'!$C$3:$D$7987,2,0),"Indirect")</f>
        <v>Direct</v>
      </c>
      <c r="Q1201" t="str">
        <f>IFERROR(VLOOKUP(A1201,Table1424[],6,0),0)</f>
        <v>SITAMUNI DEVI</v>
      </c>
      <c r="R1201" t="str">
        <f>IFERROR(VLOOKUP(A1201,Table1424[],7,0),0)</f>
        <v>494410110011135</v>
      </c>
      <c r="S1201" t="str">
        <f>IFERROR(VLOOKUP(A1201,Table1424[],8,0),0)</f>
        <v>BKID0004944</v>
      </c>
      <c r="T1201">
        <f>IFERROR(VLOOKUP(A1201,Table1424[],9,0),0)</f>
        <v>0</v>
      </c>
      <c r="U1201" s="40">
        <f>IFERROR(VLOOKUP(A1201,Table1424[],10,0),0)</f>
        <v>45796</v>
      </c>
      <c r="V1201">
        <f t="shared" si="80"/>
        <v>1</v>
      </c>
      <c r="W1201" t="str">
        <f t="shared" si="81"/>
        <v>Available</v>
      </c>
      <c r="X1201" s="164" t="str" cm="1">
        <f t="array" aca="1" ref="X1201" ca="1">SUBSTITUTE(SUBSTITUTE(MID(CELL("filename"),FIND("[",CELL("filename"))+1,FIND("]",CELL("filename"))-FIND("[",CELL("filename"))-1)," JH Farmer Payment-",""),".xlsx","")</f>
        <v>Indent</v>
      </c>
      <c r="Y1201" s="13">
        <f t="shared" si="78"/>
        <v>26.804705320600274</v>
      </c>
      <c r="Z1201" s="3">
        <v>0</v>
      </c>
    </row>
    <row r="1202" spans="1:26" x14ac:dyDescent="0.25">
      <c r="A1202" t="str">
        <f>CONCATENATE(Table2[[#This Row],[Code]],Table2[[#This Row],[Farmers Code]])</f>
        <v>200700100011</v>
      </c>
      <c r="B1202" s="1" t="str">
        <f>INDEX('MPG Payment'!$A:$A,MATCH(Table2[[#This Row],[Code]],'MPG Payment'!B:B,0))</f>
        <v>BMC Code :2007</v>
      </c>
      <c r="C1202" t="str">
        <f>VLOOKUP(Table2[[#This Row],[Code]],'MPG Payment'!B:C,2,0)</f>
        <v>KURALU</v>
      </c>
      <c r="D1202" s="17">
        <v>20070010</v>
      </c>
      <c r="E1202" s="17" t="s">
        <v>22</v>
      </c>
      <c r="F1202" s="1">
        <v>4</v>
      </c>
      <c r="G1202" s="13">
        <v>11.459999999999999</v>
      </c>
      <c r="H1202" s="13">
        <v>465.95559999999995</v>
      </c>
      <c r="I1202" s="166">
        <v>0</v>
      </c>
      <c r="J1202" s="191">
        <v>0</v>
      </c>
      <c r="K1202" s="166">
        <v>0</v>
      </c>
      <c r="L1202" s="166">
        <v>0</v>
      </c>
      <c r="M1202" s="18">
        <v>0</v>
      </c>
      <c r="N1202" s="165">
        <f>VLOOKUP(Table2[[#This Row],[Code]],'MPG Payment'!$B$4:$Z$130,25,0)</f>
        <v>0</v>
      </c>
      <c r="O1202" s="170">
        <f t="shared" si="79"/>
        <v>466</v>
      </c>
      <c r="P1202" t="str">
        <f>IFERROR(VLOOKUP(D1202,'Bank Master'!$C$3:$D$7987,2,0),"Indirect")</f>
        <v>Direct</v>
      </c>
      <c r="Q1202" t="str">
        <f>IFERROR(VLOOKUP(A1202,Table1424[],6,0),0)</f>
        <v>MANGRI DEVI</v>
      </c>
      <c r="R1202" t="str">
        <f>IFERROR(VLOOKUP(A1202,Table1424[],7,0),0)</f>
        <v>494410510009816</v>
      </c>
      <c r="S1202" t="str">
        <f>IFERROR(VLOOKUP(A1202,Table1424[],8,0),0)</f>
        <v>BKID0004944</v>
      </c>
      <c r="T1202">
        <f>IFERROR(VLOOKUP(A1202,Table1424[],9,0),0)</f>
        <v>0</v>
      </c>
      <c r="U1202" s="40">
        <f>IFERROR(VLOOKUP(A1202,Table1424[],10,0),0)</f>
        <v>45796</v>
      </c>
      <c r="V1202">
        <f t="shared" si="80"/>
        <v>1</v>
      </c>
      <c r="W1202" t="str">
        <f t="shared" si="81"/>
        <v>Available</v>
      </c>
      <c r="X1202" s="164" t="str" cm="1">
        <f t="array" aca="1" ref="X1202" ca="1">SUBSTITUTE(SUBSTITUTE(MID(CELL("filename"),FIND("[",CELL("filename"))+1,FIND("]",CELL("filename"))-FIND("[",CELL("filename"))-1)," JH Farmer Payment-",""),".xlsx","")</f>
        <v>Indent</v>
      </c>
      <c r="Y1202" s="13">
        <f t="shared" si="78"/>
        <v>8.1318603839441543</v>
      </c>
      <c r="Z1202" s="3">
        <v>0</v>
      </c>
    </row>
    <row r="1203" spans="1:26" x14ac:dyDescent="0.25">
      <c r="A1203" t="str">
        <f>CONCATENATE(Table2[[#This Row],[Code]],Table2[[#This Row],[Farmers Code]])</f>
        <v>200700100012</v>
      </c>
      <c r="B1203" s="1" t="str">
        <f>INDEX('MPG Payment'!$A:$A,MATCH(Table2[[#This Row],[Code]],'MPG Payment'!B:B,0))</f>
        <v>BMC Code :2007</v>
      </c>
      <c r="C1203" t="str">
        <f>VLOOKUP(Table2[[#This Row],[Code]],'MPG Payment'!B:C,2,0)</f>
        <v>KURALU</v>
      </c>
      <c r="D1203" s="17">
        <v>20070010</v>
      </c>
      <c r="E1203" s="17" t="s">
        <v>40</v>
      </c>
      <c r="F1203" s="1">
        <v>13</v>
      </c>
      <c r="G1203" s="13">
        <v>34.61</v>
      </c>
      <c r="H1203" s="13">
        <v>1292.9087999999997</v>
      </c>
      <c r="I1203" s="166">
        <v>0</v>
      </c>
      <c r="J1203" s="191">
        <v>0</v>
      </c>
      <c r="K1203" s="166">
        <v>0</v>
      </c>
      <c r="L1203" s="166">
        <v>0</v>
      </c>
      <c r="M1203" s="18">
        <v>0</v>
      </c>
      <c r="N1203" s="165">
        <f>VLOOKUP(Table2[[#This Row],[Code]],'MPG Payment'!$B$4:$Z$130,25,0)</f>
        <v>0</v>
      </c>
      <c r="O1203" s="170">
        <f t="shared" si="79"/>
        <v>1293</v>
      </c>
      <c r="P1203" t="str">
        <f>IFERROR(VLOOKUP(D1203,'Bank Master'!$C$3:$D$7987,2,0),"Indirect")</f>
        <v>Direct</v>
      </c>
      <c r="Q1203" t="str">
        <f>IFERROR(VLOOKUP(A1203,Table1424[],6,0),0)</f>
        <v>NARAYAN MAHTO</v>
      </c>
      <c r="R1203" t="str">
        <f>IFERROR(VLOOKUP(A1203,Table1424[],7,0),0)</f>
        <v>27623211015796</v>
      </c>
      <c r="S1203" t="str">
        <f>IFERROR(VLOOKUP(A1203,Table1424[],8,0),0)</f>
        <v>UCBA0002762</v>
      </c>
      <c r="T1203">
        <f>IFERROR(VLOOKUP(A1203,Table1424[],9,0),0)</f>
        <v>0</v>
      </c>
      <c r="U1203" s="40">
        <f>IFERROR(VLOOKUP(A1203,Table1424[],10,0),0)</f>
        <v>45812</v>
      </c>
      <c r="V1203">
        <f t="shared" si="80"/>
        <v>1</v>
      </c>
      <c r="W1203" t="str">
        <f t="shared" si="81"/>
        <v>Available</v>
      </c>
      <c r="X1203" s="164" t="str" cm="1">
        <f t="array" aca="1" ref="X1203" ca="1">SUBSTITUTE(SUBSTITUTE(MID(CELL("filename"),FIND("[",CELL("filename"))+1,FIND("]",CELL("filename"))-FIND("[",CELL("filename"))-1)," JH Farmer Payment-",""),".xlsx","")</f>
        <v>Indent</v>
      </c>
      <c r="Y1203" s="13">
        <f t="shared" si="78"/>
        <v>24.281731291534232</v>
      </c>
      <c r="Z1203" s="3">
        <v>0</v>
      </c>
    </row>
    <row r="1204" spans="1:26" x14ac:dyDescent="0.25">
      <c r="A1204" t="str">
        <f>CONCATENATE(Table2[[#This Row],[Code]],Table2[[#This Row],[Farmers Code]])</f>
        <v>200700100013</v>
      </c>
      <c r="B1204" s="1" t="str">
        <f>INDEX('MPG Payment'!$A:$A,MATCH(Table2[[#This Row],[Code]],'MPG Payment'!B:B,0))</f>
        <v>BMC Code :2007</v>
      </c>
      <c r="C1204" t="str">
        <f>VLOOKUP(Table2[[#This Row],[Code]],'MPG Payment'!B:C,2,0)</f>
        <v>KURALU</v>
      </c>
      <c r="D1204" s="17">
        <v>20070010</v>
      </c>
      <c r="E1204" s="17" t="s">
        <v>23</v>
      </c>
      <c r="F1204" s="1">
        <v>14</v>
      </c>
      <c r="G1204" s="13">
        <v>44.11</v>
      </c>
      <c r="H1204" s="13">
        <v>1781.5623000000001</v>
      </c>
      <c r="I1204" s="166">
        <v>0</v>
      </c>
      <c r="J1204" s="191">
        <v>0</v>
      </c>
      <c r="K1204" s="166">
        <v>0</v>
      </c>
      <c r="L1204" s="166">
        <v>0</v>
      </c>
      <c r="M1204" s="18">
        <v>0</v>
      </c>
      <c r="N1204" s="165">
        <f>VLOOKUP(Table2[[#This Row],[Code]],'MPG Payment'!$B$4:$Z$130,25,0)</f>
        <v>0</v>
      </c>
      <c r="O1204" s="170">
        <f t="shared" si="79"/>
        <v>1782</v>
      </c>
      <c r="P1204" t="str">
        <f>IFERROR(VLOOKUP(D1204,'Bank Master'!$C$3:$D$7987,2,0),"Indirect")</f>
        <v>Direct</v>
      </c>
      <c r="Q1204" t="str">
        <f>IFERROR(VLOOKUP(A1204,Table1424[],6,0),0)</f>
        <v>NIRASO DEVI</v>
      </c>
      <c r="R1204" t="str">
        <f>IFERROR(VLOOKUP(A1204,Table1424[],7,0),0)</f>
        <v>494410100004760</v>
      </c>
      <c r="S1204" t="str">
        <f>IFERROR(VLOOKUP(A1204,Table1424[],8,0),0)</f>
        <v>BKID0004944</v>
      </c>
      <c r="T1204">
        <f>IFERROR(VLOOKUP(A1204,Table1424[],9,0),0)</f>
        <v>0</v>
      </c>
      <c r="U1204" s="40">
        <f>IFERROR(VLOOKUP(A1204,Table1424[],10,0),0)</f>
        <v>45838</v>
      </c>
      <c r="V1204">
        <f t="shared" si="80"/>
        <v>1</v>
      </c>
      <c r="W1204" t="str">
        <f t="shared" si="81"/>
        <v>Available</v>
      </c>
      <c r="X1204" s="164" t="str" cm="1">
        <f t="array" aca="1" ref="X1204" ca="1">SUBSTITUTE(SUBSTITUTE(MID(CELL("filename"),FIND("[",CELL("filename"))+1,FIND("]",CELL("filename"))-FIND("[",CELL("filename"))-1)," JH Farmer Payment-",""),".xlsx","")</f>
        <v>Indent</v>
      </c>
      <c r="Y1204" s="13">
        <f t="shared" si="78"/>
        <v>28.272355701654956</v>
      </c>
      <c r="Z1204" s="3">
        <v>0</v>
      </c>
    </row>
    <row r="1205" spans="1:26" x14ac:dyDescent="0.25">
      <c r="A1205" t="str">
        <f>CONCATENATE(Table2[[#This Row],[Code]],Table2[[#This Row],[Farmers Code]])</f>
        <v>200700100017</v>
      </c>
      <c r="B1205" s="1" t="str">
        <f>INDEX('MPG Payment'!$A:$A,MATCH(Table2[[#This Row],[Code]],'MPG Payment'!B:B,0))</f>
        <v>BMC Code :2007</v>
      </c>
      <c r="C1205" t="str">
        <f>VLOOKUP(Table2[[#This Row],[Code]],'MPG Payment'!B:C,2,0)</f>
        <v>KURALU</v>
      </c>
      <c r="D1205" s="17">
        <v>20070010</v>
      </c>
      <c r="E1205" s="17" t="s">
        <v>27</v>
      </c>
      <c r="F1205" s="1">
        <v>5</v>
      </c>
      <c r="G1205" s="13">
        <v>9.379999999999999</v>
      </c>
      <c r="H1205" s="13">
        <v>359.13909999999998</v>
      </c>
      <c r="I1205" s="166">
        <v>0</v>
      </c>
      <c r="J1205" s="191">
        <v>0</v>
      </c>
      <c r="K1205" s="166">
        <v>0</v>
      </c>
      <c r="L1205" s="166">
        <v>0</v>
      </c>
      <c r="M1205" s="18">
        <v>0</v>
      </c>
      <c r="N1205" s="165">
        <f>VLOOKUP(Table2[[#This Row],[Code]],'MPG Payment'!$B$4:$Z$130,25,0)</f>
        <v>0</v>
      </c>
      <c r="O1205" s="170">
        <f t="shared" si="79"/>
        <v>359</v>
      </c>
      <c r="P1205" t="str">
        <f>IFERROR(VLOOKUP(D1205,'Bank Master'!$C$3:$D$7987,2,0),"Indirect")</f>
        <v>Direct</v>
      </c>
      <c r="Q1205" t="str">
        <f>IFERROR(VLOOKUP(A1205,Table1424[],6,0),0)</f>
        <v>MUNIYA DEVI</v>
      </c>
      <c r="R1205" t="str">
        <f>IFERROR(VLOOKUP(A1205,Table1424[],7,0),0)</f>
        <v>5706108004611</v>
      </c>
      <c r="S1205" t="str">
        <f>IFERROR(VLOOKUP(A1205,Table1424[],8,0),0)</f>
        <v>CNRB0005706</v>
      </c>
      <c r="T1205">
        <f>IFERROR(VLOOKUP(A1205,Table1424[],9,0),0)</f>
        <v>0</v>
      </c>
      <c r="U1205" s="40">
        <f>IFERROR(VLOOKUP(A1205,Table1424[],10,0),0)</f>
        <v>46076</v>
      </c>
      <c r="V1205">
        <f t="shared" si="80"/>
        <v>1</v>
      </c>
      <c r="W1205" t="str">
        <f t="shared" si="81"/>
        <v>Available</v>
      </c>
      <c r="X1205" s="164" t="str" cm="1">
        <f t="array" aca="1" ref="X1205" ca="1">SUBSTITUTE(SUBSTITUTE(MID(CELL("filename"),FIND("[",CELL("filename"))+1,FIND("]",CELL("filename"))-FIND("[",CELL("filename"))-1)," JH Farmer Payment-",""),".xlsx","")</f>
        <v>Indent</v>
      </c>
      <c r="Y1205" s="13">
        <f t="shared" si="78"/>
        <v>9.5719376332622605</v>
      </c>
      <c r="Z1205" s="3">
        <v>0</v>
      </c>
    </row>
    <row r="1206" spans="1:26" x14ac:dyDescent="0.25">
      <c r="A1206" t="str">
        <f>CONCATENATE(Table2[[#This Row],[Code]],Table2[[#This Row],[Farmers Code]])</f>
        <v>200700100018</v>
      </c>
      <c r="B1206" s="1" t="str">
        <f>INDEX('MPG Payment'!$A:$A,MATCH(Table2[[#This Row],[Code]],'MPG Payment'!B:B,0))</f>
        <v>BMC Code :2007</v>
      </c>
      <c r="C1206" t="str">
        <f>VLOOKUP(Table2[[#This Row],[Code]],'MPG Payment'!B:C,2,0)</f>
        <v>KURALU</v>
      </c>
      <c r="D1206" s="17">
        <v>20070010</v>
      </c>
      <c r="E1206" s="17" t="s">
        <v>2</v>
      </c>
      <c r="F1206" s="1">
        <v>7</v>
      </c>
      <c r="G1206" s="13">
        <v>23.93</v>
      </c>
      <c r="H1206" s="13">
        <v>1026.4964</v>
      </c>
      <c r="I1206" s="166">
        <v>0</v>
      </c>
      <c r="J1206" s="191">
        <v>0</v>
      </c>
      <c r="K1206" s="166">
        <v>0</v>
      </c>
      <c r="L1206" s="166">
        <v>0</v>
      </c>
      <c r="M1206" s="18">
        <v>0</v>
      </c>
      <c r="N1206" s="165">
        <f>VLOOKUP(Table2[[#This Row],[Code]],'MPG Payment'!$B$4:$Z$130,25,0)</f>
        <v>0</v>
      </c>
      <c r="O1206" s="170">
        <f t="shared" si="79"/>
        <v>1026</v>
      </c>
      <c r="P1206" t="str">
        <f>IFERROR(VLOOKUP(D1206,'Bank Master'!$C$3:$D$7987,2,0),"Indirect")</f>
        <v>Direct</v>
      </c>
      <c r="Q1206" t="str">
        <f>IFERROR(VLOOKUP(A1206,Table1424[],6,0),0)</f>
        <v>SANDIP KUMAR MAHTO</v>
      </c>
      <c r="R1206" t="str">
        <f>IFERROR(VLOOKUP(A1206,Table1424[],7,0),0)</f>
        <v>494410510007973</v>
      </c>
      <c r="S1206" t="str">
        <f>IFERROR(VLOOKUP(A1206,Table1424[],8,0),0)</f>
        <v>BKID0004944</v>
      </c>
      <c r="T1206">
        <f>IFERROR(VLOOKUP(A1206,Table1424[],9,0),0)</f>
        <v>0</v>
      </c>
      <c r="U1206" s="40">
        <f>IFERROR(VLOOKUP(A1206,Table1424[],10,0),0)</f>
        <v>46076</v>
      </c>
      <c r="V1206">
        <f t="shared" si="80"/>
        <v>1</v>
      </c>
      <c r="W1206" t="str">
        <f t="shared" si="81"/>
        <v>Available</v>
      </c>
      <c r="X1206" s="164" t="str" cm="1">
        <f t="array" aca="1" ref="X1206" ca="1">SUBSTITUTE(SUBSTITUTE(MID(CELL("filename"),FIND("[",CELL("filename"))+1,FIND("]",CELL("filename"))-FIND("[",CELL("filename"))-1)," JH Farmer Payment-",""),".xlsx","")</f>
        <v>Indent</v>
      </c>
      <c r="Y1206" s="13">
        <f t="shared" si="78"/>
        <v>15.013528625156708</v>
      </c>
      <c r="Z1206" s="3">
        <v>0</v>
      </c>
    </row>
    <row r="1207" spans="1:26" x14ac:dyDescent="0.25">
      <c r="A1207" t="str">
        <f>CONCATENATE(Table2[[#This Row],[Code]],Table2[[#This Row],[Farmers Code]])</f>
        <v>200700100019</v>
      </c>
      <c r="B1207" s="1" t="str">
        <f>INDEX('MPG Payment'!$A:$A,MATCH(Table2[[#This Row],[Code]],'MPG Payment'!B:B,0))</f>
        <v>BMC Code :2007</v>
      </c>
      <c r="C1207" t="str">
        <f>VLOOKUP(Table2[[#This Row],[Code]],'MPG Payment'!B:C,2,0)</f>
        <v>KURALU</v>
      </c>
      <c r="D1207" s="17">
        <v>20070010</v>
      </c>
      <c r="E1207" s="17" t="s">
        <v>3</v>
      </c>
      <c r="F1207" s="1">
        <v>7</v>
      </c>
      <c r="G1207" s="13">
        <v>13.52</v>
      </c>
      <c r="H1207" s="13">
        <v>586.75759999999991</v>
      </c>
      <c r="I1207" s="166">
        <v>0</v>
      </c>
      <c r="J1207" s="191">
        <v>0</v>
      </c>
      <c r="K1207" s="166">
        <v>0</v>
      </c>
      <c r="L1207" s="166">
        <v>0</v>
      </c>
      <c r="M1207" s="18">
        <v>0</v>
      </c>
      <c r="N1207" s="165">
        <f>VLOOKUP(Table2[[#This Row],[Code]],'MPG Payment'!$B$4:$Z$130,25,0)</f>
        <v>0</v>
      </c>
      <c r="O1207" s="170">
        <f t="shared" si="79"/>
        <v>587</v>
      </c>
      <c r="P1207" t="str">
        <f>IFERROR(VLOOKUP(D1207,'Bank Master'!$C$3:$D$7987,2,0),"Indirect")</f>
        <v>Direct</v>
      </c>
      <c r="Q1207" t="str">
        <f>IFERROR(VLOOKUP(A1207,Table1424[],6,0),0)</f>
        <v>KHUSHBU KUMARI</v>
      </c>
      <c r="R1207" t="str">
        <f>IFERROR(VLOOKUP(A1207,Table1424[],7,0),0)</f>
        <v>494410510008354</v>
      </c>
      <c r="S1207" t="str">
        <f>IFERROR(VLOOKUP(A1207,Table1424[],8,0),0)</f>
        <v>BKID0004944</v>
      </c>
      <c r="T1207">
        <f>IFERROR(VLOOKUP(A1207,Table1424[],9,0),0)</f>
        <v>0</v>
      </c>
      <c r="U1207" s="40">
        <f>IFERROR(VLOOKUP(A1207,Table1424[],10,0),0)</f>
        <v>46076</v>
      </c>
      <c r="V1207">
        <f t="shared" si="80"/>
        <v>1</v>
      </c>
      <c r="W1207" t="str">
        <f t="shared" si="81"/>
        <v>Available</v>
      </c>
      <c r="X1207" s="164" t="str" cm="1">
        <f t="array" aca="1" ref="X1207" ca="1">SUBSTITUTE(SUBSTITUTE(MID(CELL("filename"),FIND("[",CELL("filename"))+1,FIND("]",CELL("filename"))-FIND("[",CELL("filename"))-1)," JH Farmer Payment-",""),".xlsx","")</f>
        <v>Indent</v>
      </c>
      <c r="Y1207" s="13">
        <f t="shared" si="78"/>
        <v>15.189730769230769</v>
      </c>
      <c r="Z1207" s="3">
        <v>0</v>
      </c>
    </row>
    <row r="1208" spans="1:26" x14ac:dyDescent="0.25">
      <c r="A1208" t="str">
        <f>CONCATENATE(Table2[[#This Row],[Code]],Table2[[#This Row],[Farmers Code]])</f>
        <v>200700100027</v>
      </c>
      <c r="B1208" s="1" t="str">
        <f>INDEX('MPG Payment'!$A:$A,MATCH(Table2[[#This Row],[Code]],'MPG Payment'!B:B,0))</f>
        <v>BMC Code :2007</v>
      </c>
      <c r="C1208" t="str">
        <f>VLOOKUP(Table2[[#This Row],[Code]],'MPG Payment'!B:C,2,0)</f>
        <v>KURALU</v>
      </c>
      <c r="D1208" s="17">
        <v>20070010</v>
      </c>
      <c r="E1208" s="17" t="s">
        <v>6</v>
      </c>
      <c r="F1208" s="1">
        <v>14</v>
      </c>
      <c r="G1208" s="13">
        <v>118.83999999999999</v>
      </c>
      <c r="H1208" s="13">
        <v>4998.8837000000012</v>
      </c>
      <c r="I1208" s="166">
        <v>0</v>
      </c>
      <c r="J1208" s="191">
        <v>0</v>
      </c>
      <c r="K1208" s="166">
        <v>0</v>
      </c>
      <c r="L1208" s="166">
        <v>0</v>
      </c>
      <c r="M1208" s="18">
        <v>0</v>
      </c>
      <c r="N1208" s="165">
        <f>VLOOKUP(Table2[[#This Row],[Code]],'MPG Payment'!$B$4:$Z$130,25,0)</f>
        <v>0</v>
      </c>
      <c r="O1208" s="170">
        <f t="shared" si="79"/>
        <v>4999</v>
      </c>
      <c r="P1208" t="str">
        <f>IFERROR(VLOOKUP(D1208,'Bank Master'!$C$3:$D$7987,2,0),"Indirect")</f>
        <v>Direct</v>
      </c>
      <c r="Q1208" t="str">
        <f>IFERROR(VLOOKUP(A1208,Table1424[],6,0),0)</f>
        <v>SHYAM KUMAR YADAV</v>
      </c>
      <c r="R1208" t="str">
        <f>IFERROR(VLOOKUP(A1208,Table1424[],7,0),0)</f>
        <v>494410510011113</v>
      </c>
      <c r="S1208" t="str">
        <f>IFERROR(VLOOKUP(A1208,Table1424[],8,0),0)</f>
        <v>BKID0004944</v>
      </c>
      <c r="T1208">
        <f>IFERROR(VLOOKUP(A1208,Table1424[],9,0),0)</f>
        <v>0</v>
      </c>
      <c r="U1208" s="40">
        <f>IFERROR(VLOOKUP(A1208,Table1424[],10,0),0)</f>
        <v>46076</v>
      </c>
      <c r="V1208">
        <f t="shared" si="80"/>
        <v>1</v>
      </c>
      <c r="W1208" t="str">
        <f t="shared" si="81"/>
        <v>Available</v>
      </c>
      <c r="X1208" s="164" t="str" cm="1">
        <f t="array" aca="1" ref="X1208" ca="1">SUBSTITUTE(SUBSTITUTE(MID(CELL("filename"),FIND("[",CELL("filename"))+1,FIND("]",CELL("filename"))-FIND("[",CELL("filename"))-1)," JH Farmer Payment-",""),".xlsx","")</f>
        <v>Indent</v>
      </c>
      <c r="Y1208" s="13">
        <f t="shared" si="78"/>
        <v>29.444787866038386</v>
      </c>
      <c r="Z1208" s="3">
        <v>0</v>
      </c>
    </row>
    <row r="1209" spans="1:26" x14ac:dyDescent="0.25">
      <c r="A1209" t="str">
        <f>CONCATENATE(Table2[[#This Row],[Code]],Table2[[#This Row],[Farmers Code]])</f>
        <v>200700180002</v>
      </c>
      <c r="B1209" s="1" t="str">
        <f>INDEX('MPG Payment'!$A:$A,MATCH(Table2[[#This Row],[Code]],'MPG Payment'!B:B,0))</f>
        <v>BMC Code :2007</v>
      </c>
      <c r="C1209" t="str">
        <f>VLOOKUP(Table2[[#This Row],[Code]],'MPG Payment'!B:C,2,0)</f>
        <v>MAKKA</v>
      </c>
      <c r="D1209" s="17">
        <v>20070018</v>
      </c>
      <c r="E1209" s="17" t="s">
        <v>17</v>
      </c>
      <c r="F1209" s="1">
        <v>1</v>
      </c>
      <c r="G1209" s="13">
        <v>31.74</v>
      </c>
      <c r="H1209" s="13">
        <v>1128.9918</v>
      </c>
      <c r="I1209" s="166">
        <v>0</v>
      </c>
      <c r="J1209" s="191">
        <v>0</v>
      </c>
      <c r="K1209" s="166">
        <v>688.93000000000393</v>
      </c>
      <c r="L1209" s="166">
        <v>0</v>
      </c>
      <c r="M1209" s="18">
        <v>0</v>
      </c>
      <c r="N1209" s="165">
        <f>VLOOKUP(Table2[[#This Row],[Code]],'MPG Payment'!$B$4:$Z$130,25,0)</f>
        <v>0</v>
      </c>
      <c r="O1209" s="170">
        <f t="shared" si="79"/>
        <v>440</v>
      </c>
      <c r="P1209" t="str">
        <f>IFERROR(VLOOKUP(D1209,'Bank Master'!$C$3:$D$7987,2,0),"Indirect")</f>
        <v>Direct</v>
      </c>
      <c r="Q1209" t="str">
        <f>IFERROR(VLOOKUP(A1209,Table1424[],6,0),0)</f>
        <v>KANCHAN DEVI</v>
      </c>
      <c r="R1209" t="str">
        <f>IFERROR(VLOOKUP(A1209,Table1424[],7,0),0)</f>
        <v>494418210007724</v>
      </c>
      <c r="S1209" t="str">
        <f>IFERROR(VLOOKUP(A1209,Table1424[],8,0),0)</f>
        <v>BKID0004944</v>
      </c>
      <c r="T1209">
        <f>IFERROR(VLOOKUP(A1209,Table1424[],9,0),0)</f>
        <v>0</v>
      </c>
      <c r="U1209" s="40">
        <f>IFERROR(VLOOKUP(A1209,Table1424[],10,0),0)</f>
        <v>45825</v>
      </c>
      <c r="V1209">
        <f t="shared" si="80"/>
        <v>1</v>
      </c>
      <c r="W1209" t="str">
        <f t="shared" si="81"/>
        <v>Available</v>
      </c>
      <c r="X1209" s="164" t="str" cm="1">
        <f t="array" aca="1" ref="X1209" ca="1">SUBSTITUTE(SUBSTITUTE(MID(CELL("filename"),FIND("[",CELL("filename"))+1,FIND("]",CELL("filename"))-FIND("[",CELL("filename"))-1)," JH Farmer Payment-",""),".xlsx","")</f>
        <v>Indent</v>
      </c>
      <c r="Y1209" s="13">
        <f t="shared" si="78"/>
        <v>1.7785000000000002</v>
      </c>
      <c r="Z1209" s="3">
        <v>0</v>
      </c>
    </row>
    <row r="1210" spans="1:26" x14ac:dyDescent="0.25">
      <c r="A1210" t="str">
        <f>CONCATENATE(Table2[[#This Row],[Code]],Table2[[#This Row],[Farmers Code]])</f>
        <v>200700180004</v>
      </c>
      <c r="B1210" s="1" t="str">
        <f>INDEX('MPG Payment'!$A:$A,MATCH(Table2[[#This Row],[Code]],'MPG Payment'!B:B,0))</f>
        <v>BMC Code :2007</v>
      </c>
      <c r="C1210" t="str">
        <f>VLOOKUP(Table2[[#This Row],[Code]],'MPG Payment'!B:C,2,0)</f>
        <v>MAKKA</v>
      </c>
      <c r="D1210" s="17">
        <v>20070018</v>
      </c>
      <c r="E1210" s="17" t="s">
        <v>1</v>
      </c>
      <c r="F1210" s="1">
        <v>13</v>
      </c>
      <c r="G1210" s="13">
        <v>603.80000000000007</v>
      </c>
      <c r="H1210" s="13">
        <v>24103.477599999998</v>
      </c>
      <c r="I1210" s="166">
        <v>0</v>
      </c>
      <c r="J1210" s="191">
        <v>0</v>
      </c>
      <c r="K1210" s="166">
        <v>0</v>
      </c>
      <c r="L1210" s="166">
        <v>0</v>
      </c>
      <c r="M1210" s="18">
        <v>0</v>
      </c>
      <c r="N1210" s="165">
        <f>VLOOKUP(Table2[[#This Row],[Code]],'MPG Payment'!$B$4:$Z$130,25,0)</f>
        <v>0</v>
      </c>
      <c r="O1210" s="170">
        <f t="shared" si="79"/>
        <v>24103</v>
      </c>
      <c r="P1210" t="str">
        <f>IFERROR(VLOOKUP(D1210,'Bank Master'!$C$3:$D$7987,2,0),"Indirect")</f>
        <v>Direct</v>
      </c>
      <c r="Q1210" t="str">
        <f>IFERROR(VLOOKUP(A1210,Table1424[],6,0),0)</f>
        <v>SUMAN KUMAR YADAV</v>
      </c>
      <c r="R1210" t="str">
        <f>IFERROR(VLOOKUP(A1210,Table1424[],7,0),0)</f>
        <v>5706108000417</v>
      </c>
      <c r="S1210" t="str">
        <f>IFERROR(VLOOKUP(A1210,Table1424[],8,0),0)</f>
        <v>CNRB0005706</v>
      </c>
      <c r="T1210">
        <f>IFERROR(VLOOKUP(A1210,Table1424[],9,0),0)</f>
        <v>0</v>
      </c>
      <c r="U1210" s="40">
        <f>IFERROR(VLOOKUP(A1210,Table1424[],10,0),0)</f>
        <v>45936</v>
      </c>
      <c r="V1210">
        <f t="shared" si="80"/>
        <v>1</v>
      </c>
      <c r="W1210" t="str">
        <f t="shared" si="81"/>
        <v>Available</v>
      </c>
      <c r="X1210" s="164" t="str" cm="1">
        <f t="array" aca="1" ref="X1210" ca="1">SUBSTITUTE(SUBSTITUTE(MID(CELL("filename"),FIND("[",CELL("filename"))+1,FIND("]",CELL("filename"))-FIND("[",CELL("filename"))-1)," JH Farmer Payment-",""),".xlsx","")</f>
        <v>Indent</v>
      </c>
      <c r="Y1210" s="13">
        <f t="shared" si="78"/>
        <v>25.947764889036101</v>
      </c>
      <c r="Z1210" s="3">
        <v>0</v>
      </c>
    </row>
    <row r="1211" spans="1:26" x14ac:dyDescent="0.25">
      <c r="A1211" t="str">
        <f>CONCATENATE(Table2[[#This Row],[Code]],Table2[[#This Row],[Farmers Code]])</f>
        <v>200700190002</v>
      </c>
      <c r="B1211" s="1" t="str">
        <f>INDEX('MPG Payment'!$A:$A,MATCH(Table2[[#This Row],[Code]],'MPG Payment'!B:B,0))</f>
        <v>BMC Code :2007</v>
      </c>
      <c r="C1211" t="str">
        <f>VLOOKUP(Table2[[#This Row],[Code]],'MPG Payment'!B:C,2,0)</f>
        <v>CHORA</v>
      </c>
      <c r="D1211" s="17">
        <v>20070019</v>
      </c>
      <c r="E1211" s="17" t="s">
        <v>17</v>
      </c>
      <c r="F1211" s="1">
        <v>2</v>
      </c>
      <c r="G1211" s="13">
        <v>17.810000000000002</v>
      </c>
      <c r="H1211" s="13">
        <v>729.40940000000001</v>
      </c>
      <c r="I1211" s="166">
        <v>0</v>
      </c>
      <c r="J1211" s="191">
        <v>0</v>
      </c>
      <c r="K1211" s="166">
        <v>0</v>
      </c>
      <c r="L1211" s="166">
        <v>0</v>
      </c>
      <c r="M1211" s="18">
        <v>0</v>
      </c>
      <c r="N1211" s="165">
        <f>VLOOKUP(Table2[[#This Row],[Code]],'MPG Payment'!$B$4:$Z$130,25,0)</f>
        <v>0</v>
      </c>
      <c r="O1211" s="170">
        <f t="shared" si="79"/>
        <v>729</v>
      </c>
      <c r="P1211" t="str">
        <f>IFERROR(VLOOKUP(D1211,'Bank Master'!$C$3:$D$7987,2,0),"Indirect")</f>
        <v>Direct</v>
      </c>
      <c r="Q1211" t="str">
        <f>IFERROR(VLOOKUP(A1211,Table1424[],6,0),0)</f>
        <v>KALIM ANSARI</v>
      </c>
      <c r="R1211" t="str">
        <f>IFERROR(VLOOKUP(A1211,Table1424[],7,0),0)</f>
        <v>490310110002820</v>
      </c>
      <c r="S1211" t="str">
        <f>IFERROR(VLOOKUP(A1211,Table1424[],8,0),0)</f>
        <v>BKID0004903</v>
      </c>
      <c r="T1211">
        <f>IFERROR(VLOOKUP(A1211,Table1424[],9,0),0)</f>
        <v>0</v>
      </c>
      <c r="U1211" s="40">
        <f>IFERROR(VLOOKUP(A1211,Table1424[],10,0),0)</f>
        <v>45895</v>
      </c>
      <c r="V1211">
        <f t="shared" si="80"/>
        <v>1</v>
      </c>
      <c r="W1211" t="str">
        <f t="shared" si="81"/>
        <v>Available</v>
      </c>
      <c r="X1211" s="164" t="str" cm="1">
        <f t="array" aca="1" ref="X1211" ca="1">SUBSTITUTE(SUBSTITUTE(MID(CELL("filename"),FIND("[",CELL("filename"))+1,FIND("]",CELL("filename"))-FIND("[",CELL("filename"))-1)," JH Farmer Payment-",""),".xlsx","")</f>
        <v>Indent</v>
      </c>
      <c r="Y1211" s="13">
        <f t="shared" si="78"/>
        <v>4.0955047725996634</v>
      </c>
      <c r="Z1211" s="3">
        <v>0</v>
      </c>
    </row>
    <row r="1212" spans="1:26" x14ac:dyDescent="0.25">
      <c r="A1212" t="str">
        <f>CONCATENATE(Table2[[#This Row],[Code]],Table2[[#This Row],[Farmers Code]])</f>
        <v>200700190003</v>
      </c>
      <c r="B1212" s="1" t="str">
        <f>INDEX('MPG Payment'!$A:$A,MATCH(Table2[[#This Row],[Code]],'MPG Payment'!B:B,0))</f>
        <v>BMC Code :2007</v>
      </c>
      <c r="C1212" t="str">
        <f>VLOOKUP(Table2[[#This Row],[Code]],'MPG Payment'!B:C,2,0)</f>
        <v>CHORA</v>
      </c>
      <c r="D1212" s="17">
        <v>20070019</v>
      </c>
      <c r="E1212" s="17" t="s">
        <v>0</v>
      </c>
      <c r="F1212" s="1">
        <v>12</v>
      </c>
      <c r="G1212" s="13">
        <v>87.939999999999984</v>
      </c>
      <c r="H1212" s="13">
        <v>3649.7289999999998</v>
      </c>
      <c r="I1212" s="166">
        <v>0</v>
      </c>
      <c r="J1212" s="191">
        <v>0</v>
      </c>
      <c r="K1212" s="166">
        <v>0</v>
      </c>
      <c r="L1212" s="166">
        <v>0</v>
      </c>
      <c r="M1212" s="18">
        <v>0</v>
      </c>
      <c r="N1212" s="165">
        <f>VLOOKUP(Table2[[#This Row],[Code]],'MPG Payment'!$B$4:$Z$130,25,0)</f>
        <v>0</v>
      </c>
      <c r="O1212" s="170">
        <f t="shared" si="79"/>
        <v>3650</v>
      </c>
      <c r="P1212" t="str">
        <f>IFERROR(VLOOKUP(D1212,'Bank Master'!$C$3:$D$7987,2,0),"Indirect")</f>
        <v>Direct</v>
      </c>
      <c r="Q1212" t="str">
        <f>IFERROR(VLOOKUP(A1212,Table1424[],6,0),0)</f>
        <v>MALIKA KHATOON</v>
      </c>
      <c r="R1212" t="str">
        <f>IFERROR(VLOOKUP(A1212,Table1424[],7,0),0)</f>
        <v>490310110014640</v>
      </c>
      <c r="S1212" t="str">
        <f>IFERROR(VLOOKUP(A1212,Table1424[],8,0),0)</f>
        <v>BKID0004903</v>
      </c>
      <c r="T1212">
        <f>IFERROR(VLOOKUP(A1212,Table1424[],9,0),0)</f>
        <v>0</v>
      </c>
      <c r="U1212" s="40">
        <f>IFERROR(VLOOKUP(A1212,Table1424[],10,0),0)</f>
        <v>45895</v>
      </c>
      <c r="V1212">
        <f t="shared" si="80"/>
        <v>1</v>
      </c>
      <c r="W1212" t="str">
        <f t="shared" si="81"/>
        <v>Available</v>
      </c>
      <c r="X1212" s="164" t="str" cm="1">
        <f t="array" aca="1" ref="X1212" ca="1">SUBSTITUTE(SUBSTITUTE(MID(CELL("filename"),FIND("[",CELL("filename"))+1,FIND("]",CELL("filename"))-FIND("[",CELL("filename"))-1)," JH Farmer Payment-",""),".xlsx","")</f>
        <v>Indent</v>
      </c>
      <c r="Y1212" s="13">
        <f t="shared" si="78"/>
        <v>24.901494200591319</v>
      </c>
      <c r="Z1212" s="3">
        <v>0</v>
      </c>
    </row>
    <row r="1213" spans="1:26" x14ac:dyDescent="0.25">
      <c r="A1213" t="str">
        <f>CONCATENATE(Table2[[#This Row],[Code]],Table2[[#This Row],[Farmers Code]])</f>
        <v>200700190004</v>
      </c>
      <c r="B1213" s="1" t="str">
        <f>INDEX('MPG Payment'!$A:$A,MATCH(Table2[[#This Row],[Code]],'MPG Payment'!B:B,0))</f>
        <v>BMC Code :2007</v>
      </c>
      <c r="C1213" t="str">
        <f>VLOOKUP(Table2[[#This Row],[Code]],'MPG Payment'!B:C,2,0)</f>
        <v>CHORA</v>
      </c>
      <c r="D1213" s="17">
        <v>20070019</v>
      </c>
      <c r="E1213" s="17" t="s">
        <v>1</v>
      </c>
      <c r="F1213" s="1">
        <v>4</v>
      </c>
      <c r="G1213" s="13">
        <v>6.48</v>
      </c>
      <c r="H1213" s="13">
        <v>318.05880000000002</v>
      </c>
      <c r="I1213" s="166">
        <v>0</v>
      </c>
      <c r="J1213" s="191">
        <v>0</v>
      </c>
      <c r="K1213" s="166">
        <v>0</v>
      </c>
      <c r="L1213" s="166">
        <v>0</v>
      </c>
      <c r="M1213" s="18">
        <v>0</v>
      </c>
      <c r="N1213" s="165">
        <f>VLOOKUP(Table2[[#This Row],[Code]],'MPG Payment'!$B$4:$Z$130,25,0)</f>
        <v>0</v>
      </c>
      <c r="O1213" s="170">
        <f t="shared" si="79"/>
        <v>318</v>
      </c>
      <c r="P1213" t="str">
        <f>IFERROR(VLOOKUP(D1213,'Bank Master'!$C$3:$D$7987,2,0),"Indirect")</f>
        <v>Direct</v>
      </c>
      <c r="Q1213" t="str">
        <f>IFERROR(VLOOKUP(A1213,Table1424[],6,0),0)</f>
        <v>SHIV BHAGAT</v>
      </c>
      <c r="R1213" t="str">
        <f>IFERROR(VLOOKUP(A1213,Table1424[],7,0),0)</f>
        <v>490310110003365</v>
      </c>
      <c r="S1213" t="str">
        <f>IFERROR(VLOOKUP(A1213,Table1424[],8,0),0)</f>
        <v>BKID0004903</v>
      </c>
      <c r="T1213">
        <f>IFERROR(VLOOKUP(A1213,Table1424[],9,0),0)</f>
        <v>0</v>
      </c>
      <c r="U1213" s="40">
        <f>IFERROR(VLOOKUP(A1213,Table1424[],10,0),0)</f>
        <v>45895</v>
      </c>
      <c r="V1213">
        <f t="shared" si="80"/>
        <v>1</v>
      </c>
      <c r="W1213" t="str">
        <f t="shared" si="81"/>
        <v>Available</v>
      </c>
      <c r="X1213" s="164" t="str" cm="1">
        <f t="array" aca="1" ref="X1213" ca="1">SUBSTITUTE(SUBSTITUTE(MID(CELL("filename"),FIND("[",CELL("filename"))+1,FIND("]",CELL("filename"))-FIND("[",CELL("filename"))-1)," JH Farmer Payment-",""),".xlsx","")</f>
        <v>Indent</v>
      </c>
      <c r="Y1213" s="13">
        <f t="shared" si="78"/>
        <v>9.8166296296296309</v>
      </c>
      <c r="Z1213" s="3">
        <v>0</v>
      </c>
    </row>
    <row r="1214" spans="1:26" x14ac:dyDescent="0.25">
      <c r="A1214" t="str">
        <f>CONCATENATE(Table2[[#This Row],[Code]],Table2[[#This Row],[Farmers Code]])</f>
        <v>200700190005</v>
      </c>
      <c r="B1214" s="1" t="str">
        <f>INDEX('MPG Payment'!$A:$A,MATCH(Table2[[#This Row],[Code]],'MPG Payment'!B:B,0))</f>
        <v>BMC Code :2007</v>
      </c>
      <c r="C1214" t="str">
        <f>VLOOKUP(Table2[[#This Row],[Code]],'MPG Payment'!B:C,2,0)</f>
        <v>CHORA</v>
      </c>
      <c r="D1214" s="17">
        <v>20070019</v>
      </c>
      <c r="E1214" s="17" t="s">
        <v>18</v>
      </c>
      <c r="F1214" s="1">
        <v>12</v>
      </c>
      <c r="G1214" s="13">
        <v>30.839999999999996</v>
      </c>
      <c r="H1214" s="13">
        <v>1238.3220999999999</v>
      </c>
      <c r="I1214" s="166">
        <v>0</v>
      </c>
      <c r="J1214" s="191">
        <v>0</v>
      </c>
      <c r="K1214" s="166">
        <v>0</v>
      </c>
      <c r="L1214" s="166">
        <v>0</v>
      </c>
      <c r="M1214" s="18">
        <v>0</v>
      </c>
      <c r="N1214" s="165">
        <f>VLOOKUP(Table2[[#This Row],[Code]],'MPG Payment'!$B$4:$Z$130,25,0)</f>
        <v>0</v>
      </c>
      <c r="O1214" s="170">
        <f t="shared" si="79"/>
        <v>1238</v>
      </c>
      <c r="P1214" t="str">
        <f>IFERROR(VLOOKUP(D1214,'Bank Master'!$C$3:$D$7987,2,0),"Indirect")</f>
        <v>Direct</v>
      </c>
      <c r="Q1214" t="str">
        <f>IFERROR(VLOOKUP(A1214,Table1424[],6,0),0)</f>
        <v>TASLIM ANSARI</v>
      </c>
      <c r="R1214" t="str">
        <f>IFERROR(VLOOKUP(A1214,Table1424[],7,0),0)</f>
        <v>490318210003131</v>
      </c>
      <c r="S1214" t="str">
        <f>IFERROR(VLOOKUP(A1214,Table1424[],8,0),0)</f>
        <v>BKID0004903</v>
      </c>
      <c r="T1214">
        <f>IFERROR(VLOOKUP(A1214,Table1424[],9,0),0)</f>
        <v>0</v>
      </c>
      <c r="U1214" s="40">
        <f>IFERROR(VLOOKUP(A1214,Table1424[],10,0),0)</f>
        <v>45895</v>
      </c>
      <c r="V1214">
        <f t="shared" si="80"/>
        <v>1</v>
      </c>
      <c r="W1214" t="str">
        <f t="shared" si="81"/>
        <v>Available</v>
      </c>
      <c r="X1214" s="164" t="str" cm="1">
        <f t="array" aca="1" ref="X1214" ca="1">SUBSTITUTE(SUBSTITUTE(MID(CELL("filename"),FIND("[",CELL("filename"))+1,FIND("]",CELL("filename"))-FIND("[",CELL("filename"))-1)," JH Farmer Payment-",""),".xlsx","")</f>
        <v>Indent</v>
      </c>
      <c r="Y1214" s="13">
        <f t="shared" si="78"/>
        <v>24.091869649805453</v>
      </c>
      <c r="Z1214" s="3">
        <v>0</v>
      </c>
    </row>
    <row r="1215" spans="1:26" x14ac:dyDescent="0.25">
      <c r="A1215" t="str">
        <f>CONCATENATE(Table2[[#This Row],[Code]],Table2[[#This Row],[Farmers Code]])</f>
        <v>200700190006</v>
      </c>
      <c r="B1215" s="1" t="str">
        <f>INDEX('MPG Payment'!$A:$A,MATCH(Table2[[#This Row],[Code]],'MPG Payment'!B:B,0))</f>
        <v>BMC Code :2007</v>
      </c>
      <c r="C1215" t="str">
        <f>VLOOKUP(Table2[[#This Row],[Code]],'MPG Payment'!B:C,2,0)</f>
        <v>CHORA</v>
      </c>
      <c r="D1215" s="17">
        <v>20070019</v>
      </c>
      <c r="E1215" s="17" t="s">
        <v>19</v>
      </c>
      <c r="F1215" s="1">
        <v>7</v>
      </c>
      <c r="G1215" s="13">
        <v>48.78</v>
      </c>
      <c r="H1215" s="13">
        <v>1971.7819</v>
      </c>
      <c r="I1215" s="166">
        <v>0</v>
      </c>
      <c r="J1215" s="191">
        <v>0</v>
      </c>
      <c r="K1215" s="166">
        <v>0</v>
      </c>
      <c r="L1215" s="166">
        <v>0</v>
      </c>
      <c r="M1215" s="18">
        <v>0</v>
      </c>
      <c r="N1215" s="165">
        <f>VLOOKUP(Table2[[#This Row],[Code]],'MPG Payment'!$B$4:$Z$130,25,0)</f>
        <v>0</v>
      </c>
      <c r="O1215" s="170">
        <f t="shared" si="79"/>
        <v>1972</v>
      </c>
      <c r="P1215" t="str">
        <f>IFERROR(VLOOKUP(D1215,'Bank Master'!$C$3:$D$7987,2,0),"Indirect")</f>
        <v>Direct</v>
      </c>
      <c r="Q1215" t="str">
        <f>IFERROR(VLOOKUP(A1215,Table1424[],6,0),0)</f>
        <v>ISRAT KHATUN</v>
      </c>
      <c r="R1215" t="str">
        <f>IFERROR(VLOOKUP(A1215,Table1424[],7,0),0)</f>
        <v>590618210007121</v>
      </c>
      <c r="S1215" t="str">
        <f>IFERROR(VLOOKUP(A1215,Table1424[],8,0),0)</f>
        <v>BKID0005906</v>
      </c>
      <c r="T1215">
        <f>IFERROR(VLOOKUP(A1215,Table1424[],9,0),0)</f>
        <v>0</v>
      </c>
      <c r="U1215" s="40">
        <f>IFERROR(VLOOKUP(A1215,Table1424[],10,0),0)</f>
        <v>45902</v>
      </c>
      <c r="V1215">
        <f t="shared" si="80"/>
        <v>1</v>
      </c>
      <c r="W1215" t="str">
        <f t="shared" si="81"/>
        <v>Available</v>
      </c>
      <c r="X1215" s="164" t="str" cm="1">
        <f t="array" aca="1" ref="X1215" ca="1">SUBSTITUTE(SUBSTITUTE(MID(CELL("filename"),FIND("[",CELL("filename"))+1,FIND("]",CELL("filename"))-FIND("[",CELL("filename"))-1)," JH Farmer Payment-",""),".xlsx","")</f>
        <v>Indent</v>
      </c>
      <c r="Y1215" s="13">
        <f t="shared" si="78"/>
        <v>14.147676609266094</v>
      </c>
      <c r="Z1215" s="3">
        <v>0</v>
      </c>
    </row>
    <row r="1216" spans="1:26" x14ac:dyDescent="0.25">
      <c r="A1216" t="str">
        <f>CONCATENATE(Table2[[#This Row],[Code]],Table2[[#This Row],[Farmers Code]])</f>
        <v>200700190009</v>
      </c>
      <c r="B1216" s="1" t="str">
        <f>INDEX('MPG Payment'!$A:$A,MATCH(Table2[[#This Row],[Code]],'MPG Payment'!B:B,0))</f>
        <v>BMC Code :2007</v>
      </c>
      <c r="C1216" t="str">
        <f>VLOOKUP(Table2[[#This Row],[Code]],'MPG Payment'!B:C,2,0)</f>
        <v>CHORA</v>
      </c>
      <c r="D1216" s="17">
        <v>20070019</v>
      </c>
      <c r="E1216" s="17" t="s">
        <v>36</v>
      </c>
      <c r="F1216" s="1">
        <v>13</v>
      </c>
      <c r="G1216" s="13">
        <v>32.799999999999997</v>
      </c>
      <c r="H1216" s="13">
        <v>1611.9857</v>
      </c>
      <c r="I1216" s="166">
        <v>0</v>
      </c>
      <c r="J1216" s="191">
        <v>0</v>
      </c>
      <c r="K1216" s="166">
        <v>0</v>
      </c>
      <c r="L1216" s="166">
        <v>0</v>
      </c>
      <c r="M1216" s="18">
        <v>0</v>
      </c>
      <c r="N1216" s="165">
        <f>VLOOKUP(Table2[[#This Row],[Code]],'MPG Payment'!$B$4:$Z$130,25,0)</f>
        <v>0</v>
      </c>
      <c r="O1216" s="170">
        <f t="shared" si="79"/>
        <v>1612</v>
      </c>
      <c r="P1216" t="str">
        <f>IFERROR(VLOOKUP(D1216,'Bank Master'!$C$3:$D$7987,2,0),"Indirect")</f>
        <v>Direct</v>
      </c>
      <c r="Q1216" t="str">
        <f>IFERROR(VLOOKUP(A1216,Table1424[],6,0),0)</f>
        <v>RUKSANA KHATUN</v>
      </c>
      <c r="R1216" t="str">
        <f>IFERROR(VLOOKUP(A1216,Table1424[],7,0),0)</f>
        <v>499618210002988</v>
      </c>
      <c r="S1216" t="str">
        <f>IFERROR(VLOOKUP(A1216,Table1424[],8,0),0)</f>
        <v>BKID0004996</v>
      </c>
      <c r="T1216">
        <f>IFERROR(VLOOKUP(A1216,Table1424[],9,0),0)</f>
        <v>0</v>
      </c>
      <c r="U1216" s="40">
        <f>IFERROR(VLOOKUP(A1216,Table1424[],10,0),0)</f>
        <v>45902</v>
      </c>
      <c r="V1216">
        <f t="shared" si="80"/>
        <v>1</v>
      </c>
      <c r="W1216" t="str">
        <f t="shared" si="81"/>
        <v>Available</v>
      </c>
      <c r="X1216" s="164" t="str" cm="1">
        <f t="array" aca="1" ref="X1216" ca="1">SUBSTITUTE(SUBSTITUTE(MID(CELL("filename"),FIND("[",CELL("filename"))+1,FIND("]",CELL("filename"))-FIND("[",CELL("filename"))-1)," JH Farmer Payment-",""),".xlsx","")</f>
        <v>Indent</v>
      </c>
      <c r="Y1216" s="13">
        <f t="shared" si="78"/>
        <v>31.944838567073173</v>
      </c>
      <c r="Z1216" s="3">
        <v>0</v>
      </c>
    </row>
    <row r="1217" spans="1:26" x14ac:dyDescent="0.25">
      <c r="A1217" t="str">
        <f>CONCATENATE(Table2[[#This Row],[Code]],Table2[[#This Row],[Farmers Code]])</f>
        <v>200700190010</v>
      </c>
      <c r="B1217" s="1" t="str">
        <f>INDEX('MPG Payment'!$A:$A,MATCH(Table2[[#This Row],[Code]],'MPG Payment'!B:B,0))</f>
        <v>BMC Code :2007</v>
      </c>
      <c r="C1217" t="str">
        <f>VLOOKUP(Table2[[#This Row],[Code]],'MPG Payment'!B:C,2,0)</f>
        <v>CHORA</v>
      </c>
      <c r="D1217" s="17">
        <v>20070019</v>
      </c>
      <c r="E1217" s="17" t="s">
        <v>21</v>
      </c>
      <c r="F1217" s="1">
        <v>13</v>
      </c>
      <c r="G1217" s="13">
        <v>24.799999999999997</v>
      </c>
      <c r="H1217" s="13">
        <v>1022.5806</v>
      </c>
      <c r="I1217" s="166">
        <v>0</v>
      </c>
      <c r="J1217" s="191">
        <v>0</v>
      </c>
      <c r="K1217" s="166">
        <v>0</v>
      </c>
      <c r="L1217" s="166">
        <v>0</v>
      </c>
      <c r="M1217" s="18">
        <v>0</v>
      </c>
      <c r="N1217" s="165">
        <f>VLOOKUP(Table2[[#This Row],[Code]],'MPG Payment'!$B$4:$Z$130,25,0)</f>
        <v>0</v>
      </c>
      <c r="O1217" s="170">
        <f t="shared" si="79"/>
        <v>1023</v>
      </c>
      <c r="P1217" t="str">
        <f>IFERROR(VLOOKUP(D1217,'Bank Master'!$C$3:$D$7987,2,0),"Indirect")</f>
        <v>Direct</v>
      </c>
      <c r="Q1217" t="str">
        <f>IFERROR(VLOOKUP(A1217,Table1424[],6,0),0)</f>
        <v>SUNJEET ORAON</v>
      </c>
      <c r="R1217" t="str">
        <f>IFERROR(VLOOKUP(A1217,Table1424[],7,0),0)</f>
        <v>37913584156</v>
      </c>
      <c r="S1217" t="str">
        <f>IFERROR(VLOOKUP(A1217,Table1424[],8,0),0)</f>
        <v>SBIN0014339</v>
      </c>
      <c r="T1217">
        <f>IFERROR(VLOOKUP(A1217,Table1424[],9,0),0)</f>
        <v>0</v>
      </c>
      <c r="U1217" s="40">
        <f>IFERROR(VLOOKUP(A1217,Table1424[],10,0),0)</f>
        <v>45936</v>
      </c>
      <c r="V1217">
        <f t="shared" si="80"/>
        <v>1</v>
      </c>
      <c r="W1217" t="str">
        <f t="shared" si="81"/>
        <v>Available</v>
      </c>
      <c r="X1217" s="164" t="str" cm="1">
        <f t="array" aca="1" ref="X1217" ca="1">SUBSTITUTE(SUBSTITUTE(MID(CELL("filename"),FIND("[",CELL("filename"))+1,FIND("]",CELL("filename"))-FIND("[",CELL("filename"))-1)," JH Farmer Payment-",""),".xlsx","")</f>
        <v>Indent</v>
      </c>
      <c r="Y1217" s="13">
        <f t="shared" si="78"/>
        <v>26.801507661290326</v>
      </c>
      <c r="Z1217" s="3">
        <v>0</v>
      </c>
    </row>
    <row r="1218" spans="1:26" x14ac:dyDescent="0.25">
      <c r="A1218" t="str">
        <f>CONCATENATE(Table2[[#This Row],[Code]],Table2[[#This Row],[Farmers Code]])</f>
        <v>200700190018</v>
      </c>
      <c r="B1218" s="1" t="str">
        <f>INDEX('MPG Payment'!$A:$A,MATCH(Table2[[#This Row],[Code]],'MPG Payment'!B:B,0))</f>
        <v>BMC Code :2007</v>
      </c>
      <c r="C1218" t="str">
        <f>VLOOKUP(Table2[[#This Row],[Code]],'MPG Payment'!B:C,2,0)</f>
        <v>CHORA</v>
      </c>
      <c r="D1218" s="17">
        <v>20070019</v>
      </c>
      <c r="E1218" s="17" t="s">
        <v>2</v>
      </c>
      <c r="F1218" s="1">
        <v>14</v>
      </c>
      <c r="G1218" s="13">
        <v>79.949999999999989</v>
      </c>
      <c r="H1218" s="13">
        <v>3057.8521999999998</v>
      </c>
      <c r="I1218" s="166">
        <v>0</v>
      </c>
      <c r="J1218" s="191">
        <v>0</v>
      </c>
      <c r="K1218" s="166">
        <v>0</v>
      </c>
      <c r="L1218" s="166">
        <v>0</v>
      </c>
      <c r="M1218" s="18">
        <v>0</v>
      </c>
      <c r="N1218" s="165">
        <f>VLOOKUP(Table2[[#This Row],[Code]],'MPG Payment'!$B$4:$Z$130,25,0)</f>
        <v>0</v>
      </c>
      <c r="O1218" s="170">
        <f t="shared" ref="O1218:O1253" si="82">IF(N1218="Yes",0,ROUND((H1218-I1218-J1218-K1218-L1218-M1218),0))</f>
        <v>3058</v>
      </c>
      <c r="P1218" t="str">
        <f>IFERROR(VLOOKUP(D1218,'Bank Master'!$C$3:$D$7987,2,0),"Indirect")</f>
        <v>Direct</v>
      </c>
      <c r="Q1218" t="str">
        <f>IFERROR(VLOOKUP(A1218,Table1424[],6,0),0)</f>
        <v>SAROJNI BHAGAT</v>
      </c>
      <c r="R1218" t="str">
        <f>IFERROR(VLOOKUP(A1218,Table1424[],7,0),0)</f>
        <v>490318210005337</v>
      </c>
      <c r="S1218" t="str">
        <f>IFERROR(VLOOKUP(A1218,Table1424[],8,0),0)</f>
        <v>BKID0004903</v>
      </c>
      <c r="T1218">
        <f>IFERROR(VLOOKUP(A1218,Table1424[],9,0),0)</f>
        <v>0</v>
      </c>
      <c r="U1218" s="40">
        <f>IFERROR(VLOOKUP(A1218,Table1424[],10,0),0)</f>
        <v>0</v>
      </c>
      <c r="V1218">
        <f t="shared" ref="V1218:V1253" si="83">IF(G1218&gt;0,1,0)</f>
        <v>1</v>
      </c>
      <c r="W1218" t="str">
        <f t="shared" ref="W1218:W1253" si="84">IF(Q1218=0,"Not Available","Available")</f>
        <v>Available</v>
      </c>
      <c r="X1218" s="164" t="str" cm="1">
        <f t="array" aca="1" ref="X1218" ca="1">SUBSTITUTE(SUBSTITUTE(MID(CELL("filename"),FIND("[",CELL("filename"))+1,FIND("]",CELL("filename"))-FIND("[",CELL("filename"))-1)," JH Farmer Payment-",""),".xlsx","")</f>
        <v>Indent</v>
      </c>
      <c r="Y1218" s="13">
        <f t="shared" si="78"/>
        <v>26.772939837398379</v>
      </c>
      <c r="Z1218" s="3">
        <v>0</v>
      </c>
    </row>
    <row r="1219" spans="1:26" x14ac:dyDescent="0.25">
      <c r="A1219" t="str">
        <f>CONCATENATE(Table2[[#This Row],[Code]],Table2[[#This Row],[Farmers Code]])</f>
        <v>200700190020</v>
      </c>
      <c r="B1219" s="1" t="str">
        <f>INDEX('MPG Payment'!$A:$A,MATCH(Table2[[#This Row],[Code]],'MPG Payment'!B:B,0))</f>
        <v>BMC Code :2007</v>
      </c>
      <c r="C1219" t="str">
        <f>VLOOKUP(Table2[[#This Row],[Code]],'MPG Payment'!B:C,2,0)</f>
        <v>CHORA</v>
      </c>
      <c r="D1219" s="17">
        <v>20070019</v>
      </c>
      <c r="E1219" s="17" t="s">
        <v>4</v>
      </c>
      <c r="F1219" s="1">
        <v>7</v>
      </c>
      <c r="G1219" s="13">
        <v>14.180000000000001</v>
      </c>
      <c r="H1219" s="13">
        <v>466.9194</v>
      </c>
      <c r="I1219" s="166">
        <v>0</v>
      </c>
      <c r="J1219" s="191">
        <v>0</v>
      </c>
      <c r="K1219" s="166">
        <v>0</v>
      </c>
      <c r="L1219" s="166">
        <v>0</v>
      </c>
      <c r="M1219" s="18">
        <v>0</v>
      </c>
      <c r="N1219" s="165">
        <f>VLOOKUP(Table2[[#This Row],[Code]],'MPG Payment'!$B$4:$Z$130,25,0)</f>
        <v>0</v>
      </c>
      <c r="O1219" s="170">
        <f t="shared" si="82"/>
        <v>467</v>
      </c>
      <c r="P1219" t="str">
        <f>IFERROR(VLOOKUP(D1219,'Bank Master'!$C$3:$D$7987,2,0),"Indirect")</f>
        <v>Direct</v>
      </c>
      <c r="Q1219" t="str">
        <f>IFERROR(VLOOKUP(A1219,Table1424[],6,0),0)</f>
        <v>SITA DEVI</v>
      </c>
      <c r="R1219" t="str">
        <f>IFERROR(VLOOKUP(A1219,Table1424[],7,0),0)</f>
        <v>490318210013894</v>
      </c>
      <c r="S1219" t="str">
        <f>IFERROR(VLOOKUP(A1219,Table1424[],8,0),0)</f>
        <v>BKID0004903</v>
      </c>
      <c r="T1219">
        <f>IFERROR(VLOOKUP(A1219,Table1424[],9,0),0)</f>
        <v>0</v>
      </c>
      <c r="U1219" s="40">
        <f>IFERROR(VLOOKUP(A1219,Table1424[],10,0),0)</f>
        <v>46272</v>
      </c>
      <c r="V1219">
        <f t="shared" si="83"/>
        <v>1</v>
      </c>
      <c r="W1219" t="str">
        <f t="shared" si="84"/>
        <v>Available</v>
      </c>
      <c r="X1219" s="164" t="str" cm="1">
        <f t="array" aca="1" ref="X1219" ca="1">SUBSTITUTE(SUBSTITUTE(MID(CELL("filename"),FIND("[",CELL("filename"))+1,FIND("]",CELL("filename"))-FIND("[",CELL("filename"))-1)," JH Farmer Payment-",""),".xlsx","")</f>
        <v>Indent</v>
      </c>
      <c r="Y1219" s="13">
        <f t="shared" ref="Y1219:Y1282" si="85">(F1219*0.05)*(H1219/G1219)</f>
        <v>11.524808885754583</v>
      </c>
      <c r="Z1219" s="3">
        <v>0</v>
      </c>
    </row>
    <row r="1220" spans="1:26" x14ac:dyDescent="0.25">
      <c r="A1220" t="str">
        <f>CONCATENATE(Table2[[#This Row],[Code]],Table2[[#This Row],[Farmers Code]])</f>
        <v>200700200002</v>
      </c>
      <c r="B1220" s="1" t="str">
        <f>INDEX('MPG Payment'!$A:$A,MATCH(Table2[[#This Row],[Code]],'MPG Payment'!B:B,0))</f>
        <v>BMC Code :2007</v>
      </c>
      <c r="C1220" t="str">
        <f>VLOOKUP(Table2[[#This Row],[Code]],'MPG Payment'!B:C,2,0)</f>
        <v>ULATU</v>
      </c>
      <c r="D1220" s="17">
        <v>20070020</v>
      </c>
      <c r="E1220" s="17" t="s">
        <v>17</v>
      </c>
      <c r="F1220" s="1">
        <v>13</v>
      </c>
      <c r="G1220" s="13">
        <v>164.26</v>
      </c>
      <c r="H1220" s="13">
        <v>8256.2962000000007</v>
      </c>
      <c r="I1220" s="166">
        <v>0</v>
      </c>
      <c r="J1220" s="191">
        <v>0</v>
      </c>
      <c r="K1220" s="166">
        <v>4377</v>
      </c>
      <c r="L1220" s="166">
        <v>0</v>
      </c>
      <c r="M1220" s="18">
        <v>0</v>
      </c>
      <c r="N1220" s="165">
        <f>VLOOKUP(Table2[[#This Row],[Code]],'MPG Payment'!$B$4:$Z$130,25,0)</f>
        <v>0</v>
      </c>
      <c r="O1220" s="170">
        <f t="shared" si="82"/>
        <v>3879</v>
      </c>
      <c r="P1220" t="str">
        <f>IFERROR(VLOOKUP(D1220,'Bank Master'!$C$3:$D$7987,2,0),"Indirect")</f>
        <v>Direct</v>
      </c>
      <c r="Q1220" t="str">
        <f>IFERROR(VLOOKUP(A1220,Table1424[],6,0),0)</f>
        <v>MEENA DEVI</v>
      </c>
      <c r="R1220" t="str">
        <f>IFERROR(VLOOKUP(A1220,Table1424[],7,0),0)</f>
        <v>494410100010393</v>
      </c>
      <c r="S1220" t="str">
        <f>IFERROR(VLOOKUP(A1220,Table1424[],8,0),0)</f>
        <v>BKID0004944</v>
      </c>
      <c r="T1220">
        <f>IFERROR(VLOOKUP(A1220,Table1424[],9,0),0)</f>
        <v>0</v>
      </c>
      <c r="U1220" s="40">
        <f>IFERROR(VLOOKUP(A1220,Table1424[],10,0),0)</f>
        <v>45908</v>
      </c>
      <c r="V1220">
        <f t="shared" si="83"/>
        <v>1</v>
      </c>
      <c r="W1220" t="str">
        <f t="shared" si="84"/>
        <v>Available</v>
      </c>
      <c r="X1220" s="164" t="str" cm="1">
        <f t="array" aca="1" ref="X1220" ca="1">SUBSTITUTE(SUBSTITUTE(MID(CELL("filename"),FIND("[",CELL("filename"))+1,FIND("]",CELL("filename"))-FIND("[",CELL("filename"))-1)," JH Farmer Payment-",""),".xlsx","")</f>
        <v>Indent</v>
      </c>
      <c r="Y1220" s="13">
        <f t="shared" si="85"/>
        <v>32.67132917326191</v>
      </c>
      <c r="Z1220" s="3">
        <v>0</v>
      </c>
    </row>
    <row r="1221" spans="1:26" x14ac:dyDescent="0.25">
      <c r="A1221" t="str">
        <f>CONCATENATE(Table2[[#This Row],[Code]],Table2[[#This Row],[Farmers Code]])</f>
        <v>200700200005</v>
      </c>
      <c r="B1221" s="1" t="str">
        <f>INDEX('MPG Payment'!$A:$A,MATCH(Table2[[#This Row],[Code]],'MPG Payment'!B:B,0))</f>
        <v>BMC Code :2007</v>
      </c>
      <c r="C1221" t="str">
        <f>VLOOKUP(Table2[[#This Row],[Code]],'MPG Payment'!B:C,2,0)</f>
        <v>ULATU</v>
      </c>
      <c r="D1221" s="17">
        <v>20070020</v>
      </c>
      <c r="E1221" s="17" t="s">
        <v>18</v>
      </c>
      <c r="F1221" s="1">
        <v>14</v>
      </c>
      <c r="G1221" s="13">
        <v>918.39</v>
      </c>
      <c r="H1221" s="13">
        <v>36085.327000000005</v>
      </c>
      <c r="I1221" s="166">
        <v>0</v>
      </c>
      <c r="J1221" s="191">
        <v>0</v>
      </c>
      <c r="K1221" s="166">
        <v>0</v>
      </c>
      <c r="L1221" s="166">
        <v>0</v>
      </c>
      <c r="M1221" s="18">
        <v>0</v>
      </c>
      <c r="N1221" s="165">
        <f>VLOOKUP(Table2[[#This Row],[Code]],'MPG Payment'!$B$4:$Z$130,25,0)</f>
        <v>0</v>
      </c>
      <c r="O1221" s="170">
        <f t="shared" si="82"/>
        <v>36085</v>
      </c>
      <c r="P1221" t="str">
        <f>IFERROR(VLOOKUP(D1221,'Bank Master'!$C$3:$D$7987,2,0),"Indirect")</f>
        <v>Direct</v>
      </c>
      <c r="Q1221" t="str">
        <f>IFERROR(VLOOKUP(A1221,Table1424[],6,0),0)</f>
        <v>WILLIAM KUMAR</v>
      </c>
      <c r="R1221" t="str">
        <f>IFERROR(VLOOKUP(A1221,Table1424[],7,0),0)</f>
        <v>40697139394</v>
      </c>
      <c r="S1221" t="str">
        <f>IFERROR(VLOOKUP(A1221,Table1424[],8,0),0)</f>
        <v>SBIN0011816</v>
      </c>
      <c r="T1221">
        <f>IFERROR(VLOOKUP(A1221,Table1424[],9,0),0)</f>
        <v>0</v>
      </c>
      <c r="U1221" s="40">
        <f>IFERROR(VLOOKUP(A1221,Table1424[],10,0),0)</f>
        <v>46104</v>
      </c>
      <c r="V1221">
        <f t="shared" si="83"/>
        <v>1</v>
      </c>
      <c r="W1221" t="str">
        <f t="shared" si="84"/>
        <v>Available</v>
      </c>
      <c r="X1221" s="164" t="str" cm="1">
        <f t="array" aca="1" ref="X1221" ca="1">SUBSTITUTE(SUBSTITUTE(MID(CELL("filename"),FIND("[",CELL("filename"))+1,FIND("]",CELL("filename"))-FIND("[",CELL("filename"))-1)," JH Farmer Payment-",""),".xlsx","")</f>
        <v>Indent</v>
      </c>
      <c r="Y1221" s="13">
        <f t="shared" si="85"/>
        <v>27.504359694683092</v>
      </c>
      <c r="Z1221" s="3">
        <v>0</v>
      </c>
    </row>
    <row r="1222" spans="1:26" x14ac:dyDescent="0.25">
      <c r="A1222" t="str">
        <f>CONCATENATE(Table2[[#This Row],[Code]],Table2[[#This Row],[Farmers Code]])</f>
        <v>200700200009</v>
      </c>
      <c r="B1222" s="1" t="str">
        <f>INDEX('MPG Payment'!$A:$A,MATCH(Table2[[#This Row],[Code]],'MPG Payment'!B:B,0))</f>
        <v>BMC Code :2007</v>
      </c>
      <c r="C1222" t="str">
        <f>VLOOKUP(Table2[[#This Row],[Code]],'MPG Payment'!B:C,2,0)</f>
        <v>ULATU</v>
      </c>
      <c r="D1222" s="17">
        <v>20070020</v>
      </c>
      <c r="E1222" s="17" t="s">
        <v>36</v>
      </c>
      <c r="F1222" s="1">
        <v>2</v>
      </c>
      <c r="G1222" s="13">
        <v>2.15</v>
      </c>
      <c r="H1222" s="13">
        <v>163.96600000000001</v>
      </c>
      <c r="I1222" s="166">
        <v>0</v>
      </c>
      <c r="J1222" s="191">
        <v>0</v>
      </c>
      <c r="K1222" s="166">
        <v>0</v>
      </c>
      <c r="L1222" s="166">
        <v>0</v>
      </c>
      <c r="M1222" s="18">
        <v>0</v>
      </c>
      <c r="N1222" s="165">
        <f>VLOOKUP(Table2[[#This Row],[Code]],'MPG Payment'!$B$4:$Z$130,25,0)</f>
        <v>0</v>
      </c>
      <c r="O1222" s="170">
        <f t="shared" si="82"/>
        <v>164</v>
      </c>
      <c r="P1222" t="str">
        <f>IFERROR(VLOOKUP(D1222,'Bank Master'!$C$3:$D$7987,2,0),"Indirect")</f>
        <v>Direct</v>
      </c>
      <c r="Q1222" t="str">
        <f>IFERROR(VLOOKUP(A1222,Table1424[],6,0),0)</f>
        <v>KULESHWAR MAHTO</v>
      </c>
      <c r="R1222" t="str">
        <f>IFERROR(VLOOKUP(A1222,Table1424[],7,0),0)</f>
        <v>21555789030</v>
      </c>
      <c r="S1222" t="str">
        <f>IFERROR(VLOOKUP(A1222,Table1424[],8,0),0)</f>
        <v>IDIB000U523</v>
      </c>
      <c r="T1222">
        <f>IFERROR(VLOOKUP(A1222,Table1424[],9,0),0)</f>
        <v>0</v>
      </c>
      <c r="U1222" s="40">
        <f>IFERROR(VLOOKUP(A1222,Table1424[],10,0),0)</f>
        <v>46182</v>
      </c>
      <c r="V1222">
        <f t="shared" si="83"/>
        <v>1</v>
      </c>
      <c r="W1222" t="str">
        <f t="shared" si="84"/>
        <v>Available</v>
      </c>
      <c r="X1222" s="164" t="str" cm="1">
        <f t="array" aca="1" ref="X1222" ca="1">SUBSTITUTE(SUBSTITUTE(MID(CELL("filename"),FIND("[",CELL("filename"))+1,FIND("]",CELL("filename"))-FIND("[",CELL("filename"))-1)," JH Farmer Payment-",""),".xlsx","")</f>
        <v>Indent</v>
      </c>
      <c r="Y1222" s="13">
        <f t="shared" si="85"/>
        <v>7.6263255813953492</v>
      </c>
      <c r="Z1222" s="3">
        <v>0</v>
      </c>
    </row>
    <row r="1223" spans="1:26" x14ac:dyDescent="0.25">
      <c r="A1223" t="str">
        <f>CONCATENATE(Table2[[#This Row],[Code]],Table2[[#This Row],[Farmers Code]])</f>
        <v>200700200010</v>
      </c>
      <c r="B1223" s="1" t="str">
        <f>INDEX('MPG Payment'!$A:$A,MATCH(Table2[[#This Row],[Code]],'MPG Payment'!B:B,0))</f>
        <v>BMC Code :2007</v>
      </c>
      <c r="C1223" t="str">
        <f>VLOOKUP(Table2[[#This Row],[Code]],'MPG Payment'!B:C,2,0)</f>
        <v>ULATU</v>
      </c>
      <c r="D1223" s="17">
        <v>20070020</v>
      </c>
      <c r="E1223" s="17" t="s">
        <v>21</v>
      </c>
      <c r="F1223" s="1">
        <v>12</v>
      </c>
      <c r="G1223" s="13">
        <v>24.559999999999995</v>
      </c>
      <c r="H1223" s="13">
        <v>1080.5690000000002</v>
      </c>
      <c r="I1223" s="166">
        <v>0</v>
      </c>
      <c r="J1223" s="191">
        <v>0</v>
      </c>
      <c r="K1223" s="166">
        <v>0</v>
      </c>
      <c r="L1223" s="166">
        <v>0</v>
      </c>
      <c r="M1223" s="18">
        <v>0</v>
      </c>
      <c r="N1223" s="165">
        <f>VLOOKUP(Table2[[#This Row],[Code]],'MPG Payment'!$B$4:$Z$130,25,0)</f>
        <v>0</v>
      </c>
      <c r="O1223" s="170">
        <f t="shared" si="82"/>
        <v>1081</v>
      </c>
      <c r="P1223" t="str">
        <f>IFERROR(VLOOKUP(D1223,'Bank Master'!$C$3:$D$7987,2,0),"Indirect")</f>
        <v>Direct</v>
      </c>
      <c r="Q1223" t="str">
        <f>IFERROR(VLOOKUP(A1223,Table1424[],6,0),0)</f>
        <v>KAMAL KISHORE MAHTO</v>
      </c>
      <c r="R1223" t="str">
        <f>IFERROR(VLOOKUP(A1223,Table1424[],7,0),0)</f>
        <v>493910110008557</v>
      </c>
      <c r="S1223" t="str">
        <f>IFERROR(VLOOKUP(A1223,Table1424[],8,0),0)</f>
        <v>BKID0004939</v>
      </c>
      <c r="T1223">
        <f>IFERROR(VLOOKUP(A1223,Table1424[],9,0),0)</f>
        <v>0</v>
      </c>
      <c r="U1223" s="40">
        <f>IFERROR(VLOOKUP(A1223,Table1424[],10,0),0)</f>
        <v>46175</v>
      </c>
      <c r="V1223">
        <f t="shared" si="83"/>
        <v>1</v>
      </c>
      <c r="W1223" t="str">
        <f t="shared" si="84"/>
        <v>Available</v>
      </c>
      <c r="X1223" s="164" t="str" cm="1">
        <f t="array" aca="1" ref="X1223" ca="1">SUBSTITUTE(SUBSTITUTE(MID(CELL("filename"),FIND("[",CELL("filename"))+1,FIND("]",CELL("filename"))-FIND("[",CELL("filename"))-1)," JH Farmer Payment-",""),".xlsx","")</f>
        <v>Indent</v>
      </c>
      <c r="Y1223" s="13">
        <f t="shared" si="85"/>
        <v>26.398265472312715</v>
      </c>
      <c r="Z1223" s="3">
        <v>0</v>
      </c>
    </row>
    <row r="1224" spans="1:26" x14ac:dyDescent="0.25">
      <c r="A1224" t="str">
        <f>CONCATENATE(Table2[[#This Row],[Code]],Table2[[#This Row],[Farmers Code]])</f>
        <v>200700230005</v>
      </c>
      <c r="B1224" s="1" t="str">
        <f>INDEX('MPG Payment'!$A:$A,MATCH(Table2[[#This Row],[Code]],'MPG Payment'!B:B,0))</f>
        <v>BMC Code :2007</v>
      </c>
      <c r="C1224" t="str">
        <f>VLOOKUP(Table2[[#This Row],[Code]],'MPG Payment'!B:C,2,0)</f>
        <v>ICHAPIRI</v>
      </c>
      <c r="D1224" s="17">
        <v>20070023</v>
      </c>
      <c r="E1224" s="17" t="s">
        <v>18</v>
      </c>
      <c r="F1224" s="1">
        <v>3</v>
      </c>
      <c r="G1224" s="13">
        <v>21.68</v>
      </c>
      <c r="H1224" s="13">
        <v>890.63439999999991</v>
      </c>
      <c r="I1224" s="166">
        <v>0</v>
      </c>
      <c r="J1224" s="191">
        <v>0</v>
      </c>
      <c r="K1224" s="166">
        <v>0</v>
      </c>
      <c r="L1224" s="166">
        <v>0</v>
      </c>
      <c r="M1224" s="18">
        <v>0</v>
      </c>
      <c r="N1224" s="165">
        <f>VLOOKUP(Table2[[#This Row],[Code]],'MPG Payment'!$B$4:$Z$130,25,0)</f>
        <v>0</v>
      </c>
      <c r="O1224" s="170">
        <f t="shared" si="82"/>
        <v>891</v>
      </c>
      <c r="P1224" t="str">
        <f>IFERROR(VLOOKUP(D1224,'Bank Master'!$C$3:$D$7987,2,0),"Indirect")</f>
        <v>Direct</v>
      </c>
      <c r="Q1224" t="str">
        <f>IFERROR(VLOOKUP(A1224,Table1424[],6,0),0)</f>
        <v>JAYNTI DEVI</v>
      </c>
      <c r="R1224" t="str">
        <f>IFERROR(VLOOKUP(A1224,Table1424[],7,0),0)</f>
        <v>494418210000022</v>
      </c>
      <c r="S1224" t="str">
        <f>IFERROR(VLOOKUP(A1224,Table1424[],8,0),0)</f>
        <v>BKID0004944</v>
      </c>
      <c r="T1224">
        <f>IFERROR(VLOOKUP(A1224,Table1424[],9,0),0)</f>
        <v>0</v>
      </c>
      <c r="U1224" s="40">
        <f>IFERROR(VLOOKUP(A1224,Table1424[],10,0),0)</f>
        <v>46034</v>
      </c>
      <c r="V1224">
        <f t="shared" si="83"/>
        <v>1</v>
      </c>
      <c r="W1224" t="str">
        <f t="shared" si="84"/>
        <v>Available</v>
      </c>
      <c r="X1224" s="164" t="str" cm="1">
        <f t="array" aca="1" ref="X1224" ca="1">SUBSTITUTE(SUBSTITUTE(MID(CELL("filename"),FIND("[",CELL("filename"))+1,FIND("]",CELL("filename"))-FIND("[",CELL("filename"))-1)," JH Farmer Payment-",""),".xlsx","")</f>
        <v>Indent</v>
      </c>
      <c r="Y1224" s="13">
        <f t="shared" si="85"/>
        <v>6.1621383763837647</v>
      </c>
      <c r="Z1224" s="3">
        <v>0</v>
      </c>
    </row>
    <row r="1225" spans="1:26" x14ac:dyDescent="0.25">
      <c r="A1225" t="str">
        <f>CONCATENATE(Table2[[#This Row],[Code]],Table2[[#This Row],[Farmers Code]])</f>
        <v>200700230006</v>
      </c>
      <c r="B1225" s="1" t="str">
        <f>INDEX('MPG Payment'!$A:$A,MATCH(Table2[[#This Row],[Code]],'MPG Payment'!B:B,0))</f>
        <v>BMC Code :2007</v>
      </c>
      <c r="C1225" t="str">
        <f>VLOOKUP(Table2[[#This Row],[Code]],'MPG Payment'!B:C,2,0)</f>
        <v>ICHAPIRI</v>
      </c>
      <c r="D1225" s="17">
        <v>20070023</v>
      </c>
      <c r="E1225" s="17" t="s">
        <v>19</v>
      </c>
      <c r="F1225" s="1">
        <v>9</v>
      </c>
      <c r="G1225" s="13">
        <v>227.82</v>
      </c>
      <c r="H1225" s="13">
        <v>9661.7215999999989</v>
      </c>
      <c r="I1225" s="166">
        <v>0</v>
      </c>
      <c r="J1225" s="191">
        <v>0</v>
      </c>
      <c r="K1225" s="166">
        <v>0</v>
      </c>
      <c r="L1225" s="166">
        <v>0</v>
      </c>
      <c r="M1225" s="18">
        <v>0</v>
      </c>
      <c r="N1225" s="165">
        <f>VLOOKUP(Table2[[#This Row],[Code]],'MPG Payment'!$B$4:$Z$130,25,0)</f>
        <v>0</v>
      </c>
      <c r="O1225" s="170">
        <f t="shared" si="82"/>
        <v>9662</v>
      </c>
      <c r="P1225" t="str">
        <f>IFERROR(VLOOKUP(D1225,'Bank Master'!$C$3:$D$7987,2,0),"Indirect")</f>
        <v>Direct</v>
      </c>
      <c r="Q1225" t="str">
        <f>IFERROR(VLOOKUP(A1225,Table1424[],6,0),0)</f>
        <v>SUSHILA DEVI</v>
      </c>
      <c r="R1225" t="str">
        <f>IFERROR(VLOOKUP(A1225,Table1424[],7,0),0)</f>
        <v>5706108005094</v>
      </c>
      <c r="S1225" t="str">
        <f>IFERROR(VLOOKUP(A1225,Table1424[],8,0),0)</f>
        <v>CNRB0005706</v>
      </c>
      <c r="T1225">
        <f>IFERROR(VLOOKUP(A1225,Table1424[],9,0),0)</f>
        <v>0</v>
      </c>
      <c r="U1225" s="40">
        <f>IFERROR(VLOOKUP(A1225,Table1424[],10,0),0)</f>
        <v>0</v>
      </c>
      <c r="V1225">
        <f t="shared" si="83"/>
        <v>1</v>
      </c>
      <c r="W1225" t="str">
        <f t="shared" si="84"/>
        <v>Available</v>
      </c>
      <c r="X1225" s="164" t="str" cm="1">
        <f t="array" aca="1" ref="X1225" ca="1">SUBSTITUTE(SUBSTITUTE(MID(CELL("filename"),FIND("[",CELL("filename"))+1,FIND("]",CELL("filename"))-FIND("[",CELL("filename"))-1)," JH Farmer Payment-",""),".xlsx","")</f>
        <v>Indent</v>
      </c>
      <c r="Y1225" s="13">
        <f t="shared" si="85"/>
        <v>19.084253884645772</v>
      </c>
      <c r="Z1225" s="3">
        <v>0</v>
      </c>
    </row>
    <row r="1226" spans="1:26" x14ac:dyDescent="0.25">
      <c r="A1226" t="str">
        <f>CONCATENATE(Table2[[#This Row],[Code]],Table2[[#This Row],[Farmers Code]])</f>
        <v>200700230012</v>
      </c>
      <c r="B1226" s="1" t="str">
        <f>INDEX('MPG Payment'!$A:$A,MATCH(Table2[[#This Row],[Code]],'MPG Payment'!B:B,0))</f>
        <v>BMC Code :2007</v>
      </c>
      <c r="C1226" t="str">
        <f>VLOOKUP(Table2[[#This Row],[Code]],'MPG Payment'!B:C,2,0)</f>
        <v>ICHAPIRI</v>
      </c>
      <c r="D1226" s="17">
        <v>20070023</v>
      </c>
      <c r="E1226" s="17" t="s">
        <v>40</v>
      </c>
      <c r="F1226" s="1">
        <v>9</v>
      </c>
      <c r="G1226" s="13">
        <v>40.879999999999995</v>
      </c>
      <c r="H1226" s="13">
        <v>1725.4780000000001</v>
      </c>
      <c r="I1226" s="166">
        <v>0</v>
      </c>
      <c r="J1226" s="191">
        <v>0</v>
      </c>
      <c r="K1226" s="166">
        <v>0</v>
      </c>
      <c r="L1226" s="166">
        <v>0</v>
      </c>
      <c r="M1226" s="18">
        <v>0</v>
      </c>
      <c r="N1226" s="165">
        <f>VLOOKUP(Table2[[#This Row],[Code]],'MPG Payment'!$B$4:$Z$130,25,0)</f>
        <v>0</v>
      </c>
      <c r="O1226" s="170">
        <f t="shared" si="82"/>
        <v>1725</v>
      </c>
      <c r="P1226" t="str">
        <f>IFERROR(VLOOKUP(D1226,'Bank Master'!$C$3:$D$7987,2,0),"Indirect")</f>
        <v>Direct</v>
      </c>
      <c r="Q1226" t="str">
        <f>IFERROR(VLOOKUP(A1226,Table1424[],6,0),0)</f>
        <v>MINA KUMARI</v>
      </c>
      <c r="R1226" t="str">
        <f>IFERROR(VLOOKUP(A1226,Table1424[],7,0),0)</f>
        <v>494410510007264</v>
      </c>
      <c r="S1226" t="str">
        <f>IFERROR(VLOOKUP(A1226,Table1424[],8,0),0)</f>
        <v>BKID0004944</v>
      </c>
      <c r="T1226">
        <f>IFERROR(VLOOKUP(A1226,Table1424[],9,0),0)</f>
        <v>0</v>
      </c>
      <c r="U1226" s="40">
        <f>IFERROR(VLOOKUP(A1226,Table1424[],10,0),0)</f>
        <v>46104</v>
      </c>
      <c r="V1226">
        <f t="shared" si="83"/>
        <v>1</v>
      </c>
      <c r="W1226" t="str">
        <f t="shared" si="84"/>
        <v>Available</v>
      </c>
      <c r="X1226" s="164" t="str" cm="1">
        <f t="array" aca="1" ref="X1226" ca="1">SUBSTITUTE(SUBSTITUTE(MID(CELL("filename"),FIND("[",CELL("filename"))+1,FIND("]",CELL("filename"))-FIND("[",CELL("filename"))-1)," JH Farmer Payment-",""),".xlsx","")</f>
        <v>Indent</v>
      </c>
      <c r="Y1226" s="13">
        <f t="shared" si="85"/>
        <v>18.993764677103723</v>
      </c>
      <c r="Z1226" s="3">
        <v>0</v>
      </c>
    </row>
    <row r="1227" spans="1:26" x14ac:dyDescent="0.25">
      <c r="A1227" t="str">
        <f>CONCATENATE(Table2[[#This Row],[Code]],Table2[[#This Row],[Farmers Code]])</f>
        <v>200700240002</v>
      </c>
      <c r="B1227" s="1" t="str">
        <f>INDEX('MPG Payment'!$A:$A,MATCH(Table2[[#This Row],[Code]],'MPG Payment'!B:B,0))</f>
        <v>BMC Code :2007</v>
      </c>
      <c r="C1227" t="str">
        <f>VLOOKUP(Table2[[#This Row],[Code]],'MPG Payment'!B:C,2,0)</f>
        <v>MURPA</v>
      </c>
      <c r="D1227" s="17">
        <v>20070024</v>
      </c>
      <c r="E1227" s="17" t="s">
        <v>17</v>
      </c>
      <c r="F1227" s="1">
        <v>13</v>
      </c>
      <c r="G1227" s="13">
        <v>139.24999999999997</v>
      </c>
      <c r="H1227" s="13">
        <v>6004.5812000000005</v>
      </c>
      <c r="I1227" s="166">
        <v>0</v>
      </c>
      <c r="J1227" s="191">
        <v>0</v>
      </c>
      <c r="K1227" s="166">
        <v>428.77000000000407</v>
      </c>
      <c r="L1227" s="166">
        <v>0</v>
      </c>
      <c r="M1227" s="18">
        <v>0</v>
      </c>
      <c r="N1227" s="165">
        <f>VLOOKUP(Table2[[#This Row],[Code]],'MPG Payment'!$B$4:$Z$130,25,0)</f>
        <v>0</v>
      </c>
      <c r="O1227" s="170">
        <f t="shared" si="82"/>
        <v>5576</v>
      </c>
      <c r="P1227" t="str">
        <f>IFERROR(VLOOKUP(D1227,'Bank Master'!$C$3:$D$7987,2,0),"Indirect")</f>
        <v>Direct</v>
      </c>
      <c r="Q1227" t="str">
        <f>IFERROR(VLOOKUP(A1227,Table1424[],6,0),0)</f>
        <v>SOURAV KUMAR YADAV</v>
      </c>
      <c r="R1227" t="str">
        <f>IFERROR(VLOOKUP(A1227,Table1424[],7,0),0)</f>
        <v>34945970143</v>
      </c>
      <c r="S1227" t="str">
        <f>IFERROR(VLOOKUP(A1227,Table1424[],8,0),0)</f>
        <v>SBIN0009498</v>
      </c>
      <c r="T1227">
        <f>IFERROR(VLOOKUP(A1227,Table1424[],9,0),0)</f>
        <v>0</v>
      </c>
      <c r="U1227" s="40">
        <f>IFERROR(VLOOKUP(A1227,Table1424[],10,0),0)</f>
        <v>0</v>
      </c>
      <c r="V1227">
        <f t="shared" si="83"/>
        <v>1</v>
      </c>
      <c r="W1227" t="str">
        <f t="shared" si="84"/>
        <v>Available</v>
      </c>
      <c r="X1227" s="164" t="str" cm="1">
        <f t="array" aca="1" ref="X1227" ca="1">SUBSTITUTE(SUBSTITUTE(MID(CELL("filename"),FIND("[",CELL("filename"))+1,FIND("]",CELL("filename"))-FIND("[",CELL("filename"))-1)," JH Farmer Payment-",""),".xlsx","")</f>
        <v>Indent</v>
      </c>
      <c r="Y1227" s="13">
        <f t="shared" si="85"/>
        <v>28.028565745062846</v>
      </c>
      <c r="Z1227" s="3">
        <v>0</v>
      </c>
    </row>
    <row r="1228" spans="1:26" x14ac:dyDescent="0.25">
      <c r="A1228" t="str">
        <f>CONCATENATE(Table2[[#This Row],[Code]],Table2[[#This Row],[Farmers Code]])</f>
        <v>200700240003</v>
      </c>
      <c r="B1228" s="1" t="str">
        <f>INDEX('MPG Payment'!$A:$A,MATCH(Table2[[#This Row],[Code]],'MPG Payment'!B:B,0))</f>
        <v>BMC Code :2007</v>
      </c>
      <c r="C1228" t="str">
        <f>VLOOKUP(Table2[[#This Row],[Code]],'MPG Payment'!B:C,2,0)</f>
        <v>MURPA</v>
      </c>
      <c r="D1228" s="17">
        <v>20070024</v>
      </c>
      <c r="E1228" s="17" t="s">
        <v>0</v>
      </c>
      <c r="F1228" s="1">
        <v>1</v>
      </c>
      <c r="G1228" s="13">
        <v>1.33</v>
      </c>
      <c r="H1228" s="13">
        <v>82.460000000000008</v>
      </c>
      <c r="I1228" s="166">
        <v>0</v>
      </c>
      <c r="J1228" s="191">
        <v>0</v>
      </c>
      <c r="K1228" s="166">
        <v>0</v>
      </c>
      <c r="L1228" s="166">
        <v>0</v>
      </c>
      <c r="M1228" s="18">
        <v>0</v>
      </c>
      <c r="N1228" s="165">
        <f>VLOOKUP(Table2[[#This Row],[Code]],'MPG Payment'!$B$4:$Z$130,25,0)</f>
        <v>0</v>
      </c>
      <c r="O1228" s="170">
        <f t="shared" si="82"/>
        <v>82</v>
      </c>
      <c r="P1228" t="str">
        <f>IFERROR(VLOOKUP(D1228,'Bank Master'!$C$3:$D$7987,2,0),"Indirect")</f>
        <v>Direct</v>
      </c>
      <c r="Q1228" t="str">
        <f>IFERROR(VLOOKUP(A1228,Table1424[],6,0),0)</f>
        <v>VISHESHWAR KUMAR</v>
      </c>
      <c r="R1228" t="str">
        <f>IFERROR(VLOOKUP(A1228,Table1424[],7,0),0)</f>
        <v>3230408062</v>
      </c>
      <c r="S1228" t="str">
        <f>IFERROR(VLOOKUP(A1228,Table1424[],8,0),0)</f>
        <v>CBIN0281573</v>
      </c>
      <c r="T1228">
        <f>IFERROR(VLOOKUP(A1228,Table1424[],9,0),0)</f>
        <v>0</v>
      </c>
      <c r="U1228" s="40">
        <f>IFERROR(VLOOKUP(A1228,Table1424[],10,0),0)</f>
        <v>46104</v>
      </c>
      <c r="V1228">
        <f t="shared" si="83"/>
        <v>1</v>
      </c>
      <c r="W1228" t="str">
        <f t="shared" si="84"/>
        <v>Available</v>
      </c>
      <c r="X1228" s="164" t="str" cm="1">
        <f t="array" aca="1" ref="X1228" ca="1">SUBSTITUTE(SUBSTITUTE(MID(CELL("filename"),FIND("[",CELL("filename"))+1,FIND("]",CELL("filename"))-FIND("[",CELL("filename"))-1)," JH Farmer Payment-",""),".xlsx","")</f>
        <v>Indent</v>
      </c>
      <c r="Y1228" s="13">
        <f t="shared" si="85"/>
        <v>3.1</v>
      </c>
      <c r="Z1228" s="3">
        <v>0</v>
      </c>
    </row>
    <row r="1229" spans="1:26" x14ac:dyDescent="0.25">
      <c r="A1229" t="str">
        <f>CONCATENATE(Table2[[#This Row],[Code]],Table2[[#This Row],[Farmers Code]])</f>
        <v>200700240004</v>
      </c>
      <c r="B1229" s="1" t="str">
        <f>INDEX('MPG Payment'!$A:$A,MATCH(Table2[[#This Row],[Code]],'MPG Payment'!B:B,0))</f>
        <v>BMC Code :2007</v>
      </c>
      <c r="C1229" t="str">
        <f>VLOOKUP(Table2[[#This Row],[Code]],'MPG Payment'!B:C,2,0)</f>
        <v>MURPA</v>
      </c>
      <c r="D1229" s="17">
        <v>20070024</v>
      </c>
      <c r="E1229" s="17" t="s">
        <v>1</v>
      </c>
      <c r="F1229" s="1">
        <v>6</v>
      </c>
      <c r="G1229" s="13">
        <v>19.02</v>
      </c>
      <c r="H1229" s="13">
        <v>817.52629999999999</v>
      </c>
      <c r="I1229" s="166">
        <v>0</v>
      </c>
      <c r="J1229" s="191">
        <v>0</v>
      </c>
      <c r="K1229" s="166">
        <v>0</v>
      </c>
      <c r="L1229" s="166">
        <v>0</v>
      </c>
      <c r="M1229" s="18">
        <v>0</v>
      </c>
      <c r="N1229" s="165">
        <f>VLOOKUP(Table2[[#This Row],[Code]],'MPG Payment'!$B$4:$Z$130,25,0)</f>
        <v>0</v>
      </c>
      <c r="O1229" s="170">
        <f t="shared" si="82"/>
        <v>818</v>
      </c>
      <c r="P1229" t="str">
        <f>IFERROR(VLOOKUP(D1229,'Bank Master'!$C$3:$D$7987,2,0),"Indirect")</f>
        <v>Direct</v>
      </c>
      <c r="Q1229" t="str">
        <f>IFERROR(VLOOKUP(A1229,Table1424[],6,0),0)</f>
        <v>LALITA DEVI</v>
      </c>
      <c r="R1229" t="str">
        <f>IFERROR(VLOOKUP(A1229,Table1424[],7,0),0)</f>
        <v>84027346320</v>
      </c>
      <c r="S1229" t="str">
        <f>IFERROR(VLOOKUP(A1229,Table1424[],8,0),0)</f>
        <v>SBIN0RRVCGB</v>
      </c>
      <c r="T1229">
        <f>IFERROR(VLOOKUP(A1229,Table1424[],9,0),0)</f>
        <v>0</v>
      </c>
      <c r="U1229" s="40">
        <f>IFERROR(VLOOKUP(A1229,Table1424[],10,0),0)</f>
        <v>46104</v>
      </c>
      <c r="V1229">
        <f t="shared" si="83"/>
        <v>1</v>
      </c>
      <c r="W1229" t="str">
        <f t="shared" si="84"/>
        <v>Available</v>
      </c>
      <c r="X1229" s="164" t="str" cm="1">
        <f t="array" aca="1" ref="X1229" ca="1">SUBSTITUTE(SUBSTITUTE(MID(CELL("filename"),FIND("[",CELL("filename"))+1,FIND("]",CELL("filename"))-FIND("[",CELL("filename"))-1)," JH Farmer Payment-",""),".xlsx","")</f>
        <v>Indent</v>
      </c>
      <c r="Y1229" s="13">
        <f t="shared" si="85"/>
        <v>12.894736593059939</v>
      </c>
      <c r="Z1229" s="3">
        <v>0</v>
      </c>
    </row>
    <row r="1230" spans="1:26" x14ac:dyDescent="0.25">
      <c r="A1230" t="str">
        <f>CONCATENATE(Table2[[#This Row],[Code]],Table2[[#This Row],[Farmers Code]])</f>
        <v>200700240007</v>
      </c>
      <c r="B1230" s="1" t="str">
        <f>INDEX('MPG Payment'!$A:$A,MATCH(Table2[[#This Row],[Code]],'MPG Payment'!B:B,0))</f>
        <v>BMC Code :2007</v>
      </c>
      <c r="C1230" t="str">
        <f>VLOOKUP(Table2[[#This Row],[Code]],'MPG Payment'!B:C,2,0)</f>
        <v>MURPA</v>
      </c>
      <c r="D1230" s="17">
        <v>20070024</v>
      </c>
      <c r="E1230" s="17" t="s">
        <v>20</v>
      </c>
      <c r="F1230" s="1">
        <v>12</v>
      </c>
      <c r="G1230" s="13">
        <v>46.32</v>
      </c>
      <c r="H1230" s="13">
        <v>1837.0761000000002</v>
      </c>
      <c r="I1230" s="166">
        <v>0</v>
      </c>
      <c r="J1230" s="191">
        <v>0</v>
      </c>
      <c r="K1230" s="166">
        <v>0</v>
      </c>
      <c r="L1230" s="166">
        <v>0</v>
      </c>
      <c r="M1230" s="18">
        <v>0</v>
      </c>
      <c r="N1230" s="165">
        <f>VLOOKUP(Table2[[#This Row],[Code]],'MPG Payment'!$B$4:$Z$130,25,0)</f>
        <v>0</v>
      </c>
      <c r="O1230" s="170">
        <f t="shared" si="82"/>
        <v>1837</v>
      </c>
      <c r="P1230" t="str">
        <f>IFERROR(VLOOKUP(D1230,'Bank Master'!$C$3:$D$7987,2,0),"Indirect")</f>
        <v>Direct</v>
      </c>
      <c r="Q1230" t="str">
        <f>IFERROR(VLOOKUP(A1230,Table1424[],6,0),0)</f>
        <v>TAPESHWAR YADAV</v>
      </c>
      <c r="R1230" t="str">
        <f>IFERROR(VLOOKUP(A1230,Table1424[],7,0),0)</f>
        <v>35185562527</v>
      </c>
      <c r="S1230" t="str">
        <f>IFERROR(VLOOKUP(A1230,Table1424[],8,0),0)</f>
        <v>SBIN0009498</v>
      </c>
      <c r="T1230">
        <f>IFERROR(VLOOKUP(A1230,Table1424[],9,0),0)</f>
        <v>0</v>
      </c>
      <c r="U1230" s="40">
        <f>IFERROR(VLOOKUP(A1230,Table1424[],10,0),0)</f>
        <v>46111</v>
      </c>
      <c r="V1230">
        <f t="shared" si="83"/>
        <v>1</v>
      </c>
      <c r="W1230" t="str">
        <f t="shared" si="84"/>
        <v>Available</v>
      </c>
      <c r="X1230" s="164" t="str" cm="1">
        <f t="array" aca="1" ref="X1230" ca="1">SUBSTITUTE(SUBSTITUTE(MID(CELL("filename"),FIND("[",CELL("filename"))+1,FIND("]",CELL("filename"))-FIND("[",CELL("filename"))-1)," JH Farmer Payment-",""),".xlsx","")</f>
        <v>Indent</v>
      </c>
      <c r="Y1230" s="13">
        <f t="shared" si="85"/>
        <v>23.796322538860107</v>
      </c>
      <c r="Z1230" s="3">
        <v>0</v>
      </c>
    </row>
    <row r="1231" spans="1:26" x14ac:dyDescent="0.25">
      <c r="A1231" t="str">
        <f>CONCATENATE(Table2[[#This Row],[Code]],Table2[[#This Row],[Farmers Code]])</f>
        <v>200700240008</v>
      </c>
      <c r="B1231" s="1" t="str">
        <f>INDEX('MPG Payment'!$A:$A,MATCH(Table2[[#This Row],[Code]],'MPG Payment'!B:B,0))</f>
        <v>BMC Code :2007</v>
      </c>
      <c r="C1231" t="str">
        <f>VLOOKUP(Table2[[#This Row],[Code]],'MPG Payment'!B:C,2,0)</f>
        <v>MURPA</v>
      </c>
      <c r="D1231" s="17">
        <v>20070024</v>
      </c>
      <c r="E1231" s="17" t="s">
        <v>41</v>
      </c>
      <c r="F1231" s="1">
        <v>11</v>
      </c>
      <c r="G1231" s="13">
        <v>25.39</v>
      </c>
      <c r="H1231" s="13">
        <v>907.56400000000008</v>
      </c>
      <c r="I1231" s="166">
        <v>0</v>
      </c>
      <c r="J1231" s="191">
        <v>0</v>
      </c>
      <c r="K1231" s="166">
        <v>0</v>
      </c>
      <c r="L1231" s="166">
        <v>0</v>
      </c>
      <c r="M1231" s="18">
        <v>0</v>
      </c>
      <c r="N1231" s="165">
        <f>VLOOKUP(Table2[[#This Row],[Code]],'MPG Payment'!$B$4:$Z$130,25,0)</f>
        <v>0</v>
      </c>
      <c r="O1231" s="170">
        <f t="shared" si="82"/>
        <v>908</v>
      </c>
      <c r="P1231" t="str">
        <f>IFERROR(VLOOKUP(D1231,'Bank Master'!$C$3:$D$7987,2,0),"Indirect")</f>
        <v>Direct</v>
      </c>
      <c r="Q1231" t="str">
        <f>IFERROR(VLOOKUP(A1231,Table1424[],6,0),0)</f>
        <v>ANIL KUMAR SINGH</v>
      </c>
      <c r="R1231" t="str">
        <f>IFERROR(VLOOKUP(A1231,Table1424[],7,0),0)</f>
        <v>3215562932</v>
      </c>
      <c r="S1231" t="str">
        <f>IFERROR(VLOOKUP(A1231,Table1424[],8,0),0)</f>
        <v>CBIN0281573</v>
      </c>
      <c r="T1231">
        <f>IFERROR(VLOOKUP(A1231,Table1424[],9,0),0)</f>
        <v>0</v>
      </c>
      <c r="U1231" s="40">
        <f>IFERROR(VLOOKUP(A1231,Table1424[],10,0),0)</f>
        <v>46111</v>
      </c>
      <c r="V1231">
        <f t="shared" si="83"/>
        <v>1</v>
      </c>
      <c r="W1231" t="str">
        <f t="shared" si="84"/>
        <v>Available</v>
      </c>
      <c r="X1231" s="164" t="str" cm="1">
        <f t="array" aca="1" ref="X1231" ca="1">SUBSTITUTE(SUBSTITUTE(MID(CELL("filename"),FIND("[",CELL("filename"))+1,FIND("]",CELL("filename"))-FIND("[",CELL("filename"))-1)," JH Farmer Payment-",""),".xlsx","")</f>
        <v>Indent</v>
      </c>
      <c r="Y1231" s="13">
        <f t="shared" si="85"/>
        <v>19.659716423788897</v>
      </c>
      <c r="Z1231" s="3">
        <v>0</v>
      </c>
    </row>
    <row r="1232" spans="1:26" x14ac:dyDescent="0.25">
      <c r="A1232" t="str">
        <f>CONCATENATE(Table2[[#This Row],[Code]],Table2[[#This Row],[Farmers Code]])</f>
        <v>200700240010</v>
      </c>
      <c r="B1232" s="1" t="str">
        <f>INDEX('MPG Payment'!$A:$A,MATCH(Table2[[#This Row],[Code]],'MPG Payment'!B:B,0))</f>
        <v>BMC Code :2007</v>
      </c>
      <c r="C1232" t="str">
        <f>VLOOKUP(Table2[[#This Row],[Code]],'MPG Payment'!B:C,2,0)</f>
        <v>MURPA</v>
      </c>
      <c r="D1232" s="17">
        <v>20070024</v>
      </c>
      <c r="E1232" s="17" t="s">
        <v>21</v>
      </c>
      <c r="F1232" s="1">
        <v>6</v>
      </c>
      <c r="G1232" s="13">
        <v>16.95</v>
      </c>
      <c r="H1232" s="13">
        <v>672.14139999999998</v>
      </c>
      <c r="I1232" s="166">
        <v>0</v>
      </c>
      <c r="J1232" s="191">
        <v>0</v>
      </c>
      <c r="K1232" s="166">
        <v>0</v>
      </c>
      <c r="L1232" s="166">
        <v>0</v>
      </c>
      <c r="M1232" s="18">
        <v>0</v>
      </c>
      <c r="N1232" s="165">
        <f>VLOOKUP(Table2[[#This Row],[Code]],'MPG Payment'!$B$4:$Z$130,25,0)</f>
        <v>0</v>
      </c>
      <c r="O1232" s="170">
        <f t="shared" si="82"/>
        <v>672</v>
      </c>
      <c r="P1232" t="str">
        <f>IFERROR(VLOOKUP(D1232,'Bank Master'!$C$3:$D$7987,2,0),"Indirect")</f>
        <v>Direct</v>
      </c>
      <c r="Q1232" t="str">
        <f>IFERROR(VLOOKUP(A1232,Table1424[],6,0),0)</f>
        <v>BIPIN KUMAR YADAV</v>
      </c>
      <c r="R1232" t="str">
        <f>IFERROR(VLOOKUP(A1232,Table1424[],7,0),0)</f>
        <v>5108813088</v>
      </c>
      <c r="S1232" t="str">
        <f>IFERROR(VLOOKUP(A1232,Table1424[],8,0),0)</f>
        <v>CBIN0281573</v>
      </c>
      <c r="T1232">
        <f>IFERROR(VLOOKUP(A1232,Table1424[],9,0),0)</f>
        <v>0</v>
      </c>
      <c r="U1232" s="40">
        <f>IFERROR(VLOOKUP(A1232,Table1424[],10,0),0)</f>
        <v>46116</v>
      </c>
      <c r="V1232">
        <f t="shared" si="83"/>
        <v>1</v>
      </c>
      <c r="W1232" t="str">
        <f t="shared" si="84"/>
        <v>Available</v>
      </c>
      <c r="X1232" s="164" t="str" cm="1">
        <f t="array" aca="1" ref="X1232" ca="1">SUBSTITUTE(SUBSTITUTE(MID(CELL("filename"),FIND("[",CELL("filename"))+1,FIND("]",CELL("filename"))-FIND("[",CELL("filename"))-1)," JH Farmer Payment-",""),".xlsx","")</f>
        <v>Indent</v>
      </c>
      <c r="Y1232" s="13">
        <f t="shared" si="85"/>
        <v>11.896307964601771</v>
      </c>
      <c r="Z1232" s="3">
        <v>0</v>
      </c>
    </row>
    <row r="1233" spans="1:26" x14ac:dyDescent="0.25">
      <c r="A1233" t="str">
        <f>CONCATENATE(Table2[[#This Row],[Code]],Table2[[#This Row],[Farmers Code]])</f>
        <v>200700240013</v>
      </c>
      <c r="B1233" s="1" t="str">
        <f>INDEX('MPG Payment'!$A:$A,MATCH(Table2[[#This Row],[Code]],'MPG Payment'!B:B,0))</f>
        <v>BMC Code :2007</v>
      </c>
      <c r="C1233" t="str">
        <f>VLOOKUP(Table2[[#This Row],[Code]],'MPG Payment'!B:C,2,0)</f>
        <v>MURPA</v>
      </c>
      <c r="D1233" s="17">
        <v>20070024</v>
      </c>
      <c r="E1233" s="17" t="s">
        <v>23</v>
      </c>
      <c r="F1233" s="1">
        <v>7</v>
      </c>
      <c r="G1233" s="13">
        <v>10.51</v>
      </c>
      <c r="H1233" s="13">
        <v>451.38479999999998</v>
      </c>
      <c r="I1233" s="166">
        <v>0</v>
      </c>
      <c r="J1233" s="191">
        <v>0</v>
      </c>
      <c r="K1233" s="166">
        <v>0</v>
      </c>
      <c r="L1233" s="166">
        <v>0</v>
      </c>
      <c r="M1233" s="18">
        <v>0</v>
      </c>
      <c r="N1233" s="165">
        <f>VLOOKUP(Table2[[#This Row],[Code]],'MPG Payment'!$B$4:$Z$130,25,0)</f>
        <v>0</v>
      </c>
      <c r="O1233" s="170">
        <f t="shared" si="82"/>
        <v>451</v>
      </c>
      <c r="P1233" t="str">
        <f>IFERROR(VLOOKUP(D1233,'Bank Master'!$C$3:$D$7987,2,0),"Indirect")</f>
        <v>Direct</v>
      </c>
      <c r="Q1233" t="str">
        <f>IFERROR(VLOOKUP(A1233,Table1424[],6,0),0)</f>
        <v>REKHA DEVI</v>
      </c>
      <c r="R1233" t="str">
        <f>IFERROR(VLOOKUP(A1233,Table1424[],7,0),0)</f>
        <v>35799872257</v>
      </c>
      <c r="S1233" t="str">
        <f>IFERROR(VLOOKUP(A1233,Table1424[],8,0),0)</f>
        <v>SBIN0009498</v>
      </c>
      <c r="T1233">
        <f>IFERROR(VLOOKUP(A1233,Table1424[],9,0),0)</f>
        <v>0</v>
      </c>
      <c r="U1233" s="40">
        <f>IFERROR(VLOOKUP(A1233,Table1424[],10,0),0)</f>
        <v>46132</v>
      </c>
      <c r="V1233">
        <f t="shared" si="83"/>
        <v>1</v>
      </c>
      <c r="W1233" t="str">
        <f t="shared" si="84"/>
        <v>Available</v>
      </c>
      <c r="X1233" s="164" t="str" cm="1">
        <f t="array" aca="1" ref="X1233" ca="1">SUBSTITUTE(SUBSTITUTE(MID(CELL("filename"),FIND("[",CELL("filename"))+1,FIND("]",CELL("filename"))-FIND("[",CELL("filename"))-1)," JH Farmer Payment-",""),".xlsx","")</f>
        <v>Indent</v>
      </c>
      <c r="Y1233" s="13">
        <f t="shared" si="85"/>
        <v>15.031843958135111</v>
      </c>
      <c r="Z1233" s="3">
        <v>0</v>
      </c>
    </row>
    <row r="1234" spans="1:26" x14ac:dyDescent="0.25">
      <c r="A1234" t="str">
        <f>CONCATENATE(Table2[[#This Row],[Code]],Table2[[#This Row],[Farmers Code]])</f>
        <v>200700240015</v>
      </c>
      <c r="B1234" s="1" t="str">
        <f>INDEX('MPG Payment'!$A:$A,MATCH(Table2[[#This Row],[Code]],'MPG Payment'!B:B,0))</f>
        <v>BMC Code :2007</v>
      </c>
      <c r="C1234" t="str">
        <f>VLOOKUP(Table2[[#This Row],[Code]],'MPG Payment'!B:C,2,0)</f>
        <v>MURPA</v>
      </c>
      <c r="D1234" s="17">
        <v>20070024</v>
      </c>
      <c r="E1234" s="17" t="s">
        <v>25</v>
      </c>
      <c r="F1234" s="1">
        <v>13</v>
      </c>
      <c r="G1234" s="13">
        <v>35.6</v>
      </c>
      <c r="H1234" s="13">
        <v>1443.6383000000003</v>
      </c>
      <c r="I1234" s="166">
        <v>0</v>
      </c>
      <c r="J1234" s="191">
        <v>0</v>
      </c>
      <c r="K1234" s="166">
        <v>0</v>
      </c>
      <c r="L1234" s="166">
        <v>0</v>
      </c>
      <c r="M1234" s="18">
        <v>0</v>
      </c>
      <c r="N1234" s="165">
        <f>VLOOKUP(Table2[[#This Row],[Code]],'MPG Payment'!$B$4:$Z$130,25,0)</f>
        <v>0</v>
      </c>
      <c r="O1234" s="170">
        <f t="shared" si="82"/>
        <v>1444</v>
      </c>
      <c r="P1234" t="str">
        <f>IFERROR(VLOOKUP(D1234,'Bank Master'!$C$3:$D$7987,2,0),"Indirect")</f>
        <v>Direct</v>
      </c>
      <c r="Q1234" t="str">
        <f>IFERROR(VLOOKUP(A1234,Table1424[],6,0),0)</f>
        <v>PUNAM KUMARI</v>
      </c>
      <c r="R1234" t="str">
        <f>IFERROR(VLOOKUP(A1234,Table1424[],7,0),0)</f>
        <v>41592821288</v>
      </c>
      <c r="S1234" t="str">
        <f>IFERROR(VLOOKUP(A1234,Table1424[],8,0),0)</f>
        <v>SBIN0002926</v>
      </c>
      <c r="T1234">
        <f>IFERROR(VLOOKUP(A1234,Table1424[],9,0),0)</f>
        <v>0</v>
      </c>
      <c r="U1234" s="40">
        <f>IFERROR(VLOOKUP(A1234,Table1424[],10,0),0)</f>
        <v>46132</v>
      </c>
      <c r="V1234">
        <f t="shared" si="83"/>
        <v>1</v>
      </c>
      <c r="W1234" t="str">
        <f t="shared" si="84"/>
        <v>Available</v>
      </c>
      <c r="X1234" s="164" t="str" cm="1">
        <f t="array" aca="1" ref="X1234" ca="1">SUBSTITUTE(SUBSTITUTE(MID(CELL("filename"),FIND("[",CELL("filename"))+1,FIND("]",CELL("filename"))-FIND("[",CELL("filename"))-1)," JH Farmer Payment-",""),".xlsx","")</f>
        <v>Indent</v>
      </c>
      <c r="Y1234" s="13">
        <f t="shared" si="85"/>
        <v>26.358564466292137</v>
      </c>
      <c r="Z1234" s="3">
        <v>0</v>
      </c>
    </row>
    <row r="1235" spans="1:26" x14ac:dyDescent="0.25">
      <c r="A1235" t="str">
        <f>CONCATENATE(Table2[[#This Row],[Code]],Table2[[#This Row],[Farmers Code]])</f>
        <v>200700240016</v>
      </c>
      <c r="B1235" s="1" t="str">
        <f>INDEX('MPG Payment'!$A:$A,MATCH(Table2[[#This Row],[Code]],'MPG Payment'!B:B,0))</f>
        <v>BMC Code :2007</v>
      </c>
      <c r="C1235" t="str">
        <f>VLOOKUP(Table2[[#This Row],[Code]],'MPG Payment'!B:C,2,0)</f>
        <v>MURPA</v>
      </c>
      <c r="D1235" s="17">
        <v>20070024</v>
      </c>
      <c r="E1235" s="17" t="s">
        <v>26</v>
      </c>
      <c r="F1235" s="1">
        <v>14</v>
      </c>
      <c r="G1235" s="13">
        <v>61.269999999999989</v>
      </c>
      <c r="H1235" s="13">
        <v>2962.5443999999998</v>
      </c>
      <c r="I1235" s="166">
        <v>0</v>
      </c>
      <c r="J1235" s="191">
        <v>0</v>
      </c>
      <c r="K1235" s="166">
        <v>0</v>
      </c>
      <c r="L1235" s="166">
        <v>0</v>
      </c>
      <c r="M1235" s="18">
        <v>0</v>
      </c>
      <c r="N1235" s="165">
        <f>VLOOKUP(Table2[[#This Row],[Code]],'MPG Payment'!$B$4:$Z$130,25,0)</f>
        <v>0</v>
      </c>
      <c r="O1235" s="170">
        <f t="shared" si="82"/>
        <v>2963</v>
      </c>
      <c r="P1235" t="str">
        <f>IFERROR(VLOOKUP(D1235,'Bank Master'!$C$3:$D$7987,2,0),"Indirect")</f>
        <v>Direct</v>
      </c>
      <c r="Q1235" t="str">
        <f>IFERROR(VLOOKUP(A1235,Table1424[],6,0),0)</f>
        <v>KAPURVA DEVI</v>
      </c>
      <c r="R1235" t="str">
        <f>IFERROR(VLOOKUP(A1235,Table1424[],7,0),0)</f>
        <v>2901001508</v>
      </c>
      <c r="S1235" t="str">
        <f>IFERROR(VLOOKUP(A1235,Table1424[],8,0),0)</f>
        <v>CBIN0281573</v>
      </c>
      <c r="T1235">
        <f>IFERROR(VLOOKUP(A1235,Table1424[],9,0),0)</f>
        <v>0</v>
      </c>
      <c r="U1235" s="40">
        <f>IFERROR(VLOOKUP(A1235,Table1424[],10,0),0)</f>
        <v>46132</v>
      </c>
      <c r="V1235">
        <f t="shared" si="83"/>
        <v>1</v>
      </c>
      <c r="W1235" t="str">
        <f t="shared" si="84"/>
        <v>Available</v>
      </c>
      <c r="X1235" s="164" t="str" cm="1">
        <f t="array" aca="1" ref="X1235" ca="1">SUBSTITUTE(SUBSTITUTE(MID(CELL("filename"),FIND("[",CELL("filename"))+1,FIND("]",CELL("filename"))-FIND("[",CELL("filename"))-1)," JH Farmer Payment-",""),".xlsx","")</f>
        <v>Indent</v>
      </c>
      <c r="Y1235" s="13">
        <f t="shared" si="85"/>
        <v>33.846598335237481</v>
      </c>
      <c r="Z1235" s="3">
        <v>0</v>
      </c>
    </row>
    <row r="1236" spans="1:26" x14ac:dyDescent="0.25">
      <c r="A1236" t="str">
        <f>CONCATENATE(Table2[[#This Row],[Code]],Table2[[#This Row],[Farmers Code]])</f>
        <v>200700240017</v>
      </c>
      <c r="B1236" s="1" t="str">
        <f>INDEX('MPG Payment'!$A:$A,MATCH(Table2[[#This Row],[Code]],'MPG Payment'!B:B,0))</f>
        <v>BMC Code :2007</v>
      </c>
      <c r="C1236" t="str">
        <f>VLOOKUP(Table2[[#This Row],[Code]],'MPG Payment'!B:C,2,0)</f>
        <v>MURPA</v>
      </c>
      <c r="D1236" s="17">
        <v>20070024</v>
      </c>
      <c r="E1236" s="17" t="s">
        <v>27</v>
      </c>
      <c r="F1236" s="1">
        <v>6</v>
      </c>
      <c r="G1236" s="13">
        <v>9.5100000000000016</v>
      </c>
      <c r="H1236" s="13">
        <v>426.24800000000005</v>
      </c>
      <c r="I1236" s="166">
        <v>0</v>
      </c>
      <c r="J1236" s="191">
        <v>0</v>
      </c>
      <c r="K1236" s="166">
        <v>0</v>
      </c>
      <c r="L1236" s="166">
        <v>0</v>
      </c>
      <c r="M1236" s="18">
        <v>0</v>
      </c>
      <c r="N1236" s="165">
        <f>VLOOKUP(Table2[[#This Row],[Code]],'MPG Payment'!$B$4:$Z$130,25,0)</f>
        <v>0</v>
      </c>
      <c r="O1236" s="170">
        <f t="shared" si="82"/>
        <v>426</v>
      </c>
      <c r="P1236" t="str">
        <f>IFERROR(VLOOKUP(D1236,'Bank Master'!$C$3:$D$7987,2,0),"Indirect")</f>
        <v>Direct</v>
      </c>
      <c r="Q1236" t="str">
        <f>IFERROR(VLOOKUP(A1236,Table1424[],6,0),0)</f>
        <v>LALITA DEVI</v>
      </c>
      <c r="R1236" t="str">
        <f>IFERROR(VLOOKUP(A1236,Table1424[],7,0),0)</f>
        <v>84035676245</v>
      </c>
      <c r="S1236" t="str">
        <f>IFERROR(VLOOKUP(A1236,Table1424[],8,0),0)</f>
        <v>SBIN0RRVCGB</v>
      </c>
      <c r="T1236">
        <f>IFERROR(VLOOKUP(A1236,Table1424[],9,0),0)</f>
        <v>0</v>
      </c>
      <c r="U1236" s="40">
        <f>IFERROR(VLOOKUP(A1236,Table1424[],10,0),0)</f>
        <v>46140</v>
      </c>
      <c r="V1236">
        <f t="shared" si="83"/>
        <v>1</v>
      </c>
      <c r="W1236" t="str">
        <f t="shared" si="84"/>
        <v>Available</v>
      </c>
      <c r="X1236" s="164" t="str" cm="1">
        <f t="array" aca="1" ref="X1236" ca="1">SUBSTITUTE(SUBSTITUTE(MID(CELL("filename"),FIND("[",CELL("filename"))+1,FIND("]",CELL("filename"))-FIND("[",CELL("filename"))-1)," JH Farmer Payment-",""),".xlsx","")</f>
        <v>Indent</v>
      </c>
      <c r="Y1236" s="13">
        <f t="shared" si="85"/>
        <v>13.446309148264987</v>
      </c>
      <c r="Z1236" s="3">
        <v>0</v>
      </c>
    </row>
    <row r="1237" spans="1:26" x14ac:dyDescent="0.25">
      <c r="A1237" t="str">
        <f>CONCATENATE(Table2[[#This Row],[Code]],Table2[[#This Row],[Farmers Code]])</f>
        <v>200700240021</v>
      </c>
      <c r="B1237" s="1" t="str">
        <f>INDEX('MPG Payment'!$A:$A,MATCH(Table2[[#This Row],[Code]],'MPG Payment'!B:B,0))</f>
        <v>BMC Code :2007</v>
      </c>
      <c r="C1237" t="str">
        <f>VLOOKUP(Table2[[#This Row],[Code]],'MPG Payment'!B:C,2,0)</f>
        <v>MURPA</v>
      </c>
      <c r="D1237" s="17">
        <v>20070024</v>
      </c>
      <c r="E1237" s="17" t="s">
        <v>28</v>
      </c>
      <c r="F1237" s="1">
        <v>11</v>
      </c>
      <c r="G1237" s="13">
        <v>16.61</v>
      </c>
      <c r="H1237" s="13">
        <v>699.14940000000001</v>
      </c>
      <c r="I1237" s="166">
        <v>0</v>
      </c>
      <c r="J1237" s="191">
        <v>0</v>
      </c>
      <c r="K1237" s="166">
        <v>0</v>
      </c>
      <c r="L1237" s="166">
        <v>0</v>
      </c>
      <c r="M1237" s="18">
        <v>0</v>
      </c>
      <c r="N1237" s="165">
        <f>VLOOKUP(Table2[[#This Row],[Code]],'MPG Payment'!$B$4:$Z$130,25,0)</f>
        <v>0</v>
      </c>
      <c r="O1237" s="170">
        <f t="shared" si="82"/>
        <v>699</v>
      </c>
      <c r="P1237" t="str">
        <f>IFERROR(VLOOKUP(D1237,'Bank Master'!$C$3:$D$7987,2,0),"Indirect")</f>
        <v>Direct</v>
      </c>
      <c r="Q1237" t="str">
        <f>IFERROR(VLOOKUP(A1237,Table1424[],6,0),0)</f>
        <v>MUNITA DEVI</v>
      </c>
      <c r="R1237" t="str">
        <f>IFERROR(VLOOKUP(A1237,Table1424[],7,0),0)</f>
        <v>42560327708</v>
      </c>
      <c r="S1237" t="str">
        <f>IFERROR(VLOOKUP(A1237,Table1424[],8,0),0)</f>
        <v>SBIN0009498</v>
      </c>
      <c r="T1237">
        <f>IFERROR(VLOOKUP(A1237,Table1424[],9,0),0)</f>
        <v>0</v>
      </c>
      <c r="U1237" s="40">
        <f>IFERROR(VLOOKUP(A1237,Table1424[],10,0),0)</f>
        <v>46140</v>
      </c>
      <c r="V1237">
        <f t="shared" si="83"/>
        <v>1</v>
      </c>
      <c r="W1237" t="str">
        <f t="shared" si="84"/>
        <v>Available</v>
      </c>
      <c r="X1237" s="164" t="str" cm="1">
        <f t="array" aca="1" ref="X1237" ca="1">SUBSTITUTE(SUBSTITUTE(MID(CELL("filename"),FIND("[",CELL("filename"))+1,FIND("]",CELL("filename"))-FIND("[",CELL("filename"))-1)," JH Farmer Payment-",""),".xlsx","")</f>
        <v>Indent</v>
      </c>
      <c r="Y1237" s="13">
        <f t="shared" si="85"/>
        <v>23.150642384105961</v>
      </c>
      <c r="Z1237" s="3">
        <v>0</v>
      </c>
    </row>
    <row r="1238" spans="1:26" x14ac:dyDescent="0.25">
      <c r="A1238" t="str">
        <f>CONCATENATE(Table2[[#This Row],[Code]],Table2[[#This Row],[Farmers Code]])</f>
        <v>200700240022</v>
      </c>
      <c r="B1238" s="1" t="str">
        <f>INDEX('MPG Payment'!$A:$A,MATCH(Table2[[#This Row],[Code]],'MPG Payment'!B:B,0))</f>
        <v>BMC Code :2007</v>
      </c>
      <c r="C1238" t="str">
        <f>VLOOKUP(Table2[[#This Row],[Code]],'MPG Payment'!B:C,2,0)</f>
        <v>MURPA</v>
      </c>
      <c r="D1238" s="17">
        <v>20070024</v>
      </c>
      <c r="E1238" s="17" t="s">
        <v>37</v>
      </c>
      <c r="F1238" s="1">
        <v>5</v>
      </c>
      <c r="G1238" s="13">
        <v>12.46</v>
      </c>
      <c r="H1238" s="13">
        <v>439.0127</v>
      </c>
      <c r="I1238" s="166">
        <v>0</v>
      </c>
      <c r="J1238" s="191">
        <v>0</v>
      </c>
      <c r="K1238" s="166">
        <v>0</v>
      </c>
      <c r="L1238" s="166">
        <v>0</v>
      </c>
      <c r="M1238" s="18">
        <v>0</v>
      </c>
      <c r="N1238" s="165">
        <f>VLOOKUP(Table2[[#This Row],[Code]],'MPG Payment'!$B$4:$Z$130,25,0)</f>
        <v>0</v>
      </c>
      <c r="O1238" s="170">
        <f t="shared" si="82"/>
        <v>439</v>
      </c>
      <c r="P1238" t="str">
        <f>IFERROR(VLOOKUP(D1238,'Bank Master'!$C$3:$D$7987,2,0),"Indirect")</f>
        <v>Direct</v>
      </c>
      <c r="Q1238" t="str">
        <f>IFERROR(VLOOKUP(A1238,Table1424[],6,0),0)</f>
        <v>OM PRAKASH KUMAR</v>
      </c>
      <c r="R1238" t="str">
        <f>IFERROR(VLOOKUP(A1238,Table1424[],7,0),0)</f>
        <v>32217261971</v>
      </c>
      <c r="S1238" t="str">
        <f>IFERROR(VLOOKUP(A1238,Table1424[],8,0),0)</f>
        <v>SBIN0009498</v>
      </c>
      <c r="T1238">
        <f>IFERROR(VLOOKUP(A1238,Table1424[],9,0),0)</f>
        <v>0</v>
      </c>
      <c r="U1238" s="40">
        <f>IFERROR(VLOOKUP(A1238,Table1424[],10,0),0)</f>
        <v>46146</v>
      </c>
      <c r="V1238">
        <f t="shared" si="83"/>
        <v>1</v>
      </c>
      <c r="W1238" t="str">
        <f t="shared" si="84"/>
        <v>Available</v>
      </c>
      <c r="X1238" s="164" t="str" cm="1">
        <f t="array" aca="1" ref="X1238" ca="1">SUBSTITUTE(SUBSTITUTE(MID(CELL("filename"),FIND("[",CELL("filename"))+1,FIND("]",CELL("filename"))-FIND("[",CELL("filename"))-1)," JH Farmer Payment-",""),".xlsx","")</f>
        <v>Indent</v>
      </c>
      <c r="Y1238" s="13">
        <f t="shared" si="85"/>
        <v>8.8084410112359546</v>
      </c>
      <c r="Z1238" s="3">
        <v>0</v>
      </c>
    </row>
    <row r="1239" spans="1:26" x14ac:dyDescent="0.25">
      <c r="A1239" t="str">
        <f>CONCATENATE(Table2[[#This Row],[Code]],Table2[[#This Row],[Farmers Code]])</f>
        <v>200700240028</v>
      </c>
      <c r="B1239" s="1" t="str">
        <f>INDEX('MPG Payment'!$A:$A,MATCH(Table2[[#This Row],[Code]],'MPG Payment'!B:B,0))</f>
        <v>BMC Code :2007</v>
      </c>
      <c r="C1239" t="str">
        <f>VLOOKUP(Table2[[#This Row],[Code]],'MPG Payment'!B:C,2,0)</f>
        <v>MURPA</v>
      </c>
      <c r="D1239" s="17">
        <v>20070024</v>
      </c>
      <c r="E1239" s="17" t="s">
        <v>30</v>
      </c>
      <c r="F1239" s="1">
        <v>6</v>
      </c>
      <c r="G1239" s="13">
        <v>37</v>
      </c>
      <c r="H1239" s="13">
        <v>1802.1347999999998</v>
      </c>
      <c r="I1239" s="166">
        <v>0</v>
      </c>
      <c r="J1239" s="191">
        <v>0</v>
      </c>
      <c r="K1239" s="166">
        <v>0</v>
      </c>
      <c r="L1239" s="166">
        <v>0</v>
      </c>
      <c r="M1239" s="18">
        <v>0</v>
      </c>
      <c r="N1239" s="165">
        <f>VLOOKUP(Table2[[#This Row],[Code]],'MPG Payment'!$B$4:$Z$130,25,0)</f>
        <v>0</v>
      </c>
      <c r="O1239" s="170">
        <f t="shared" si="82"/>
        <v>1802</v>
      </c>
      <c r="P1239" t="str">
        <f>IFERROR(VLOOKUP(D1239,'Bank Master'!$C$3:$D$7987,2,0),"Indirect")</f>
        <v>Direct</v>
      </c>
      <c r="Q1239" t="str">
        <f>IFERROR(VLOOKUP(A1239,Table1424[],6,0),0)</f>
        <v>Ranjan Kumar</v>
      </c>
      <c r="R1239" t="str">
        <f>IFERROR(VLOOKUP(A1239,Table1424[],7,0),0)</f>
        <v>34852842752</v>
      </c>
      <c r="S1239" t="str">
        <f>IFERROR(VLOOKUP(A1239,Table1424[],8,0),0)</f>
        <v>SBIN0012632</v>
      </c>
      <c r="T1239">
        <f>IFERROR(VLOOKUP(A1239,Table1424[],9,0),0)</f>
        <v>0</v>
      </c>
      <c r="U1239" s="40">
        <f>IFERROR(VLOOKUP(A1239,Table1424[],10,0),0)</f>
        <v>46146</v>
      </c>
      <c r="V1239">
        <f t="shared" si="83"/>
        <v>1</v>
      </c>
      <c r="W1239" t="str">
        <f t="shared" si="84"/>
        <v>Available</v>
      </c>
      <c r="X1239" s="164" t="str" cm="1">
        <f t="array" aca="1" ref="X1239" ca="1">SUBSTITUTE(SUBSTITUTE(MID(CELL("filename"),FIND("[",CELL("filename"))+1,FIND("]",CELL("filename"))-FIND("[",CELL("filename"))-1)," JH Farmer Payment-",""),".xlsx","")</f>
        <v>Indent</v>
      </c>
      <c r="Y1239" s="13">
        <f t="shared" si="85"/>
        <v>14.611903783783784</v>
      </c>
      <c r="Z1239" s="3">
        <v>0</v>
      </c>
    </row>
    <row r="1240" spans="1:26" x14ac:dyDescent="0.25">
      <c r="A1240" t="str">
        <f>CONCATENATE(Table2[[#This Row],[Code]],Table2[[#This Row],[Farmers Code]])</f>
        <v>200700240031</v>
      </c>
      <c r="B1240" s="1" t="str">
        <f>INDEX('MPG Payment'!$A:$A,MATCH(Table2[[#This Row],[Code]],'MPG Payment'!B:B,0))</f>
        <v>BMC Code :2007</v>
      </c>
      <c r="C1240" t="str">
        <f>VLOOKUP(Table2[[#This Row],[Code]],'MPG Payment'!B:C,2,0)</f>
        <v>MURPA</v>
      </c>
      <c r="D1240" s="17">
        <v>20070024</v>
      </c>
      <c r="E1240" s="17" t="s">
        <v>422</v>
      </c>
      <c r="F1240" s="1">
        <v>7</v>
      </c>
      <c r="G1240" s="13">
        <v>36.79</v>
      </c>
      <c r="H1240" s="13">
        <v>1726.9152000000001</v>
      </c>
      <c r="I1240" s="166">
        <v>0</v>
      </c>
      <c r="J1240" s="191">
        <v>0</v>
      </c>
      <c r="K1240" s="166">
        <v>0</v>
      </c>
      <c r="L1240" s="166">
        <v>0</v>
      </c>
      <c r="M1240" s="18">
        <v>0</v>
      </c>
      <c r="N1240" s="165">
        <f>VLOOKUP(Table2[[#This Row],[Code]],'MPG Payment'!$B$4:$Z$130,25,0)</f>
        <v>0</v>
      </c>
      <c r="O1240" s="170">
        <f t="shared" si="82"/>
        <v>1727</v>
      </c>
      <c r="P1240" t="str">
        <f>IFERROR(VLOOKUP(D1240,'Bank Master'!$C$3:$D$7987,2,0),"Indirect")</f>
        <v>Direct</v>
      </c>
      <c r="Q1240" t="str">
        <f>IFERROR(VLOOKUP(A1240,Table1424[],6,0),0)</f>
        <v>GUDIYA KUMARI</v>
      </c>
      <c r="R1240" t="str">
        <f>IFERROR(VLOOKUP(A1240,Table1424[],7,0),0)</f>
        <v>748102010011628</v>
      </c>
      <c r="S1240" t="str">
        <f>IFERROR(VLOOKUP(A1240,Table1424[],8,0),0)</f>
        <v>UBIN0574813</v>
      </c>
      <c r="T1240">
        <f>IFERROR(VLOOKUP(A1240,Table1424[],9,0),0)</f>
        <v>0</v>
      </c>
      <c r="U1240" s="40">
        <f>IFERROR(VLOOKUP(A1240,Table1424[],10,0),0)</f>
        <v>46195</v>
      </c>
      <c r="V1240">
        <f t="shared" si="83"/>
        <v>1</v>
      </c>
      <c r="W1240" t="str">
        <f t="shared" si="84"/>
        <v>Available</v>
      </c>
      <c r="X1240" s="164" t="str" cm="1">
        <f t="array" aca="1" ref="X1240" ca="1">SUBSTITUTE(SUBSTITUTE(MID(CELL("filename"),FIND("[",CELL("filename"))+1,FIND("]",CELL("filename"))-FIND("[",CELL("filename"))-1)," JH Farmer Payment-",""),".xlsx","")</f>
        <v>Indent</v>
      </c>
      <c r="Y1240" s="13">
        <f t="shared" si="85"/>
        <v>16.428929600434905</v>
      </c>
      <c r="Z1240" s="3">
        <v>0</v>
      </c>
    </row>
    <row r="1241" spans="1:26" x14ac:dyDescent="0.25">
      <c r="A1241" t="str">
        <f>CONCATENATE(Table2[[#This Row],[Code]],Table2[[#This Row],[Farmers Code]])</f>
        <v>200700240032</v>
      </c>
      <c r="B1241" s="1" t="str">
        <f>INDEX('MPG Payment'!$A:$A,MATCH(Table2[[#This Row],[Code]],'MPG Payment'!B:B,0))</f>
        <v>BMC Code :2007</v>
      </c>
      <c r="C1241" t="str">
        <f>VLOOKUP(Table2[[#This Row],[Code]],'MPG Payment'!B:C,2,0)</f>
        <v>MURPA</v>
      </c>
      <c r="D1241" s="17">
        <v>20070024</v>
      </c>
      <c r="E1241" s="17" t="s">
        <v>8</v>
      </c>
      <c r="F1241" s="1">
        <v>6</v>
      </c>
      <c r="G1241" s="13">
        <v>9.94</v>
      </c>
      <c r="H1241" s="13">
        <v>420.31</v>
      </c>
      <c r="I1241" s="166">
        <v>0</v>
      </c>
      <c r="J1241" s="191">
        <v>0</v>
      </c>
      <c r="K1241" s="166">
        <v>0</v>
      </c>
      <c r="L1241" s="166">
        <v>0</v>
      </c>
      <c r="M1241" s="18">
        <v>0</v>
      </c>
      <c r="N1241" s="165">
        <f>VLOOKUP(Table2[[#This Row],[Code]],'MPG Payment'!$B$4:$Z$130,25,0)</f>
        <v>0</v>
      </c>
      <c r="O1241" s="170">
        <f t="shared" si="82"/>
        <v>420</v>
      </c>
      <c r="P1241" t="str">
        <f>IFERROR(VLOOKUP(D1241,'Bank Master'!$C$3:$D$7987,2,0),"Indirect")</f>
        <v>Direct</v>
      </c>
      <c r="Q1241" t="str">
        <f>IFERROR(VLOOKUP(A1241,Table1424[],6,0),0)</f>
        <v>MANITA DEVI</v>
      </c>
      <c r="R1241" t="str">
        <f>IFERROR(VLOOKUP(A1241,Table1424[],7,0),0)</f>
        <v>36510190878</v>
      </c>
      <c r="S1241" t="str">
        <f>IFERROR(VLOOKUP(A1241,Table1424[],8,0),0)</f>
        <v>SBIN0009498</v>
      </c>
      <c r="T1241">
        <f>IFERROR(VLOOKUP(A1241,Table1424[],9,0),0)</f>
        <v>0</v>
      </c>
      <c r="U1241" s="40">
        <f>IFERROR(VLOOKUP(A1241,Table1424[],10,0),0)</f>
        <v>46153</v>
      </c>
      <c r="V1241">
        <f t="shared" si="83"/>
        <v>1</v>
      </c>
      <c r="W1241" t="str">
        <f t="shared" si="84"/>
        <v>Available</v>
      </c>
      <c r="X1241" s="164" t="str" cm="1">
        <f t="array" aca="1" ref="X1241" ca="1">SUBSTITUTE(SUBSTITUTE(MID(CELL("filename"),FIND("[",CELL("filename"))+1,FIND("]",CELL("filename"))-FIND("[",CELL("filename"))-1)," JH Farmer Payment-",""),".xlsx","")</f>
        <v>Indent</v>
      </c>
      <c r="Y1241" s="13">
        <f t="shared" si="85"/>
        <v>12.685412474849098</v>
      </c>
      <c r="Z1241" s="3">
        <v>0</v>
      </c>
    </row>
    <row r="1242" spans="1:26" x14ac:dyDescent="0.25">
      <c r="A1242" t="str">
        <f>CONCATENATE(Table2[[#This Row],[Code]],Table2[[#This Row],[Farmers Code]])</f>
        <v>200700240033</v>
      </c>
      <c r="B1242" s="1" t="str">
        <f>INDEX('MPG Payment'!$A:$A,MATCH(Table2[[#This Row],[Code]],'MPG Payment'!B:B,0))</f>
        <v>BMC Code :2007</v>
      </c>
      <c r="C1242" t="str">
        <f>VLOOKUP(Table2[[#This Row],[Code]],'MPG Payment'!B:C,2,0)</f>
        <v>MURPA</v>
      </c>
      <c r="D1242" s="17">
        <v>20070024</v>
      </c>
      <c r="E1242" s="17" t="s">
        <v>32</v>
      </c>
      <c r="F1242" s="1">
        <v>7</v>
      </c>
      <c r="G1242" s="13">
        <v>21.490000000000002</v>
      </c>
      <c r="H1242" s="13">
        <v>897.38670000000002</v>
      </c>
      <c r="I1242" s="166">
        <v>0</v>
      </c>
      <c r="J1242" s="191">
        <v>0</v>
      </c>
      <c r="K1242" s="166">
        <v>0</v>
      </c>
      <c r="L1242" s="166">
        <v>0</v>
      </c>
      <c r="M1242" s="18">
        <v>0</v>
      </c>
      <c r="N1242" s="165">
        <f>VLOOKUP(Table2[[#This Row],[Code]],'MPG Payment'!$B$4:$Z$130,25,0)</f>
        <v>0</v>
      </c>
      <c r="O1242" s="170">
        <f t="shared" si="82"/>
        <v>897</v>
      </c>
      <c r="P1242" t="str">
        <f>IFERROR(VLOOKUP(D1242,'Bank Master'!$C$3:$D$7987,2,0),"Indirect")</f>
        <v>Direct</v>
      </c>
      <c r="Q1242" t="str">
        <f>IFERROR(VLOOKUP(A1242,Table1424[],6,0),0)</f>
        <v>GITA DEVI</v>
      </c>
      <c r="R1242" t="str">
        <f>IFERROR(VLOOKUP(A1242,Table1424[],7,0),0)</f>
        <v>9473000100003210</v>
      </c>
      <c r="S1242" t="str">
        <f>IFERROR(VLOOKUP(A1242,Table1424[],8,0),0)</f>
        <v>PUNB0947300</v>
      </c>
      <c r="T1242">
        <f>IFERROR(VLOOKUP(A1242,Table1424[],9,0),0)</f>
        <v>0</v>
      </c>
      <c r="U1242" s="40">
        <f>IFERROR(VLOOKUP(A1242,Table1424[],10,0),0)</f>
        <v>46195</v>
      </c>
      <c r="V1242">
        <f t="shared" si="83"/>
        <v>1</v>
      </c>
      <c r="W1242" t="str">
        <f t="shared" si="84"/>
        <v>Available</v>
      </c>
      <c r="X1242" s="164" t="str" cm="1">
        <f t="array" aca="1" ref="X1242" ca="1">SUBSTITUTE(SUBSTITUTE(MID(CELL("filename"),FIND("[",CELL("filename"))+1,FIND("]",CELL("filename"))-FIND("[",CELL("filename"))-1)," JH Farmer Payment-",""),".xlsx","")</f>
        <v>Indent</v>
      </c>
      <c r="Y1242" s="13">
        <f t="shared" si="85"/>
        <v>14.615418566775245</v>
      </c>
      <c r="Z1242" s="3">
        <v>0</v>
      </c>
    </row>
    <row r="1243" spans="1:26" x14ac:dyDescent="0.25">
      <c r="A1243" t="str">
        <f>CONCATENATE(Table2[[#This Row],[Code]],Table2[[#This Row],[Farmers Code]])</f>
        <v>200700240036</v>
      </c>
      <c r="B1243" s="1" t="str">
        <f>INDEX('MPG Payment'!$A:$A,MATCH(Table2[[#This Row],[Code]],'MPG Payment'!B:B,0))</f>
        <v>BMC Code :2007</v>
      </c>
      <c r="C1243" t="str">
        <f>VLOOKUP(Table2[[#This Row],[Code]],'MPG Payment'!B:C,2,0)</f>
        <v>MURPA</v>
      </c>
      <c r="D1243" s="17">
        <v>20070024</v>
      </c>
      <c r="E1243" s="17" t="s">
        <v>10</v>
      </c>
      <c r="F1243" s="1">
        <v>12</v>
      </c>
      <c r="G1243" s="13">
        <v>31.849999999999998</v>
      </c>
      <c r="H1243" s="13">
        <v>2173.8260000000005</v>
      </c>
      <c r="I1243" s="166">
        <v>0</v>
      </c>
      <c r="J1243" s="191">
        <v>0</v>
      </c>
      <c r="K1243" s="166">
        <v>0</v>
      </c>
      <c r="L1243" s="166">
        <v>0</v>
      </c>
      <c r="M1243" s="18">
        <v>0</v>
      </c>
      <c r="N1243" s="165">
        <f>VLOOKUP(Table2[[#This Row],[Code]],'MPG Payment'!$B$4:$Z$130,25,0)</f>
        <v>0</v>
      </c>
      <c r="O1243" s="170">
        <f t="shared" si="82"/>
        <v>2174</v>
      </c>
      <c r="P1243" t="str">
        <f>IFERROR(VLOOKUP(D1243,'Bank Master'!$C$3:$D$7987,2,0),"Indirect")</f>
        <v>Direct</v>
      </c>
      <c r="Q1243" t="str">
        <f>IFERROR(VLOOKUP(A1243,Table1424[],6,0),0)</f>
        <v>RINA DEVI</v>
      </c>
      <c r="R1243" t="str">
        <f>IFERROR(VLOOKUP(A1243,Table1424[],7,0),0)</f>
        <v>39391685910</v>
      </c>
      <c r="S1243" t="str">
        <f>IFERROR(VLOOKUP(A1243,Table1424[],8,0),0)</f>
        <v>SBIN0009498</v>
      </c>
      <c r="T1243">
        <f>IFERROR(VLOOKUP(A1243,Table1424[],9,0),0)</f>
        <v>0</v>
      </c>
      <c r="U1243" s="40">
        <f>IFERROR(VLOOKUP(A1243,Table1424[],10,0),0)</f>
        <v>46160</v>
      </c>
      <c r="V1243">
        <f t="shared" si="83"/>
        <v>1</v>
      </c>
      <c r="W1243" t="str">
        <f t="shared" si="84"/>
        <v>Available</v>
      </c>
      <c r="X1243" s="164" t="str" cm="1">
        <f t="array" aca="1" ref="X1243" ca="1">SUBSTITUTE(SUBSTITUTE(MID(CELL("filename"),FIND("[",CELL("filename"))+1,FIND("]",CELL("filename"))-FIND("[",CELL("filename"))-1)," JH Farmer Payment-",""),".xlsx","")</f>
        <v>Indent</v>
      </c>
      <c r="Y1243" s="13">
        <f t="shared" si="85"/>
        <v>40.951196232339107</v>
      </c>
      <c r="Z1243" s="3">
        <v>0</v>
      </c>
    </row>
    <row r="1244" spans="1:26" x14ac:dyDescent="0.25">
      <c r="A1244" t="str">
        <f>CONCATENATE(Table2[[#This Row],[Code]],Table2[[#This Row],[Farmers Code]])</f>
        <v>200700240037</v>
      </c>
      <c r="B1244" s="1" t="str">
        <f>INDEX('MPG Payment'!$A:$A,MATCH(Table2[[#This Row],[Code]],'MPG Payment'!B:B,0))</f>
        <v>BMC Code :2007</v>
      </c>
      <c r="C1244" t="str">
        <f>VLOOKUP(Table2[[#This Row],[Code]],'MPG Payment'!B:C,2,0)</f>
        <v>MURPA</v>
      </c>
      <c r="D1244" s="17">
        <v>20070024</v>
      </c>
      <c r="E1244" s="17" t="s">
        <v>34</v>
      </c>
      <c r="F1244" s="1">
        <v>2</v>
      </c>
      <c r="G1244" s="13">
        <v>2.88</v>
      </c>
      <c r="H1244" s="13">
        <v>120.4725</v>
      </c>
      <c r="I1244" s="166">
        <v>0</v>
      </c>
      <c r="J1244" s="191">
        <v>0</v>
      </c>
      <c r="K1244" s="166">
        <v>0</v>
      </c>
      <c r="L1244" s="166">
        <v>0</v>
      </c>
      <c r="M1244" s="18">
        <v>0</v>
      </c>
      <c r="N1244" s="165">
        <f>VLOOKUP(Table2[[#This Row],[Code]],'MPG Payment'!$B$4:$Z$130,25,0)</f>
        <v>0</v>
      </c>
      <c r="O1244" s="170">
        <f t="shared" si="82"/>
        <v>120</v>
      </c>
      <c r="P1244" t="str">
        <f>IFERROR(VLOOKUP(D1244,'Bank Master'!$C$3:$D$7987,2,0),"Indirect")</f>
        <v>Direct</v>
      </c>
      <c r="Q1244" t="str">
        <f>IFERROR(VLOOKUP(A1244,Table1424[],6,0),0)</f>
        <v>CHINTA DEVI</v>
      </c>
      <c r="R1244" t="str">
        <f>IFERROR(VLOOKUP(A1244,Table1424[],7,0),0)</f>
        <v>35513599841</v>
      </c>
      <c r="S1244" t="str">
        <f>IFERROR(VLOOKUP(A1244,Table1424[],8,0),0)</f>
        <v>SBIN0009498</v>
      </c>
      <c r="T1244">
        <f>IFERROR(VLOOKUP(A1244,Table1424[],9,0),0)</f>
        <v>0</v>
      </c>
      <c r="U1244" s="40">
        <f>IFERROR(VLOOKUP(A1244,Table1424[],10,0),0)</f>
        <v>46160</v>
      </c>
      <c r="V1244">
        <f t="shared" si="83"/>
        <v>1</v>
      </c>
      <c r="W1244" t="str">
        <f t="shared" si="84"/>
        <v>Available</v>
      </c>
      <c r="X1244" s="164" t="str" cm="1">
        <f t="array" aca="1" ref="X1244" ca="1">SUBSTITUTE(SUBSTITUTE(MID(CELL("filename"),FIND("[",CELL("filename"))+1,FIND("]",CELL("filename"))-FIND("[",CELL("filename"))-1)," JH Farmer Payment-",""),".xlsx","")</f>
        <v>Indent</v>
      </c>
      <c r="Y1244" s="13">
        <f t="shared" si="85"/>
        <v>4.1830729166666663</v>
      </c>
      <c r="Z1244" s="3">
        <v>0</v>
      </c>
    </row>
    <row r="1245" spans="1:26" x14ac:dyDescent="0.25">
      <c r="A1245" t="str">
        <f>CONCATENATE(Table2[[#This Row],[Code]],Table2[[#This Row],[Farmers Code]])</f>
        <v>200700240038</v>
      </c>
      <c r="B1245" s="1" t="str">
        <f>INDEX('MPG Payment'!$A:$A,MATCH(Table2[[#This Row],[Code]],'MPG Payment'!B:B,0))</f>
        <v>BMC Code :2007</v>
      </c>
      <c r="C1245" t="str">
        <f>VLOOKUP(Table2[[#This Row],[Code]],'MPG Payment'!B:C,2,0)</f>
        <v>MURPA</v>
      </c>
      <c r="D1245" s="17">
        <v>20070024</v>
      </c>
      <c r="E1245" s="17" t="s">
        <v>11</v>
      </c>
      <c r="F1245" s="1">
        <v>11</v>
      </c>
      <c r="G1245" s="13">
        <v>17.73</v>
      </c>
      <c r="H1245" s="13">
        <v>762.98</v>
      </c>
      <c r="I1245" s="166">
        <v>0</v>
      </c>
      <c r="J1245" s="191">
        <v>0</v>
      </c>
      <c r="K1245" s="166">
        <v>0</v>
      </c>
      <c r="L1245" s="166">
        <v>0</v>
      </c>
      <c r="M1245" s="18">
        <v>0</v>
      </c>
      <c r="N1245" s="165">
        <f>VLOOKUP(Table2[[#This Row],[Code]],'MPG Payment'!$B$4:$Z$130,25,0)</f>
        <v>0</v>
      </c>
      <c r="O1245" s="170">
        <f t="shared" si="82"/>
        <v>763</v>
      </c>
      <c r="P1245" t="str">
        <f>IFERROR(VLOOKUP(D1245,'Bank Master'!$C$3:$D$7987,2,0),"Indirect")</f>
        <v>Direct</v>
      </c>
      <c r="Q1245" t="str">
        <f>IFERROR(VLOOKUP(A1245,Table1424[],6,0),0)</f>
        <v>KAUSHILA DEVI</v>
      </c>
      <c r="R1245" t="str">
        <f>IFERROR(VLOOKUP(A1245,Table1424[],7,0),0)</f>
        <v>84039715158</v>
      </c>
      <c r="S1245" t="str">
        <f>IFERROR(VLOOKUP(A1245,Table1424[],8,0),0)</f>
        <v>SBIN0RRVCGB</v>
      </c>
      <c r="T1245">
        <f>IFERROR(VLOOKUP(A1245,Table1424[],9,0),0)</f>
        <v>0</v>
      </c>
      <c r="U1245" s="40">
        <f>IFERROR(VLOOKUP(A1245,Table1424[],10,0),0)</f>
        <v>46160</v>
      </c>
      <c r="V1245">
        <f t="shared" si="83"/>
        <v>1</v>
      </c>
      <c r="W1245" t="str">
        <f t="shared" si="84"/>
        <v>Available</v>
      </c>
      <c r="X1245" s="164" t="str" cm="1">
        <f t="array" aca="1" ref="X1245" ca="1">SUBSTITUTE(SUBSTITUTE(MID(CELL("filename"),FIND("[",CELL("filename"))+1,FIND("]",CELL("filename"))-FIND("[",CELL("filename"))-1)," JH Farmer Payment-",""),".xlsx","")</f>
        <v>Indent</v>
      </c>
      <c r="Y1245" s="13">
        <f t="shared" si="85"/>
        <v>23.66830231246475</v>
      </c>
      <c r="Z1245" s="3">
        <v>0</v>
      </c>
    </row>
    <row r="1246" spans="1:26" x14ac:dyDescent="0.25">
      <c r="A1246" t="str">
        <f>CONCATENATE(Table2[[#This Row],[Code]],Table2[[#This Row],[Farmers Code]])</f>
        <v>200700240040</v>
      </c>
      <c r="B1246" s="1" t="str">
        <f>INDEX('MPG Payment'!$A:$A,MATCH(Table2[[#This Row],[Code]],'MPG Payment'!B:B,0))</f>
        <v>BMC Code :2007</v>
      </c>
      <c r="C1246" t="str">
        <f>VLOOKUP(Table2[[#This Row],[Code]],'MPG Payment'!B:C,2,0)</f>
        <v>MURPA</v>
      </c>
      <c r="D1246" s="17">
        <v>20070024</v>
      </c>
      <c r="E1246" s="17" t="s">
        <v>13</v>
      </c>
      <c r="F1246" s="1">
        <v>6</v>
      </c>
      <c r="G1246" s="13">
        <v>8.92</v>
      </c>
      <c r="H1246" s="13">
        <v>411.36670000000004</v>
      </c>
      <c r="I1246" s="166">
        <v>0</v>
      </c>
      <c r="J1246" s="191">
        <v>0</v>
      </c>
      <c r="K1246" s="166">
        <v>0</v>
      </c>
      <c r="L1246" s="166">
        <v>0</v>
      </c>
      <c r="M1246" s="18">
        <v>0</v>
      </c>
      <c r="N1246" s="165">
        <f>VLOOKUP(Table2[[#This Row],[Code]],'MPG Payment'!$B$4:$Z$130,25,0)</f>
        <v>0</v>
      </c>
      <c r="O1246" s="170">
        <f t="shared" si="82"/>
        <v>411</v>
      </c>
      <c r="P1246" t="str">
        <f>IFERROR(VLOOKUP(D1246,'Bank Master'!$C$3:$D$7987,2,0),"Indirect")</f>
        <v>Direct</v>
      </c>
      <c r="Q1246" t="str">
        <f>IFERROR(VLOOKUP(A1246,Table1424[],6,0),0)</f>
        <v>ANJNA KUMARI</v>
      </c>
      <c r="R1246" t="str">
        <f>IFERROR(VLOOKUP(A1246,Table1424[],7,0),0)</f>
        <v>84052579171</v>
      </c>
      <c r="S1246" t="str">
        <f>IFERROR(VLOOKUP(A1246,Table1424[],8,0),0)</f>
        <v>SBIN0RRVCGB</v>
      </c>
      <c r="T1246">
        <f>IFERROR(VLOOKUP(A1246,Table1424[],9,0),0)</f>
        <v>0</v>
      </c>
      <c r="U1246" s="40">
        <f>IFERROR(VLOOKUP(A1246,Table1424[],10,0),0)</f>
        <v>46160</v>
      </c>
      <c r="V1246">
        <f t="shared" si="83"/>
        <v>1</v>
      </c>
      <c r="W1246" t="str">
        <f t="shared" si="84"/>
        <v>Available</v>
      </c>
      <c r="X1246" s="164" t="str" cm="1">
        <f t="array" aca="1" ref="X1246" ca="1">SUBSTITUTE(SUBSTITUTE(MID(CELL("filename"),FIND("[",CELL("filename"))+1,FIND("]",CELL("filename"))-FIND("[",CELL("filename"))-1)," JH Farmer Payment-",""),".xlsx","")</f>
        <v>Indent</v>
      </c>
      <c r="Y1246" s="13">
        <f t="shared" si="85"/>
        <v>13.835202914798209</v>
      </c>
      <c r="Z1246" s="3">
        <v>0</v>
      </c>
    </row>
    <row r="1247" spans="1:26" x14ac:dyDescent="0.25">
      <c r="A1247" t="str">
        <f>CONCATENATE(Table2[[#This Row],[Code]],Table2[[#This Row],[Farmers Code]])</f>
        <v>200700240042</v>
      </c>
      <c r="B1247" s="1" t="str">
        <f>INDEX('MPG Payment'!$A:$A,MATCH(Table2[[#This Row],[Code]],'MPG Payment'!B:B,0))</f>
        <v>BMC Code :2007</v>
      </c>
      <c r="C1247" t="str">
        <f>VLOOKUP(Table2[[#This Row],[Code]],'MPG Payment'!B:C,2,0)</f>
        <v>MURPA</v>
      </c>
      <c r="D1247" s="17">
        <v>20070024</v>
      </c>
      <c r="E1247" s="17" t="s">
        <v>14</v>
      </c>
      <c r="F1247" s="1">
        <v>9</v>
      </c>
      <c r="G1247" s="13">
        <v>22.31</v>
      </c>
      <c r="H1247" s="13">
        <v>974.56190000000015</v>
      </c>
      <c r="I1247" s="166">
        <v>0</v>
      </c>
      <c r="J1247" s="191">
        <v>0</v>
      </c>
      <c r="K1247" s="166">
        <v>0</v>
      </c>
      <c r="L1247" s="166">
        <v>0</v>
      </c>
      <c r="M1247" s="18">
        <v>0</v>
      </c>
      <c r="N1247" s="165">
        <f>VLOOKUP(Table2[[#This Row],[Code]],'MPG Payment'!$B$4:$Z$130,25,0)</f>
        <v>0</v>
      </c>
      <c r="O1247" s="170">
        <f t="shared" si="82"/>
        <v>975</v>
      </c>
      <c r="P1247" t="str">
        <f>IFERROR(VLOOKUP(D1247,'Bank Master'!$C$3:$D$7987,2,0),"Indirect")</f>
        <v>Direct</v>
      </c>
      <c r="Q1247" t="str">
        <f>IFERROR(VLOOKUP(A1247,Table1424[],6,0),0)</f>
        <v>MANITA KUMARI</v>
      </c>
      <c r="R1247" t="str">
        <f>IFERROR(VLOOKUP(A1247,Table1424[],7,0),0)</f>
        <v>36077956834</v>
      </c>
      <c r="S1247" t="str">
        <f>IFERROR(VLOOKUP(A1247,Table1424[],8,0),0)</f>
        <v>SBIN0009498</v>
      </c>
      <c r="T1247">
        <f>IFERROR(VLOOKUP(A1247,Table1424[],9,0),0)</f>
        <v>0</v>
      </c>
      <c r="U1247" s="40">
        <f>IFERROR(VLOOKUP(A1247,Table1424[],10,0),0)</f>
        <v>46168</v>
      </c>
      <c r="V1247">
        <f t="shared" si="83"/>
        <v>1</v>
      </c>
      <c r="W1247" t="str">
        <f t="shared" si="84"/>
        <v>Available</v>
      </c>
      <c r="X1247" s="164" t="str" cm="1">
        <f t="array" aca="1" ref="X1247" ca="1">SUBSTITUTE(SUBSTITUTE(MID(CELL("filename"),FIND("[",CELL("filename"))+1,FIND("]",CELL("filename"))-FIND("[",CELL("filename"))-1)," JH Farmer Payment-",""),".xlsx","")</f>
        <v>Indent</v>
      </c>
      <c r="Y1247" s="13">
        <f t="shared" si="85"/>
        <v>19.657232406992385</v>
      </c>
      <c r="Z1247" s="3">
        <v>0</v>
      </c>
    </row>
    <row r="1248" spans="1:26" x14ac:dyDescent="0.25">
      <c r="A1248" t="str">
        <f>CONCATENATE(Table2[[#This Row],[Code]],Table2[[#This Row],[Farmers Code]])</f>
        <v>200700240045</v>
      </c>
      <c r="B1248" s="1" t="str">
        <f>INDEX('MPG Payment'!$A:$A,MATCH(Table2[[#This Row],[Code]],'MPG Payment'!B:B,0))</f>
        <v>BMC Code :2007</v>
      </c>
      <c r="C1248" t="str">
        <f>VLOOKUP(Table2[[#This Row],[Code]],'MPG Payment'!B:C,2,0)</f>
        <v>MURPA</v>
      </c>
      <c r="D1248" s="17">
        <v>20070024</v>
      </c>
      <c r="E1248" s="17" t="s">
        <v>16</v>
      </c>
      <c r="F1248" s="1">
        <v>6</v>
      </c>
      <c r="G1248" s="13">
        <v>21.189999999999998</v>
      </c>
      <c r="H1248" s="13">
        <v>1038.3219999999999</v>
      </c>
      <c r="I1248" s="166">
        <v>0</v>
      </c>
      <c r="J1248" s="191">
        <v>0</v>
      </c>
      <c r="K1248" s="166">
        <v>0</v>
      </c>
      <c r="L1248" s="166">
        <v>0</v>
      </c>
      <c r="M1248" s="18">
        <v>0</v>
      </c>
      <c r="N1248" s="165">
        <f>VLOOKUP(Table2[[#This Row],[Code]],'MPG Payment'!$B$4:$Z$130,25,0)</f>
        <v>0</v>
      </c>
      <c r="O1248" s="170">
        <f t="shared" si="82"/>
        <v>1038</v>
      </c>
      <c r="P1248" t="str">
        <f>IFERROR(VLOOKUP(D1248,'Bank Master'!$C$3:$D$7987,2,0),"Indirect")</f>
        <v>Direct</v>
      </c>
      <c r="Q1248" t="str">
        <f>IFERROR(VLOOKUP(A1248,Table1424[],6,0),0)</f>
        <v>RAMPRASAD YADAV</v>
      </c>
      <c r="R1248" t="str">
        <f>IFERROR(VLOOKUP(A1248,Table1424[],7,0),0)</f>
        <v>35755992111</v>
      </c>
      <c r="S1248" t="str">
        <f>IFERROR(VLOOKUP(A1248,Table1424[],8,0),0)</f>
        <v>SBIN0009498</v>
      </c>
      <c r="T1248">
        <f>IFERROR(VLOOKUP(A1248,Table1424[],9,0),0)</f>
        <v>0</v>
      </c>
      <c r="U1248" s="40">
        <f>IFERROR(VLOOKUP(A1248,Table1424[],10,0),0)</f>
        <v>46209</v>
      </c>
      <c r="V1248">
        <f t="shared" si="83"/>
        <v>1</v>
      </c>
      <c r="W1248" t="str">
        <f t="shared" si="84"/>
        <v>Available</v>
      </c>
      <c r="X1248" s="164" t="str" cm="1">
        <f t="array" aca="1" ref="X1248" ca="1">SUBSTITUTE(SUBSTITUTE(MID(CELL("filename"),FIND("[",CELL("filename"))+1,FIND("]",CELL("filename"))-FIND("[",CELL("filename"))-1)," JH Farmer Payment-",""),".xlsx","")</f>
        <v>Indent</v>
      </c>
      <c r="Y1248" s="13">
        <f t="shared" si="85"/>
        <v>14.700169891458238</v>
      </c>
      <c r="Z1248" s="3">
        <v>0</v>
      </c>
    </row>
    <row r="1249" spans="1:26" x14ac:dyDescent="0.25">
      <c r="A1249" t="str">
        <f>CONCATENATE(Table2[[#This Row],[Code]],Table2[[#This Row],[Farmers Code]])</f>
        <v>200700240047</v>
      </c>
      <c r="B1249" s="1" t="str">
        <f>INDEX('MPG Payment'!$A:$A,MATCH(Table2[[#This Row],[Code]],'MPG Payment'!B:B,0))</f>
        <v>BMC Code :2007</v>
      </c>
      <c r="C1249" t="str">
        <f>VLOOKUP(Table2[[#This Row],[Code]],'MPG Payment'!B:C,2,0)</f>
        <v>MURPA</v>
      </c>
      <c r="D1249" s="17">
        <v>20070024</v>
      </c>
      <c r="E1249" s="17" t="s">
        <v>423</v>
      </c>
      <c r="F1249" s="1">
        <v>5</v>
      </c>
      <c r="G1249" s="13">
        <v>9.9600000000000009</v>
      </c>
      <c r="H1249" s="13">
        <v>418.93099999999998</v>
      </c>
      <c r="I1249" s="166">
        <v>0</v>
      </c>
      <c r="J1249" s="191">
        <v>0</v>
      </c>
      <c r="K1249" s="166">
        <v>0</v>
      </c>
      <c r="L1249" s="166">
        <v>0</v>
      </c>
      <c r="M1249" s="18">
        <v>0</v>
      </c>
      <c r="N1249" s="165">
        <f>VLOOKUP(Table2[[#This Row],[Code]],'MPG Payment'!$B$4:$Z$130,25,0)</f>
        <v>0</v>
      </c>
      <c r="O1249" s="170">
        <f t="shared" si="82"/>
        <v>419</v>
      </c>
      <c r="P1249" t="str">
        <f>IFERROR(VLOOKUP(D1249,'Bank Master'!$C$3:$D$7987,2,0),"Indirect")</f>
        <v>Direct</v>
      </c>
      <c r="Q1249" t="str">
        <f>IFERROR(VLOOKUP(A1249,Table1424[],6,0),0)</f>
        <v>SANJU DEVI</v>
      </c>
      <c r="R1249" t="str">
        <f>IFERROR(VLOOKUP(A1249,Table1424[],7,0),0)</f>
        <v>5835140920</v>
      </c>
      <c r="S1249" t="str">
        <f>IFERROR(VLOOKUP(A1249,Table1424[],8,0),0)</f>
        <v>CBIN0281573</v>
      </c>
      <c r="T1249">
        <f>IFERROR(VLOOKUP(A1249,Table1424[],9,0),0)</f>
        <v>0</v>
      </c>
      <c r="U1249" s="40">
        <f>IFERROR(VLOOKUP(A1249,Table1424[],10,0),0)</f>
        <v>46209</v>
      </c>
      <c r="V1249">
        <f t="shared" si="83"/>
        <v>1</v>
      </c>
      <c r="W1249" t="str">
        <f t="shared" si="84"/>
        <v>Available</v>
      </c>
      <c r="X1249" s="164" t="str" cm="1">
        <f t="array" aca="1" ref="X1249" ca="1">SUBSTITUTE(SUBSTITUTE(MID(CELL("filename"),FIND("[",CELL("filename"))+1,FIND("]",CELL("filename"))-FIND("[",CELL("filename"))-1)," JH Farmer Payment-",""),".xlsx","")</f>
        <v>Indent</v>
      </c>
      <c r="Y1249" s="13">
        <f t="shared" si="85"/>
        <v>10.515336345381526</v>
      </c>
      <c r="Z1249" s="3">
        <v>0</v>
      </c>
    </row>
    <row r="1250" spans="1:26" x14ac:dyDescent="0.25">
      <c r="A1250" t="str">
        <f>CONCATENATE(Table2[[#This Row],[Code]],Table2[[#This Row],[Farmers Code]])</f>
        <v>200700240048</v>
      </c>
      <c r="B1250" s="1" t="str">
        <f>INDEX('MPG Payment'!$A:$A,MATCH(Table2[[#This Row],[Code]],'MPG Payment'!B:B,0))</f>
        <v>BMC Code :2007</v>
      </c>
      <c r="C1250" t="str">
        <f>VLOOKUP(Table2[[#This Row],[Code]],'MPG Payment'!B:C,2,0)</f>
        <v>MURPA</v>
      </c>
      <c r="D1250" s="17">
        <v>20070024</v>
      </c>
      <c r="E1250" s="17" t="s">
        <v>424</v>
      </c>
      <c r="F1250" s="1">
        <v>12</v>
      </c>
      <c r="G1250" s="13">
        <v>38.81</v>
      </c>
      <c r="H1250" s="13">
        <v>1633.2541000000003</v>
      </c>
      <c r="I1250" s="166">
        <v>0</v>
      </c>
      <c r="J1250" s="191">
        <v>0</v>
      </c>
      <c r="K1250" s="166">
        <v>0</v>
      </c>
      <c r="L1250" s="166">
        <v>0</v>
      </c>
      <c r="M1250" s="18">
        <v>0</v>
      </c>
      <c r="N1250" s="165">
        <f>VLOOKUP(Table2[[#This Row],[Code]],'MPG Payment'!$B$4:$Z$130,25,0)</f>
        <v>0</v>
      </c>
      <c r="O1250" s="170">
        <f t="shared" si="82"/>
        <v>1633</v>
      </c>
      <c r="P1250" t="str">
        <f>IFERROR(VLOOKUP(D1250,'Bank Master'!$C$3:$D$7987,2,0),"Indirect")</f>
        <v>Direct</v>
      </c>
      <c r="Q1250" t="str">
        <f>IFERROR(VLOOKUP(A1250,Table1424[],6,0),0)</f>
        <v>MOHAN YADAV</v>
      </c>
      <c r="R1250" t="str">
        <f>IFERROR(VLOOKUP(A1250,Table1424[],7,0),0)</f>
        <v>482818210020624</v>
      </c>
      <c r="S1250" t="str">
        <f>IFERROR(VLOOKUP(A1250,Table1424[],8,0),0)</f>
        <v>BKID0004828</v>
      </c>
      <c r="T1250">
        <f>IFERROR(VLOOKUP(A1250,Table1424[],9,0),0)</f>
        <v>0</v>
      </c>
      <c r="U1250" s="40">
        <f>IFERROR(VLOOKUP(A1250,Table1424[],10,0),0)</f>
        <v>46209</v>
      </c>
      <c r="V1250">
        <f t="shared" si="83"/>
        <v>1</v>
      </c>
      <c r="W1250" t="str">
        <f t="shared" si="84"/>
        <v>Available</v>
      </c>
      <c r="X1250" s="164" t="str" cm="1">
        <f t="array" aca="1" ref="X1250" ca="1">SUBSTITUTE(SUBSTITUTE(MID(CELL("filename"),FIND("[",CELL("filename"))+1,FIND("]",CELL("filename"))-FIND("[",CELL("filename"))-1)," JH Farmer Payment-",""),".xlsx","")</f>
        <v>Indent</v>
      </c>
      <c r="Y1250" s="13">
        <f t="shared" si="85"/>
        <v>25.249998969337806</v>
      </c>
      <c r="Z1250" s="3">
        <v>0</v>
      </c>
    </row>
    <row r="1251" spans="1:26" x14ac:dyDescent="0.25">
      <c r="A1251" t="str">
        <f>CONCATENATE(Table2[[#This Row],[Code]],Table2[[#This Row],[Farmers Code]])</f>
        <v>200700240049</v>
      </c>
      <c r="B1251" s="1" t="str">
        <f>INDEX('MPG Payment'!$A:$A,MATCH(Table2[[#This Row],[Code]],'MPG Payment'!B:B,0))</f>
        <v>BMC Code :2007</v>
      </c>
      <c r="C1251" t="str">
        <f>VLOOKUP(Table2[[#This Row],[Code]],'MPG Payment'!B:C,2,0)</f>
        <v>MURPA</v>
      </c>
      <c r="D1251" s="17">
        <v>20070024</v>
      </c>
      <c r="E1251" s="17" t="s">
        <v>425</v>
      </c>
      <c r="F1251" s="1">
        <v>6</v>
      </c>
      <c r="G1251" s="13">
        <v>15.84</v>
      </c>
      <c r="H1251" s="13">
        <v>803.61410000000001</v>
      </c>
      <c r="I1251" s="166">
        <v>0</v>
      </c>
      <c r="J1251" s="191">
        <v>0</v>
      </c>
      <c r="K1251" s="166">
        <v>0</v>
      </c>
      <c r="L1251" s="166">
        <v>0</v>
      </c>
      <c r="M1251" s="18">
        <v>0</v>
      </c>
      <c r="N1251" s="165">
        <f>VLOOKUP(Table2[[#This Row],[Code]],'MPG Payment'!$B$4:$Z$130,25,0)</f>
        <v>0</v>
      </c>
      <c r="O1251" s="170">
        <f t="shared" si="82"/>
        <v>804</v>
      </c>
      <c r="P1251" t="str">
        <f>IFERROR(VLOOKUP(D1251,'Bank Master'!$C$3:$D$7987,2,0),"Indirect")</f>
        <v>Direct</v>
      </c>
      <c r="Q1251" t="str">
        <f>IFERROR(VLOOKUP(A1251,Table1424[],6,0),0)</f>
        <v>RAVI RAJ KUMAR YADAV</v>
      </c>
      <c r="R1251" t="str">
        <f>IFERROR(VLOOKUP(A1251,Table1424[],7,0),0)</f>
        <v>5348305412</v>
      </c>
      <c r="S1251" t="str">
        <f>IFERROR(VLOOKUP(A1251,Table1424[],8,0),0)</f>
        <v>CBIN0281573</v>
      </c>
      <c r="T1251">
        <f>IFERROR(VLOOKUP(A1251,Table1424[],9,0),0)</f>
        <v>0</v>
      </c>
      <c r="U1251" s="40">
        <f>IFERROR(VLOOKUP(A1251,Table1424[],10,0),0)</f>
        <v>46223</v>
      </c>
      <c r="V1251">
        <f t="shared" si="83"/>
        <v>1</v>
      </c>
      <c r="W1251" t="str">
        <f t="shared" si="84"/>
        <v>Available</v>
      </c>
      <c r="X1251" s="164" t="str" cm="1">
        <f t="array" aca="1" ref="X1251" ca="1">SUBSTITUTE(SUBSTITUTE(MID(CELL("filename"),FIND("[",CELL("filename"))+1,FIND("]",CELL("filename"))-FIND("[",CELL("filename"))-1)," JH Farmer Payment-",""),".xlsx","")</f>
        <v>Indent</v>
      </c>
      <c r="Y1251" s="13">
        <f t="shared" si="85"/>
        <v>15.219964015151517</v>
      </c>
      <c r="Z1251" s="3">
        <v>0</v>
      </c>
    </row>
    <row r="1252" spans="1:26" x14ac:dyDescent="0.25">
      <c r="A1252" t="str">
        <f>CONCATENATE(Table2[[#This Row],[Code]],Table2[[#This Row],[Farmers Code]])</f>
        <v>200700240052</v>
      </c>
      <c r="B1252" s="1" t="str">
        <f>INDEX('MPG Payment'!$A:$A,MATCH(Table2[[#This Row],[Code]],'MPG Payment'!B:B,0))</f>
        <v>BMC Code :2007</v>
      </c>
      <c r="C1252" t="str">
        <f>VLOOKUP(Table2[[#This Row],[Code]],'MPG Payment'!B:C,2,0)</f>
        <v>MURPA</v>
      </c>
      <c r="D1252" s="17">
        <v>20070024</v>
      </c>
      <c r="E1252" s="17" t="s">
        <v>426</v>
      </c>
      <c r="F1252" s="1">
        <v>9</v>
      </c>
      <c r="G1252" s="13">
        <v>28.11</v>
      </c>
      <c r="H1252" s="13">
        <v>1484.6002000000001</v>
      </c>
      <c r="I1252" s="166">
        <v>0</v>
      </c>
      <c r="J1252" s="191">
        <v>0</v>
      </c>
      <c r="K1252" s="166">
        <v>0</v>
      </c>
      <c r="L1252" s="166">
        <v>0</v>
      </c>
      <c r="M1252" s="18">
        <v>0</v>
      </c>
      <c r="N1252" s="165">
        <f>VLOOKUP(Table2[[#This Row],[Code]],'MPG Payment'!$B$4:$Z$130,25,0)</f>
        <v>0</v>
      </c>
      <c r="O1252" s="170">
        <f t="shared" si="82"/>
        <v>1485</v>
      </c>
      <c r="P1252" t="str">
        <f>IFERROR(VLOOKUP(D1252,'Bank Master'!$C$3:$D$7987,2,0),"Indirect")</f>
        <v>Direct</v>
      </c>
      <c r="Q1252" t="str">
        <f>IFERROR(VLOOKUP(A1252,Table1424[],6,0),0)</f>
        <v>BINA DEVI</v>
      </c>
      <c r="R1252" t="str">
        <f>IFERROR(VLOOKUP(A1252,Table1424[],7,0),0)</f>
        <v>021610062849</v>
      </c>
      <c r="S1252" t="str">
        <f>IFERROR(VLOOKUP(A1252,Table1424[],8,0),0)</f>
        <v>IPOS0000001</v>
      </c>
      <c r="T1252">
        <f>IFERROR(VLOOKUP(A1252,Table1424[],9,0),0)</f>
        <v>0</v>
      </c>
      <c r="U1252" s="40">
        <f>IFERROR(VLOOKUP(A1252,Table1424[],10,0),0)</f>
        <v>46251</v>
      </c>
      <c r="V1252">
        <f t="shared" si="83"/>
        <v>1</v>
      </c>
      <c r="W1252" t="str">
        <f t="shared" si="84"/>
        <v>Available</v>
      </c>
      <c r="X1252" s="164" t="str" cm="1">
        <f t="array" aca="1" ref="X1252" ca="1">SUBSTITUTE(SUBSTITUTE(MID(CELL("filename"),FIND("[",CELL("filename"))+1,FIND("]",CELL("filename"))-FIND("[",CELL("filename"))-1)," JH Farmer Payment-",""),".xlsx","")</f>
        <v>Indent</v>
      </c>
      <c r="Y1252" s="13">
        <f t="shared" si="85"/>
        <v>23.766278548559232</v>
      </c>
      <c r="Z1252" s="3">
        <v>0</v>
      </c>
    </row>
    <row r="1253" spans="1:26" x14ac:dyDescent="0.25">
      <c r="A1253" t="str">
        <f>CONCATENATE(Table2[[#This Row],[Code]],Table2[[#This Row],[Farmers Code]])</f>
        <v>200700240053</v>
      </c>
      <c r="B1253" s="1" t="str">
        <f>INDEX('MPG Payment'!$A:$A,MATCH(Table2[[#This Row],[Code]],'MPG Payment'!B:B,0))</f>
        <v>BMC Code :2007</v>
      </c>
      <c r="C1253" t="str">
        <f>VLOOKUP(Table2[[#This Row],[Code]],'MPG Payment'!B:C,2,0)</f>
        <v>MURPA</v>
      </c>
      <c r="D1253" s="17">
        <v>20070024</v>
      </c>
      <c r="E1253" s="17" t="s">
        <v>131</v>
      </c>
      <c r="F1253" s="1">
        <v>7</v>
      </c>
      <c r="G1253" s="13">
        <v>19.260000000000002</v>
      </c>
      <c r="H1253" s="13">
        <v>806.97140000000002</v>
      </c>
      <c r="I1253" s="166">
        <v>0</v>
      </c>
      <c r="J1253" s="191">
        <v>0</v>
      </c>
      <c r="K1253" s="166">
        <v>0</v>
      </c>
      <c r="L1253" s="166">
        <v>0</v>
      </c>
      <c r="M1253" s="18">
        <v>0</v>
      </c>
      <c r="N1253" s="165">
        <f>VLOOKUP(Table2[[#This Row],[Code]],'MPG Payment'!$B$4:$Z$130,25,0)</f>
        <v>0</v>
      </c>
      <c r="O1253" s="170">
        <f t="shared" si="82"/>
        <v>807</v>
      </c>
      <c r="P1253" t="str">
        <f>IFERROR(VLOOKUP(D1253,'Bank Master'!$C$3:$D$7987,2,0),"Indirect")</f>
        <v>Direct</v>
      </c>
      <c r="Q1253" t="str">
        <f>IFERROR(VLOOKUP(A1253,Table1424[],6,0),0)</f>
        <v>MANJIT KUMAR</v>
      </c>
      <c r="R1253" t="str">
        <f>IFERROR(VLOOKUP(A1253,Table1424[],7,0),0)</f>
        <v>5345584248</v>
      </c>
      <c r="S1253" t="str">
        <f>IFERROR(VLOOKUP(A1253,Table1424[],8,0),0)</f>
        <v>CBIN0281573</v>
      </c>
      <c r="T1253">
        <f>IFERROR(VLOOKUP(A1253,Table1424[],9,0),0)</f>
        <v>0</v>
      </c>
      <c r="U1253" s="40">
        <f>IFERROR(VLOOKUP(A1253,Table1424[],10,0),0)</f>
        <v>46251</v>
      </c>
      <c r="V1253">
        <f t="shared" si="83"/>
        <v>1</v>
      </c>
      <c r="W1253" t="str">
        <f t="shared" si="84"/>
        <v>Available</v>
      </c>
      <c r="X1253" s="164" t="str" cm="1">
        <f t="array" aca="1" ref="X1253" ca="1">SUBSTITUTE(SUBSTITUTE(MID(CELL("filename"),FIND("[",CELL("filename"))+1,FIND("]",CELL("filename"))-FIND("[",CELL("filename"))-1)," JH Farmer Payment-",""),".xlsx","")</f>
        <v>Indent</v>
      </c>
      <c r="Y1253" s="13">
        <f t="shared" si="85"/>
        <v>14.664589304257529</v>
      </c>
      <c r="Z1253" s="3">
        <v>0</v>
      </c>
    </row>
    <row r="1254" spans="1:26" x14ac:dyDescent="0.25">
      <c r="A1254" t="str">
        <f>CONCATENATE(Table2[[#This Row],[Code]],Table2[[#This Row],[Farmers Code]])</f>
        <v>200700240054</v>
      </c>
      <c r="B1254" s="1" t="str">
        <f>INDEX('MPG Payment'!$A:$A,MATCH(Table2[[#This Row],[Code]],'MPG Payment'!B:B,0))</f>
        <v>BMC Code :2007</v>
      </c>
      <c r="C1254" t="str">
        <f>VLOOKUP(Table2[[#This Row],[Code]],'MPG Payment'!B:C,2,0)</f>
        <v>MURPA</v>
      </c>
      <c r="D1254" s="17">
        <v>20070024</v>
      </c>
      <c r="E1254" s="17" t="s">
        <v>760</v>
      </c>
      <c r="F1254" s="1">
        <v>6</v>
      </c>
      <c r="G1254" s="13">
        <v>26.06</v>
      </c>
      <c r="H1254" s="13">
        <v>1071.6213</v>
      </c>
      <c r="I1254" s="166">
        <v>0</v>
      </c>
      <c r="J1254" s="191">
        <v>0</v>
      </c>
      <c r="K1254" s="166">
        <v>0</v>
      </c>
      <c r="L1254" s="166">
        <v>0</v>
      </c>
      <c r="M1254" s="18">
        <v>0</v>
      </c>
      <c r="N1254" s="165">
        <f>VLOOKUP(Table2[[#This Row],[Code]],'MPG Payment'!$B$4:$Z$130,25,0)</f>
        <v>0</v>
      </c>
      <c r="O1254" s="170">
        <f t="shared" si="79"/>
        <v>1072</v>
      </c>
      <c r="P1254" t="str">
        <f>IFERROR(VLOOKUP(D1254,'Bank Master'!$C$3:$D$7987,2,0),"Indirect")</f>
        <v>Direct</v>
      </c>
      <c r="Q1254" t="str">
        <f>IFERROR(VLOOKUP(A1254,Table1424[],6,0),0)</f>
        <v>MATIYA DEVI</v>
      </c>
      <c r="R1254" t="str">
        <f>IFERROR(VLOOKUP(A1254,Table1424[],7,0),0)</f>
        <v>3182281195</v>
      </c>
      <c r="S1254" t="str">
        <f>IFERROR(VLOOKUP(A1254,Table1424[],8,0),0)</f>
        <v>CBIN0281573</v>
      </c>
      <c r="T1254">
        <f>IFERROR(VLOOKUP(A1254,Table1424[],9,0),0)</f>
        <v>0</v>
      </c>
      <c r="U1254" s="40">
        <f>IFERROR(VLOOKUP(A1254,Table1424[],10,0),0)</f>
        <v>46251</v>
      </c>
      <c r="V1254">
        <f t="shared" si="80"/>
        <v>1</v>
      </c>
      <c r="W1254" t="str">
        <f t="shared" si="81"/>
        <v>Available</v>
      </c>
      <c r="X1254" s="164" t="str" cm="1">
        <f t="array" aca="1" ref="X1254" ca="1">SUBSTITUTE(SUBSTITUTE(MID(CELL("filename"),FIND("[",CELL("filename"))+1,FIND("]",CELL("filename"))-FIND("[",CELL("filename"))-1)," JH Farmer Payment-",""),".xlsx","")</f>
        <v>Indent</v>
      </c>
      <c r="Y1254" s="13">
        <f t="shared" si="85"/>
        <v>12.336392555640831</v>
      </c>
      <c r="Z1254" s="3">
        <v>0</v>
      </c>
    </row>
    <row r="1255" spans="1:26" x14ac:dyDescent="0.25">
      <c r="A1255" t="str">
        <f>CONCATENATE(Table2[[#This Row],[Code]],Table2[[#This Row],[Farmers Code]])</f>
        <v>200700240055</v>
      </c>
      <c r="B1255" s="1" t="str">
        <f>INDEX('MPG Payment'!$A:$A,MATCH(Table2[[#This Row],[Code]],'MPG Payment'!B:B,0))</f>
        <v>BMC Code :2007</v>
      </c>
      <c r="C1255" t="str">
        <f>VLOOKUP(Table2[[#This Row],[Code]],'MPG Payment'!B:C,2,0)</f>
        <v>MURPA</v>
      </c>
      <c r="D1255" s="17">
        <v>20070024</v>
      </c>
      <c r="E1255" s="17" t="s">
        <v>427</v>
      </c>
      <c r="F1255" s="1">
        <v>3</v>
      </c>
      <c r="G1255" s="13">
        <v>3.83</v>
      </c>
      <c r="H1255" s="13">
        <v>147.85640000000001</v>
      </c>
      <c r="I1255" s="166">
        <v>0</v>
      </c>
      <c r="J1255" s="191">
        <v>0</v>
      </c>
      <c r="K1255" s="166">
        <v>0</v>
      </c>
      <c r="L1255" s="166">
        <v>0</v>
      </c>
      <c r="M1255" s="18">
        <v>0</v>
      </c>
      <c r="N1255" s="165">
        <f>VLOOKUP(Table2[[#This Row],[Code]],'MPG Payment'!$B$4:$Z$130,25,0)</f>
        <v>0</v>
      </c>
      <c r="O1255" s="170">
        <f t="shared" si="79"/>
        <v>148</v>
      </c>
      <c r="P1255" t="str">
        <f>IFERROR(VLOOKUP(D1255,'Bank Master'!$C$3:$D$7987,2,0),"Indirect")</f>
        <v>Direct</v>
      </c>
      <c r="Q1255" t="str">
        <f>IFERROR(VLOOKUP(A1255,Table1424[],6,0),0)</f>
        <v>ANITA DEVI</v>
      </c>
      <c r="R1255" t="str">
        <f>IFERROR(VLOOKUP(A1255,Table1424[],7,0),0)</f>
        <v>616318210000049</v>
      </c>
      <c r="S1255" t="str">
        <f>IFERROR(VLOOKUP(A1255,Table1424[],8,0),0)</f>
        <v>BKID0006163</v>
      </c>
      <c r="T1255">
        <f>IFERROR(VLOOKUP(A1255,Table1424[],9,0),0)</f>
        <v>0</v>
      </c>
      <c r="U1255" s="40">
        <f>IFERROR(VLOOKUP(A1255,Table1424[],10,0),0)</f>
        <v>46244</v>
      </c>
      <c r="V1255">
        <f t="shared" si="80"/>
        <v>1</v>
      </c>
      <c r="W1255" t="str">
        <f t="shared" si="81"/>
        <v>Available</v>
      </c>
      <c r="X1255" s="164" t="str" cm="1">
        <f t="array" aca="1" ref="X1255" ca="1">SUBSTITUTE(SUBSTITUTE(MID(CELL("filename"),FIND("[",CELL("filename"))+1,FIND("]",CELL("filename"))-FIND("[",CELL("filename"))-1)," JH Farmer Payment-",""),".xlsx","")</f>
        <v>Indent</v>
      </c>
      <c r="Y1255" s="13">
        <f t="shared" si="85"/>
        <v>5.7907206266318552</v>
      </c>
      <c r="Z1255" s="3">
        <v>0</v>
      </c>
    </row>
    <row r="1256" spans="1:26" x14ac:dyDescent="0.25">
      <c r="A1256" t="str">
        <f>CONCATENATE(Table2[[#This Row],[Code]],Table2[[#This Row],[Farmers Code]])</f>
        <v>200700240056</v>
      </c>
      <c r="B1256" s="1" t="str">
        <f>INDEX('MPG Payment'!$A:$A,MATCH(Table2[[#This Row],[Code]],'MPG Payment'!B:B,0))</f>
        <v>BMC Code :2007</v>
      </c>
      <c r="C1256" t="str">
        <f>VLOOKUP(Table2[[#This Row],[Code]],'MPG Payment'!B:C,2,0)</f>
        <v>MURPA</v>
      </c>
      <c r="D1256" s="17">
        <v>20070024</v>
      </c>
      <c r="E1256" s="17" t="s">
        <v>761</v>
      </c>
      <c r="F1256" s="1">
        <v>1</v>
      </c>
      <c r="G1256" s="13">
        <v>1.96</v>
      </c>
      <c r="H1256" s="13">
        <v>98.352800000000002</v>
      </c>
      <c r="I1256" s="166">
        <v>0</v>
      </c>
      <c r="J1256" s="191">
        <v>0</v>
      </c>
      <c r="K1256" s="166">
        <v>0</v>
      </c>
      <c r="L1256" s="166">
        <v>0</v>
      </c>
      <c r="M1256" s="18">
        <v>0</v>
      </c>
      <c r="N1256" s="165">
        <f>VLOOKUP(Table2[[#This Row],[Code]],'MPG Payment'!$B$4:$Z$130,25,0)</f>
        <v>0</v>
      </c>
      <c r="O1256" s="170">
        <f t="shared" si="79"/>
        <v>98</v>
      </c>
      <c r="P1256" t="str">
        <f>IFERROR(VLOOKUP(D1256,'Bank Master'!$C$3:$D$7987,2,0),"Indirect")</f>
        <v>Direct</v>
      </c>
      <c r="Q1256" t="str">
        <f>IFERROR(VLOOKUP(A1256,Table1424[],6,0),0)</f>
        <v>DEVLAL YADAV</v>
      </c>
      <c r="R1256" t="str">
        <f>IFERROR(VLOOKUP(A1256,Table1424[],7,0),0)</f>
        <v>35755992202</v>
      </c>
      <c r="S1256" t="str">
        <f>IFERROR(VLOOKUP(A1256,Table1424[],8,0),0)</f>
        <v>SBIN0009498</v>
      </c>
      <c r="T1256">
        <f>IFERROR(VLOOKUP(A1256,Table1424[],9,0),0)</f>
        <v>0</v>
      </c>
      <c r="U1256" s="40">
        <f>IFERROR(VLOOKUP(A1256,Table1424[],10,0),0)</f>
        <v>46272</v>
      </c>
      <c r="V1256">
        <f t="shared" si="80"/>
        <v>1</v>
      </c>
      <c r="W1256" t="str">
        <f t="shared" si="81"/>
        <v>Available</v>
      </c>
      <c r="X1256" s="164" t="str" cm="1">
        <f t="array" aca="1" ref="X1256" ca="1">SUBSTITUTE(SUBSTITUTE(MID(CELL("filename"),FIND("[",CELL("filename"))+1,FIND("]",CELL("filename"))-FIND("[",CELL("filename"))-1)," JH Farmer Payment-",""),".xlsx","")</f>
        <v>Indent</v>
      </c>
      <c r="Y1256" s="13">
        <f t="shared" si="85"/>
        <v>2.5090000000000003</v>
      </c>
      <c r="Z1256" s="3">
        <v>0</v>
      </c>
    </row>
    <row r="1257" spans="1:26" x14ac:dyDescent="0.25">
      <c r="A1257" t="str">
        <f>CONCATENATE(Table2[[#This Row],[Code]],Table2[[#This Row],[Farmers Code]])</f>
        <v>200700240058</v>
      </c>
      <c r="B1257" s="1" t="str">
        <f>INDEX('MPG Payment'!$A:$A,MATCH(Table2[[#This Row],[Code]],'MPG Payment'!B:B,0))</f>
        <v>BMC Code :2007</v>
      </c>
      <c r="C1257" t="str">
        <f>VLOOKUP(Table2[[#This Row],[Code]],'MPG Payment'!B:C,2,0)</f>
        <v>MURPA</v>
      </c>
      <c r="D1257" s="17">
        <v>20070024</v>
      </c>
      <c r="E1257" s="17" t="s">
        <v>763</v>
      </c>
      <c r="F1257" s="1">
        <v>2</v>
      </c>
      <c r="G1257" s="13">
        <v>6.35</v>
      </c>
      <c r="H1257" s="13">
        <v>228.36349999999999</v>
      </c>
      <c r="I1257" s="166">
        <v>0</v>
      </c>
      <c r="J1257" s="191">
        <v>0</v>
      </c>
      <c r="K1257" s="166">
        <v>0</v>
      </c>
      <c r="L1257" s="166">
        <v>0</v>
      </c>
      <c r="M1257" s="18">
        <v>0</v>
      </c>
      <c r="N1257" s="165">
        <f>VLOOKUP(Table2[[#This Row],[Code]],'MPG Payment'!$B$4:$Z$130,25,0)</f>
        <v>0</v>
      </c>
      <c r="O1257" s="170">
        <f t="shared" si="79"/>
        <v>228</v>
      </c>
      <c r="P1257" t="str">
        <f>IFERROR(VLOOKUP(D1257,'Bank Master'!$C$3:$D$7987,2,0),"Indirect")</f>
        <v>Direct</v>
      </c>
      <c r="Q1257" t="str">
        <f>IFERROR(VLOOKUP(A1257,Table1424[],6,0),0)</f>
        <v>DINESH YADAV</v>
      </c>
      <c r="R1257" t="str">
        <f>IFERROR(VLOOKUP(A1257,Table1424[],7,0),0)</f>
        <v>44384771933</v>
      </c>
      <c r="S1257" t="str">
        <f>IFERROR(VLOOKUP(A1257,Table1424[],8,0),0)</f>
        <v>SBIN0064297</v>
      </c>
      <c r="T1257">
        <f>IFERROR(VLOOKUP(A1257,Table1424[],9,0),0)</f>
        <v>0</v>
      </c>
      <c r="U1257" s="40">
        <f>IFERROR(VLOOKUP(A1257,Table1424[],10,0),0)</f>
        <v>46272</v>
      </c>
      <c r="V1257">
        <f t="shared" si="80"/>
        <v>1</v>
      </c>
      <c r="W1257" t="str">
        <f t="shared" si="81"/>
        <v>Available</v>
      </c>
      <c r="X1257" s="164" t="str" cm="1">
        <f t="array" aca="1" ref="X1257" ca="1">SUBSTITUTE(SUBSTITUTE(MID(CELL("filename"),FIND("[",CELL("filename"))+1,FIND("]",CELL("filename"))-FIND("[",CELL("filename"))-1)," JH Farmer Payment-",""),".xlsx","")</f>
        <v>Indent</v>
      </c>
      <c r="Y1257" s="13">
        <f t="shared" si="85"/>
        <v>3.5962755905511816</v>
      </c>
      <c r="Z1257" s="3">
        <v>0</v>
      </c>
    </row>
    <row r="1258" spans="1:26" x14ac:dyDescent="0.25">
      <c r="A1258" t="str">
        <f>CONCATENATE(Table2[[#This Row],[Code]],Table2[[#This Row],[Farmers Code]])</f>
        <v>200700240060</v>
      </c>
      <c r="B1258" s="1" t="str">
        <f>INDEX('MPG Payment'!$A:$A,MATCH(Table2[[#This Row],[Code]],'MPG Payment'!B:B,0))</f>
        <v>BMC Code :2007</v>
      </c>
      <c r="C1258" t="str">
        <f>VLOOKUP(Table2[[#This Row],[Code]],'MPG Payment'!B:C,2,0)</f>
        <v>MURPA</v>
      </c>
      <c r="D1258" s="17">
        <v>20070024</v>
      </c>
      <c r="E1258" s="17" t="s">
        <v>957</v>
      </c>
      <c r="F1258" s="1">
        <v>5</v>
      </c>
      <c r="G1258" s="13">
        <v>8.7100000000000009</v>
      </c>
      <c r="H1258" s="13">
        <v>431.81369999999998</v>
      </c>
      <c r="I1258" s="166">
        <v>0</v>
      </c>
      <c r="J1258" s="191">
        <v>0</v>
      </c>
      <c r="K1258" s="166">
        <v>0</v>
      </c>
      <c r="L1258" s="166">
        <v>0</v>
      </c>
      <c r="M1258" s="18">
        <v>0</v>
      </c>
      <c r="N1258" s="165">
        <f>VLOOKUP(Table2[[#This Row],[Code]],'MPG Payment'!$B$4:$Z$130,25,0)</f>
        <v>0</v>
      </c>
      <c r="O1258" s="170">
        <f t="shared" si="79"/>
        <v>432</v>
      </c>
      <c r="P1258" t="str">
        <f>IFERROR(VLOOKUP(D1258,'Bank Master'!$C$3:$D$7987,2,0),"Indirect")</f>
        <v>Direct</v>
      </c>
      <c r="Q1258" t="str">
        <f>IFERROR(VLOOKUP(A1258,Table1424[],6,0),0)</f>
        <v>SANTU DEVI</v>
      </c>
      <c r="R1258" t="str">
        <f>IFERROR(VLOOKUP(A1258,Table1424[],7,0),0)</f>
        <v>35577095690</v>
      </c>
      <c r="S1258" t="str">
        <f>IFERROR(VLOOKUP(A1258,Table1424[],8,0),0)</f>
        <v>SBIN0003654</v>
      </c>
      <c r="T1258">
        <f>IFERROR(VLOOKUP(A1258,Table1424[],9,0),0)</f>
        <v>0</v>
      </c>
      <c r="U1258" s="40">
        <f>IFERROR(VLOOKUP(A1258,Table1424[],10,0),0)</f>
        <v>46272</v>
      </c>
      <c r="V1258">
        <f t="shared" si="80"/>
        <v>1</v>
      </c>
      <c r="W1258" t="str">
        <f t="shared" si="81"/>
        <v>Available</v>
      </c>
      <c r="X1258" s="164" t="str" cm="1">
        <f t="array" aca="1" ref="X1258" ca="1">SUBSTITUTE(SUBSTITUTE(MID(CELL("filename"),FIND("[",CELL("filename"))+1,FIND("]",CELL("filename"))-FIND("[",CELL("filename"))-1)," JH Farmer Payment-",""),".xlsx","")</f>
        <v>Indent</v>
      </c>
      <c r="Y1258" s="13">
        <f t="shared" si="85"/>
        <v>12.394193455797932</v>
      </c>
      <c r="Z1258" s="3">
        <v>0</v>
      </c>
    </row>
    <row r="1259" spans="1:26" x14ac:dyDescent="0.25">
      <c r="A1259" t="str">
        <f>CONCATENATE(Table2[[#This Row],[Code]],Table2[[#This Row],[Farmers Code]])</f>
        <v>200700240061</v>
      </c>
      <c r="B1259" s="1" t="str">
        <f>INDEX('MPG Payment'!$A:$A,MATCH(Table2[[#This Row],[Code]],'MPG Payment'!B:B,0))</f>
        <v>BMC Code :2007</v>
      </c>
      <c r="C1259" t="str">
        <f>VLOOKUP(Table2[[#This Row],[Code]],'MPG Payment'!B:C,2,0)</f>
        <v>MURPA</v>
      </c>
      <c r="D1259" s="17">
        <v>20070024</v>
      </c>
      <c r="E1259" s="17" t="s">
        <v>1061</v>
      </c>
      <c r="F1259" s="1">
        <v>5</v>
      </c>
      <c r="G1259" s="13">
        <v>11.64</v>
      </c>
      <c r="H1259" s="13">
        <v>511.67369999999994</v>
      </c>
      <c r="I1259" s="166">
        <v>0</v>
      </c>
      <c r="J1259" s="191">
        <v>0</v>
      </c>
      <c r="K1259" s="166">
        <v>0</v>
      </c>
      <c r="L1259" s="166">
        <v>0</v>
      </c>
      <c r="M1259" s="18">
        <v>0</v>
      </c>
      <c r="N1259" s="165">
        <f>VLOOKUP(Table2[[#This Row],[Code]],'MPG Payment'!$B$4:$Z$130,25,0)</f>
        <v>0</v>
      </c>
      <c r="O1259" s="170">
        <f t="shared" si="79"/>
        <v>512</v>
      </c>
      <c r="P1259" t="str">
        <f>IFERROR(VLOOKUP(D1259,'Bank Master'!$C$3:$D$7987,2,0),"Indirect")</f>
        <v>Direct</v>
      </c>
      <c r="Q1259" t="str">
        <f>IFERROR(VLOOKUP(A1259,Table1424[],6,0),0)</f>
        <v>MANJIT KUMAR</v>
      </c>
      <c r="R1259" t="str">
        <f>IFERROR(VLOOKUP(A1259,Table1424[],7,0),0)</f>
        <v>5345584248</v>
      </c>
      <c r="S1259" t="str">
        <f>IFERROR(VLOOKUP(A1259,Table1424[],8,0),0)</f>
        <v>UBIN0564834</v>
      </c>
      <c r="T1259">
        <f>IFERROR(VLOOKUP(A1259,Table1424[],9,0),0)</f>
        <v>0</v>
      </c>
      <c r="U1259" s="40">
        <f>IFERROR(VLOOKUP(A1259,Table1424[],10,0),0)</f>
        <v>46272</v>
      </c>
      <c r="V1259">
        <f t="shared" si="80"/>
        <v>1</v>
      </c>
      <c r="W1259" t="str">
        <f t="shared" si="81"/>
        <v>Available</v>
      </c>
      <c r="X1259" s="164" t="str" cm="1">
        <f t="array" aca="1" ref="X1259" ca="1">SUBSTITUTE(SUBSTITUTE(MID(CELL("filename"),FIND("[",CELL("filename"))+1,FIND("]",CELL("filename"))-FIND("[",CELL("filename"))-1)," JH Farmer Payment-",""),".xlsx","")</f>
        <v>Indent</v>
      </c>
      <c r="Y1259" s="13">
        <f t="shared" si="85"/>
        <v>10.989555412371132</v>
      </c>
      <c r="Z1259" s="3">
        <v>0</v>
      </c>
    </row>
    <row r="1260" spans="1:26" x14ac:dyDescent="0.25">
      <c r="A1260" t="str">
        <f>CONCATENATE(Table2[[#This Row],[Code]],Table2[[#This Row],[Farmers Code]])</f>
        <v>200700250002</v>
      </c>
      <c r="B1260" s="1" t="str">
        <f>INDEX('MPG Payment'!$A:$A,MATCH(Table2[[#This Row],[Code]],'MPG Payment'!B:B,0))</f>
        <v>BMC Code :2007</v>
      </c>
      <c r="C1260" t="str">
        <f>VLOOKUP(Table2[[#This Row],[Code]],'MPG Payment'!B:C,2,0)</f>
        <v>SUBHASH NAGAR</v>
      </c>
      <c r="D1260" s="17">
        <v>20070025</v>
      </c>
      <c r="E1260" s="17" t="s">
        <v>17</v>
      </c>
      <c r="F1260" s="1">
        <v>12</v>
      </c>
      <c r="G1260" s="13">
        <v>148.95000000000002</v>
      </c>
      <c r="H1260" s="13">
        <v>6497.1303999999991</v>
      </c>
      <c r="I1260" s="166">
        <v>0</v>
      </c>
      <c r="J1260" s="191">
        <v>0</v>
      </c>
      <c r="K1260" s="166">
        <v>1182.7300000000032</v>
      </c>
      <c r="L1260" s="166">
        <v>0</v>
      </c>
      <c r="M1260" s="18">
        <v>0</v>
      </c>
      <c r="N1260" s="165">
        <f>VLOOKUP(Table2[[#This Row],[Code]],'MPG Payment'!$B$4:$Z$130,25,0)</f>
        <v>0</v>
      </c>
      <c r="O1260" s="170">
        <f t="shared" si="79"/>
        <v>5314</v>
      </c>
      <c r="P1260" t="str">
        <f>IFERROR(VLOOKUP(D1260,'Bank Master'!$C$3:$D$7987,2,0),"Indirect")</f>
        <v>Direct</v>
      </c>
      <c r="Q1260" t="str">
        <f>IFERROR(VLOOKUP(A1260,Table1424[],6,0),0)</f>
        <v>ARVIND KUMAR</v>
      </c>
      <c r="R1260" t="str">
        <f>IFERROR(VLOOKUP(A1260,Table1424[],7,0),0)</f>
        <v>1902101005596</v>
      </c>
      <c r="S1260" t="str">
        <f>IFERROR(VLOOKUP(A1260,Table1424[],8,0),0)</f>
        <v>CNRB0001902</v>
      </c>
      <c r="T1260">
        <f>IFERROR(VLOOKUP(A1260,Table1424[],9,0),0)</f>
        <v>0</v>
      </c>
      <c r="U1260" s="40">
        <f>IFERROR(VLOOKUP(A1260,Table1424[],10,0),0)</f>
        <v>46111</v>
      </c>
      <c r="V1260">
        <f t="shared" si="80"/>
        <v>1</v>
      </c>
      <c r="W1260" t="str">
        <f t="shared" si="81"/>
        <v>Available</v>
      </c>
      <c r="X1260" s="164" t="str" cm="1">
        <f t="array" aca="1" ref="X1260" ca="1">SUBSTITUTE(SUBSTITUTE(MID(CELL("filename"),FIND("[",CELL("filename"))+1,FIND("]",CELL("filename"))-FIND("[",CELL("filename"))-1)," JH Farmer Payment-",""),".xlsx","")</f>
        <v>Indent</v>
      </c>
      <c r="Y1260" s="13">
        <f t="shared" si="85"/>
        <v>26.171723665659616</v>
      </c>
      <c r="Z1260" s="3">
        <v>0</v>
      </c>
    </row>
    <row r="1261" spans="1:26" x14ac:dyDescent="0.25">
      <c r="A1261" t="str">
        <f>CONCATENATE(Table2[[#This Row],[Code]],Table2[[#This Row],[Farmers Code]])</f>
        <v>200700250003</v>
      </c>
      <c r="B1261" s="1" t="str">
        <f>INDEX('MPG Payment'!$A:$A,MATCH(Table2[[#This Row],[Code]],'MPG Payment'!B:B,0))</f>
        <v>BMC Code :2007</v>
      </c>
      <c r="C1261" t="str">
        <f>VLOOKUP(Table2[[#This Row],[Code]],'MPG Payment'!B:C,2,0)</f>
        <v>SUBHASH NAGAR</v>
      </c>
      <c r="D1261" s="17">
        <v>20070025</v>
      </c>
      <c r="E1261" s="17" t="s">
        <v>0</v>
      </c>
      <c r="F1261" s="1">
        <v>14</v>
      </c>
      <c r="G1261" s="13">
        <v>166.89</v>
      </c>
      <c r="H1261" s="13">
        <v>6969.4602000000004</v>
      </c>
      <c r="I1261" s="166">
        <v>0</v>
      </c>
      <c r="J1261" s="191">
        <v>0</v>
      </c>
      <c r="K1261" s="166">
        <v>0</v>
      </c>
      <c r="L1261" s="166">
        <v>0</v>
      </c>
      <c r="M1261" s="18">
        <v>0</v>
      </c>
      <c r="N1261" s="165">
        <f>VLOOKUP(Table2[[#This Row],[Code]],'MPG Payment'!$B$4:$Z$130,25,0)</f>
        <v>0</v>
      </c>
      <c r="O1261" s="170">
        <f t="shared" si="79"/>
        <v>6969</v>
      </c>
      <c r="P1261" t="str">
        <f>IFERROR(VLOOKUP(D1261,'Bank Master'!$C$3:$D$7987,2,0),"Indirect")</f>
        <v>Direct</v>
      </c>
      <c r="Q1261" t="str">
        <f>IFERROR(VLOOKUP(A1261,Table1424[],6,0),0)</f>
        <v>SUNITA DEVI</v>
      </c>
      <c r="R1261" t="str">
        <f>IFERROR(VLOOKUP(A1261,Table1424[],7,0),0)</f>
        <v>1902101010669</v>
      </c>
      <c r="S1261" t="str">
        <f>IFERROR(VLOOKUP(A1261,Table1424[],8,0),0)</f>
        <v>CNRB0001902</v>
      </c>
      <c r="T1261">
        <f>IFERROR(VLOOKUP(A1261,Table1424[],9,0),0)</f>
        <v>0</v>
      </c>
      <c r="U1261" s="40">
        <f>IFERROR(VLOOKUP(A1261,Table1424[],10,0),0)</f>
        <v>46244</v>
      </c>
      <c r="V1261">
        <f t="shared" si="80"/>
        <v>1</v>
      </c>
      <c r="W1261" t="str">
        <f t="shared" si="81"/>
        <v>Available</v>
      </c>
      <c r="X1261" s="164" t="str" cm="1">
        <f t="array" aca="1" ref="X1261" ca="1">SUBSTITUTE(SUBSTITUTE(MID(CELL("filename"),FIND("[",CELL("filename"))+1,FIND("]",CELL("filename"))-FIND("[",CELL("filename"))-1)," JH Farmer Payment-",""),".xlsx","")</f>
        <v>Indent</v>
      </c>
      <c r="Y1261" s="13">
        <f t="shared" si="85"/>
        <v>29.232561207981313</v>
      </c>
      <c r="Z1261" s="3">
        <v>0</v>
      </c>
    </row>
    <row r="1262" spans="1:26" x14ac:dyDescent="0.25">
      <c r="A1262" t="str">
        <f>CONCATENATE(Table2[[#This Row],[Code]],Table2[[#This Row],[Farmers Code]])</f>
        <v>200700250004</v>
      </c>
      <c r="B1262" s="1" t="str">
        <f>INDEX('MPG Payment'!$A:$A,MATCH(Table2[[#This Row],[Code]],'MPG Payment'!B:B,0))</f>
        <v>BMC Code :2007</v>
      </c>
      <c r="C1262" t="str">
        <f>VLOOKUP(Table2[[#This Row],[Code]],'MPG Payment'!B:C,2,0)</f>
        <v>SUBHASH NAGAR</v>
      </c>
      <c r="D1262" s="17">
        <v>20070025</v>
      </c>
      <c r="E1262" s="17" t="s">
        <v>1</v>
      </c>
      <c r="F1262" s="1">
        <v>14</v>
      </c>
      <c r="G1262" s="13">
        <v>150.01999999999998</v>
      </c>
      <c r="H1262" s="13">
        <v>5916.2694999999994</v>
      </c>
      <c r="I1262" s="166">
        <v>0</v>
      </c>
      <c r="J1262" s="191">
        <v>0</v>
      </c>
      <c r="K1262" s="166">
        <v>0</v>
      </c>
      <c r="L1262" s="166">
        <v>0</v>
      </c>
      <c r="M1262" s="18">
        <v>0</v>
      </c>
      <c r="N1262" s="165">
        <f>VLOOKUP(Table2[[#This Row],[Code]],'MPG Payment'!$B$4:$Z$130,25,0)</f>
        <v>0</v>
      </c>
      <c r="O1262" s="170">
        <f t="shared" si="79"/>
        <v>5916</v>
      </c>
      <c r="P1262" t="str">
        <f>IFERROR(VLOOKUP(D1262,'Bank Master'!$C$3:$D$7987,2,0),"Indirect")</f>
        <v>Direct</v>
      </c>
      <c r="Q1262" t="str">
        <f>IFERROR(VLOOKUP(A1262,Table1424[],6,0),0)</f>
        <v>HARKESH CHAUHAN</v>
      </c>
      <c r="R1262" t="str">
        <f>IFERROR(VLOOKUP(A1262,Table1424[],7,0),0)</f>
        <v>1902101003650</v>
      </c>
      <c r="S1262" t="str">
        <f>IFERROR(VLOOKUP(A1262,Table1424[],8,0),0)</f>
        <v>CNRB0001902</v>
      </c>
      <c r="T1262">
        <f>IFERROR(VLOOKUP(A1262,Table1424[],9,0),0)</f>
        <v>0</v>
      </c>
      <c r="U1262" s="40">
        <f>IFERROR(VLOOKUP(A1262,Table1424[],10,0),0)</f>
        <v>46244</v>
      </c>
      <c r="V1262">
        <f t="shared" si="80"/>
        <v>1</v>
      </c>
      <c r="W1262" t="str">
        <f t="shared" si="81"/>
        <v>Available</v>
      </c>
      <c r="X1262" s="164" t="str" cm="1">
        <f t="array" aca="1" ref="X1262" ca="1">SUBSTITUTE(SUBSTITUTE(MID(CELL("filename"),FIND("[",CELL("filename"))+1,FIND("]",CELL("filename"))-FIND("[",CELL("filename"))-1)," JH Farmer Payment-",""),".xlsx","")</f>
        <v>Indent</v>
      </c>
      <c r="Y1262" s="13">
        <f t="shared" si="85"/>
        <v>27.605576923076924</v>
      </c>
      <c r="Z1262" s="3">
        <v>0</v>
      </c>
    </row>
    <row r="1263" spans="1:26" x14ac:dyDescent="0.25">
      <c r="A1263" t="str">
        <f>CONCATENATE(Table2[[#This Row],[Code]],Table2[[#This Row],[Farmers Code]])</f>
        <v>200700260002</v>
      </c>
      <c r="B1263" s="1" t="str">
        <f>INDEX('MPG Payment'!$A:$A,MATCH(Table2[[#This Row],[Code]],'MPG Payment'!B:B,0))</f>
        <v>BMC Code :2007</v>
      </c>
      <c r="C1263" t="str">
        <f>VLOOKUP(Table2[[#This Row],[Code]],'MPG Payment'!B:C,2,0)</f>
        <v>NINDRA</v>
      </c>
      <c r="D1263" s="17">
        <v>20070026</v>
      </c>
      <c r="E1263" s="17" t="s">
        <v>17</v>
      </c>
      <c r="F1263" s="1">
        <v>2</v>
      </c>
      <c r="G1263" s="13">
        <v>67.990000000000009</v>
      </c>
      <c r="H1263" s="13">
        <v>3064.4632999999999</v>
      </c>
      <c r="I1263" s="166">
        <v>0</v>
      </c>
      <c r="J1263" s="191">
        <v>0</v>
      </c>
      <c r="K1263" s="166">
        <v>0</v>
      </c>
      <c r="L1263" s="166">
        <v>0</v>
      </c>
      <c r="M1263" s="18">
        <v>0</v>
      </c>
      <c r="N1263" s="165">
        <f>VLOOKUP(Table2[[#This Row],[Code]],'MPG Payment'!$B$4:$Z$130,25,0)</f>
        <v>0</v>
      </c>
      <c r="O1263" s="170">
        <f t="shared" si="79"/>
        <v>3064</v>
      </c>
      <c r="P1263" t="str">
        <f>IFERROR(VLOOKUP(D1263,'Bank Master'!$C$3:$D$7987,2,0),"Indirect")</f>
        <v>Direct</v>
      </c>
      <c r="Q1263" t="str">
        <f>IFERROR(VLOOKUP(A1263,Table1424[],6,0),0)</f>
        <v>VIRENDRA MAHTO</v>
      </c>
      <c r="R1263" t="str">
        <f>IFERROR(VLOOKUP(A1263,Table1424[],7,0),0)</f>
        <v>35563115820</v>
      </c>
      <c r="S1263" t="str">
        <f>IFERROR(VLOOKUP(A1263,Table1424[],8,0),0)</f>
        <v>SBIN0002926</v>
      </c>
      <c r="T1263">
        <f>IFERROR(VLOOKUP(A1263,Table1424[],9,0),0)</f>
        <v>0</v>
      </c>
      <c r="U1263" s="40">
        <f>IFERROR(VLOOKUP(A1263,Table1424[],10,0),0)</f>
        <v>46104</v>
      </c>
      <c r="V1263">
        <f t="shared" si="80"/>
        <v>1</v>
      </c>
      <c r="W1263" t="str">
        <f t="shared" si="81"/>
        <v>Available</v>
      </c>
      <c r="X1263" s="164" t="str" cm="1">
        <f t="array" aca="1" ref="X1263" ca="1">SUBSTITUTE(SUBSTITUTE(MID(CELL("filename"),FIND("[",CELL("filename"))+1,FIND("]",CELL("filename"))-FIND("[",CELL("filename"))-1)," JH Farmer Payment-",""),".xlsx","")</f>
        <v>Indent</v>
      </c>
      <c r="Y1263" s="13">
        <f t="shared" si="85"/>
        <v>4.5072265038976314</v>
      </c>
      <c r="Z1263" s="3">
        <v>0</v>
      </c>
    </row>
    <row r="1264" spans="1:26" x14ac:dyDescent="0.25">
      <c r="A1264" t="str">
        <f>CONCATENATE(Table2[[#This Row],[Code]],Table2[[#This Row],[Farmers Code]])</f>
        <v>200700260003</v>
      </c>
      <c r="B1264" s="1" t="str">
        <f>INDEX('MPG Payment'!$A:$A,MATCH(Table2[[#This Row],[Code]],'MPG Payment'!B:B,0))</f>
        <v>BMC Code :2007</v>
      </c>
      <c r="C1264" t="str">
        <f>VLOOKUP(Table2[[#This Row],[Code]],'MPG Payment'!B:C,2,0)</f>
        <v>NINDRA</v>
      </c>
      <c r="D1264" s="17">
        <v>20070026</v>
      </c>
      <c r="E1264" s="17" t="s">
        <v>0</v>
      </c>
      <c r="F1264" s="1">
        <v>14</v>
      </c>
      <c r="G1264" s="13">
        <v>31.81</v>
      </c>
      <c r="H1264" s="13">
        <v>1521.2260000000001</v>
      </c>
      <c r="I1264" s="166">
        <v>0</v>
      </c>
      <c r="J1264" s="191">
        <v>0</v>
      </c>
      <c r="K1264" s="166">
        <v>0</v>
      </c>
      <c r="L1264" s="166">
        <v>0</v>
      </c>
      <c r="M1264" s="18">
        <v>0</v>
      </c>
      <c r="N1264" s="165">
        <f>VLOOKUP(Table2[[#This Row],[Code]],'MPG Payment'!$B$4:$Z$130,25,0)</f>
        <v>0</v>
      </c>
      <c r="O1264" s="170">
        <f t="shared" si="79"/>
        <v>1521</v>
      </c>
      <c r="P1264" t="str">
        <f>IFERROR(VLOOKUP(D1264,'Bank Master'!$C$3:$D$7987,2,0),"Indirect")</f>
        <v>Direct</v>
      </c>
      <c r="Q1264" t="str">
        <f>IFERROR(VLOOKUP(A1264,Table1424[],6,0),0)</f>
        <v>SHIVNANDAN MAHTO</v>
      </c>
      <c r="R1264" t="str">
        <f>IFERROR(VLOOKUP(A1264,Table1424[],7,0),0)</f>
        <v>648302010004162</v>
      </c>
      <c r="S1264" t="str">
        <f>IFERROR(VLOOKUP(A1264,Table1424[],8,0),0)</f>
        <v>UBIN0564834</v>
      </c>
      <c r="T1264">
        <f>IFERROR(VLOOKUP(A1264,Table1424[],9,0),0)</f>
        <v>0</v>
      </c>
      <c r="U1264" s="40">
        <f>IFERROR(VLOOKUP(A1264,Table1424[],10,0),0)</f>
        <v>46111</v>
      </c>
      <c r="V1264">
        <f t="shared" si="80"/>
        <v>1</v>
      </c>
      <c r="W1264" t="str">
        <f t="shared" si="81"/>
        <v>Available</v>
      </c>
      <c r="X1264" s="164" t="str" cm="1">
        <f t="array" aca="1" ref="X1264" ca="1">SUBSTITUTE(SUBSTITUTE(MID(CELL("filename"),FIND("[",CELL("filename"))+1,FIND("]",CELL("filename"))-FIND("[",CELL("filename"))-1)," JH Farmer Payment-",""),".xlsx","")</f>
        <v>Indent</v>
      </c>
      <c r="Y1264" s="13">
        <f t="shared" si="85"/>
        <v>33.475580006287338</v>
      </c>
      <c r="Z1264" s="3">
        <v>0</v>
      </c>
    </row>
    <row r="1265" spans="1:26" x14ac:dyDescent="0.25">
      <c r="A1265" t="str">
        <f>CONCATENATE(Table2[[#This Row],[Code]],Table2[[#This Row],[Farmers Code]])</f>
        <v>200700260004</v>
      </c>
      <c r="B1265" s="1" t="str">
        <f>INDEX('MPG Payment'!$A:$A,MATCH(Table2[[#This Row],[Code]],'MPG Payment'!B:B,0))</f>
        <v>BMC Code :2007</v>
      </c>
      <c r="C1265" t="str">
        <f>VLOOKUP(Table2[[#This Row],[Code]],'MPG Payment'!B:C,2,0)</f>
        <v>NINDRA</v>
      </c>
      <c r="D1265" s="17">
        <v>20070026</v>
      </c>
      <c r="E1265" s="17" t="s">
        <v>1</v>
      </c>
      <c r="F1265" s="1">
        <v>14</v>
      </c>
      <c r="G1265" s="13">
        <v>23.72</v>
      </c>
      <c r="H1265" s="13">
        <v>1060.6763000000001</v>
      </c>
      <c r="I1265" s="166">
        <v>0</v>
      </c>
      <c r="J1265" s="191">
        <v>0</v>
      </c>
      <c r="K1265" s="166">
        <v>0</v>
      </c>
      <c r="L1265" s="166">
        <v>0</v>
      </c>
      <c r="M1265" s="18">
        <v>0</v>
      </c>
      <c r="N1265" s="165">
        <f>VLOOKUP(Table2[[#This Row],[Code]],'MPG Payment'!$B$4:$Z$130,25,0)</f>
        <v>0</v>
      </c>
      <c r="O1265" s="170">
        <f t="shared" si="79"/>
        <v>1061</v>
      </c>
      <c r="P1265" t="str">
        <f>IFERROR(VLOOKUP(D1265,'Bank Master'!$C$3:$D$7987,2,0),"Indirect")</f>
        <v>Direct</v>
      </c>
      <c r="Q1265" t="str">
        <f>IFERROR(VLOOKUP(A1265,Table1424[],6,0),0)</f>
        <v>GOBIND PRASAD YADAV</v>
      </c>
      <c r="R1265" t="str">
        <f>IFERROR(VLOOKUP(A1265,Table1424[],7,0),0)</f>
        <v>648302010005700</v>
      </c>
      <c r="S1265" t="str">
        <f>IFERROR(VLOOKUP(A1265,Table1424[],8,0),0)</f>
        <v>UBIN0564834</v>
      </c>
      <c r="T1265">
        <f>IFERROR(VLOOKUP(A1265,Table1424[],9,0),0)</f>
        <v>0</v>
      </c>
      <c r="U1265" s="40">
        <f>IFERROR(VLOOKUP(A1265,Table1424[],10,0),0)</f>
        <v>46111</v>
      </c>
      <c r="V1265">
        <f t="shared" si="80"/>
        <v>1</v>
      </c>
      <c r="W1265" t="str">
        <f t="shared" si="81"/>
        <v>Available</v>
      </c>
      <c r="X1265" s="164" t="str" cm="1">
        <f t="array" aca="1" ref="X1265" ca="1">SUBSTITUTE(SUBSTITUTE(MID(CELL("filename"),FIND("[",CELL("filename"))+1,FIND("]",CELL("filename"))-FIND("[",CELL("filename"))-1)," JH Farmer Payment-",""),".xlsx","")</f>
        <v>Indent</v>
      </c>
      <c r="Y1265" s="13">
        <f t="shared" si="85"/>
        <v>31.301577150084324</v>
      </c>
      <c r="Z1265" s="3">
        <v>0</v>
      </c>
    </row>
    <row r="1266" spans="1:26" x14ac:dyDescent="0.25">
      <c r="A1266" t="str">
        <f>CONCATENATE(Table2[[#This Row],[Code]],Table2[[#This Row],[Farmers Code]])</f>
        <v>200700260005</v>
      </c>
      <c r="B1266" s="1" t="str">
        <f>INDEX('MPG Payment'!$A:$A,MATCH(Table2[[#This Row],[Code]],'MPG Payment'!B:B,0))</f>
        <v>BMC Code :2007</v>
      </c>
      <c r="C1266" t="str">
        <f>VLOOKUP(Table2[[#This Row],[Code]],'MPG Payment'!B:C,2,0)</f>
        <v>NINDRA</v>
      </c>
      <c r="D1266" s="17">
        <v>20070026</v>
      </c>
      <c r="E1266" s="17" t="s">
        <v>18</v>
      </c>
      <c r="F1266" s="1">
        <v>14</v>
      </c>
      <c r="G1266" s="13">
        <v>64.089999999999989</v>
      </c>
      <c r="H1266" s="13">
        <v>2698.0983999999999</v>
      </c>
      <c r="I1266" s="166">
        <v>0</v>
      </c>
      <c r="J1266" s="191">
        <v>0</v>
      </c>
      <c r="K1266" s="166">
        <v>0</v>
      </c>
      <c r="L1266" s="166">
        <v>0</v>
      </c>
      <c r="M1266" s="18">
        <v>0</v>
      </c>
      <c r="N1266" s="165">
        <f>VLOOKUP(Table2[[#This Row],[Code]],'MPG Payment'!$B$4:$Z$130,25,0)</f>
        <v>0</v>
      </c>
      <c r="O1266" s="170">
        <f t="shared" si="79"/>
        <v>2698</v>
      </c>
      <c r="P1266" t="str">
        <f>IFERROR(VLOOKUP(D1266,'Bank Master'!$C$3:$D$7987,2,0),"Indirect")</f>
        <v>Direct</v>
      </c>
      <c r="Q1266" t="str">
        <f>IFERROR(VLOOKUP(A1266,Table1424[],6,0),0)</f>
        <v>DEVI MAHTO</v>
      </c>
      <c r="R1266" t="str">
        <f>IFERROR(VLOOKUP(A1266,Table1424[],7,0),0)</f>
        <v>648302010012890</v>
      </c>
      <c r="S1266" t="str">
        <f>IFERROR(VLOOKUP(A1266,Table1424[],8,0),0)</f>
        <v>UBIN0564834</v>
      </c>
      <c r="T1266">
        <f>IFERROR(VLOOKUP(A1266,Table1424[],9,0),0)</f>
        <v>0</v>
      </c>
      <c r="U1266" s="40">
        <f>IFERROR(VLOOKUP(A1266,Table1424[],10,0),0)</f>
        <v>46116</v>
      </c>
      <c r="V1266">
        <f t="shared" si="80"/>
        <v>1</v>
      </c>
      <c r="W1266" t="str">
        <f t="shared" si="81"/>
        <v>Available</v>
      </c>
      <c r="X1266" s="164" t="str" cm="1">
        <f t="array" aca="1" ref="X1266" ca="1">SUBSTITUTE(SUBSTITUTE(MID(CELL("filename"),FIND("[",CELL("filename"))+1,FIND("]",CELL("filename"))-FIND("[",CELL("filename"))-1)," JH Farmer Payment-",""),".xlsx","")</f>
        <v>Indent</v>
      </c>
      <c r="Y1266" s="13">
        <f t="shared" si="85"/>
        <v>29.469010454048998</v>
      </c>
      <c r="Z1266" s="3">
        <v>0</v>
      </c>
    </row>
    <row r="1267" spans="1:26" x14ac:dyDescent="0.25">
      <c r="A1267" t="str">
        <f>CONCATENATE(Table2[[#This Row],[Code]],Table2[[#This Row],[Farmers Code]])</f>
        <v>200700260006</v>
      </c>
      <c r="B1267" s="1" t="str">
        <f>INDEX('MPG Payment'!$A:$A,MATCH(Table2[[#This Row],[Code]],'MPG Payment'!B:B,0))</f>
        <v>BMC Code :2007</v>
      </c>
      <c r="C1267" t="str">
        <f>VLOOKUP(Table2[[#This Row],[Code]],'MPG Payment'!B:C,2,0)</f>
        <v>NINDRA</v>
      </c>
      <c r="D1267" s="17">
        <v>20070026</v>
      </c>
      <c r="E1267" s="17" t="s">
        <v>19</v>
      </c>
      <c r="F1267" s="1">
        <v>13</v>
      </c>
      <c r="G1267" s="13">
        <v>16.580000000000002</v>
      </c>
      <c r="H1267" s="13">
        <v>618.55880000000002</v>
      </c>
      <c r="I1267" s="166">
        <v>0</v>
      </c>
      <c r="J1267" s="191">
        <v>0</v>
      </c>
      <c r="K1267" s="166">
        <v>0</v>
      </c>
      <c r="L1267" s="166">
        <v>0</v>
      </c>
      <c r="M1267" s="18">
        <v>0</v>
      </c>
      <c r="N1267" s="165">
        <f>VLOOKUP(Table2[[#This Row],[Code]],'MPG Payment'!$B$4:$Z$130,25,0)</f>
        <v>0</v>
      </c>
      <c r="O1267" s="170">
        <f t="shared" si="79"/>
        <v>619</v>
      </c>
      <c r="P1267" t="str">
        <f>IFERROR(VLOOKUP(D1267,'Bank Master'!$C$3:$D$7987,2,0),"Indirect")</f>
        <v>Direct</v>
      </c>
      <c r="Q1267" t="str">
        <f>IFERROR(VLOOKUP(A1267,Table1424[],6,0),0)</f>
        <v>PINTU KUMAR YADAV</v>
      </c>
      <c r="R1267" t="str">
        <f>IFERROR(VLOOKUP(A1267,Table1424[],7,0),0)</f>
        <v>22009982483</v>
      </c>
      <c r="S1267" t="str">
        <f>IFERROR(VLOOKUP(A1267,Table1424[],8,0),0)</f>
        <v>SBIN0RRVCGB</v>
      </c>
      <c r="T1267">
        <f>IFERROR(VLOOKUP(A1267,Table1424[],9,0),0)</f>
        <v>0</v>
      </c>
      <c r="U1267" s="40">
        <f>IFERROR(VLOOKUP(A1267,Table1424[],10,0),0)</f>
        <v>46111</v>
      </c>
      <c r="V1267">
        <f t="shared" si="80"/>
        <v>1</v>
      </c>
      <c r="W1267" t="str">
        <f t="shared" si="81"/>
        <v>Available</v>
      </c>
      <c r="X1267" s="164" t="str" cm="1">
        <f t="array" aca="1" ref="X1267" ca="1">SUBSTITUTE(SUBSTITUTE(MID(CELL("filename"),FIND("[",CELL("filename"))+1,FIND("]",CELL("filename"))-FIND("[",CELL("filename"))-1)," JH Farmer Payment-",""),".xlsx","")</f>
        <v>Indent</v>
      </c>
      <c r="Y1267" s="13">
        <f t="shared" si="85"/>
        <v>24.249892641737034</v>
      </c>
      <c r="Z1267" s="3">
        <v>0</v>
      </c>
    </row>
    <row r="1268" spans="1:26" x14ac:dyDescent="0.25">
      <c r="A1268" t="str">
        <f>CONCATENATE(Table2[[#This Row],[Code]],Table2[[#This Row],[Farmers Code]])</f>
        <v>200700260007</v>
      </c>
      <c r="B1268" s="1" t="str">
        <f>INDEX('MPG Payment'!$A:$A,MATCH(Table2[[#This Row],[Code]],'MPG Payment'!B:B,0))</f>
        <v>BMC Code :2007</v>
      </c>
      <c r="C1268" t="str">
        <f>VLOOKUP(Table2[[#This Row],[Code]],'MPG Payment'!B:C,2,0)</f>
        <v>NINDRA</v>
      </c>
      <c r="D1268" s="17">
        <v>20070026</v>
      </c>
      <c r="E1268" s="17" t="s">
        <v>20</v>
      </c>
      <c r="F1268" s="1">
        <v>13</v>
      </c>
      <c r="G1268" s="13">
        <v>28.84</v>
      </c>
      <c r="H1268" s="13">
        <v>1210.8498999999999</v>
      </c>
      <c r="I1268" s="166">
        <v>0</v>
      </c>
      <c r="J1268" s="191">
        <v>0</v>
      </c>
      <c r="K1268" s="166">
        <v>0</v>
      </c>
      <c r="L1268" s="166">
        <v>0</v>
      </c>
      <c r="M1268" s="18">
        <v>0</v>
      </c>
      <c r="N1268" s="165">
        <f>VLOOKUP(Table2[[#This Row],[Code]],'MPG Payment'!$B$4:$Z$130,25,0)</f>
        <v>0</v>
      </c>
      <c r="O1268" s="170">
        <f t="shared" si="79"/>
        <v>1211</v>
      </c>
      <c r="P1268" t="str">
        <f>IFERROR(VLOOKUP(D1268,'Bank Master'!$C$3:$D$7987,2,0),"Indirect")</f>
        <v>Direct</v>
      </c>
      <c r="Q1268" t="str">
        <f>IFERROR(VLOOKUP(A1268,Table1424[],6,0),0)</f>
        <v>SHARDA DEVI</v>
      </c>
      <c r="R1268" t="str">
        <f>IFERROR(VLOOKUP(A1268,Table1424[],7,0),0)</f>
        <v>648302010012192</v>
      </c>
      <c r="S1268" t="str">
        <f>IFERROR(VLOOKUP(A1268,Table1424[],8,0),0)</f>
        <v>UBIN0564834</v>
      </c>
      <c r="T1268">
        <f>IFERROR(VLOOKUP(A1268,Table1424[],9,0),0)</f>
        <v>0</v>
      </c>
      <c r="U1268" s="40">
        <f>IFERROR(VLOOKUP(A1268,Table1424[],10,0),0)</f>
        <v>46111</v>
      </c>
      <c r="V1268">
        <f t="shared" si="80"/>
        <v>1</v>
      </c>
      <c r="W1268" t="str">
        <f t="shared" si="81"/>
        <v>Available</v>
      </c>
      <c r="X1268" s="164" t="str" cm="1">
        <f t="array" aca="1" ref="X1268" ca="1">SUBSTITUTE(SUBSTITUTE(MID(CELL("filename"),FIND("[",CELL("filename"))+1,FIND("]",CELL("filename"))-FIND("[",CELL("filename"))-1)," JH Farmer Payment-",""),".xlsx","")</f>
        <v>Indent</v>
      </c>
      <c r="Y1268" s="13">
        <f t="shared" si="85"/>
        <v>27.290306345353677</v>
      </c>
      <c r="Z1268" s="3">
        <v>0</v>
      </c>
    </row>
    <row r="1269" spans="1:26" x14ac:dyDescent="0.25">
      <c r="A1269" t="str">
        <f>CONCATENATE(Table2[[#This Row],[Code]],Table2[[#This Row],[Farmers Code]])</f>
        <v>200700260008</v>
      </c>
      <c r="B1269" s="1" t="str">
        <f>INDEX('MPG Payment'!$A:$A,MATCH(Table2[[#This Row],[Code]],'MPG Payment'!B:B,0))</f>
        <v>BMC Code :2007</v>
      </c>
      <c r="C1269" t="str">
        <f>VLOOKUP(Table2[[#This Row],[Code]],'MPG Payment'!B:C,2,0)</f>
        <v>NINDRA</v>
      </c>
      <c r="D1269" s="17">
        <v>20070026</v>
      </c>
      <c r="E1269" s="17" t="s">
        <v>41</v>
      </c>
      <c r="F1269" s="1">
        <v>10</v>
      </c>
      <c r="G1269" s="13">
        <v>15.57</v>
      </c>
      <c r="H1269" s="13">
        <v>686.96899999999994</v>
      </c>
      <c r="I1269" s="166">
        <v>0</v>
      </c>
      <c r="J1269" s="191">
        <v>0</v>
      </c>
      <c r="K1269" s="166">
        <v>0</v>
      </c>
      <c r="L1269" s="166">
        <v>0</v>
      </c>
      <c r="M1269" s="18">
        <v>0</v>
      </c>
      <c r="N1269" s="165">
        <f>VLOOKUP(Table2[[#This Row],[Code]],'MPG Payment'!$B$4:$Z$130,25,0)</f>
        <v>0</v>
      </c>
      <c r="O1269" s="170">
        <f t="shared" si="79"/>
        <v>687</v>
      </c>
      <c r="P1269" t="str">
        <f>IFERROR(VLOOKUP(D1269,'Bank Master'!$C$3:$D$7987,2,0),"Indirect")</f>
        <v>Direct</v>
      </c>
      <c r="Q1269" t="str">
        <f>IFERROR(VLOOKUP(A1269,Table1424[],6,0),0)</f>
        <v>SAVITRI DEVI</v>
      </c>
      <c r="R1269" t="str">
        <f>IFERROR(VLOOKUP(A1269,Table1424[],7,0),0)</f>
        <v>5342000100060249</v>
      </c>
      <c r="S1269" t="str">
        <f>IFERROR(VLOOKUP(A1269,Table1424[],8,0),0)</f>
        <v>PUNB0534200</v>
      </c>
      <c r="T1269">
        <f>IFERROR(VLOOKUP(A1269,Table1424[],9,0),0)</f>
        <v>0</v>
      </c>
      <c r="U1269" s="40">
        <f>IFERROR(VLOOKUP(A1269,Table1424[],10,0),0)</f>
        <v>46111</v>
      </c>
      <c r="V1269">
        <f t="shared" si="80"/>
        <v>1</v>
      </c>
      <c r="W1269" t="str">
        <f t="shared" si="81"/>
        <v>Available</v>
      </c>
      <c r="X1269" s="164" t="str" cm="1">
        <f t="array" aca="1" ref="X1269" ca="1">SUBSTITUTE(SUBSTITUTE(MID(CELL("filename"),FIND("[",CELL("filename"))+1,FIND("]",CELL("filename"))-FIND("[",CELL("filename"))-1)," JH Farmer Payment-",""),".xlsx","")</f>
        <v>Indent</v>
      </c>
      <c r="Y1269" s="13">
        <f t="shared" si="85"/>
        <v>22.060661528580603</v>
      </c>
      <c r="Z1269" s="3">
        <v>0</v>
      </c>
    </row>
    <row r="1270" spans="1:26" x14ac:dyDescent="0.25">
      <c r="A1270" t="str">
        <f>CONCATENATE(Table2[[#This Row],[Code]],Table2[[#This Row],[Farmers Code]])</f>
        <v>200700260009</v>
      </c>
      <c r="B1270" s="1" t="str">
        <f>INDEX('MPG Payment'!$A:$A,MATCH(Table2[[#This Row],[Code]],'MPG Payment'!B:B,0))</f>
        <v>BMC Code :2007</v>
      </c>
      <c r="C1270" t="str">
        <f>VLOOKUP(Table2[[#This Row],[Code]],'MPG Payment'!B:C,2,0)</f>
        <v>NINDRA</v>
      </c>
      <c r="D1270" s="17">
        <v>20070026</v>
      </c>
      <c r="E1270" s="17" t="s">
        <v>36</v>
      </c>
      <c r="F1270" s="1">
        <v>6</v>
      </c>
      <c r="G1270" s="13">
        <v>11.079999999999998</v>
      </c>
      <c r="H1270" s="13">
        <v>519.75019999999995</v>
      </c>
      <c r="I1270" s="166">
        <v>0</v>
      </c>
      <c r="J1270" s="191">
        <v>0</v>
      </c>
      <c r="K1270" s="166">
        <v>0</v>
      </c>
      <c r="L1270" s="166">
        <v>0</v>
      </c>
      <c r="M1270" s="18">
        <v>0</v>
      </c>
      <c r="N1270" s="165">
        <f>VLOOKUP(Table2[[#This Row],[Code]],'MPG Payment'!$B$4:$Z$130,25,0)</f>
        <v>0</v>
      </c>
      <c r="O1270" s="170">
        <f t="shared" si="79"/>
        <v>520</v>
      </c>
      <c r="P1270" t="str">
        <f>IFERROR(VLOOKUP(D1270,'Bank Master'!$C$3:$D$7987,2,0),"Indirect")</f>
        <v>Direct</v>
      </c>
      <c r="Q1270" t="str">
        <f>IFERROR(VLOOKUP(A1270,Table1424[],6,0),0)</f>
        <v>RITESH MAHTO</v>
      </c>
      <c r="R1270" t="str">
        <f>IFERROR(VLOOKUP(A1270,Table1424[],7,0),0)</f>
        <v>22009971628</v>
      </c>
      <c r="S1270" t="str">
        <f>IFERROR(VLOOKUP(A1270,Table1424[],8,0),0)</f>
        <v>SBIN0RRVCGB</v>
      </c>
      <c r="T1270">
        <f>IFERROR(VLOOKUP(A1270,Table1424[],9,0),0)</f>
        <v>0</v>
      </c>
      <c r="U1270" s="40">
        <f>IFERROR(VLOOKUP(A1270,Table1424[],10,0),0)</f>
        <v>46111</v>
      </c>
      <c r="V1270">
        <f t="shared" si="80"/>
        <v>1</v>
      </c>
      <c r="W1270" t="str">
        <f t="shared" si="81"/>
        <v>Available</v>
      </c>
      <c r="X1270" s="164" t="str" cm="1">
        <f t="array" aca="1" ref="X1270" ca="1">SUBSTITUTE(SUBSTITUTE(MID(CELL("filename"),FIND("[",CELL("filename"))+1,FIND("]",CELL("filename"))-FIND("[",CELL("filename"))-1)," JH Farmer Payment-",""),".xlsx","")</f>
        <v>Indent</v>
      </c>
      <c r="Y1270" s="13">
        <f t="shared" si="85"/>
        <v>14.072658844765346</v>
      </c>
      <c r="Z1270" s="3">
        <v>0</v>
      </c>
    </row>
    <row r="1271" spans="1:26" x14ac:dyDescent="0.25">
      <c r="A1271" t="str">
        <f>CONCATENATE(Table2[[#This Row],[Code]],Table2[[#This Row],[Farmers Code]])</f>
        <v>200700260010</v>
      </c>
      <c r="B1271" s="1" t="str">
        <f>INDEX('MPG Payment'!$A:$A,MATCH(Table2[[#This Row],[Code]],'MPG Payment'!B:B,0))</f>
        <v>BMC Code :2007</v>
      </c>
      <c r="C1271" t="str">
        <f>VLOOKUP(Table2[[#This Row],[Code]],'MPG Payment'!B:C,2,0)</f>
        <v>NINDRA</v>
      </c>
      <c r="D1271" s="17">
        <v>20070026</v>
      </c>
      <c r="E1271" s="17" t="s">
        <v>21</v>
      </c>
      <c r="F1271" s="1">
        <v>13</v>
      </c>
      <c r="G1271" s="13">
        <v>32.17</v>
      </c>
      <c r="H1271" s="13">
        <v>1544.3424000000002</v>
      </c>
      <c r="I1271" s="166">
        <v>0</v>
      </c>
      <c r="J1271" s="191">
        <v>0</v>
      </c>
      <c r="K1271" s="166">
        <v>0</v>
      </c>
      <c r="L1271" s="166">
        <v>0</v>
      </c>
      <c r="M1271" s="18">
        <v>0</v>
      </c>
      <c r="N1271" s="165">
        <f>VLOOKUP(Table2[[#This Row],[Code]],'MPG Payment'!$B$4:$Z$130,25,0)</f>
        <v>0</v>
      </c>
      <c r="O1271" s="170">
        <f t="shared" si="79"/>
        <v>1544</v>
      </c>
      <c r="P1271" t="str">
        <f>IFERROR(VLOOKUP(D1271,'Bank Master'!$C$3:$D$7987,2,0),"Indirect")</f>
        <v>Direct</v>
      </c>
      <c r="Q1271" t="str">
        <f>IFERROR(VLOOKUP(A1271,Table1424[],6,0),0)</f>
        <v>SHYAMLAL MAHTO</v>
      </c>
      <c r="R1271" t="str">
        <f>IFERROR(VLOOKUP(A1271,Table1424[],7,0),0)</f>
        <v>648302010000793</v>
      </c>
      <c r="S1271" t="str">
        <f>IFERROR(VLOOKUP(A1271,Table1424[],8,0),0)</f>
        <v>UBIN0564834</v>
      </c>
      <c r="T1271">
        <f>IFERROR(VLOOKUP(A1271,Table1424[],9,0),0)</f>
        <v>0</v>
      </c>
      <c r="U1271" s="40">
        <f>IFERROR(VLOOKUP(A1271,Table1424[],10,0),0)</f>
        <v>46111</v>
      </c>
      <c r="V1271">
        <f t="shared" si="80"/>
        <v>1</v>
      </c>
      <c r="W1271" t="str">
        <f t="shared" si="81"/>
        <v>Available</v>
      </c>
      <c r="X1271" s="164" t="str" cm="1">
        <f t="array" aca="1" ref="X1271" ca="1">SUBSTITUTE(SUBSTITUTE(MID(CELL("filename"),FIND("[",CELL("filename"))+1,FIND("]",CELL("filename"))-FIND("[",CELL("filename"))-1)," JH Farmer Payment-",""),".xlsx","")</f>
        <v>Indent</v>
      </c>
      <c r="Y1271" s="13">
        <f t="shared" si="85"/>
        <v>31.203685421199879</v>
      </c>
      <c r="Z1271" s="3">
        <v>0</v>
      </c>
    </row>
    <row r="1272" spans="1:26" x14ac:dyDescent="0.25">
      <c r="A1272" t="str">
        <f>CONCATENATE(Table2[[#This Row],[Code]],Table2[[#This Row],[Farmers Code]])</f>
        <v>200700260011</v>
      </c>
      <c r="B1272" s="1" t="str">
        <f>INDEX('MPG Payment'!$A:$A,MATCH(Table2[[#This Row],[Code]],'MPG Payment'!B:B,0))</f>
        <v>BMC Code :2007</v>
      </c>
      <c r="C1272" t="str">
        <f>VLOOKUP(Table2[[#This Row],[Code]],'MPG Payment'!B:C,2,0)</f>
        <v>NINDRA</v>
      </c>
      <c r="D1272" s="17">
        <v>20070026</v>
      </c>
      <c r="E1272" s="17" t="s">
        <v>22</v>
      </c>
      <c r="F1272" s="1">
        <v>13</v>
      </c>
      <c r="G1272" s="13">
        <v>37.51</v>
      </c>
      <c r="H1272" s="13">
        <v>1522.0091000000002</v>
      </c>
      <c r="I1272" s="166">
        <v>0</v>
      </c>
      <c r="J1272" s="191">
        <v>0</v>
      </c>
      <c r="K1272" s="166">
        <v>0</v>
      </c>
      <c r="L1272" s="166">
        <v>0</v>
      </c>
      <c r="M1272" s="18">
        <v>0</v>
      </c>
      <c r="N1272" s="165">
        <f>VLOOKUP(Table2[[#This Row],[Code]],'MPG Payment'!$B$4:$Z$130,25,0)</f>
        <v>0</v>
      </c>
      <c r="O1272" s="170">
        <f t="shared" si="79"/>
        <v>1522</v>
      </c>
      <c r="P1272" t="str">
        <f>IFERROR(VLOOKUP(D1272,'Bank Master'!$C$3:$D$7987,2,0),"Indirect")</f>
        <v>Direct</v>
      </c>
      <c r="Q1272" t="str">
        <f>IFERROR(VLOOKUP(A1272,Table1424[],6,0),0)</f>
        <v>SANJAY MAHTO</v>
      </c>
      <c r="R1272" t="str">
        <f>IFERROR(VLOOKUP(A1272,Table1424[],7,0),0)</f>
        <v>491218210004440</v>
      </c>
      <c r="S1272" t="str">
        <f>IFERROR(VLOOKUP(A1272,Table1424[],8,0),0)</f>
        <v>BKID0004912</v>
      </c>
      <c r="T1272">
        <f>IFERROR(VLOOKUP(A1272,Table1424[],9,0),0)</f>
        <v>0</v>
      </c>
      <c r="U1272" s="40">
        <f>IFERROR(VLOOKUP(A1272,Table1424[],10,0),0)</f>
        <v>46111</v>
      </c>
      <c r="V1272">
        <f t="shared" si="80"/>
        <v>1</v>
      </c>
      <c r="W1272" t="str">
        <f t="shared" si="81"/>
        <v>Available</v>
      </c>
      <c r="X1272" s="164" t="str" cm="1">
        <f t="array" aca="1" ref="X1272" ca="1">SUBSTITUTE(SUBSTITUTE(MID(CELL("filename"),FIND("[",CELL("filename"))+1,FIND("]",CELL("filename"))-FIND("[",CELL("filename"))-1)," JH Farmer Payment-",""),".xlsx","")</f>
        <v>Indent</v>
      </c>
      <c r="Y1272" s="13">
        <f t="shared" si="85"/>
        <v>26.374457877899232</v>
      </c>
      <c r="Z1272" s="3">
        <v>0</v>
      </c>
    </row>
    <row r="1273" spans="1:26" x14ac:dyDescent="0.25">
      <c r="A1273" t="str">
        <f>CONCATENATE(Table2[[#This Row],[Code]],Table2[[#This Row],[Farmers Code]])</f>
        <v>200700260012</v>
      </c>
      <c r="B1273" s="1" t="str">
        <f>INDEX('MPG Payment'!$A:$A,MATCH(Table2[[#This Row],[Code]],'MPG Payment'!B:B,0))</f>
        <v>BMC Code :2007</v>
      </c>
      <c r="C1273" t="str">
        <f>VLOOKUP(Table2[[#This Row],[Code]],'MPG Payment'!B:C,2,0)</f>
        <v>NINDRA</v>
      </c>
      <c r="D1273" s="17">
        <v>20070026</v>
      </c>
      <c r="E1273" s="17" t="s">
        <v>40</v>
      </c>
      <c r="F1273" s="1">
        <v>14</v>
      </c>
      <c r="G1273" s="13">
        <v>38.930000000000007</v>
      </c>
      <c r="H1273" s="13">
        <v>1747.1505999999999</v>
      </c>
      <c r="I1273" s="166">
        <v>0</v>
      </c>
      <c r="J1273" s="191">
        <v>0</v>
      </c>
      <c r="K1273" s="166">
        <v>0</v>
      </c>
      <c r="L1273" s="166">
        <v>0</v>
      </c>
      <c r="M1273" s="18">
        <v>0</v>
      </c>
      <c r="N1273" s="165">
        <f>VLOOKUP(Table2[[#This Row],[Code]],'MPG Payment'!$B$4:$Z$130,25,0)</f>
        <v>0</v>
      </c>
      <c r="O1273" s="170">
        <f t="shared" si="79"/>
        <v>1747</v>
      </c>
      <c r="P1273" t="str">
        <f>IFERROR(VLOOKUP(D1273,'Bank Master'!$C$3:$D$7987,2,0),"Indirect")</f>
        <v>Direct</v>
      </c>
      <c r="Q1273" t="str">
        <f>IFERROR(VLOOKUP(A1273,Table1424[],6,0),0)</f>
        <v>ARVIND MAHTO</v>
      </c>
      <c r="R1273" t="str">
        <f>IFERROR(VLOOKUP(A1273,Table1424[],7,0),0)</f>
        <v>648302010012107</v>
      </c>
      <c r="S1273" t="str">
        <f>IFERROR(VLOOKUP(A1273,Table1424[],8,0),0)</f>
        <v>UBIN0564834</v>
      </c>
      <c r="T1273">
        <f>IFERROR(VLOOKUP(A1273,Table1424[],9,0),0)</f>
        <v>0</v>
      </c>
      <c r="U1273" s="40">
        <f>IFERROR(VLOOKUP(A1273,Table1424[],10,0),0)</f>
        <v>46111</v>
      </c>
      <c r="V1273">
        <f t="shared" si="80"/>
        <v>1</v>
      </c>
      <c r="W1273" t="str">
        <f t="shared" si="81"/>
        <v>Available</v>
      </c>
      <c r="X1273" s="164" t="str" cm="1">
        <f t="array" aca="1" ref="X1273" ca="1">SUBSTITUTE(SUBSTITUTE(MID(CELL("filename"),FIND("[",CELL("filename"))+1,FIND("]",CELL("filename"))-FIND("[",CELL("filename"))-1)," JH Farmer Payment-",""),".xlsx","")</f>
        <v>Indent</v>
      </c>
      <c r="Y1273" s="13">
        <f t="shared" si="85"/>
        <v>31.415500128435649</v>
      </c>
      <c r="Z1273" s="3">
        <v>0</v>
      </c>
    </row>
    <row r="1274" spans="1:26" x14ac:dyDescent="0.25">
      <c r="A1274" t="str">
        <f>CONCATENATE(Table2[[#This Row],[Code]],Table2[[#This Row],[Farmers Code]])</f>
        <v>200700260013</v>
      </c>
      <c r="B1274" s="1" t="str">
        <f>INDEX('MPG Payment'!$A:$A,MATCH(Table2[[#This Row],[Code]],'MPG Payment'!B:B,0))</f>
        <v>BMC Code :2007</v>
      </c>
      <c r="C1274" t="str">
        <f>VLOOKUP(Table2[[#This Row],[Code]],'MPG Payment'!B:C,2,0)</f>
        <v>NINDRA</v>
      </c>
      <c r="D1274" s="17">
        <v>20070026</v>
      </c>
      <c r="E1274" s="17" t="s">
        <v>23</v>
      </c>
      <c r="F1274" s="1">
        <v>14</v>
      </c>
      <c r="G1274" s="13">
        <v>52.190000000000005</v>
      </c>
      <c r="H1274" s="13">
        <v>2265.4456</v>
      </c>
      <c r="I1274" s="166">
        <v>0</v>
      </c>
      <c r="J1274" s="191">
        <v>0</v>
      </c>
      <c r="K1274" s="166">
        <v>0</v>
      </c>
      <c r="L1274" s="166">
        <v>0</v>
      </c>
      <c r="M1274" s="18">
        <v>0</v>
      </c>
      <c r="N1274" s="165">
        <f>VLOOKUP(Table2[[#This Row],[Code]],'MPG Payment'!$B$4:$Z$130,25,0)</f>
        <v>0</v>
      </c>
      <c r="O1274" s="170">
        <f t="shared" si="79"/>
        <v>2265</v>
      </c>
      <c r="P1274" t="str">
        <f>IFERROR(VLOOKUP(D1274,'Bank Master'!$C$3:$D$7987,2,0),"Indirect")</f>
        <v>Direct</v>
      </c>
      <c r="Q1274" t="str">
        <f>IFERROR(VLOOKUP(A1274,Table1424[],6,0),0)</f>
        <v>ISHWARLAL GOPE</v>
      </c>
      <c r="R1274" t="str">
        <f>IFERROR(VLOOKUP(A1274,Table1424[],7,0),0)</f>
        <v>648302010007652</v>
      </c>
      <c r="S1274" t="str">
        <f>IFERROR(VLOOKUP(A1274,Table1424[],8,0),0)</f>
        <v>UBIN0564834</v>
      </c>
      <c r="T1274">
        <f>IFERROR(VLOOKUP(A1274,Table1424[],9,0),0)</f>
        <v>0</v>
      </c>
      <c r="U1274" s="40">
        <f>IFERROR(VLOOKUP(A1274,Table1424[],10,0),0)</f>
        <v>46111</v>
      </c>
      <c r="V1274">
        <f t="shared" si="80"/>
        <v>1</v>
      </c>
      <c r="W1274" t="str">
        <f t="shared" si="81"/>
        <v>Available</v>
      </c>
      <c r="X1274" s="164" t="str" cm="1">
        <f t="array" aca="1" ref="X1274" ca="1">SUBSTITUTE(SUBSTITUTE(MID(CELL("filename"),FIND("[",CELL("filename"))+1,FIND("]",CELL("filename"))-FIND("[",CELL("filename"))-1)," JH Farmer Payment-",""),".xlsx","")</f>
        <v>Indent</v>
      </c>
      <c r="Y1274" s="13">
        <f t="shared" si="85"/>
        <v>30.385359647442041</v>
      </c>
      <c r="Z1274" s="3">
        <v>0</v>
      </c>
    </row>
    <row r="1275" spans="1:26" x14ac:dyDescent="0.25">
      <c r="A1275" t="str">
        <f>CONCATENATE(Table2[[#This Row],[Code]],Table2[[#This Row],[Farmers Code]])</f>
        <v>200700260014</v>
      </c>
      <c r="B1275" s="1" t="str">
        <f>INDEX('MPG Payment'!$A:$A,MATCH(Table2[[#This Row],[Code]],'MPG Payment'!B:B,0))</f>
        <v>BMC Code :2007</v>
      </c>
      <c r="C1275" t="str">
        <f>VLOOKUP(Table2[[#This Row],[Code]],'MPG Payment'!B:C,2,0)</f>
        <v>NINDRA</v>
      </c>
      <c r="D1275" s="17">
        <v>20070026</v>
      </c>
      <c r="E1275" s="17" t="s">
        <v>24</v>
      </c>
      <c r="F1275" s="1">
        <v>7</v>
      </c>
      <c r="G1275" s="13">
        <v>30.369999999999997</v>
      </c>
      <c r="H1275" s="13">
        <v>1265.3946000000001</v>
      </c>
      <c r="I1275" s="166">
        <v>0</v>
      </c>
      <c r="J1275" s="191">
        <v>0</v>
      </c>
      <c r="K1275" s="166">
        <v>0</v>
      </c>
      <c r="L1275" s="166">
        <v>0</v>
      </c>
      <c r="M1275" s="18">
        <v>0</v>
      </c>
      <c r="N1275" s="165">
        <f>VLOOKUP(Table2[[#This Row],[Code]],'MPG Payment'!$B$4:$Z$130,25,0)</f>
        <v>0</v>
      </c>
      <c r="O1275" s="170">
        <f t="shared" ref="O1275:O1277" si="86">IF(N1275="Yes",0,ROUND((H1275-I1275-J1275-K1275-L1275-M1275),0))</f>
        <v>1265</v>
      </c>
      <c r="P1275" t="str">
        <f>IFERROR(VLOOKUP(D1275,'Bank Master'!$C$3:$D$7987,2,0),"Indirect")</f>
        <v>Direct</v>
      </c>
      <c r="Q1275" t="str">
        <f>IFERROR(VLOOKUP(A1275,Table1424[],6,0),0)</f>
        <v>MALTI DEVI</v>
      </c>
      <c r="R1275" t="str">
        <f>IFERROR(VLOOKUP(A1275,Table1424[],7,0),0)</f>
        <v>5342000100042711</v>
      </c>
      <c r="S1275" t="str">
        <f>IFERROR(VLOOKUP(A1275,Table1424[],8,0),0)</f>
        <v>PUNB0534200</v>
      </c>
      <c r="T1275">
        <f>IFERROR(VLOOKUP(A1275,Table1424[],9,0),0)</f>
        <v>0</v>
      </c>
      <c r="U1275" s="40">
        <f>IFERROR(VLOOKUP(A1275,Table1424[],10,0),0)</f>
        <v>46111</v>
      </c>
      <c r="V1275">
        <f t="shared" ref="V1275:V1277" si="87">IF(G1275&gt;0,1,0)</f>
        <v>1</v>
      </c>
      <c r="W1275" t="str">
        <f t="shared" ref="W1275:W1277" si="88">IF(Q1275=0,"Not Available","Available")</f>
        <v>Available</v>
      </c>
      <c r="X1275" s="164" t="str" cm="1">
        <f t="array" aca="1" ref="X1275" ca="1">SUBSTITUTE(SUBSTITUTE(MID(CELL("filename"),FIND("[",CELL("filename"))+1,FIND("]",CELL("filename"))-FIND("[",CELL("filename"))-1)," JH Farmer Payment-",""),".xlsx","")</f>
        <v>Indent</v>
      </c>
      <c r="Y1275" s="13">
        <f t="shared" si="85"/>
        <v>14.583079025353973</v>
      </c>
      <c r="Z1275" s="3">
        <v>0</v>
      </c>
    </row>
    <row r="1276" spans="1:26" x14ac:dyDescent="0.25">
      <c r="A1276" t="str">
        <f>CONCATENATE(Table2[[#This Row],[Code]],Table2[[#This Row],[Farmers Code]])</f>
        <v>200700260016</v>
      </c>
      <c r="B1276" s="1" t="str">
        <f>INDEX('MPG Payment'!$A:$A,MATCH(Table2[[#This Row],[Code]],'MPG Payment'!B:B,0))</f>
        <v>BMC Code :2007</v>
      </c>
      <c r="C1276" t="str">
        <f>VLOOKUP(Table2[[#This Row],[Code]],'MPG Payment'!B:C,2,0)</f>
        <v>NINDRA</v>
      </c>
      <c r="D1276" s="17">
        <v>20070026</v>
      </c>
      <c r="E1276" s="17" t="s">
        <v>26</v>
      </c>
      <c r="F1276" s="1">
        <v>14</v>
      </c>
      <c r="G1276" s="13">
        <v>65.31</v>
      </c>
      <c r="H1276" s="13">
        <v>2962.2333000000008</v>
      </c>
      <c r="I1276" s="166">
        <v>0</v>
      </c>
      <c r="J1276" s="191">
        <v>0</v>
      </c>
      <c r="K1276" s="166">
        <v>0</v>
      </c>
      <c r="L1276" s="166">
        <v>0</v>
      </c>
      <c r="M1276" s="18">
        <v>0</v>
      </c>
      <c r="N1276" s="165">
        <f>VLOOKUP(Table2[[#This Row],[Code]],'MPG Payment'!$B$4:$Z$130,25,0)</f>
        <v>0</v>
      </c>
      <c r="O1276" s="170">
        <f t="shared" si="86"/>
        <v>2962</v>
      </c>
      <c r="P1276" t="str">
        <f>IFERROR(VLOOKUP(D1276,'Bank Master'!$C$3:$D$7987,2,0),"Indirect")</f>
        <v>Direct</v>
      </c>
      <c r="Q1276" t="str">
        <f>IFERROR(VLOOKUP(A1276,Table1424[],6,0),0)</f>
        <v>KRITI DEVI</v>
      </c>
      <c r="R1276" t="str">
        <f>IFERROR(VLOOKUP(A1276,Table1424[],7,0),0)</f>
        <v>590218210003781</v>
      </c>
      <c r="S1276" t="str">
        <f>IFERROR(VLOOKUP(A1276,Table1424[],8,0),0)</f>
        <v>BKID0005902</v>
      </c>
      <c r="T1276">
        <f>IFERROR(VLOOKUP(A1276,Table1424[],9,0),0)</f>
        <v>0</v>
      </c>
      <c r="U1276" s="40">
        <f>IFERROR(VLOOKUP(A1276,Table1424[],10,0),0)</f>
        <v>46111</v>
      </c>
      <c r="V1276">
        <f t="shared" si="87"/>
        <v>1</v>
      </c>
      <c r="W1276" t="str">
        <f t="shared" si="88"/>
        <v>Available</v>
      </c>
      <c r="X1276" s="164" t="str" cm="1">
        <f t="array" aca="1" ref="X1276" ca="1">SUBSTITUTE(SUBSTITUTE(MID(CELL("filename"),FIND("[",CELL("filename"))+1,FIND("]",CELL("filename"))-FIND("[",CELL("filename"))-1)," JH Farmer Payment-",""),".xlsx","")</f>
        <v>Indent</v>
      </c>
      <c r="Y1276" s="13">
        <f t="shared" si="85"/>
        <v>31.749553054662389</v>
      </c>
      <c r="Z1276" s="3">
        <v>0</v>
      </c>
    </row>
    <row r="1277" spans="1:26" x14ac:dyDescent="0.25">
      <c r="A1277" t="str">
        <f>CONCATENATE(Table2[[#This Row],[Code]],Table2[[#This Row],[Farmers Code]])</f>
        <v>200700260017</v>
      </c>
      <c r="B1277" s="1" t="str">
        <f>INDEX('MPG Payment'!$A:$A,MATCH(Table2[[#This Row],[Code]],'MPG Payment'!B:B,0))</f>
        <v>BMC Code :2007</v>
      </c>
      <c r="C1277" t="str">
        <f>VLOOKUP(Table2[[#This Row],[Code]],'MPG Payment'!B:C,2,0)</f>
        <v>NINDRA</v>
      </c>
      <c r="D1277" s="17">
        <v>20070026</v>
      </c>
      <c r="E1277" s="17" t="s">
        <v>27</v>
      </c>
      <c r="F1277" s="1">
        <v>7</v>
      </c>
      <c r="G1277" s="13">
        <v>15.31</v>
      </c>
      <c r="H1277" s="13">
        <v>601.25409999999999</v>
      </c>
      <c r="I1277" s="166">
        <v>0</v>
      </c>
      <c r="J1277" s="191">
        <v>0</v>
      </c>
      <c r="K1277" s="166">
        <v>0</v>
      </c>
      <c r="L1277" s="166">
        <v>0</v>
      </c>
      <c r="M1277" s="18">
        <v>0</v>
      </c>
      <c r="N1277" s="165">
        <f>VLOOKUP(Table2[[#This Row],[Code]],'MPG Payment'!$B$4:$Z$130,25,0)</f>
        <v>0</v>
      </c>
      <c r="O1277" s="170">
        <f t="shared" si="86"/>
        <v>601</v>
      </c>
      <c r="P1277" t="str">
        <f>IFERROR(VLOOKUP(D1277,'Bank Master'!$C$3:$D$7987,2,0),"Indirect")</f>
        <v>Direct</v>
      </c>
      <c r="Q1277" t="str">
        <f>IFERROR(VLOOKUP(A1277,Table1424[],6,0),0)</f>
        <v>SUGIYA DEVI</v>
      </c>
      <c r="R1277" t="str">
        <f>IFERROR(VLOOKUP(A1277,Table1424[],7,0),0)</f>
        <v>648302120023258</v>
      </c>
      <c r="S1277" t="str">
        <f>IFERROR(VLOOKUP(A1277,Table1424[],8,0),0)</f>
        <v>UBIN0564834</v>
      </c>
      <c r="T1277">
        <f>IFERROR(VLOOKUP(A1277,Table1424[],9,0),0)</f>
        <v>0</v>
      </c>
      <c r="U1277" s="40">
        <f>IFERROR(VLOOKUP(A1277,Table1424[],10,0),0)</f>
        <v>46116</v>
      </c>
      <c r="V1277">
        <f t="shared" si="87"/>
        <v>1</v>
      </c>
      <c r="W1277" t="str">
        <f t="shared" si="88"/>
        <v>Available</v>
      </c>
      <c r="X1277" s="164" t="str" cm="1">
        <f t="array" aca="1" ref="X1277" ca="1">SUBSTITUTE(SUBSTITUTE(MID(CELL("filename"),FIND("[",CELL("filename"))+1,FIND("]",CELL("filename"))-FIND("[",CELL("filename"))-1)," JH Farmer Payment-",""),".xlsx","")</f>
        <v>Indent</v>
      </c>
      <c r="Y1277" s="13">
        <f t="shared" si="85"/>
        <v>13.745194970607447</v>
      </c>
      <c r="Z1277" s="3">
        <v>0</v>
      </c>
    </row>
    <row r="1278" spans="1:26" x14ac:dyDescent="0.25">
      <c r="A1278" t="str">
        <f>CONCATENATE(Table2[[#This Row],[Code]],Table2[[#This Row],[Farmers Code]])</f>
        <v>200700260019</v>
      </c>
      <c r="B1278" s="1" t="str">
        <f>INDEX('MPG Payment'!$A:$A,MATCH(Table2[[#This Row],[Code]],'MPG Payment'!B:B,0))</f>
        <v>BMC Code :2007</v>
      </c>
      <c r="C1278" t="str">
        <f>VLOOKUP(Table2[[#This Row],[Code]],'MPG Payment'!B:C,2,0)</f>
        <v>NINDRA</v>
      </c>
      <c r="D1278" s="17">
        <v>20070026</v>
      </c>
      <c r="E1278" s="17" t="s">
        <v>3</v>
      </c>
      <c r="F1278" s="1">
        <v>7</v>
      </c>
      <c r="G1278" s="13">
        <v>16.11</v>
      </c>
      <c r="H1278" s="13">
        <v>752.8723</v>
      </c>
      <c r="I1278" s="166">
        <v>0</v>
      </c>
      <c r="J1278" s="191">
        <v>0</v>
      </c>
      <c r="K1278" s="166">
        <v>0</v>
      </c>
      <c r="L1278" s="166">
        <v>0</v>
      </c>
      <c r="M1278" s="18">
        <v>0</v>
      </c>
      <c r="N1278" s="165">
        <f>VLOOKUP(Table2[[#This Row],[Code]],'MPG Payment'!$B$4:$Z$130,25,0)</f>
        <v>0</v>
      </c>
      <c r="O1278" s="170">
        <f t="shared" ref="O1278:O1338" si="89">IF(N1278="Yes",0,ROUND((H1278-I1278-J1278-K1278-L1278-M1278),0))</f>
        <v>753</v>
      </c>
      <c r="P1278" t="str">
        <f>IFERROR(VLOOKUP(D1278,'Bank Master'!$C$3:$D$7987,2,0),"Indirect")</f>
        <v>Direct</v>
      </c>
      <c r="Q1278" t="str">
        <f>IFERROR(VLOOKUP(A1278,Table1424[],6,0),0)</f>
        <v>BINU DEVI</v>
      </c>
      <c r="R1278" t="str">
        <f>IFERROR(VLOOKUP(A1278,Table1424[],7,0),0)</f>
        <v>5342001700102232</v>
      </c>
      <c r="S1278" t="str">
        <f>IFERROR(VLOOKUP(A1278,Table1424[],8,0),0)</f>
        <v>PUNB0534200</v>
      </c>
      <c r="T1278">
        <f>IFERROR(VLOOKUP(A1278,Table1424[],9,0),0)</f>
        <v>0</v>
      </c>
      <c r="U1278" s="40">
        <f>IFERROR(VLOOKUP(A1278,Table1424[],10,0),0)</f>
        <v>46132</v>
      </c>
      <c r="V1278">
        <f t="shared" ref="V1278:V1338" si="90">IF(G1278&gt;0,1,0)</f>
        <v>1</v>
      </c>
      <c r="W1278" t="str">
        <f t="shared" ref="W1278:W1338" si="91">IF(Q1278=0,"Not Available","Available")</f>
        <v>Available</v>
      </c>
      <c r="X1278" s="164" t="str" cm="1">
        <f t="array" aca="1" ref="X1278" ca="1">SUBSTITUTE(SUBSTITUTE(MID(CELL("filename"),FIND("[",CELL("filename"))+1,FIND("]",CELL("filename"))-FIND("[",CELL("filename"))-1)," JH Farmer Payment-",""),".xlsx","")</f>
        <v>Indent</v>
      </c>
      <c r="Y1278" s="13">
        <f t="shared" si="85"/>
        <v>16.356629733085043</v>
      </c>
      <c r="Z1278" s="3">
        <v>0</v>
      </c>
    </row>
    <row r="1279" spans="1:26" x14ac:dyDescent="0.25">
      <c r="A1279" t="str">
        <f>CONCATENATE(Table2[[#This Row],[Code]],Table2[[#This Row],[Farmers Code]])</f>
        <v>200700260020</v>
      </c>
      <c r="B1279" s="1" t="str">
        <f>INDEX('MPG Payment'!$A:$A,MATCH(Table2[[#This Row],[Code]],'MPG Payment'!B:B,0))</f>
        <v>BMC Code :2007</v>
      </c>
      <c r="C1279" t="str">
        <f>VLOOKUP(Table2[[#This Row],[Code]],'MPG Payment'!B:C,2,0)</f>
        <v>NINDRA</v>
      </c>
      <c r="D1279" s="17">
        <v>20070026</v>
      </c>
      <c r="E1279" s="17" t="s">
        <v>4</v>
      </c>
      <c r="F1279" s="1">
        <v>13</v>
      </c>
      <c r="G1279" s="13">
        <v>26.779999999999994</v>
      </c>
      <c r="H1279" s="13">
        <v>1198.4085</v>
      </c>
      <c r="I1279" s="166">
        <v>0</v>
      </c>
      <c r="J1279" s="191">
        <v>0</v>
      </c>
      <c r="K1279" s="166">
        <v>0</v>
      </c>
      <c r="L1279" s="166">
        <v>0</v>
      </c>
      <c r="M1279" s="18">
        <v>0</v>
      </c>
      <c r="N1279" s="165">
        <f>VLOOKUP(Table2[[#This Row],[Code]],'MPG Payment'!$B$4:$Z$130,25,0)</f>
        <v>0</v>
      </c>
      <c r="O1279" s="170">
        <f t="shared" si="89"/>
        <v>1198</v>
      </c>
      <c r="P1279" t="str">
        <f>IFERROR(VLOOKUP(D1279,'Bank Master'!$C$3:$D$7987,2,0),"Indirect")</f>
        <v>Direct</v>
      </c>
      <c r="Q1279" t="str">
        <f>IFERROR(VLOOKUP(A1279,Table1424[],6,0),0)</f>
        <v>PRABHA DEVI</v>
      </c>
      <c r="R1279" t="str">
        <f>IFERROR(VLOOKUP(A1279,Table1424[],7,0),0)</f>
        <v>22009987458</v>
      </c>
      <c r="S1279" t="str">
        <f>IFERROR(VLOOKUP(A1279,Table1424[],8,0),0)</f>
        <v>SBIN0RRVCGB</v>
      </c>
      <c r="T1279">
        <f>IFERROR(VLOOKUP(A1279,Table1424[],9,0),0)</f>
        <v>0</v>
      </c>
      <c r="U1279" s="40">
        <f>IFERROR(VLOOKUP(A1279,Table1424[],10,0),0)</f>
        <v>46132</v>
      </c>
      <c r="V1279">
        <f t="shared" si="90"/>
        <v>1</v>
      </c>
      <c r="W1279" t="str">
        <f t="shared" si="91"/>
        <v>Available</v>
      </c>
      <c r="X1279" s="164" t="str" cm="1">
        <f t="array" aca="1" ref="X1279" ca="1">SUBSTITUTE(SUBSTITUTE(MID(CELL("filename"),FIND("[",CELL("filename"))+1,FIND("]",CELL("filename"))-FIND("[",CELL("filename"))-1)," JH Farmer Payment-",""),".xlsx","")</f>
        <v>Indent</v>
      </c>
      <c r="Y1279" s="13">
        <f t="shared" si="85"/>
        <v>29.087584951456321</v>
      </c>
      <c r="Z1279" s="3">
        <v>0</v>
      </c>
    </row>
    <row r="1280" spans="1:26" x14ac:dyDescent="0.25">
      <c r="A1280" t="str">
        <f>CONCATENATE(Table2[[#This Row],[Code]],Table2[[#This Row],[Farmers Code]])</f>
        <v>200700260021</v>
      </c>
      <c r="B1280" s="1" t="str">
        <f>INDEX('MPG Payment'!$A:$A,MATCH(Table2[[#This Row],[Code]],'MPG Payment'!B:B,0))</f>
        <v>BMC Code :2007</v>
      </c>
      <c r="C1280" t="str">
        <f>VLOOKUP(Table2[[#This Row],[Code]],'MPG Payment'!B:C,2,0)</f>
        <v>NINDRA</v>
      </c>
      <c r="D1280" s="17">
        <v>20070026</v>
      </c>
      <c r="E1280" s="17" t="s">
        <v>28</v>
      </c>
      <c r="F1280" s="1">
        <v>13</v>
      </c>
      <c r="G1280" s="13">
        <v>39.11999999999999</v>
      </c>
      <c r="H1280" s="13">
        <v>1739.3734999999999</v>
      </c>
      <c r="I1280" s="166">
        <v>0</v>
      </c>
      <c r="J1280" s="191">
        <v>0</v>
      </c>
      <c r="K1280" s="166">
        <v>0</v>
      </c>
      <c r="L1280" s="166">
        <v>0</v>
      </c>
      <c r="M1280" s="18">
        <v>0</v>
      </c>
      <c r="N1280" s="165">
        <f>VLOOKUP(Table2[[#This Row],[Code]],'MPG Payment'!$B$4:$Z$130,25,0)</f>
        <v>0</v>
      </c>
      <c r="O1280" s="170">
        <f t="shared" si="89"/>
        <v>1739</v>
      </c>
      <c r="P1280" t="str">
        <f>IFERROR(VLOOKUP(D1280,'Bank Master'!$C$3:$D$7987,2,0),"Indirect")</f>
        <v>Direct</v>
      </c>
      <c r="Q1280" t="str">
        <f>IFERROR(VLOOKUP(A1280,Table1424[],6,0),0)</f>
        <v>NARESH LOHARA</v>
      </c>
      <c r="R1280" t="str">
        <f>IFERROR(VLOOKUP(A1280,Table1424[],7,0),0)</f>
        <v>33353373931</v>
      </c>
      <c r="S1280" t="str">
        <f>IFERROR(VLOOKUP(A1280,Table1424[],8,0),0)</f>
        <v>SBIN0002926</v>
      </c>
      <c r="T1280">
        <f>IFERROR(VLOOKUP(A1280,Table1424[],9,0),0)</f>
        <v>0</v>
      </c>
      <c r="U1280" s="40">
        <f>IFERROR(VLOOKUP(A1280,Table1424[],10,0),0)</f>
        <v>46132</v>
      </c>
      <c r="V1280">
        <f t="shared" si="90"/>
        <v>1</v>
      </c>
      <c r="W1280" t="str">
        <f t="shared" si="91"/>
        <v>Available</v>
      </c>
      <c r="X1280" s="164" t="str" cm="1">
        <f t="array" aca="1" ref="X1280" ca="1">SUBSTITUTE(SUBSTITUTE(MID(CELL("filename"),FIND("[",CELL("filename"))+1,FIND("]",CELL("filename"))-FIND("[",CELL("filename"))-1)," JH Farmer Payment-",""),".xlsx","")</f>
        <v>Indent</v>
      </c>
      <c r="Y1280" s="13">
        <f t="shared" si="85"/>
        <v>28.900633307770971</v>
      </c>
      <c r="Z1280" s="3">
        <v>0</v>
      </c>
    </row>
    <row r="1281" spans="1:26" x14ac:dyDescent="0.25">
      <c r="A1281" t="str">
        <f>CONCATENATE(Table2[[#This Row],[Code]],Table2[[#This Row],[Farmers Code]])</f>
        <v>200700260022</v>
      </c>
      <c r="B1281" s="1" t="str">
        <f>INDEX('MPG Payment'!$A:$A,MATCH(Table2[[#This Row],[Code]],'MPG Payment'!B:B,0))</f>
        <v>BMC Code :2007</v>
      </c>
      <c r="C1281" t="str">
        <f>VLOOKUP(Table2[[#This Row],[Code]],'MPG Payment'!B:C,2,0)</f>
        <v>NINDRA</v>
      </c>
      <c r="D1281" s="17">
        <v>20070026</v>
      </c>
      <c r="E1281" s="17" t="s">
        <v>37</v>
      </c>
      <c r="F1281" s="1">
        <v>6</v>
      </c>
      <c r="G1281" s="13">
        <v>7.55</v>
      </c>
      <c r="H1281" s="13">
        <v>331.34039999999999</v>
      </c>
      <c r="I1281" s="166">
        <v>0</v>
      </c>
      <c r="J1281" s="191">
        <v>0</v>
      </c>
      <c r="K1281" s="166">
        <v>0</v>
      </c>
      <c r="L1281" s="166">
        <v>0</v>
      </c>
      <c r="M1281" s="18">
        <v>0</v>
      </c>
      <c r="N1281" s="165">
        <f>VLOOKUP(Table2[[#This Row],[Code]],'MPG Payment'!$B$4:$Z$130,25,0)</f>
        <v>0</v>
      </c>
      <c r="O1281" s="170">
        <f t="shared" si="89"/>
        <v>331</v>
      </c>
      <c r="P1281" t="str">
        <f>IFERROR(VLOOKUP(D1281,'Bank Master'!$C$3:$D$7987,2,0),"Indirect")</f>
        <v>Direct</v>
      </c>
      <c r="Q1281" t="str">
        <f>IFERROR(VLOOKUP(A1281,Table1424[],6,0),0)</f>
        <v>SHRI MUKESH YADAV</v>
      </c>
      <c r="R1281" t="str">
        <f>IFERROR(VLOOKUP(A1281,Table1424[],7,0),0)</f>
        <v>5342000100043075</v>
      </c>
      <c r="S1281" t="str">
        <f>IFERROR(VLOOKUP(A1281,Table1424[],8,0),0)</f>
        <v>PUNB0534200</v>
      </c>
      <c r="T1281">
        <f>IFERROR(VLOOKUP(A1281,Table1424[],9,0),0)</f>
        <v>0</v>
      </c>
      <c r="U1281" s="40">
        <f>IFERROR(VLOOKUP(A1281,Table1424[],10,0),0)</f>
        <v>46146</v>
      </c>
      <c r="V1281">
        <f t="shared" si="90"/>
        <v>1</v>
      </c>
      <c r="W1281" t="str">
        <f t="shared" si="91"/>
        <v>Available</v>
      </c>
      <c r="X1281" s="164" t="str" cm="1">
        <f t="array" aca="1" ref="X1281" ca="1">SUBSTITUTE(SUBSTITUTE(MID(CELL("filename"),FIND("[",CELL("filename"))+1,FIND("]",CELL("filename"))-FIND("[",CELL("filename"))-1)," JH Farmer Payment-",""),".xlsx","")</f>
        <v>Indent</v>
      </c>
      <c r="Y1281" s="13">
        <f t="shared" si="85"/>
        <v>13.165843708609271</v>
      </c>
      <c r="Z1281" s="3">
        <v>0</v>
      </c>
    </row>
    <row r="1282" spans="1:26" x14ac:dyDescent="0.25">
      <c r="A1282" t="str">
        <f>CONCATENATE(Table2[[#This Row],[Code]],Table2[[#This Row],[Farmers Code]])</f>
        <v>200700260023</v>
      </c>
      <c r="B1282" s="1" t="str">
        <f>INDEX('MPG Payment'!$A:$A,MATCH(Table2[[#This Row],[Code]],'MPG Payment'!B:B,0))</f>
        <v>BMC Code :2007</v>
      </c>
      <c r="C1282" t="str">
        <f>VLOOKUP(Table2[[#This Row],[Code]],'MPG Payment'!B:C,2,0)</f>
        <v>NINDRA</v>
      </c>
      <c r="D1282" s="17">
        <v>20070026</v>
      </c>
      <c r="E1282" s="17" t="s">
        <v>38</v>
      </c>
      <c r="F1282" s="1">
        <v>8</v>
      </c>
      <c r="G1282" s="13">
        <v>11.579999999999998</v>
      </c>
      <c r="H1282" s="13">
        <v>501.87720000000002</v>
      </c>
      <c r="I1282" s="166">
        <v>0</v>
      </c>
      <c r="J1282" s="191">
        <v>0</v>
      </c>
      <c r="K1282" s="166">
        <v>0</v>
      </c>
      <c r="L1282" s="166">
        <v>0</v>
      </c>
      <c r="M1282" s="18">
        <v>0</v>
      </c>
      <c r="N1282" s="165">
        <f>VLOOKUP(Table2[[#This Row],[Code]],'MPG Payment'!$B$4:$Z$130,25,0)</f>
        <v>0</v>
      </c>
      <c r="O1282" s="170">
        <f t="shared" si="89"/>
        <v>502</v>
      </c>
      <c r="P1282" t="str">
        <f>IFERROR(VLOOKUP(D1282,'Bank Master'!$C$3:$D$7987,2,0),"Indirect")</f>
        <v>Direct</v>
      </c>
      <c r="Q1282" t="str">
        <f>IFERROR(VLOOKUP(A1282,Table1424[],6,0),0)</f>
        <v>SHITAL DEVI</v>
      </c>
      <c r="R1282" t="str">
        <f>IFERROR(VLOOKUP(A1282,Table1424[],7,0),0)</f>
        <v>22009972452</v>
      </c>
      <c r="S1282" t="str">
        <f>IFERROR(VLOOKUP(A1282,Table1424[],8,0),0)</f>
        <v>SBIN0RRVCGB</v>
      </c>
      <c r="T1282">
        <f>IFERROR(VLOOKUP(A1282,Table1424[],9,0),0)</f>
        <v>0</v>
      </c>
      <c r="U1282" s="40">
        <f>IFERROR(VLOOKUP(A1282,Table1424[],10,0),0)</f>
        <v>46146</v>
      </c>
      <c r="V1282">
        <f t="shared" si="90"/>
        <v>1</v>
      </c>
      <c r="W1282" t="str">
        <f t="shared" si="91"/>
        <v>Available</v>
      </c>
      <c r="X1282" s="164" t="str" cm="1">
        <f t="array" aca="1" ref="X1282" ca="1">SUBSTITUTE(SUBSTITUTE(MID(CELL("filename"),FIND("[",CELL("filename"))+1,FIND("]",CELL("filename"))-FIND("[",CELL("filename"))-1)," JH Farmer Payment-",""),".xlsx","")</f>
        <v>Indent</v>
      </c>
      <c r="Y1282" s="13">
        <f t="shared" si="85"/>
        <v>17.336000000000006</v>
      </c>
      <c r="Z1282" s="3">
        <v>0</v>
      </c>
    </row>
    <row r="1283" spans="1:26" x14ac:dyDescent="0.25">
      <c r="A1283" t="str">
        <f>CONCATENATE(Table2[[#This Row],[Code]],Table2[[#This Row],[Farmers Code]])</f>
        <v>200700260024</v>
      </c>
      <c r="B1283" s="1" t="str">
        <f>INDEX('MPG Payment'!$A:$A,MATCH(Table2[[#This Row],[Code]],'MPG Payment'!B:B,0))</f>
        <v>BMC Code :2007</v>
      </c>
      <c r="C1283" t="str">
        <f>VLOOKUP(Table2[[#This Row],[Code]],'MPG Payment'!B:C,2,0)</f>
        <v>NINDRA</v>
      </c>
      <c r="D1283" s="17">
        <v>20070026</v>
      </c>
      <c r="E1283" s="17" t="s">
        <v>29</v>
      </c>
      <c r="F1283" s="1">
        <v>7</v>
      </c>
      <c r="G1283" s="13">
        <v>27.689999999999998</v>
      </c>
      <c r="H1283" s="13">
        <v>1400.1355999999998</v>
      </c>
      <c r="I1283" s="166">
        <v>0</v>
      </c>
      <c r="J1283" s="191">
        <v>0</v>
      </c>
      <c r="K1283" s="166">
        <v>0</v>
      </c>
      <c r="L1283" s="166">
        <v>0</v>
      </c>
      <c r="M1283" s="18">
        <v>0</v>
      </c>
      <c r="N1283" s="165">
        <f>VLOOKUP(Table2[[#This Row],[Code]],'MPG Payment'!$B$4:$Z$130,25,0)</f>
        <v>0</v>
      </c>
      <c r="O1283" s="170">
        <f t="shared" si="89"/>
        <v>1400</v>
      </c>
      <c r="P1283" t="str">
        <f>IFERROR(VLOOKUP(D1283,'Bank Master'!$C$3:$D$7987,2,0),"Indirect")</f>
        <v>Direct</v>
      </c>
      <c r="Q1283" t="str">
        <f>IFERROR(VLOOKUP(A1283,Table1424[],6,0),0)</f>
        <v>SARO DEVI</v>
      </c>
      <c r="R1283" t="str">
        <f>IFERROR(VLOOKUP(A1283,Table1424[],7,0),0)</f>
        <v>34903553913</v>
      </c>
      <c r="S1283" t="str">
        <f>IFERROR(VLOOKUP(A1283,Table1424[],8,0),0)</f>
        <v>SBIN0002926</v>
      </c>
      <c r="T1283">
        <f>IFERROR(VLOOKUP(A1283,Table1424[],9,0),0)</f>
        <v>0</v>
      </c>
      <c r="U1283" s="40">
        <f>IFERROR(VLOOKUP(A1283,Table1424[],10,0),0)</f>
        <v>46182</v>
      </c>
      <c r="V1283">
        <f t="shared" si="90"/>
        <v>1</v>
      </c>
      <c r="W1283" t="str">
        <f t="shared" si="91"/>
        <v>Available</v>
      </c>
      <c r="X1283" s="164" t="str" cm="1">
        <f t="array" aca="1" ref="X1283" ca="1">SUBSTITUTE(SUBSTITUTE(MID(CELL("filename"),FIND("[",CELL("filename"))+1,FIND("]",CELL("filename"))-FIND("[",CELL("filename"))-1)," JH Farmer Payment-",""),".xlsx","")</f>
        <v>Indent</v>
      </c>
      <c r="Y1283" s="13">
        <f t="shared" ref="Y1283:Y1346" si="92">(F1283*0.05)*(H1283/G1283)</f>
        <v>17.697633080534491</v>
      </c>
      <c r="Z1283" s="3">
        <v>0</v>
      </c>
    </row>
    <row r="1284" spans="1:26" x14ac:dyDescent="0.25">
      <c r="A1284" t="str">
        <f>CONCATENATE(Table2[[#This Row],[Code]],Table2[[#This Row],[Farmers Code]])</f>
        <v>200700260025</v>
      </c>
      <c r="B1284" s="1" t="str">
        <f>INDEX('MPG Payment'!$A:$A,MATCH(Table2[[#This Row],[Code]],'MPG Payment'!B:B,0))</f>
        <v>BMC Code :2007</v>
      </c>
      <c r="C1284" t="str">
        <f>VLOOKUP(Table2[[#This Row],[Code]],'MPG Payment'!B:C,2,0)</f>
        <v>NINDRA</v>
      </c>
      <c r="D1284" s="17">
        <v>20070026</v>
      </c>
      <c r="E1284" s="17" t="s">
        <v>5</v>
      </c>
      <c r="F1284" s="1">
        <v>7</v>
      </c>
      <c r="G1284" s="13">
        <v>10.64</v>
      </c>
      <c r="H1284" s="13">
        <v>385.79640000000001</v>
      </c>
      <c r="I1284" s="166">
        <v>0</v>
      </c>
      <c r="J1284" s="191">
        <v>0</v>
      </c>
      <c r="K1284" s="166">
        <v>0</v>
      </c>
      <c r="L1284" s="166">
        <v>0</v>
      </c>
      <c r="M1284" s="18">
        <v>0</v>
      </c>
      <c r="N1284" s="165">
        <f>VLOOKUP(Table2[[#This Row],[Code]],'MPG Payment'!$B$4:$Z$130,25,0)</f>
        <v>0</v>
      </c>
      <c r="O1284" s="170">
        <f t="shared" si="89"/>
        <v>386</v>
      </c>
      <c r="P1284" t="str">
        <f>IFERROR(VLOOKUP(D1284,'Bank Master'!$C$3:$D$7987,2,0),"Indirect")</f>
        <v>Direct</v>
      </c>
      <c r="Q1284" t="str">
        <f>IFERROR(VLOOKUP(A1284,Table1424[],6,0),0)</f>
        <v>CHANCHAL KUMARI</v>
      </c>
      <c r="R1284" t="str">
        <f>IFERROR(VLOOKUP(A1284,Table1424[],7,0),0)</f>
        <v>84048839706</v>
      </c>
      <c r="S1284" t="str">
        <f>IFERROR(VLOOKUP(A1284,Table1424[],8,0),0)</f>
        <v>SBIN0RRVCGB</v>
      </c>
      <c r="T1284">
        <f>IFERROR(VLOOKUP(A1284,Table1424[],9,0),0)</f>
        <v>0</v>
      </c>
      <c r="U1284" s="40">
        <f>IFERROR(VLOOKUP(A1284,Table1424[],10,0),0)</f>
        <v>46182</v>
      </c>
      <c r="V1284">
        <f t="shared" si="90"/>
        <v>1</v>
      </c>
      <c r="W1284" t="str">
        <f t="shared" si="91"/>
        <v>Available</v>
      </c>
      <c r="X1284" s="164" t="str" cm="1">
        <f t="array" aca="1" ref="X1284" ca="1">SUBSTITUTE(SUBSTITUTE(MID(CELL("filename"),FIND("[",CELL("filename"))+1,FIND("]",CELL("filename"))-FIND("[",CELL("filename"))-1)," JH Farmer Payment-",""),".xlsx","")</f>
        <v>Indent</v>
      </c>
      <c r="Y1284" s="13">
        <f t="shared" si="92"/>
        <v>12.690671052631579</v>
      </c>
      <c r="Z1284" s="3">
        <v>0</v>
      </c>
    </row>
    <row r="1285" spans="1:26" x14ac:dyDescent="0.25">
      <c r="A1285" t="str">
        <f>CONCATENATE(Table2[[#This Row],[Code]],Table2[[#This Row],[Farmers Code]])</f>
        <v>200700260026</v>
      </c>
      <c r="B1285" s="1" t="str">
        <f>INDEX('MPG Payment'!$A:$A,MATCH(Table2[[#This Row],[Code]],'MPG Payment'!B:B,0))</f>
        <v>BMC Code :2007</v>
      </c>
      <c r="C1285" t="str">
        <f>VLOOKUP(Table2[[#This Row],[Code]],'MPG Payment'!B:C,2,0)</f>
        <v>NINDRA</v>
      </c>
      <c r="D1285" s="17">
        <v>20070026</v>
      </c>
      <c r="E1285" s="17" t="s">
        <v>39</v>
      </c>
      <c r="F1285" s="1">
        <v>5</v>
      </c>
      <c r="G1285" s="13">
        <v>4.3100000000000005</v>
      </c>
      <c r="H1285" s="13">
        <v>196.15900000000002</v>
      </c>
      <c r="I1285" s="166">
        <v>0</v>
      </c>
      <c r="J1285" s="191">
        <v>0</v>
      </c>
      <c r="K1285" s="166">
        <v>0</v>
      </c>
      <c r="L1285" s="166">
        <v>0</v>
      </c>
      <c r="M1285" s="18">
        <v>0</v>
      </c>
      <c r="N1285" s="165">
        <f>VLOOKUP(Table2[[#This Row],[Code]],'MPG Payment'!$B$4:$Z$130,25,0)</f>
        <v>0</v>
      </c>
      <c r="O1285" s="170">
        <f t="shared" si="89"/>
        <v>196</v>
      </c>
      <c r="P1285" t="str">
        <f>IFERROR(VLOOKUP(D1285,'Bank Master'!$C$3:$D$7987,2,0),"Indirect")</f>
        <v>Direct</v>
      </c>
      <c r="Q1285" t="str">
        <f>IFERROR(VLOOKUP(A1285,Table1424[],6,0),0)</f>
        <v>GAYATRI DEVI</v>
      </c>
      <c r="R1285" t="str">
        <f>IFERROR(VLOOKUP(A1285,Table1424[],7,0),0)</f>
        <v>5342000100050437</v>
      </c>
      <c r="S1285" t="str">
        <f>IFERROR(VLOOKUP(A1285,Table1424[],8,0),0)</f>
        <v>PUNB0534200</v>
      </c>
      <c r="T1285">
        <f>IFERROR(VLOOKUP(A1285,Table1424[],9,0),0)</f>
        <v>0</v>
      </c>
      <c r="U1285" s="40">
        <f>IFERROR(VLOOKUP(A1285,Table1424[],10,0),0)</f>
        <v>46182</v>
      </c>
      <c r="V1285">
        <f t="shared" si="90"/>
        <v>1</v>
      </c>
      <c r="W1285" t="str">
        <f t="shared" si="91"/>
        <v>Available</v>
      </c>
      <c r="X1285" s="164" t="str" cm="1">
        <f t="array" aca="1" ref="X1285" ca="1">SUBSTITUTE(SUBSTITUTE(MID(CELL("filename"),FIND("[",CELL("filename"))+1,FIND("]",CELL("filename"))-FIND("[",CELL("filename"))-1)," JH Farmer Payment-",""),".xlsx","")</f>
        <v>Indent</v>
      </c>
      <c r="Y1285" s="13">
        <f t="shared" si="92"/>
        <v>11.378132250580046</v>
      </c>
      <c r="Z1285" s="3">
        <v>0</v>
      </c>
    </row>
    <row r="1286" spans="1:26" x14ac:dyDescent="0.25">
      <c r="A1286" t="str">
        <f>CONCATENATE(Table2[[#This Row],[Code]],Table2[[#This Row],[Farmers Code]])</f>
        <v>200700260028</v>
      </c>
      <c r="B1286" s="1" t="str">
        <f>INDEX('MPG Payment'!$A:$A,MATCH(Table2[[#This Row],[Code]],'MPG Payment'!B:B,0))</f>
        <v>BMC Code :2007</v>
      </c>
      <c r="C1286" t="str">
        <f>VLOOKUP(Table2[[#This Row],[Code]],'MPG Payment'!B:C,2,0)</f>
        <v>NINDRA</v>
      </c>
      <c r="D1286" s="17">
        <v>20070026</v>
      </c>
      <c r="E1286" s="17" t="s">
        <v>30</v>
      </c>
      <c r="F1286" s="1">
        <v>6</v>
      </c>
      <c r="G1286" s="13">
        <v>14.79</v>
      </c>
      <c r="H1286" s="13">
        <v>655.13049999999998</v>
      </c>
      <c r="I1286" s="166">
        <v>0</v>
      </c>
      <c r="J1286" s="191">
        <v>0</v>
      </c>
      <c r="K1286" s="166">
        <v>0</v>
      </c>
      <c r="L1286" s="166">
        <v>0</v>
      </c>
      <c r="M1286" s="18">
        <v>0</v>
      </c>
      <c r="N1286" s="165">
        <f>VLOOKUP(Table2[[#This Row],[Code]],'MPG Payment'!$B$4:$Z$130,25,0)</f>
        <v>0</v>
      </c>
      <c r="O1286" s="170">
        <f t="shared" si="89"/>
        <v>655</v>
      </c>
      <c r="P1286" t="str">
        <f>IFERROR(VLOOKUP(D1286,'Bank Master'!$C$3:$D$7987,2,0),"Indirect")</f>
        <v>Direct</v>
      </c>
      <c r="Q1286" t="str">
        <f>IFERROR(VLOOKUP(A1286,Table1424[],6,0),0)</f>
        <v>LALO DEVI</v>
      </c>
      <c r="R1286" t="str">
        <f>IFERROR(VLOOKUP(A1286,Table1424[],7,0),0)</f>
        <v>5342000100060258</v>
      </c>
      <c r="S1286" t="str">
        <f>IFERROR(VLOOKUP(A1286,Table1424[],8,0),0)</f>
        <v>PUNB0534200</v>
      </c>
      <c r="T1286">
        <f>IFERROR(VLOOKUP(A1286,Table1424[],9,0),0)</f>
        <v>0</v>
      </c>
      <c r="U1286" s="40">
        <f>IFERROR(VLOOKUP(A1286,Table1424[],10,0),0)</f>
        <v>46209</v>
      </c>
      <c r="V1286">
        <f t="shared" si="90"/>
        <v>1</v>
      </c>
      <c r="W1286" t="str">
        <f t="shared" si="91"/>
        <v>Available</v>
      </c>
      <c r="X1286" s="164" t="str" cm="1">
        <f t="array" aca="1" ref="X1286" ca="1">SUBSTITUTE(SUBSTITUTE(MID(CELL("filename"),FIND("[",CELL("filename"))+1,FIND("]",CELL("filename"))-FIND("[",CELL("filename"))-1)," JH Farmer Payment-",""),".xlsx","")</f>
        <v>Indent</v>
      </c>
      <c r="Y1286" s="13">
        <f t="shared" si="92"/>
        <v>13.288651115618665</v>
      </c>
      <c r="Z1286" s="3">
        <v>0</v>
      </c>
    </row>
    <row r="1287" spans="1:26" x14ac:dyDescent="0.25">
      <c r="A1287" t="str">
        <f>CONCATENATE(Table2[[#This Row],[Code]],Table2[[#This Row],[Farmers Code]])</f>
        <v>200700260030</v>
      </c>
      <c r="B1287" s="1" t="str">
        <f>INDEX('MPG Payment'!$A:$A,MATCH(Table2[[#This Row],[Code]],'MPG Payment'!B:B,0))</f>
        <v>BMC Code :2007</v>
      </c>
      <c r="C1287" t="str">
        <f>VLOOKUP(Table2[[#This Row],[Code]],'MPG Payment'!B:C,2,0)</f>
        <v>NINDRA</v>
      </c>
      <c r="D1287" s="17">
        <v>20070026</v>
      </c>
      <c r="E1287" s="17" t="s">
        <v>7</v>
      </c>
      <c r="F1287" s="1">
        <v>13</v>
      </c>
      <c r="G1287" s="13">
        <v>33.49</v>
      </c>
      <c r="H1287" s="13">
        <v>1344.5810999999999</v>
      </c>
      <c r="I1287" s="166">
        <v>0</v>
      </c>
      <c r="J1287" s="191">
        <v>0</v>
      </c>
      <c r="K1287" s="166">
        <v>0</v>
      </c>
      <c r="L1287" s="166">
        <v>0</v>
      </c>
      <c r="M1287" s="18">
        <v>0</v>
      </c>
      <c r="N1287" s="165">
        <f>VLOOKUP(Table2[[#This Row],[Code]],'MPG Payment'!$B$4:$Z$130,25,0)</f>
        <v>0</v>
      </c>
      <c r="O1287" s="170">
        <f t="shared" ref="O1287:O1331" si="93">IF(N1287="Yes",0,ROUND((H1287-I1287-J1287-K1287-L1287-M1287),0))</f>
        <v>1345</v>
      </c>
      <c r="P1287" t="str">
        <f>IFERROR(VLOOKUP(D1287,'Bank Master'!$C$3:$D$7987,2,0),"Indirect")</f>
        <v>Direct</v>
      </c>
      <c r="Q1287" t="str">
        <f>IFERROR(VLOOKUP(A1287,Table1424[],6,0),0)</f>
        <v>DEEPAK MAHTO</v>
      </c>
      <c r="R1287" t="str">
        <f>IFERROR(VLOOKUP(A1287,Table1424[],7,0),0)</f>
        <v>45353041791</v>
      </c>
      <c r="S1287" t="str">
        <f>IFERROR(VLOOKUP(A1287,Table1424[],8,0),0)</f>
        <v>SBIN0002926</v>
      </c>
      <c r="T1287">
        <f>IFERROR(VLOOKUP(A1287,Table1424[],9,0),0)</f>
        <v>0</v>
      </c>
      <c r="U1287" s="40">
        <f>IFERROR(VLOOKUP(A1287,Table1424[],10,0),0)</f>
        <v>46231</v>
      </c>
      <c r="V1287">
        <f t="shared" ref="V1287:V1331" si="94">IF(G1287&gt;0,1,0)</f>
        <v>1</v>
      </c>
      <c r="W1287" t="str">
        <f t="shared" ref="W1287:W1331" si="95">IF(Q1287=0,"Not Available","Available")</f>
        <v>Available</v>
      </c>
      <c r="X1287" s="164" t="str" cm="1">
        <f t="array" aca="1" ref="X1287" ca="1">SUBSTITUTE(SUBSTITUTE(MID(CELL("filename"),FIND("[",CELL("filename"))+1,FIND("]",CELL("filename"))-FIND("[",CELL("filename"))-1)," JH Farmer Payment-",""),".xlsx","")</f>
        <v>Indent</v>
      </c>
      <c r="Y1287" s="13">
        <f t="shared" si="92"/>
        <v>26.096677067781428</v>
      </c>
      <c r="Z1287" s="3">
        <v>0</v>
      </c>
    </row>
    <row r="1288" spans="1:26" x14ac:dyDescent="0.25">
      <c r="A1288" t="str">
        <f>CONCATENATE(Table2[[#This Row],[Code]],Table2[[#This Row],[Farmers Code]])</f>
        <v>200700260032</v>
      </c>
      <c r="B1288" s="1" t="str">
        <f>INDEX('MPG Payment'!$A:$A,MATCH(Table2[[#This Row],[Code]],'MPG Payment'!B:B,0))</f>
        <v>BMC Code :2007</v>
      </c>
      <c r="C1288" t="str">
        <f>VLOOKUP(Table2[[#This Row],[Code]],'MPG Payment'!B:C,2,0)</f>
        <v>NINDRA</v>
      </c>
      <c r="D1288" s="17">
        <v>20070026</v>
      </c>
      <c r="E1288" s="17" t="s">
        <v>8</v>
      </c>
      <c r="F1288" s="1">
        <v>13</v>
      </c>
      <c r="G1288" s="13">
        <v>13.490000000000002</v>
      </c>
      <c r="H1288" s="13">
        <v>579.63940000000002</v>
      </c>
      <c r="I1288" s="166">
        <v>0</v>
      </c>
      <c r="J1288" s="191">
        <v>0</v>
      </c>
      <c r="K1288" s="166">
        <v>0</v>
      </c>
      <c r="L1288" s="166">
        <v>0</v>
      </c>
      <c r="M1288" s="18">
        <v>0</v>
      </c>
      <c r="N1288" s="165">
        <f>VLOOKUP(Table2[[#This Row],[Code]],'MPG Payment'!$B$4:$Z$130,25,0)</f>
        <v>0</v>
      </c>
      <c r="O1288" s="170">
        <f t="shared" si="93"/>
        <v>580</v>
      </c>
      <c r="P1288" t="str">
        <f>IFERROR(VLOOKUP(D1288,'Bank Master'!$C$3:$D$7987,2,0),"Indirect")</f>
        <v>Direct</v>
      </c>
      <c r="Q1288" t="str">
        <f>IFERROR(VLOOKUP(A1288,Table1424[],6,0),0)</f>
        <v>PRAMILA DEVI</v>
      </c>
      <c r="R1288" t="str">
        <f>IFERROR(VLOOKUP(A1288,Table1424[],7,0),0)</f>
        <v>643802120025159</v>
      </c>
      <c r="S1288" t="str">
        <f>IFERROR(VLOOKUP(A1288,Table1424[],8,0),0)</f>
        <v>UBIN0564834</v>
      </c>
      <c r="T1288">
        <f>IFERROR(VLOOKUP(A1288,Table1424[],9,0),0)</f>
        <v>0</v>
      </c>
      <c r="U1288" s="40">
        <f>IFERROR(VLOOKUP(A1288,Table1424[],10,0),0)</f>
        <v>46237</v>
      </c>
      <c r="V1288">
        <f t="shared" si="94"/>
        <v>1</v>
      </c>
      <c r="W1288" t="str">
        <f t="shared" si="95"/>
        <v>Available</v>
      </c>
      <c r="X1288" s="164" t="str" cm="1">
        <f t="array" aca="1" ref="X1288" ca="1">SUBSTITUTE(SUBSTITUTE(MID(CELL("filename"),FIND("[",CELL("filename"))+1,FIND("]",CELL("filename"))-FIND("[",CELL("filename"))-1)," JH Farmer Payment-",""),".xlsx","")</f>
        <v>Indent</v>
      </c>
      <c r="Y1288" s="13">
        <f t="shared" si="92"/>
        <v>27.92925203854707</v>
      </c>
      <c r="Z1288" s="3">
        <v>0</v>
      </c>
    </row>
    <row r="1289" spans="1:26" x14ac:dyDescent="0.25">
      <c r="A1289" t="str">
        <f>CONCATENATE(Table2[[#This Row],[Code]],Table2[[#This Row],[Farmers Code]])</f>
        <v>200700260033</v>
      </c>
      <c r="B1289" s="1" t="str">
        <f>INDEX('MPG Payment'!$A:$A,MATCH(Table2[[#This Row],[Code]],'MPG Payment'!B:B,0))</f>
        <v>BMC Code :2007</v>
      </c>
      <c r="C1289" t="str">
        <f>VLOOKUP(Table2[[#This Row],[Code]],'MPG Payment'!B:C,2,0)</f>
        <v>NINDRA</v>
      </c>
      <c r="D1289" s="17">
        <v>20070026</v>
      </c>
      <c r="E1289" s="17" t="s">
        <v>32</v>
      </c>
      <c r="F1289" s="1">
        <v>6</v>
      </c>
      <c r="G1289" s="13">
        <v>14.069999999999999</v>
      </c>
      <c r="H1289" s="13">
        <v>612.49499999999989</v>
      </c>
      <c r="I1289" s="166">
        <v>0</v>
      </c>
      <c r="J1289" s="191">
        <v>0</v>
      </c>
      <c r="K1289" s="166">
        <v>0</v>
      </c>
      <c r="L1289" s="166">
        <v>0</v>
      </c>
      <c r="M1289" s="18">
        <v>0</v>
      </c>
      <c r="N1289" s="165">
        <f>VLOOKUP(Table2[[#This Row],[Code]],'MPG Payment'!$B$4:$Z$130,25,0)</f>
        <v>0</v>
      </c>
      <c r="O1289" s="170">
        <f t="shared" si="93"/>
        <v>612</v>
      </c>
      <c r="P1289" t="str">
        <f>IFERROR(VLOOKUP(D1289,'Bank Master'!$C$3:$D$7987,2,0),"Indirect")</f>
        <v>Direct</v>
      </c>
      <c r="Q1289" t="str">
        <f>IFERROR(VLOOKUP(A1289,Table1424[],6,0),0)</f>
        <v>SANJAY MUNDA</v>
      </c>
      <c r="R1289" t="str">
        <f>IFERROR(VLOOKUP(A1289,Table1424[],7,0),0)</f>
        <v>590218210007242</v>
      </c>
      <c r="S1289" t="str">
        <f>IFERROR(VLOOKUP(A1289,Table1424[],8,0),0)</f>
        <v>BKID0005902</v>
      </c>
      <c r="T1289">
        <f>IFERROR(VLOOKUP(A1289,Table1424[],9,0),0)</f>
        <v>0</v>
      </c>
      <c r="U1289" s="40">
        <f>IFERROR(VLOOKUP(A1289,Table1424[],10,0),0)</f>
        <v>46231</v>
      </c>
      <c r="V1289">
        <f t="shared" si="94"/>
        <v>1</v>
      </c>
      <c r="W1289" t="str">
        <f t="shared" si="95"/>
        <v>Available</v>
      </c>
      <c r="X1289" s="164" t="str" cm="1">
        <f t="array" aca="1" ref="X1289" ca="1">SUBSTITUTE(SUBSTITUTE(MID(CELL("filename"),FIND("[",CELL("filename"))+1,FIND("]",CELL("filename"))-FIND("[",CELL("filename"))-1)," JH Farmer Payment-",""),".xlsx","")</f>
        <v>Indent</v>
      </c>
      <c r="Y1289" s="13">
        <f t="shared" si="92"/>
        <v>13.059594882729213</v>
      </c>
      <c r="Z1289" s="3">
        <v>0</v>
      </c>
    </row>
    <row r="1290" spans="1:26" x14ac:dyDescent="0.25">
      <c r="A1290" t="str">
        <f>CONCATENATE(Table2[[#This Row],[Code]],Table2[[#This Row],[Farmers Code]])</f>
        <v>200700260034</v>
      </c>
      <c r="B1290" s="1" t="str">
        <f>INDEX('MPG Payment'!$A:$A,MATCH(Table2[[#This Row],[Code]],'MPG Payment'!B:B,0))</f>
        <v>BMC Code :2007</v>
      </c>
      <c r="C1290" t="str">
        <f>VLOOKUP(Table2[[#This Row],[Code]],'MPG Payment'!B:C,2,0)</f>
        <v>NINDRA</v>
      </c>
      <c r="D1290" s="17">
        <v>20070026</v>
      </c>
      <c r="E1290" s="17" t="s">
        <v>33</v>
      </c>
      <c r="F1290" s="1">
        <v>7</v>
      </c>
      <c r="G1290" s="13">
        <v>31.29</v>
      </c>
      <c r="H1290" s="13">
        <v>1624.8879999999999</v>
      </c>
      <c r="I1290" s="166">
        <v>0</v>
      </c>
      <c r="J1290" s="191">
        <v>0</v>
      </c>
      <c r="K1290" s="166">
        <v>0</v>
      </c>
      <c r="L1290" s="166">
        <v>0</v>
      </c>
      <c r="M1290" s="18">
        <v>0</v>
      </c>
      <c r="N1290" s="165">
        <f>VLOOKUP(Table2[[#This Row],[Code]],'MPG Payment'!$B$4:$Z$130,25,0)</f>
        <v>0</v>
      </c>
      <c r="O1290" s="170">
        <f t="shared" si="93"/>
        <v>1625</v>
      </c>
      <c r="P1290" t="str">
        <f>IFERROR(VLOOKUP(D1290,'Bank Master'!$C$3:$D$7987,2,0),"Indirect")</f>
        <v>Direct</v>
      </c>
      <c r="Q1290" t="str">
        <f>IFERROR(VLOOKUP(A1290,Table1424[],6,0),0)</f>
        <v>MANOJ ROSHAN MINZ</v>
      </c>
      <c r="R1290" t="str">
        <f>IFERROR(VLOOKUP(A1290,Table1424[],7,0),0)</f>
        <v>22009984901</v>
      </c>
      <c r="S1290" t="str">
        <f>IFERROR(VLOOKUP(A1290,Table1424[],8,0),0)</f>
        <v>SBIN0RRVCGB</v>
      </c>
      <c r="T1290">
        <f>IFERROR(VLOOKUP(A1290,Table1424[],9,0),0)</f>
        <v>0</v>
      </c>
      <c r="U1290" s="40">
        <f>IFERROR(VLOOKUP(A1290,Table1424[],10,0),0)</f>
        <v>46251</v>
      </c>
      <c r="V1290">
        <f t="shared" si="94"/>
        <v>1</v>
      </c>
      <c r="W1290" t="str">
        <f t="shared" si="95"/>
        <v>Available</v>
      </c>
      <c r="X1290" s="164" t="str" cm="1">
        <f t="array" aca="1" ref="X1290" ca="1">SUBSTITUTE(SUBSTITUTE(MID(CELL("filename"),FIND("[",CELL("filename"))+1,FIND("]",CELL("filename"))-FIND("[",CELL("filename"))-1)," JH Farmer Payment-",""),".xlsx","")</f>
        <v>Indent</v>
      </c>
      <c r="Y1290" s="13">
        <f t="shared" si="92"/>
        <v>18.175480984340044</v>
      </c>
      <c r="Z1290" s="3">
        <v>0</v>
      </c>
    </row>
    <row r="1291" spans="1:26" x14ac:dyDescent="0.25">
      <c r="A1291" t="str">
        <f>CONCATENATE(Table2[[#This Row],[Code]],Table2[[#This Row],[Farmers Code]])</f>
        <v>200700260035</v>
      </c>
      <c r="B1291" s="1" t="str">
        <f>INDEX('MPG Payment'!$A:$A,MATCH(Table2[[#This Row],[Code]],'MPG Payment'!B:B,0))</f>
        <v>BMC Code :2007</v>
      </c>
      <c r="C1291" t="str">
        <f>VLOOKUP(Table2[[#This Row],[Code]],'MPG Payment'!B:C,2,0)</f>
        <v>NINDRA</v>
      </c>
      <c r="D1291" s="17">
        <v>20070026</v>
      </c>
      <c r="E1291" s="17" t="s">
        <v>9</v>
      </c>
      <c r="F1291" s="1">
        <v>10</v>
      </c>
      <c r="G1291" s="13">
        <v>29.769999999999996</v>
      </c>
      <c r="H1291" s="13">
        <v>1206.5420000000001</v>
      </c>
      <c r="I1291" s="166">
        <v>0</v>
      </c>
      <c r="J1291" s="191">
        <v>0</v>
      </c>
      <c r="K1291" s="166">
        <v>0</v>
      </c>
      <c r="L1291" s="166">
        <v>0</v>
      </c>
      <c r="M1291" s="18">
        <v>0</v>
      </c>
      <c r="N1291" s="165">
        <f>VLOOKUP(Table2[[#This Row],[Code]],'MPG Payment'!$B$4:$Z$130,25,0)</f>
        <v>0</v>
      </c>
      <c r="O1291" s="170">
        <f t="shared" si="93"/>
        <v>1207</v>
      </c>
      <c r="P1291" t="str">
        <f>IFERROR(VLOOKUP(D1291,'Bank Master'!$C$3:$D$7987,2,0),"Indirect")</f>
        <v>Direct</v>
      </c>
      <c r="Q1291" t="str">
        <f>IFERROR(VLOOKUP(A1291,Table1424[],6,0),0)</f>
        <v>AJAY KUMAR MUNDA</v>
      </c>
      <c r="R1291" t="str">
        <f>IFERROR(VLOOKUP(A1291,Table1424[],7,0),0)</f>
        <v>5342000100072262</v>
      </c>
      <c r="S1291" t="str">
        <f>IFERROR(VLOOKUP(A1291,Table1424[],8,0),0)</f>
        <v>PUNB0534200</v>
      </c>
      <c r="T1291">
        <f>IFERROR(VLOOKUP(A1291,Table1424[],9,0),0)</f>
        <v>0</v>
      </c>
      <c r="U1291" s="40">
        <f>IFERROR(VLOOKUP(A1291,Table1424[],10,0),0)</f>
        <v>46272</v>
      </c>
      <c r="V1291">
        <f t="shared" si="94"/>
        <v>1</v>
      </c>
      <c r="W1291" t="str">
        <f t="shared" si="95"/>
        <v>Available</v>
      </c>
      <c r="X1291" s="164" t="str" cm="1">
        <f t="array" aca="1" ref="X1291" ca="1">SUBSTITUTE(SUBSTITUTE(MID(CELL("filename"),FIND("[",CELL("filename"))+1,FIND("]",CELL("filename"))-FIND("[",CELL("filename"))-1)," JH Farmer Payment-",""),".xlsx","")</f>
        <v>Indent</v>
      </c>
      <c r="Y1291" s="13">
        <f t="shared" si="92"/>
        <v>20.264393684917707</v>
      </c>
      <c r="Z1291" s="3">
        <v>0</v>
      </c>
    </row>
    <row r="1292" spans="1:26" x14ac:dyDescent="0.25">
      <c r="A1292" t="str">
        <f>CONCATENATE(Table2[[#This Row],[Code]],Table2[[#This Row],[Farmers Code]])</f>
        <v>200700260036</v>
      </c>
      <c r="B1292" s="1" t="str">
        <f>INDEX('MPG Payment'!$A:$A,MATCH(Table2[[#This Row],[Code]],'MPG Payment'!B:B,0))</f>
        <v>BMC Code :2007</v>
      </c>
      <c r="C1292" t="str">
        <f>VLOOKUP(Table2[[#This Row],[Code]],'MPG Payment'!B:C,2,0)</f>
        <v>NINDRA</v>
      </c>
      <c r="D1292" s="17">
        <v>20070026</v>
      </c>
      <c r="E1292" s="17" t="s">
        <v>10</v>
      </c>
      <c r="F1292" s="1">
        <v>13</v>
      </c>
      <c r="G1292" s="13">
        <v>20.55</v>
      </c>
      <c r="H1292" s="13">
        <v>869.62340000000006</v>
      </c>
      <c r="I1292" s="166">
        <v>0</v>
      </c>
      <c r="J1292" s="191">
        <v>0</v>
      </c>
      <c r="K1292" s="166">
        <v>0</v>
      </c>
      <c r="L1292" s="166">
        <v>0</v>
      </c>
      <c r="M1292" s="18">
        <v>0</v>
      </c>
      <c r="N1292" s="165">
        <f>VLOOKUP(Table2[[#This Row],[Code]],'MPG Payment'!$B$4:$Z$130,25,0)</f>
        <v>0</v>
      </c>
      <c r="O1292" s="170">
        <f t="shared" si="93"/>
        <v>870</v>
      </c>
      <c r="P1292" t="str">
        <f>IFERROR(VLOOKUP(D1292,'Bank Master'!$C$3:$D$7987,2,0),"Indirect")</f>
        <v>Direct</v>
      </c>
      <c r="Q1292" t="str">
        <f>IFERROR(VLOOKUP(A1292,Table1424[],6,0),0)</f>
        <v>SONI DEVI</v>
      </c>
      <c r="R1292" t="str">
        <f>IFERROR(VLOOKUP(A1292,Table1424[],7,0),0)</f>
        <v>35397085529</v>
      </c>
      <c r="S1292" t="str">
        <f>IFERROR(VLOOKUP(A1292,Table1424[],8,0),0)</f>
        <v>SBIN0002926</v>
      </c>
      <c r="T1292">
        <f>IFERROR(VLOOKUP(A1292,Table1424[],9,0),0)</f>
        <v>0</v>
      </c>
      <c r="U1292" s="40">
        <f>IFERROR(VLOOKUP(A1292,Table1424[],10,0),0)</f>
        <v>46272</v>
      </c>
      <c r="V1292">
        <f t="shared" si="94"/>
        <v>1</v>
      </c>
      <c r="W1292" t="str">
        <f t="shared" si="95"/>
        <v>Available</v>
      </c>
      <c r="X1292" s="164" t="str" cm="1">
        <f t="array" aca="1" ref="X1292" ca="1">SUBSTITUTE(SUBSTITUTE(MID(CELL("filename"),FIND("[",CELL("filename"))+1,FIND("]",CELL("filename"))-FIND("[",CELL("filename"))-1)," JH Farmer Payment-",""),".xlsx","")</f>
        <v>Indent</v>
      </c>
      <c r="Y1292" s="13">
        <f t="shared" si="92"/>
        <v>27.506336253041365</v>
      </c>
      <c r="Z1292" s="3">
        <v>0</v>
      </c>
    </row>
    <row r="1293" spans="1:26" x14ac:dyDescent="0.25">
      <c r="A1293" t="str">
        <f>CONCATENATE(Table2[[#This Row],[Code]],Table2[[#This Row],[Farmers Code]])</f>
        <v>200800010002</v>
      </c>
      <c r="B1293" s="1" t="str">
        <f>INDEX('MPG Payment'!$A:$A,MATCH(Table2[[#This Row],[Code]],'MPG Payment'!B:B,0))</f>
        <v>BMC Code :2008</v>
      </c>
      <c r="C1293" t="str">
        <f>VLOOKUP(Table2[[#This Row],[Code]],'MPG Payment'!B:C,2,0)</f>
        <v>CHATTI BHANDRA</v>
      </c>
      <c r="D1293" s="17">
        <v>20080001</v>
      </c>
      <c r="E1293" s="17" t="s">
        <v>17</v>
      </c>
      <c r="F1293" s="1">
        <v>14</v>
      </c>
      <c r="G1293" s="13">
        <v>2166.7200000000003</v>
      </c>
      <c r="H1293" s="13">
        <v>86478.145799999998</v>
      </c>
      <c r="I1293" s="166">
        <v>901</v>
      </c>
      <c r="J1293" s="191">
        <v>0</v>
      </c>
      <c r="K1293" s="166">
        <v>0</v>
      </c>
      <c r="L1293" s="166">
        <v>0</v>
      </c>
      <c r="M1293" s="18">
        <v>0</v>
      </c>
      <c r="N1293" s="165">
        <f>VLOOKUP(Table2[[#This Row],[Code]],'MPG Payment'!$B$4:$Z$130,25,0)</f>
        <v>0</v>
      </c>
      <c r="O1293" s="170">
        <f t="shared" si="93"/>
        <v>85577</v>
      </c>
      <c r="P1293" t="str">
        <f>IFERROR(VLOOKUP(D1293,'Bank Master'!$C$3:$D$7987,2,0),"Indirect")</f>
        <v>Direct</v>
      </c>
      <c r="Q1293" t="str">
        <f>IFERROR(VLOOKUP(A1293,Table1424[],6,0),0)</f>
        <v>MD SALEH</v>
      </c>
      <c r="R1293" t="str">
        <f>IFERROR(VLOOKUP(A1293,Table1424[],7,0),0)</f>
        <v>30360200000495</v>
      </c>
      <c r="S1293" t="str">
        <f>IFERROR(VLOOKUP(A1293,Table1424[],8,0),0)</f>
        <v>BARB0GUMLAX</v>
      </c>
      <c r="T1293" t="str">
        <f>IFERROR(VLOOKUP(A1293,Table1424[],9,0),0)</f>
        <v>BANK OF BARODA</v>
      </c>
      <c r="U1293" s="40">
        <f>IFERROR(VLOOKUP(A1293,Table1424[],10,0),0)</f>
        <v>0</v>
      </c>
      <c r="V1293">
        <f t="shared" si="94"/>
        <v>1</v>
      </c>
      <c r="W1293" t="str">
        <f t="shared" si="95"/>
        <v>Available</v>
      </c>
      <c r="X1293" s="164" t="str" cm="1">
        <f t="array" aca="1" ref="X1293" ca="1">SUBSTITUTE(SUBSTITUTE(MID(CELL("filename"),FIND("[",CELL("filename"))+1,FIND("]",CELL("filename"))-FIND("[",CELL("filename"))-1)," JH Farmer Payment-",""),".xlsx","")</f>
        <v>Indent</v>
      </c>
      <c r="Y1293" s="13">
        <f t="shared" si="92"/>
        <v>27.938405543863539</v>
      </c>
      <c r="Z1293" s="3">
        <v>0</v>
      </c>
    </row>
    <row r="1294" spans="1:26" x14ac:dyDescent="0.25">
      <c r="A1294" t="str">
        <f>CONCATENATE(Table2[[#This Row],[Code]],Table2[[#This Row],[Farmers Code]])</f>
        <v>200800010005</v>
      </c>
      <c r="B1294" s="1" t="str">
        <f>INDEX('MPG Payment'!$A:$A,MATCH(Table2[[#This Row],[Code]],'MPG Payment'!B:B,0))</f>
        <v>BMC Code :2008</v>
      </c>
      <c r="C1294" t="str">
        <f>VLOOKUP(Table2[[#This Row],[Code]],'MPG Payment'!B:C,2,0)</f>
        <v>CHATTI BHANDRA</v>
      </c>
      <c r="D1294" s="17">
        <v>20080001</v>
      </c>
      <c r="E1294" s="17" t="s">
        <v>18</v>
      </c>
      <c r="F1294" s="1">
        <v>7</v>
      </c>
      <c r="G1294" s="13">
        <v>37.92</v>
      </c>
      <c r="H1294" s="13">
        <v>1540.7371999999998</v>
      </c>
      <c r="I1294" s="166">
        <v>0</v>
      </c>
      <c r="J1294" s="191">
        <v>0</v>
      </c>
      <c r="K1294" s="166">
        <v>0</v>
      </c>
      <c r="L1294" s="166">
        <v>0</v>
      </c>
      <c r="M1294" s="18">
        <v>0</v>
      </c>
      <c r="N1294" s="165">
        <f>VLOOKUP(Table2[[#This Row],[Code]],'MPG Payment'!$B$4:$Z$130,25,0)</f>
        <v>0</v>
      </c>
      <c r="O1294" s="170">
        <f t="shared" si="93"/>
        <v>1541</v>
      </c>
      <c r="P1294" t="str">
        <f>IFERROR(VLOOKUP(D1294,'Bank Master'!$C$3:$D$7987,2,0),"Indirect")</f>
        <v>Direct</v>
      </c>
      <c r="Q1294" t="str">
        <f>IFERROR(VLOOKUP(A1294,Table1424[],6,0),0)</f>
        <v>SURAJ RAM</v>
      </c>
      <c r="R1294" t="str">
        <f>IFERROR(VLOOKUP(A1294,Table1424[],7,0),0)</f>
        <v>84045062540</v>
      </c>
      <c r="S1294" t="str">
        <f>IFERROR(VLOOKUP(A1294,Table1424[],8,0),0)</f>
        <v>SBIN0RRVCGB</v>
      </c>
      <c r="T1294" t="str">
        <f>IFERROR(VLOOKUP(A1294,Table1424[],9,0),0)</f>
        <v>STATE BANK OF INDIA</v>
      </c>
      <c r="U1294" s="40">
        <f>IFERROR(VLOOKUP(A1294,Table1424[],10,0),0)</f>
        <v>0</v>
      </c>
      <c r="V1294">
        <f t="shared" si="94"/>
        <v>1</v>
      </c>
      <c r="W1294" t="str">
        <f t="shared" si="95"/>
        <v>Available</v>
      </c>
      <c r="X1294" s="164" t="str" cm="1">
        <f t="array" aca="1" ref="X1294" ca="1">SUBSTITUTE(SUBSTITUTE(MID(CELL("filename"),FIND("[",CELL("filename"))+1,FIND("]",CELL("filename"))-FIND("[",CELL("filename"))-1)," JH Farmer Payment-",""),".xlsx","")</f>
        <v>Indent</v>
      </c>
      <c r="Y1294" s="13">
        <f t="shared" si="92"/>
        <v>14.22093934599156</v>
      </c>
      <c r="Z1294" s="3">
        <v>0</v>
      </c>
    </row>
    <row r="1295" spans="1:26" x14ac:dyDescent="0.25">
      <c r="A1295" t="str">
        <f>CONCATENATE(Table2[[#This Row],[Code]],Table2[[#This Row],[Farmers Code]])</f>
        <v>200800010006</v>
      </c>
      <c r="B1295" s="1" t="str">
        <f>INDEX('MPG Payment'!$A:$A,MATCH(Table2[[#This Row],[Code]],'MPG Payment'!B:B,0))</f>
        <v>BMC Code :2008</v>
      </c>
      <c r="C1295" t="str">
        <f>VLOOKUP(Table2[[#This Row],[Code]],'MPG Payment'!B:C,2,0)</f>
        <v>CHATTI BHANDRA</v>
      </c>
      <c r="D1295" s="17">
        <v>20080001</v>
      </c>
      <c r="E1295" s="17" t="s">
        <v>19</v>
      </c>
      <c r="F1295" s="1">
        <v>10</v>
      </c>
      <c r="G1295" s="13">
        <v>33.200000000000003</v>
      </c>
      <c r="H1295" s="13">
        <v>1528.4258</v>
      </c>
      <c r="I1295" s="166">
        <v>0</v>
      </c>
      <c r="J1295" s="191">
        <v>0</v>
      </c>
      <c r="K1295" s="166">
        <v>0</v>
      </c>
      <c r="L1295" s="166">
        <v>0</v>
      </c>
      <c r="M1295" s="18">
        <v>0</v>
      </c>
      <c r="N1295" s="165">
        <f>VLOOKUP(Table2[[#This Row],[Code]],'MPG Payment'!$B$4:$Z$130,25,0)</f>
        <v>0</v>
      </c>
      <c r="O1295" s="170">
        <f t="shared" si="93"/>
        <v>1528</v>
      </c>
      <c r="P1295" t="str">
        <f>IFERROR(VLOOKUP(D1295,'Bank Master'!$C$3:$D$7987,2,0),"Indirect")</f>
        <v>Direct</v>
      </c>
      <c r="Q1295" t="str">
        <f>IFERROR(VLOOKUP(A1295,Table1424[],6,0),0)</f>
        <v>RABINA BIBI</v>
      </c>
      <c r="R1295" t="str">
        <f>IFERROR(VLOOKUP(A1295,Table1424[],7,0),0)</f>
        <v>492918210006389</v>
      </c>
      <c r="S1295" t="str">
        <f>IFERROR(VLOOKUP(A1295,Table1424[],8,0),0)</f>
        <v>BKID0004929</v>
      </c>
      <c r="T1295" t="str">
        <f>IFERROR(VLOOKUP(A1295,Table1424[],9,0),0)</f>
        <v>BANK OF INDIA</v>
      </c>
      <c r="U1295" s="40">
        <f>IFERROR(VLOOKUP(A1295,Table1424[],10,0),0)</f>
        <v>0</v>
      </c>
      <c r="V1295">
        <f t="shared" si="94"/>
        <v>1</v>
      </c>
      <c r="W1295" t="str">
        <f t="shared" si="95"/>
        <v>Available</v>
      </c>
      <c r="X1295" s="164" t="str" cm="1">
        <f t="array" aca="1" ref="X1295" ca="1">SUBSTITUTE(SUBSTITUTE(MID(CELL("filename"),FIND("[",CELL("filename"))+1,FIND("]",CELL("filename"))-FIND("[",CELL("filename"))-1)," JH Farmer Payment-",""),".xlsx","")</f>
        <v>Indent</v>
      </c>
      <c r="Y1295" s="13">
        <f t="shared" si="92"/>
        <v>23.018460843373493</v>
      </c>
      <c r="Z1295" s="3">
        <v>0</v>
      </c>
    </row>
    <row r="1296" spans="1:26" x14ac:dyDescent="0.25">
      <c r="A1296" t="str">
        <f>CONCATENATE(Table2[[#This Row],[Code]],Table2[[#This Row],[Farmers Code]])</f>
        <v>200800010009</v>
      </c>
      <c r="B1296" s="1" t="str">
        <f>INDEX('MPG Payment'!$A:$A,MATCH(Table2[[#This Row],[Code]],'MPG Payment'!B:B,0))</f>
        <v>BMC Code :2008</v>
      </c>
      <c r="C1296" t="str">
        <f>VLOOKUP(Table2[[#This Row],[Code]],'MPG Payment'!B:C,2,0)</f>
        <v>CHATTI BHANDRA</v>
      </c>
      <c r="D1296" s="17">
        <v>20080001</v>
      </c>
      <c r="E1296" s="17" t="s">
        <v>36</v>
      </c>
      <c r="F1296" s="1">
        <v>7</v>
      </c>
      <c r="G1296" s="13">
        <v>8.2000000000000011</v>
      </c>
      <c r="H1296" s="13">
        <v>333.70960000000002</v>
      </c>
      <c r="I1296" s="166">
        <v>0</v>
      </c>
      <c r="J1296" s="191">
        <v>0</v>
      </c>
      <c r="K1296" s="166">
        <v>0</v>
      </c>
      <c r="L1296" s="166">
        <v>0</v>
      </c>
      <c r="M1296" s="18">
        <v>0</v>
      </c>
      <c r="N1296" s="165">
        <f>VLOOKUP(Table2[[#This Row],[Code]],'MPG Payment'!$B$4:$Z$130,25,0)</f>
        <v>0</v>
      </c>
      <c r="O1296" s="170">
        <f t="shared" si="93"/>
        <v>334</v>
      </c>
      <c r="P1296" t="str">
        <f>IFERROR(VLOOKUP(D1296,'Bank Master'!$C$3:$D$7987,2,0),"Indirect")</f>
        <v>Direct</v>
      </c>
      <c r="Q1296" t="str">
        <f>IFERROR(VLOOKUP(A1296,Table1424[],6,0),0)</f>
        <v>HAKMUL ANSARI</v>
      </c>
      <c r="R1296" t="str">
        <f>IFERROR(VLOOKUP(A1296,Table1424[],7,0),0)</f>
        <v>42521695066</v>
      </c>
      <c r="S1296" t="str">
        <f>IFERROR(VLOOKUP(A1296,Table1424[],8,0),0)</f>
        <v>SBIN0014342</v>
      </c>
      <c r="T1296" t="str">
        <f>IFERROR(VLOOKUP(A1296,Table1424[],9,0),0)</f>
        <v>STATE BANK OF INDIA</v>
      </c>
      <c r="U1296" s="40">
        <f>IFERROR(VLOOKUP(A1296,Table1424[],10,0),0)</f>
        <v>0</v>
      </c>
      <c r="V1296">
        <f t="shared" si="94"/>
        <v>1</v>
      </c>
      <c r="W1296" t="str">
        <f t="shared" si="95"/>
        <v>Available</v>
      </c>
      <c r="X1296" s="164" t="str" cm="1">
        <f t="array" aca="1" ref="X1296" ca="1">SUBSTITUTE(SUBSTITUTE(MID(CELL("filename"),FIND("[",CELL("filename"))+1,FIND("]",CELL("filename"))-FIND("[",CELL("filename"))-1)," JH Farmer Payment-",""),".xlsx","")</f>
        <v>Indent</v>
      </c>
      <c r="Y1296" s="13">
        <f t="shared" si="92"/>
        <v>14.243702439024389</v>
      </c>
      <c r="Z1296" s="3">
        <v>0</v>
      </c>
    </row>
    <row r="1297" spans="1:26" x14ac:dyDescent="0.25">
      <c r="A1297" t="str">
        <f>CONCATENATE(Table2[[#This Row],[Code]],Table2[[#This Row],[Farmers Code]])</f>
        <v>200800010015</v>
      </c>
      <c r="B1297" s="1" t="str">
        <f>INDEX('MPG Payment'!$A:$A,MATCH(Table2[[#This Row],[Code]],'MPG Payment'!B:B,0))</f>
        <v>BMC Code :2008</v>
      </c>
      <c r="C1297" t="str">
        <f>VLOOKUP(Table2[[#This Row],[Code]],'MPG Payment'!B:C,2,0)</f>
        <v>CHATTI BHANDRA</v>
      </c>
      <c r="D1297" s="17">
        <v>20080001</v>
      </c>
      <c r="E1297" s="17" t="s">
        <v>25</v>
      </c>
      <c r="F1297" s="1">
        <v>14</v>
      </c>
      <c r="G1297" s="13">
        <v>85.240000000000009</v>
      </c>
      <c r="H1297" s="13">
        <v>3276.4017999999996</v>
      </c>
      <c r="I1297" s="166">
        <v>0</v>
      </c>
      <c r="J1297" s="191">
        <v>0</v>
      </c>
      <c r="K1297" s="166">
        <v>0</v>
      </c>
      <c r="L1297" s="166">
        <v>0</v>
      </c>
      <c r="M1297" s="18">
        <v>0</v>
      </c>
      <c r="N1297" s="165">
        <f>VLOOKUP(Table2[[#This Row],[Code]],'MPG Payment'!$B$4:$Z$130,25,0)</f>
        <v>0</v>
      </c>
      <c r="O1297" s="170">
        <f t="shared" si="93"/>
        <v>3276</v>
      </c>
      <c r="P1297" t="str">
        <f>IFERROR(VLOOKUP(D1297,'Bank Master'!$C$3:$D$7987,2,0),"Indirect")</f>
        <v>Direct</v>
      </c>
      <c r="Q1297" t="str">
        <f>IFERROR(VLOOKUP(A1297,Table1424[],6,0),0)</f>
        <v>SARIF ANSARI</v>
      </c>
      <c r="R1297" t="str">
        <f>IFERROR(VLOOKUP(A1297,Table1424[],7,0),0)</f>
        <v>42368181713</v>
      </c>
      <c r="S1297" t="str">
        <f>IFERROR(VLOOKUP(A1297,Table1424[],8,0),0)</f>
        <v>SBIN0014342</v>
      </c>
      <c r="T1297">
        <f>IFERROR(VLOOKUP(A1297,Table1424[],9,0),0)</f>
        <v>0</v>
      </c>
      <c r="U1297" s="40">
        <f>IFERROR(VLOOKUP(A1297,Table1424[],10,0),0)</f>
        <v>0</v>
      </c>
      <c r="V1297">
        <f t="shared" si="94"/>
        <v>1</v>
      </c>
      <c r="W1297" t="str">
        <f t="shared" si="95"/>
        <v>Available</v>
      </c>
      <c r="X1297" s="164" t="str" cm="1">
        <f t="array" aca="1" ref="X1297" ca="1">SUBSTITUTE(SUBSTITUTE(MID(CELL("filename"),FIND("[",CELL("filename"))+1,FIND("]",CELL("filename"))-FIND("[",CELL("filename"))-1)," JH Farmer Payment-",""),".xlsx","")</f>
        <v>Indent</v>
      </c>
      <c r="Y1297" s="13">
        <f t="shared" si="92"/>
        <v>26.906162130455183</v>
      </c>
      <c r="Z1297" s="3">
        <v>0</v>
      </c>
    </row>
    <row r="1298" spans="1:26" x14ac:dyDescent="0.25">
      <c r="A1298" t="str">
        <f>CONCATENATE(Table2[[#This Row],[Code]],Table2[[#This Row],[Farmers Code]])</f>
        <v>200800010020</v>
      </c>
      <c r="B1298" s="1" t="str">
        <f>INDEX('MPG Payment'!$A:$A,MATCH(Table2[[#This Row],[Code]],'MPG Payment'!B:B,0))</f>
        <v>BMC Code :2008</v>
      </c>
      <c r="C1298" t="str">
        <f>VLOOKUP(Table2[[#This Row],[Code]],'MPG Payment'!B:C,2,0)</f>
        <v>CHATTI BHANDRA</v>
      </c>
      <c r="D1298" s="17">
        <v>20080001</v>
      </c>
      <c r="E1298" s="17" t="s">
        <v>4</v>
      </c>
      <c r="F1298" s="1">
        <v>13</v>
      </c>
      <c r="G1298" s="13">
        <v>140.36000000000001</v>
      </c>
      <c r="H1298" s="13">
        <v>6190.8098</v>
      </c>
      <c r="I1298" s="166">
        <v>0</v>
      </c>
      <c r="J1298" s="191">
        <v>0</v>
      </c>
      <c r="K1298" s="166">
        <v>0</v>
      </c>
      <c r="L1298" s="166">
        <v>0</v>
      </c>
      <c r="M1298" s="18">
        <v>0</v>
      </c>
      <c r="N1298" s="165">
        <f>VLOOKUP(Table2[[#This Row],[Code]],'MPG Payment'!$B$4:$Z$130,25,0)</f>
        <v>0</v>
      </c>
      <c r="O1298" s="170">
        <f t="shared" si="93"/>
        <v>6191</v>
      </c>
      <c r="P1298" t="str">
        <f>IFERROR(VLOOKUP(D1298,'Bank Master'!$C$3:$D$7987,2,0),"Indirect")</f>
        <v>Direct</v>
      </c>
      <c r="Q1298" t="str">
        <f>IFERROR(VLOOKUP(A1298,Table1424[],6,0),0)</f>
        <v>AJMINA KHATUN</v>
      </c>
      <c r="R1298" t="str">
        <f>IFERROR(VLOOKUP(A1298,Table1424[],7,0),0)</f>
        <v>492918210008633</v>
      </c>
      <c r="S1298" t="str">
        <f>IFERROR(VLOOKUP(A1298,Table1424[],8,0),0)</f>
        <v>BKID0004929</v>
      </c>
      <c r="T1298">
        <f>IFERROR(VLOOKUP(A1298,Table1424[],9,0),0)</f>
        <v>0</v>
      </c>
      <c r="U1298" s="40">
        <f>IFERROR(VLOOKUP(A1298,Table1424[],10,0),0)</f>
        <v>0</v>
      </c>
      <c r="V1298">
        <f t="shared" si="94"/>
        <v>1</v>
      </c>
      <c r="W1298" t="str">
        <f t="shared" si="95"/>
        <v>Available</v>
      </c>
      <c r="X1298" s="164" t="str" cm="1">
        <f t="array" aca="1" ref="X1298" ca="1">SUBSTITUTE(SUBSTITUTE(MID(CELL("filename"),FIND("[",CELL("filename"))+1,FIND("]",CELL("filename"))-FIND("[",CELL("filename"))-1)," JH Farmer Payment-",""),".xlsx","")</f>
        <v>Indent</v>
      </c>
      <c r="Y1298" s="13">
        <f t="shared" si="92"/>
        <v>28.669324380165289</v>
      </c>
      <c r="Z1298" s="3">
        <v>0</v>
      </c>
    </row>
    <row r="1299" spans="1:26" x14ac:dyDescent="0.25">
      <c r="A1299" t="str">
        <f>CONCATENATE(Table2[[#This Row],[Code]],Table2[[#This Row],[Farmers Code]])</f>
        <v>200800010031</v>
      </c>
      <c r="B1299" s="1" t="str">
        <f>INDEX('MPG Payment'!$A:$A,MATCH(Table2[[#This Row],[Code]],'MPG Payment'!B:B,0))</f>
        <v>BMC Code :2008</v>
      </c>
      <c r="C1299" t="str">
        <f>VLOOKUP(Table2[[#This Row],[Code]],'MPG Payment'!B:C,2,0)</f>
        <v>CHATTI BHANDRA</v>
      </c>
      <c r="D1299" s="17">
        <v>20080001</v>
      </c>
      <c r="E1299" s="17" t="s">
        <v>422</v>
      </c>
      <c r="F1299" s="1">
        <v>7</v>
      </c>
      <c r="G1299" s="13">
        <v>31.500000000000004</v>
      </c>
      <c r="H1299" s="13">
        <v>1529.1184000000001</v>
      </c>
      <c r="I1299" s="166">
        <v>0</v>
      </c>
      <c r="J1299" s="191">
        <v>0</v>
      </c>
      <c r="K1299" s="166">
        <v>0</v>
      </c>
      <c r="L1299" s="166">
        <v>0</v>
      </c>
      <c r="M1299" s="18">
        <v>0</v>
      </c>
      <c r="N1299" s="165">
        <f>VLOOKUP(Table2[[#This Row],[Code]],'MPG Payment'!$B$4:$Z$130,25,0)</f>
        <v>0</v>
      </c>
      <c r="O1299" s="170">
        <f t="shared" si="93"/>
        <v>1529</v>
      </c>
      <c r="P1299" t="str">
        <f>IFERROR(VLOOKUP(D1299,'Bank Master'!$C$3:$D$7987,2,0),"Indirect")</f>
        <v>Direct</v>
      </c>
      <c r="Q1299" t="str">
        <f>IFERROR(VLOOKUP(A1299,Table1424[],6,0),0)</f>
        <v>KYAMUDDIN ANSARI</v>
      </c>
      <c r="R1299" t="str">
        <f>IFERROR(VLOOKUP(A1299,Table1424[],7,0),0)</f>
        <v>492918210001302</v>
      </c>
      <c r="S1299" t="str">
        <f>IFERROR(VLOOKUP(A1299,Table1424[],8,0),0)</f>
        <v>BKID0004929</v>
      </c>
      <c r="T1299">
        <f>IFERROR(VLOOKUP(A1299,Table1424[],9,0),0)</f>
        <v>0</v>
      </c>
      <c r="U1299" s="40">
        <f>IFERROR(VLOOKUP(A1299,Table1424[],10,0),0)</f>
        <v>46006</v>
      </c>
      <c r="V1299">
        <f t="shared" si="94"/>
        <v>1</v>
      </c>
      <c r="W1299" t="str">
        <f t="shared" si="95"/>
        <v>Available</v>
      </c>
      <c r="X1299" s="164" t="str" cm="1">
        <f t="array" aca="1" ref="X1299" ca="1">SUBSTITUTE(SUBSTITUTE(MID(CELL("filename"),FIND("[",CELL("filename"))+1,FIND("]",CELL("filename"))-FIND("[",CELL("filename"))-1)," JH Farmer Payment-",""),".xlsx","")</f>
        <v>Indent</v>
      </c>
      <c r="Y1299" s="13">
        <f t="shared" si="92"/>
        <v>16.990204444444444</v>
      </c>
      <c r="Z1299" s="3">
        <v>0</v>
      </c>
    </row>
    <row r="1300" spans="1:26" x14ac:dyDescent="0.25">
      <c r="A1300" t="str">
        <f>CONCATENATE(Table2[[#This Row],[Code]],Table2[[#This Row],[Farmers Code]])</f>
        <v>200800060003</v>
      </c>
      <c r="B1300" s="1" t="str">
        <f>INDEX('MPG Payment'!$A:$A,MATCH(Table2[[#This Row],[Code]],'MPG Payment'!B:B,0))</f>
        <v>BMC Code :2008</v>
      </c>
      <c r="C1300" t="str">
        <f>VLOOKUP(Table2[[#This Row],[Code]],'MPG Payment'!B:C,2,0)</f>
        <v>Chitri Ambatoli</v>
      </c>
      <c r="D1300" s="17">
        <v>20080006</v>
      </c>
      <c r="E1300" s="17" t="s">
        <v>0</v>
      </c>
      <c r="F1300" s="1">
        <v>5</v>
      </c>
      <c r="G1300" s="13">
        <v>647.4</v>
      </c>
      <c r="H1300" s="13">
        <v>23964.466200000003</v>
      </c>
      <c r="I1300" s="166">
        <v>0</v>
      </c>
      <c r="J1300" s="191">
        <v>0</v>
      </c>
      <c r="K1300" s="166">
        <v>0</v>
      </c>
      <c r="L1300" s="166">
        <v>0</v>
      </c>
      <c r="M1300" s="18">
        <v>0</v>
      </c>
      <c r="N1300" s="165">
        <f>VLOOKUP(Table2[[#This Row],[Code]],'MPG Payment'!$B$4:$Z$130,25,0)</f>
        <v>0</v>
      </c>
      <c r="O1300" s="170">
        <f t="shared" si="93"/>
        <v>23964</v>
      </c>
      <c r="P1300" t="str">
        <f>IFERROR(VLOOKUP(D1300,'Bank Master'!$C$3:$D$7987,2,0),"Indirect")</f>
        <v>Direct</v>
      </c>
      <c r="Q1300" t="str">
        <f>IFERROR(VLOOKUP(A1300,Table1424[],6,0),0)</f>
        <v>GAJALA PRAWEEN</v>
      </c>
      <c r="R1300" t="str">
        <f>IFERROR(VLOOKUP(A1300,Table1424[],7,0),0)</f>
        <v>19782413000030</v>
      </c>
      <c r="S1300" t="str">
        <f>IFERROR(VLOOKUP(A1300,Table1424[],8,0),0)</f>
        <v>PUNB0404300</v>
      </c>
      <c r="T1300">
        <f>IFERROR(VLOOKUP(A1300,Table1424[],9,0),0)</f>
        <v>0</v>
      </c>
      <c r="U1300" s="40">
        <f>IFERROR(VLOOKUP(A1300,Table1424[],10,0),0)</f>
        <v>45846</v>
      </c>
      <c r="V1300">
        <f t="shared" si="94"/>
        <v>1</v>
      </c>
      <c r="W1300" t="str">
        <f t="shared" si="95"/>
        <v>Available</v>
      </c>
      <c r="X1300" s="164" t="str" cm="1">
        <f t="array" aca="1" ref="X1300" ca="1">SUBSTITUTE(SUBSTITUTE(MID(CELL("filename"),FIND("[",CELL("filename"))+1,FIND("]",CELL("filename"))-FIND("[",CELL("filename"))-1)," JH Farmer Payment-",""),".xlsx","")</f>
        <v>Indent</v>
      </c>
      <c r="Y1300" s="13">
        <f t="shared" si="92"/>
        <v>9.254118860055609</v>
      </c>
      <c r="Z1300" s="3">
        <v>0</v>
      </c>
    </row>
    <row r="1301" spans="1:26" x14ac:dyDescent="0.25">
      <c r="A1301" t="str">
        <f>CONCATENATE(Table2[[#This Row],[Code]],Table2[[#This Row],[Farmers Code]])</f>
        <v>200800060004</v>
      </c>
      <c r="B1301" s="1" t="str">
        <f>INDEX('MPG Payment'!$A:$A,MATCH(Table2[[#This Row],[Code]],'MPG Payment'!B:B,0))</f>
        <v>BMC Code :2008</v>
      </c>
      <c r="C1301" t="str">
        <f>VLOOKUP(Table2[[#This Row],[Code]],'MPG Payment'!B:C,2,0)</f>
        <v>Chitri Ambatoli</v>
      </c>
      <c r="D1301" s="17">
        <v>20080006</v>
      </c>
      <c r="E1301" s="17" t="s">
        <v>1</v>
      </c>
      <c r="F1301" s="1">
        <v>10</v>
      </c>
      <c r="G1301" s="13">
        <v>1361.3999999999999</v>
      </c>
      <c r="H1301" s="13">
        <v>51284.753900000003</v>
      </c>
      <c r="I1301" s="166">
        <v>0</v>
      </c>
      <c r="J1301" s="191">
        <v>0</v>
      </c>
      <c r="K1301" s="166">
        <v>0</v>
      </c>
      <c r="L1301" s="166">
        <v>0</v>
      </c>
      <c r="M1301" s="18">
        <v>0</v>
      </c>
      <c r="N1301" s="165">
        <f>VLOOKUP(Table2[[#This Row],[Code]],'MPG Payment'!$B$4:$Z$130,25,0)</f>
        <v>0</v>
      </c>
      <c r="O1301" s="170">
        <f t="shared" si="93"/>
        <v>51285</v>
      </c>
      <c r="P1301" t="str">
        <f>IFERROR(VLOOKUP(D1301,'Bank Master'!$C$3:$D$7987,2,0),"Indirect")</f>
        <v>Direct</v>
      </c>
      <c r="Q1301" t="str">
        <f>IFERROR(VLOOKUP(A1301,Table1424[],6,0),0)</f>
        <v>UMAR FARUK ANSARI</v>
      </c>
      <c r="R1301" t="str">
        <f>IFERROR(VLOOKUP(A1301,Table1424[],7,0),0)</f>
        <v>1748104000089520</v>
      </c>
      <c r="S1301" t="str">
        <f>IFERROR(VLOOKUP(A1301,Table1424[],8,0),0)</f>
        <v>IBKL0001748</v>
      </c>
      <c r="T1301">
        <f>IFERROR(VLOOKUP(A1301,Table1424[],9,0),0)</f>
        <v>0</v>
      </c>
      <c r="U1301" s="40">
        <f>IFERROR(VLOOKUP(A1301,Table1424[],10,0),0)</f>
        <v>45846</v>
      </c>
      <c r="V1301">
        <f t="shared" si="94"/>
        <v>1</v>
      </c>
      <c r="W1301" t="str">
        <f t="shared" si="95"/>
        <v>Available</v>
      </c>
      <c r="X1301" s="164" t="str" cm="1">
        <f t="array" aca="1" ref="X1301" ca="1">SUBSTITUTE(SUBSTITUTE(MID(CELL("filename"),FIND("[",CELL("filename"))+1,FIND("]",CELL("filename"))-FIND("[",CELL("filename"))-1)," JH Farmer Payment-",""),".xlsx","")</f>
        <v>Indent</v>
      </c>
      <c r="Y1301" s="13">
        <f t="shared" si="92"/>
        <v>18.835299654767155</v>
      </c>
      <c r="Z1301" s="3">
        <v>0</v>
      </c>
    </row>
    <row r="1302" spans="1:26" x14ac:dyDescent="0.25">
      <c r="A1302" t="str">
        <f>CONCATENATE(Table2[[#This Row],[Code]],Table2[[#This Row],[Farmers Code]])</f>
        <v>200800070002</v>
      </c>
      <c r="B1302" s="1" t="str">
        <f>INDEX('MPG Payment'!$A:$A,MATCH(Table2[[#This Row],[Code]],'MPG Payment'!B:B,0))</f>
        <v>BMC Code :2008</v>
      </c>
      <c r="C1302" t="str">
        <f>VLOOKUP(Table2[[#This Row],[Code]],'MPG Payment'!B:C,2,0)</f>
        <v>Rampur</v>
      </c>
      <c r="D1302" s="17">
        <v>20080007</v>
      </c>
      <c r="E1302" s="17" t="s">
        <v>17</v>
      </c>
      <c r="F1302" s="1">
        <v>14</v>
      </c>
      <c r="G1302" s="13">
        <v>460.66999999999996</v>
      </c>
      <c r="H1302" s="13">
        <v>18103.490399999999</v>
      </c>
      <c r="I1302" s="166">
        <v>0</v>
      </c>
      <c r="J1302" s="191">
        <v>0</v>
      </c>
      <c r="K1302" s="166">
        <v>0</v>
      </c>
      <c r="L1302" s="166">
        <v>0</v>
      </c>
      <c r="M1302" s="18">
        <v>0</v>
      </c>
      <c r="N1302" s="165">
        <f>VLOOKUP(Table2[[#This Row],[Code]],'MPG Payment'!$B$4:$Z$130,25,0)</f>
        <v>0</v>
      </c>
      <c r="O1302" s="170">
        <f t="shared" si="93"/>
        <v>18103</v>
      </c>
      <c r="P1302" t="str">
        <f>IFERROR(VLOOKUP(D1302,'Bank Master'!$C$3:$D$7987,2,0),"Indirect")</f>
        <v>Direct</v>
      </c>
      <c r="Q1302" t="str">
        <f>IFERROR(VLOOKUP(A1302,Table1424[],6,0),0)</f>
        <v>Salim Ansari</v>
      </c>
      <c r="R1302" t="str">
        <f>IFERROR(VLOOKUP(A1302,Table1424[],7,0),0)</f>
        <v>1748104000088576</v>
      </c>
      <c r="S1302" t="str">
        <f>IFERROR(VLOOKUP(A1302,Table1424[],8,0),0)</f>
        <v>IBKL0001748</v>
      </c>
      <c r="T1302" t="str">
        <f>IFERROR(VLOOKUP(A1302,Table1424[],9,0),0)</f>
        <v>IDBI BANK</v>
      </c>
      <c r="U1302" s="40">
        <f>IFERROR(VLOOKUP(A1302,Table1424[],10,0),0)</f>
        <v>0</v>
      </c>
      <c r="V1302">
        <f t="shared" si="94"/>
        <v>1</v>
      </c>
      <c r="W1302" t="str">
        <f t="shared" si="95"/>
        <v>Available</v>
      </c>
      <c r="X1302" s="164" t="str" cm="1">
        <f t="array" aca="1" ref="X1302" ca="1">SUBSTITUTE(SUBSTITUTE(MID(CELL("filename"),FIND("[",CELL("filename"))+1,FIND("]",CELL("filename"))-FIND("[",CELL("filename"))-1)," JH Farmer Payment-",""),".xlsx","")</f>
        <v>Indent</v>
      </c>
      <c r="Y1302" s="13">
        <f t="shared" si="92"/>
        <v>27.508722686521807</v>
      </c>
      <c r="Z1302" s="3">
        <v>0</v>
      </c>
    </row>
    <row r="1303" spans="1:26" x14ac:dyDescent="0.25">
      <c r="A1303" t="str">
        <f>CONCATENATE(Table2[[#This Row],[Code]],Table2[[#This Row],[Farmers Code]])</f>
        <v>200800070003</v>
      </c>
      <c r="B1303" s="1" t="str">
        <f>INDEX('MPG Payment'!$A:$A,MATCH(Table2[[#This Row],[Code]],'MPG Payment'!B:B,0))</f>
        <v>BMC Code :2008</v>
      </c>
      <c r="C1303" t="str">
        <f>VLOOKUP(Table2[[#This Row],[Code]],'MPG Payment'!B:C,2,0)</f>
        <v>Rampur</v>
      </c>
      <c r="D1303" s="17">
        <v>20080007</v>
      </c>
      <c r="E1303" s="17" t="s">
        <v>0</v>
      </c>
      <c r="F1303" s="1">
        <v>14</v>
      </c>
      <c r="G1303" s="13">
        <v>158.76</v>
      </c>
      <c r="H1303" s="13">
        <v>6604.3446000000013</v>
      </c>
      <c r="I1303" s="166">
        <v>0</v>
      </c>
      <c r="J1303" s="191">
        <v>0</v>
      </c>
      <c r="K1303" s="166">
        <v>0</v>
      </c>
      <c r="L1303" s="166">
        <v>0</v>
      </c>
      <c r="M1303" s="18">
        <v>0</v>
      </c>
      <c r="N1303" s="165">
        <f>VLOOKUP(Table2[[#This Row],[Code]],'MPG Payment'!$B$4:$Z$130,25,0)</f>
        <v>0</v>
      </c>
      <c r="O1303" s="170">
        <f t="shared" si="93"/>
        <v>6604</v>
      </c>
      <c r="P1303" t="str">
        <f>IFERROR(VLOOKUP(D1303,'Bank Master'!$C$3:$D$7987,2,0),"Indirect")</f>
        <v>Direct</v>
      </c>
      <c r="Q1303" t="str">
        <f>IFERROR(VLOOKUP(A1303,Table1424[],6,0),0)</f>
        <v>JABIR ANSARI</v>
      </c>
      <c r="R1303" t="str">
        <f>IFERROR(VLOOKUP(A1303,Table1424[],7,0),0)</f>
        <v>496818210000524</v>
      </c>
      <c r="S1303" t="str">
        <f>IFERROR(VLOOKUP(A1303,Table1424[],8,0),0)</f>
        <v>BKID0004968</v>
      </c>
      <c r="T1303" t="str">
        <f>IFERROR(VLOOKUP(A1303,Table1424[],9,0),0)</f>
        <v>BANK OF INDIA</v>
      </c>
      <c r="U1303" s="40">
        <f>IFERROR(VLOOKUP(A1303,Table1424[],10,0),0)</f>
        <v>0</v>
      </c>
      <c r="V1303">
        <f t="shared" si="94"/>
        <v>1</v>
      </c>
      <c r="W1303" t="str">
        <f t="shared" si="95"/>
        <v>Available</v>
      </c>
      <c r="X1303" s="164" t="str" cm="1">
        <f t="array" aca="1" ref="X1303" ca="1">SUBSTITUTE(SUBSTITUTE(MID(CELL("filename"),FIND("[",CELL("filename"))+1,FIND("]",CELL("filename"))-FIND("[",CELL("filename"))-1)," JH Farmer Payment-",""),".xlsx","")</f>
        <v>Indent</v>
      </c>
      <c r="Y1303" s="13">
        <f t="shared" si="92"/>
        <v>29.119685185185194</v>
      </c>
      <c r="Z1303" s="3">
        <v>0</v>
      </c>
    </row>
    <row r="1304" spans="1:26" x14ac:dyDescent="0.25">
      <c r="A1304" t="str">
        <f>CONCATENATE(Table2[[#This Row],[Code]],Table2[[#This Row],[Farmers Code]])</f>
        <v>200800070013</v>
      </c>
      <c r="B1304" s="1" t="str">
        <f>INDEX('MPG Payment'!$A:$A,MATCH(Table2[[#This Row],[Code]],'MPG Payment'!B:B,0))</f>
        <v>BMC Code :2008</v>
      </c>
      <c r="C1304" t="str">
        <f>VLOOKUP(Table2[[#This Row],[Code]],'MPG Payment'!B:C,2,0)</f>
        <v>Rampur</v>
      </c>
      <c r="D1304" s="17">
        <v>20080007</v>
      </c>
      <c r="E1304" s="17" t="s">
        <v>23</v>
      </c>
      <c r="F1304" s="1">
        <v>7</v>
      </c>
      <c r="G1304" s="13">
        <v>14.57</v>
      </c>
      <c r="H1304" s="13">
        <v>580.94999999999993</v>
      </c>
      <c r="I1304" s="166">
        <v>0</v>
      </c>
      <c r="J1304" s="191">
        <v>0</v>
      </c>
      <c r="K1304" s="166">
        <v>0</v>
      </c>
      <c r="L1304" s="166">
        <v>0</v>
      </c>
      <c r="M1304" s="18">
        <v>0</v>
      </c>
      <c r="N1304" s="165">
        <f>VLOOKUP(Table2[[#This Row],[Code]],'MPG Payment'!$B$4:$Z$130,25,0)</f>
        <v>0</v>
      </c>
      <c r="O1304" s="170">
        <f t="shared" si="93"/>
        <v>581</v>
      </c>
      <c r="P1304" t="str">
        <f>IFERROR(VLOOKUP(D1304,'Bank Master'!$C$3:$D$7987,2,0),"Indirect")</f>
        <v>Direct</v>
      </c>
      <c r="Q1304" t="str">
        <f>IFERROR(VLOOKUP(A1304,Table1424[],6,0),0)</f>
        <v>ISLAM ANSARI</v>
      </c>
      <c r="R1304" t="str">
        <f>IFERROR(VLOOKUP(A1304,Table1424[],7,0),0)</f>
        <v>491810110000106</v>
      </c>
      <c r="S1304" t="str">
        <f>IFERROR(VLOOKUP(A1304,Table1424[],8,0),0)</f>
        <v>BKID0004918</v>
      </c>
      <c r="T1304" t="str">
        <f>IFERROR(VLOOKUP(A1304,Table1424[],9,0),0)</f>
        <v>BANK OF INDIA</v>
      </c>
      <c r="U1304" s="40">
        <f>IFERROR(VLOOKUP(A1304,Table1424[],10,0),0)</f>
        <v>0</v>
      </c>
      <c r="V1304">
        <f t="shared" si="94"/>
        <v>1</v>
      </c>
      <c r="W1304" t="str">
        <f t="shared" si="95"/>
        <v>Available</v>
      </c>
      <c r="X1304" s="164" t="str" cm="1">
        <f t="array" aca="1" ref="X1304" ca="1">SUBSTITUTE(SUBSTITUTE(MID(CELL("filename"),FIND("[",CELL("filename"))+1,FIND("]",CELL("filename"))-FIND("[",CELL("filename"))-1)," JH Farmer Payment-",""),".xlsx","")</f>
        <v>Indent</v>
      </c>
      <c r="Y1304" s="13">
        <f t="shared" si="92"/>
        <v>13.955559368565545</v>
      </c>
      <c r="Z1304" s="3">
        <v>0</v>
      </c>
    </row>
    <row r="1305" spans="1:26" x14ac:dyDescent="0.25">
      <c r="A1305" t="str">
        <f>CONCATENATE(Table2[[#This Row],[Code]],Table2[[#This Row],[Farmers Code]])</f>
        <v>200800070027</v>
      </c>
      <c r="B1305" s="1" t="str">
        <f>INDEX('MPG Payment'!$A:$A,MATCH(Table2[[#This Row],[Code]],'MPG Payment'!B:B,0))</f>
        <v>BMC Code :2008</v>
      </c>
      <c r="C1305" t="str">
        <f>VLOOKUP(Table2[[#This Row],[Code]],'MPG Payment'!B:C,2,0)</f>
        <v>Rampur</v>
      </c>
      <c r="D1305" s="17">
        <v>20080007</v>
      </c>
      <c r="E1305" s="17" t="s">
        <v>6</v>
      </c>
      <c r="F1305" s="1">
        <v>14</v>
      </c>
      <c r="G1305" s="13">
        <v>64.430000000000007</v>
      </c>
      <c r="H1305" s="13">
        <v>2572.8075000000003</v>
      </c>
      <c r="I1305" s="166">
        <v>0</v>
      </c>
      <c r="J1305" s="191">
        <v>0</v>
      </c>
      <c r="K1305" s="166">
        <v>0</v>
      </c>
      <c r="L1305" s="166">
        <v>0</v>
      </c>
      <c r="M1305" s="18">
        <v>0</v>
      </c>
      <c r="N1305" s="165">
        <f>VLOOKUP(Table2[[#This Row],[Code]],'MPG Payment'!$B$4:$Z$130,25,0)</f>
        <v>0</v>
      </c>
      <c r="O1305" s="170">
        <f t="shared" si="93"/>
        <v>2573</v>
      </c>
      <c r="P1305" t="str">
        <f>IFERROR(VLOOKUP(D1305,'Bank Master'!$C$3:$D$7987,2,0),"Indirect")</f>
        <v>Direct</v>
      </c>
      <c r="Q1305" t="str">
        <f>IFERROR(VLOOKUP(A1305,Table1424[],6,0),0)</f>
        <v>MITHILESH PRASAD SAHU</v>
      </c>
      <c r="R1305" t="str">
        <f>IFERROR(VLOOKUP(A1305,Table1424[],7,0),0)</f>
        <v>255301000002393</v>
      </c>
      <c r="S1305" t="str">
        <f>IFERROR(VLOOKUP(A1305,Table1424[],8,0),0)</f>
        <v>IOBA0002553</v>
      </c>
      <c r="T1305">
        <f>IFERROR(VLOOKUP(A1305,Table1424[],9,0),0)</f>
        <v>0</v>
      </c>
      <c r="U1305" s="40">
        <f>IFERROR(VLOOKUP(A1305,Table1424[],10,0),0)</f>
        <v>0</v>
      </c>
      <c r="V1305">
        <f t="shared" si="94"/>
        <v>1</v>
      </c>
      <c r="W1305" t="str">
        <f t="shared" si="95"/>
        <v>Available</v>
      </c>
      <c r="X1305" s="164" t="str" cm="1">
        <f t="array" aca="1" ref="X1305" ca="1">SUBSTITUTE(SUBSTITUTE(MID(CELL("filename"),FIND("[",CELL("filename"))+1,FIND("]",CELL("filename"))-FIND("[",CELL("filename"))-1)," JH Farmer Payment-",""),".xlsx","")</f>
        <v>Indent</v>
      </c>
      <c r="Y1305" s="13">
        <f t="shared" si="92"/>
        <v>27.952277665683692</v>
      </c>
      <c r="Z1305" s="3">
        <v>0</v>
      </c>
    </row>
    <row r="1306" spans="1:26" x14ac:dyDescent="0.25">
      <c r="A1306" t="str">
        <f>CONCATENATE(Table2[[#This Row],[Code]],Table2[[#This Row],[Farmers Code]])</f>
        <v>200800070031</v>
      </c>
      <c r="B1306" s="1" t="str">
        <f>INDEX('MPG Payment'!$A:$A,MATCH(Table2[[#This Row],[Code]],'MPG Payment'!B:B,0))</f>
        <v>BMC Code :2008</v>
      </c>
      <c r="C1306" t="str">
        <f>VLOOKUP(Table2[[#This Row],[Code]],'MPG Payment'!B:C,2,0)</f>
        <v>Rampur</v>
      </c>
      <c r="D1306" s="17">
        <v>20080007</v>
      </c>
      <c r="E1306" s="17" t="s">
        <v>422</v>
      </c>
      <c r="F1306" s="1">
        <v>14</v>
      </c>
      <c r="G1306" s="13">
        <v>132.28</v>
      </c>
      <c r="H1306" s="13">
        <v>5369.7300000000005</v>
      </c>
      <c r="I1306" s="166">
        <v>0</v>
      </c>
      <c r="J1306" s="191">
        <v>0</v>
      </c>
      <c r="K1306" s="166">
        <v>0</v>
      </c>
      <c r="L1306" s="166">
        <v>0</v>
      </c>
      <c r="M1306" s="18">
        <v>0</v>
      </c>
      <c r="N1306" s="165">
        <f>VLOOKUP(Table2[[#This Row],[Code]],'MPG Payment'!$B$4:$Z$130,25,0)</f>
        <v>0</v>
      </c>
      <c r="O1306" s="170">
        <f t="shared" si="93"/>
        <v>5370</v>
      </c>
      <c r="P1306" t="str">
        <f>IFERROR(VLOOKUP(D1306,'Bank Master'!$C$3:$D$7987,2,0),"Indirect")</f>
        <v>Direct</v>
      </c>
      <c r="Q1306" t="str">
        <f>IFERROR(VLOOKUP(A1306,Table1424[],6,0),0)</f>
        <v>DHARMENDRA ORAON</v>
      </c>
      <c r="R1306" t="str">
        <f>IFERROR(VLOOKUP(A1306,Table1424[],7,0),0)</f>
        <v>496810110004984</v>
      </c>
      <c r="S1306" t="str">
        <f>IFERROR(VLOOKUP(A1306,Table1424[],8,0),0)</f>
        <v>BKID0004968</v>
      </c>
      <c r="T1306">
        <f>IFERROR(VLOOKUP(A1306,Table1424[],9,0),0)</f>
        <v>0</v>
      </c>
      <c r="U1306" s="40">
        <f>IFERROR(VLOOKUP(A1306,Table1424[],10,0),0)</f>
        <v>0</v>
      </c>
      <c r="V1306">
        <f t="shared" si="94"/>
        <v>1</v>
      </c>
      <c r="W1306" t="str">
        <f t="shared" si="95"/>
        <v>Available</v>
      </c>
      <c r="X1306" s="164" t="str" cm="1">
        <f t="array" aca="1" ref="X1306" ca="1">SUBSTITUTE(SUBSTITUTE(MID(CELL("filename"),FIND("[",CELL("filename"))+1,FIND("]",CELL("filename"))-FIND("[",CELL("filename"))-1)," JH Farmer Payment-",""),".xlsx","")</f>
        <v>Indent</v>
      </c>
      <c r="Y1306" s="13">
        <f t="shared" si="92"/>
        <v>28.41556546719081</v>
      </c>
      <c r="Z1306" s="3">
        <v>0</v>
      </c>
    </row>
    <row r="1307" spans="1:26" x14ac:dyDescent="0.25">
      <c r="A1307" t="str">
        <f>CONCATENATE(Table2[[#This Row],[Code]],Table2[[#This Row],[Farmers Code]])</f>
        <v>200800070034</v>
      </c>
      <c r="B1307" s="1" t="str">
        <f>INDEX('MPG Payment'!$A:$A,MATCH(Table2[[#This Row],[Code]],'MPG Payment'!B:B,0))</f>
        <v>BMC Code :2008</v>
      </c>
      <c r="C1307" t="str">
        <f>VLOOKUP(Table2[[#This Row],[Code]],'MPG Payment'!B:C,2,0)</f>
        <v>Rampur</v>
      </c>
      <c r="D1307" s="17">
        <v>20080007</v>
      </c>
      <c r="E1307" s="17" t="s">
        <v>33</v>
      </c>
      <c r="F1307" s="1">
        <v>14</v>
      </c>
      <c r="G1307" s="13">
        <v>141.30000000000001</v>
      </c>
      <c r="H1307" s="13">
        <v>5638.7088999999996</v>
      </c>
      <c r="I1307" s="166">
        <v>0</v>
      </c>
      <c r="J1307" s="191">
        <v>0</v>
      </c>
      <c r="K1307" s="166">
        <v>0</v>
      </c>
      <c r="L1307" s="166">
        <v>0</v>
      </c>
      <c r="M1307" s="18">
        <v>0</v>
      </c>
      <c r="N1307" s="165">
        <f>VLOOKUP(Table2[[#This Row],[Code]],'MPG Payment'!$B$4:$Z$130,25,0)</f>
        <v>0</v>
      </c>
      <c r="O1307" s="170">
        <f t="shared" si="93"/>
        <v>5639</v>
      </c>
      <c r="P1307" t="str">
        <f>IFERROR(VLOOKUP(D1307,'Bank Master'!$C$3:$D$7987,2,0),"Indirect")</f>
        <v>Direct</v>
      </c>
      <c r="Q1307" t="str">
        <f>IFERROR(VLOOKUP(A1307,Table1424[],6,0),0)</f>
        <v>KISTO ORAON</v>
      </c>
      <c r="R1307" t="str">
        <f>IFERROR(VLOOKUP(A1307,Table1424[],7,0),0)</f>
        <v>5754743601</v>
      </c>
      <c r="S1307" t="str">
        <f>IFERROR(VLOOKUP(A1307,Table1424[],8,0),0)</f>
        <v>CBIN0284248</v>
      </c>
      <c r="T1307">
        <f>IFERROR(VLOOKUP(A1307,Table1424[],9,0),0)</f>
        <v>0</v>
      </c>
      <c r="U1307" s="40">
        <f>IFERROR(VLOOKUP(A1307,Table1424[],10,0),0)</f>
        <v>0</v>
      </c>
      <c r="V1307">
        <f t="shared" si="94"/>
        <v>1</v>
      </c>
      <c r="W1307" t="str">
        <f t="shared" si="95"/>
        <v>Available</v>
      </c>
      <c r="X1307" s="164" t="str" cm="1">
        <f t="array" aca="1" ref="X1307" ca="1">SUBSTITUTE(SUBSTITUTE(MID(CELL("filename"),FIND("[",CELL("filename"))+1,FIND("]",CELL("filename"))-FIND("[",CELL("filename"))-1)," JH Farmer Payment-",""),".xlsx","")</f>
        <v>Indent</v>
      </c>
      <c r="Y1307" s="13">
        <f t="shared" si="92"/>
        <v>27.934155909412596</v>
      </c>
      <c r="Z1307" s="3">
        <v>0</v>
      </c>
    </row>
    <row r="1308" spans="1:26" x14ac:dyDescent="0.25">
      <c r="A1308" t="str">
        <f>CONCATENATE(Table2[[#This Row],[Code]],Table2[[#This Row],[Farmers Code]])</f>
        <v>200800070036</v>
      </c>
      <c r="B1308" s="1" t="str">
        <f>INDEX('MPG Payment'!$A:$A,MATCH(Table2[[#This Row],[Code]],'MPG Payment'!B:B,0))</f>
        <v>BMC Code :2008</v>
      </c>
      <c r="C1308" t="str">
        <f>VLOOKUP(Table2[[#This Row],[Code]],'MPG Payment'!B:C,2,0)</f>
        <v>Rampur</v>
      </c>
      <c r="D1308" s="17">
        <v>20080007</v>
      </c>
      <c r="E1308" s="17" t="s">
        <v>10</v>
      </c>
      <c r="F1308" s="1">
        <v>10</v>
      </c>
      <c r="G1308" s="13">
        <v>38.61</v>
      </c>
      <c r="H1308" s="13">
        <v>1525.6100000000001</v>
      </c>
      <c r="I1308" s="166">
        <v>0</v>
      </c>
      <c r="J1308" s="191">
        <v>0</v>
      </c>
      <c r="K1308" s="166">
        <v>0</v>
      </c>
      <c r="L1308" s="166">
        <v>0</v>
      </c>
      <c r="M1308" s="18">
        <v>0</v>
      </c>
      <c r="N1308" s="165">
        <f>VLOOKUP(Table2[[#This Row],[Code]],'MPG Payment'!$B$4:$Z$130,25,0)</f>
        <v>0</v>
      </c>
      <c r="O1308" s="170">
        <f t="shared" si="93"/>
        <v>1526</v>
      </c>
      <c r="P1308" t="str">
        <f>IFERROR(VLOOKUP(D1308,'Bank Master'!$C$3:$D$7987,2,0),"Indirect")</f>
        <v>Direct</v>
      </c>
      <c r="Q1308" t="str">
        <f>IFERROR(VLOOKUP(A1308,Table1424[],6,0),0)</f>
        <v>SUKHAN LOHRA</v>
      </c>
      <c r="R1308" t="str">
        <f>IFERROR(VLOOKUP(A1308,Table1424[],7,0),0)</f>
        <v>4043001700123047</v>
      </c>
      <c r="S1308" t="str">
        <f>IFERROR(VLOOKUP(A1308,Table1424[],8,0),0)</f>
        <v>PUNB0404300</v>
      </c>
      <c r="T1308">
        <f>IFERROR(VLOOKUP(A1308,Table1424[],9,0),0)</f>
        <v>0</v>
      </c>
      <c r="U1308" s="40">
        <f>IFERROR(VLOOKUP(A1308,Table1424[],10,0),0)</f>
        <v>0</v>
      </c>
      <c r="V1308">
        <f t="shared" si="94"/>
        <v>1</v>
      </c>
      <c r="W1308" t="str">
        <f t="shared" si="95"/>
        <v>Available</v>
      </c>
      <c r="X1308" s="164" t="str" cm="1">
        <f t="array" aca="1" ref="X1308" ca="1">SUBSTITUTE(SUBSTITUTE(MID(CELL("filename"),FIND("[",CELL("filename"))+1,FIND("]",CELL("filename"))-FIND("[",CELL("filename"))-1)," JH Farmer Payment-",""),".xlsx","")</f>
        <v>Indent</v>
      </c>
      <c r="Y1308" s="13">
        <f t="shared" si="92"/>
        <v>19.756669256669259</v>
      </c>
      <c r="Z1308" s="3">
        <v>0</v>
      </c>
    </row>
    <row r="1309" spans="1:26" x14ac:dyDescent="0.25">
      <c r="A1309" t="str">
        <f>CONCATENATE(Table2[[#This Row],[Code]],Table2[[#This Row],[Farmers Code]])</f>
        <v>200800070039</v>
      </c>
      <c r="B1309" s="1" t="str">
        <f>INDEX('MPG Payment'!$A:$A,MATCH(Table2[[#This Row],[Code]],'MPG Payment'!B:B,0))</f>
        <v>BMC Code :2008</v>
      </c>
      <c r="C1309" t="str">
        <f>VLOOKUP(Table2[[#This Row],[Code]],'MPG Payment'!B:C,2,0)</f>
        <v>Rampur</v>
      </c>
      <c r="D1309" s="17">
        <v>20080007</v>
      </c>
      <c r="E1309" s="17" t="s">
        <v>12</v>
      </c>
      <c r="F1309" s="1">
        <v>7</v>
      </c>
      <c r="G1309" s="13">
        <v>127.22</v>
      </c>
      <c r="H1309" s="13">
        <v>5216.0200000000004</v>
      </c>
      <c r="I1309" s="166">
        <v>0</v>
      </c>
      <c r="J1309" s="191">
        <v>0</v>
      </c>
      <c r="K1309" s="166">
        <v>0</v>
      </c>
      <c r="L1309" s="166">
        <v>0</v>
      </c>
      <c r="M1309" s="18">
        <v>0</v>
      </c>
      <c r="N1309" s="165">
        <f>VLOOKUP(Table2[[#This Row],[Code]],'MPG Payment'!$B$4:$Z$130,25,0)</f>
        <v>0</v>
      </c>
      <c r="O1309" s="170">
        <f t="shared" si="93"/>
        <v>5216</v>
      </c>
      <c r="P1309" t="str">
        <f>IFERROR(VLOOKUP(D1309,'Bank Master'!$C$3:$D$7987,2,0),"Indirect")</f>
        <v>Direct</v>
      </c>
      <c r="Q1309" t="str">
        <f>IFERROR(VLOOKUP(A1309,Table1424[],6,0),0)</f>
        <v>CHANDRA KISHOR ORAON</v>
      </c>
      <c r="R1309" t="str">
        <f>IFERROR(VLOOKUP(A1309,Table1424[],7,0),0)</f>
        <v>590710110000092</v>
      </c>
      <c r="S1309" t="str">
        <f>IFERROR(VLOOKUP(A1309,Table1424[],8,0),0)</f>
        <v>BKID0005907</v>
      </c>
      <c r="T1309">
        <f>IFERROR(VLOOKUP(A1309,Table1424[],9,0),0)</f>
        <v>0</v>
      </c>
      <c r="U1309" s="40">
        <f>IFERROR(VLOOKUP(A1309,Table1424[],10,0),0)</f>
        <v>0</v>
      </c>
      <c r="V1309">
        <f t="shared" si="94"/>
        <v>1</v>
      </c>
      <c r="W1309" t="str">
        <f t="shared" si="95"/>
        <v>Available</v>
      </c>
      <c r="X1309" s="164" t="str" cm="1">
        <f t="array" aca="1" ref="X1309" ca="1">SUBSTITUTE(SUBSTITUTE(MID(CELL("filename"),FIND("[",CELL("filename"))+1,FIND("]",CELL("filename"))-FIND("[",CELL("filename"))-1)," JH Farmer Payment-",""),".xlsx","")</f>
        <v>Indent</v>
      </c>
      <c r="Y1309" s="13">
        <f t="shared" si="92"/>
        <v>14.350000000000003</v>
      </c>
      <c r="Z1309" s="3">
        <v>0</v>
      </c>
    </row>
    <row r="1310" spans="1:26" x14ac:dyDescent="0.25">
      <c r="A1310" t="str">
        <f>CONCATENATE(Table2[[#This Row],[Code]],Table2[[#This Row],[Farmers Code]])</f>
        <v>200800070041</v>
      </c>
      <c r="B1310" s="1" t="str">
        <f>INDEX('MPG Payment'!$A:$A,MATCH(Table2[[#This Row],[Code]],'MPG Payment'!B:B,0))</f>
        <v>BMC Code :2008</v>
      </c>
      <c r="C1310" t="str">
        <f>VLOOKUP(Table2[[#This Row],[Code]],'MPG Payment'!B:C,2,0)</f>
        <v>Rampur</v>
      </c>
      <c r="D1310" s="17">
        <v>20080007</v>
      </c>
      <c r="E1310" s="17" t="s">
        <v>35</v>
      </c>
      <c r="F1310" s="1">
        <v>7</v>
      </c>
      <c r="G1310" s="13">
        <v>27.509999999999998</v>
      </c>
      <c r="H1310" s="13">
        <v>1107.3175999999999</v>
      </c>
      <c r="I1310" s="166">
        <v>0</v>
      </c>
      <c r="J1310" s="191">
        <v>0</v>
      </c>
      <c r="K1310" s="166">
        <v>0</v>
      </c>
      <c r="L1310" s="166">
        <v>0</v>
      </c>
      <c r="M1310" s="18">
        <v>0</v>
      </c>
      <c r="N1310" s="165">
        <f>VLOOKUP(Table2[[#This Row],[Code]],'MPG Payment'!$B$4:$Z$130,25,0)</f>
        <v>0</v>
      </c>
      <c r="O1310" s="170">
        <f t="shared" ref="O1310:O1330" si="96">IF(N1310="Yes",0,ROUND((H1310-I1310-J1310-K1310-L1310-M1310),0))</f>
        <v>1107</v>
      </c>
      <c r="P1310" t="str">
        <f>IFERROR(VLOOKUP(D1310,'Bank Master'!$C$3:$D$7987,2,0),"Indirect")</f>
        <v>Direct</v>
      </c>
      <c r="Q1310" t="str">
        <f>IFERROR(VLOOKUP(A1310,Table1424[],6,0),0)</f>
        <v>SUSHMA DEVI</v>
      </c>
      <c r="R1310" t="str">
        <f>IFERROR(VLOOKUP(A1310,Table1424[],7,0),0)</f>
        <v>496818210000247</v>
      </c>
      <c r="S1310" t="str">
        <f>IFERROR(VLOOKUP(A1310,Table1424[],8,0),0)</f>
        <v>BKID0004968</v>
      </c>
      <c r="T1310">
        <f>IFERROR(VLOOKUP(A1310,Table1424[],9,0),0)</f>
        <v>0</v>
      </c>
      <c r="U1310" s="40">
        <f>IFERROR(VLOOKUP(A1310,Table1424[],10,0),0)</f>
        <v>0</v>
      </c>
      <c r="V1310">
        <f t="shared" ref="V1310:V1330" si="97">IF(G1310&gt;0,1,0)</f>
        <v>1</v>
      </c>
      <c r="W1310" t="str">
        <f t="shared" ref="W1310:W1330" si="98">IF(Q1310=0,"Not Available","Available")</f>
        <v>Available</v>
      </c>
      <c r="X1310" s="164" t="str" cm="1">
        <f t="array" aca="1" ref="X1310" ca="1">SUBSTITUTE(SUBSTITUTE(MID(CELL("filename"),FIND("[",CELL("filename"))+1,FIND("]",CELL("filename"))-FIND("[",CELL("filename"))-1)," JH Farmer Payment-",""),".xlsx","")</f>
        <v>Indent</v>
      </c>
      <c r="Y1310" s="13">
        <f t="shared" si="92"/>
        <v>14.088010178117049</v>
      </c>
      <c r="Z1310" s="3">
        <v>0</v>
      </c>
    </row>
    <row r="1311" spans="1:26" x14ac:dyDescent="0.25">
      <c r="A1311" t="str">
        <f>CONCATENATE(Table2[[#This Row],[Code]],Table2[[#This Row],[Farmers Code]])</f>
        <v>200800070042</v>
      </c>
      <c r="B1311" s="1" t="str">
        <f>INDEX('MPG Payment'!$A:$A,MATCH(Table2[[#This Row],[Code]],'MPG Payment'!B:B,0))</f>
        <v>BMC Code :2008</v>
      </c>
      <c r="C1311" t="str">
        <f>VLOOKUP(Table2[[#This Row],[Code]],'MPG Payment'!B:C,2,0)</f>
        <v>Rampur</v>
      </c>
      <c r="D1311" s="17">
        <v>20080007</v>
      </c>
      <c r="E1311" s="17" t="s">
        <v>14</v>
      </c>
      <c r="F1311" s="1">
        <v>7</v>
      </c>
      <c r="G1311" s="13">
        <v>14.17</v>
      </c>
      <c r="H1311" s="13">
        <v>680.80929999999989</v>
      </c>
      <c r="I1311" s="166">
        <v>0</v>
      </c>
      <c r="J1311" s="191">
        <v>0</v>
      </c>
      <c r="K1311" s="166">
        <v>0</v>
      </c>
      <c r="L1311" s="166">
        <v>0</v>
      </c>
      <c r="M1311" s="18">
        <v>0</v>
      </c>
      <c r="N1311" s="165">
        <f>VLOOKUP(Table2[[#This Row],[Code]],'MPG Payment'!$B$4:$Z$130,25,0)</f>
        <v>0</v>
      </c>
      <c r="O1311" s="170">
        <f t="shared" si="96"/>
        <v>681</v>
      </c>
      <c r="P1311" t="str">
        <f>IFERROR(VLOOKUP(D1311,'Bank Master'!$C$3:$D$7987,2,0),"Indirect")</f>
        <v>Direct</v>
      </c>
      <c r="Q1311" t="str">
        <f>IFERROR(VLOOKUP(A1311,Table1424[],6,0),0)</f>
        <v>DULARI DEVI</v>
      </c>
      <c r="R1311" t="str">
        <f>IFERROR(VLOOKUP(A1311,Table1424[],7,0),0)</f>
        <v>590710110005551</v>
      </c>
      <c r="S1311" t="str">
        <f>IFERROR(VLOOKUP(A1311,Table1424[],8,0),0)</f>
        <v>BKID0005907</v>
      </c>
      <c r="T1311">
        <f>IFERROR(VLOOKUP(A1311,Table1424[],9,0),0)</f>
        <v>0</v>
      </c>
      <c r="U1311" s="40">
        <f>IFERROR(VLOOKUP(A1311,Table1424[],10,0),0)</f>
        <v>0</v>
      </c>
      <c r="V1311">
        <f t="shared" si="97"/>
        <v>1</v>
      </c>
      <c r="W1311" t="str">
        <f t="shared" si="98"/>
        <v>Available</v>
      </c>
      <c r="X1311" s="164" t="str" cm="1">
        <f t="array" aca="1" ref="X1311" ca="1">SUBSTITUTE(SUBSTITUTE(MID(CELL("filename"),FIND("[",CELL("filename"))+1,FIND("]",CELL("filename"))-FIND("[",CELL("filename"))-1)," JH Farmer Payment-",""),".xlsx","")</f>
        <v>Indent</v>
      </c>
      <c r="Y1311" s="13">
        <f t="shared" si="92"/>
        <v>16.816037755822158</v>
      </c>
      <c r="Z1311" s="3">
        <v>0</v>
      </c>
    </row>
    <row r="1312" spans="1:26" x14ac:dyDescent="0.25">
      <c r="A1312" t="str">
        <f>CONCATENATE(Table2[[#This Row],[Code]],Table2[[#This Row],[Farmers Code]])</f>
        <v>200800070047</v>
      </c>
      <c r="B1312" s="1" t="str">
        <f>INDEX('MPG Payment'!$A:$A,MATCH(Table2[[#This Row],[Code]],'MPG Payment'!B:B,0))</f>
        <v>BMC Code :2008</v>
      </c>
      <c r="C1312" t="str">
        <f>VLOOKUP(Table2[[#This Row],[Code]],'MPG Payment'!B:C,2,0)</f>
        <v>Rampur</v>
      </c>
      <c r="D1312" s="17">
        <v>20080007</v>
      </c>
      <c r="E1312" s="17" t="s">
        <v>423</v>
      </c>
      <c r="F1312" s="1">
        <v>12</v>
      </c>
      <c r="G1312" s="13">
        <v>60.6</v>
      </c>
      <c r="H1312" s="13">
        <v>2460.4535999999998</v>
      </c>
      <c r="I1312" s="166">
        <v>0</v>
      </c>
      <c r="J1312" s="191">
        <v>0</v>
      </c>
      <c r="K1312" s="166">
        <v>0</v>
      </c>
      <c r="L1312" s="166">
        <v>0</v>
      </c>
      <c r="M1312" s="18">
        <v>0</v>
      </c>
      <c r="N1312" s="165">
        <f>VLOOKUP(Table2[[#This Row],[Code]],'MPG Payment'!$B$4:$Z$130,25,0)</f>
        <v>0</v>
      </c>
      <c r="O1312" s="170">
        <f t="shared" si="96"/>
        <v>2460</v>
      </c>
      <c r="P1312" t="str">
        <f>IFERROR(VLOOKUP(D1312,'Bank Master'!$C$3:$D$7987,2,0),"Indirect")</f>
        <v>Direct</v>
      </c>
      <c r="Q1312" t="str">
        <f>IFERROR(VLOOKUP(A1312,Table1424[],6,0),0)</f>
        <v>SADIK ANSARI</v>
      </c>
      <c r="R1312" t="str">
        <f>IFERROR(VLOOKUP(A1312,Table1424[],7,0),0)</f>
        <v>4043001700146145</v>
      </c>
      <c r="S1312" t="str">
        <f>IFERROR(VLOOKUP(A1312,Table1424[],8,0),0)</f>
        <v>PUNB0404300</v>
      </c>
      <c r="T1312">
        <f>IFERROR(VLOOKUP(A1312,Table1424[],9,0),0)</f>
        <v>0</v>
      </c>
      <c r="U1312" s="40">
        <f>IFERROR(VLOOKUP(A1312,Table1424[],10,0),0)</f>
        <v>0</v>
      </c>
      <c r="V1312">
        <f t="shared" si="97"/>
        <v>1</v>
      </c>
      <c r="W1312" t="str">
        <f t="shared" si="98"/>
        <v>Available</v>
      </c>
      <c r="X1312" s="164" t="str" cm="1">
        <f t="array" aca="1" ref="X1312" ca="1">SUBSTITUTE(SUBSTITUTE(MID(CELL("filename"),FIND("[",CELL("filename"))+1,FIND("]",CELL("filename"))-FIND("[",CELL("filename"))-1)," JH Farmer Payment-",""),".xlsx","")</f>
        <v>Indent</v>
      </c>
      <c r="Y1312" s="13">
        <f t="shared" si="92"/>
        <v>24.360926732673271</v>
      </c>
      <c r="Z1312" s="3">
        <v>0</v>
      </c>
    </row>
    <row r="1313" spans="1:26" x14ac:dyDescent="0.25">
      <c r="A1313" t="str">
        <f>CONCATENATE(Table2[[#This Row],[Code]],Table2[[#This Row],[Farmers Code]])</f>
        <v>200800070049</v>
      </c>
      <c r="B1313" s="1" t="str">
        <f>INDEX('MPG Payment'!$A:$A,MATCH(Table2[[#This Row],[Code]],'MPG Payment'!B:B,0))</f>
        <v>BMC Code :2008</v>
      </c>
      <c r="C1313" t="str">
        <f>VLOOKUP(Table2[[#This Row],[Code]],'MPG Payment'!B:C,2,0)</f>
        <v>Rampur</v>
      </c>
      <c r="D1313" s="17">
        <v>20080007</v>
      </c>
      <c r="E1313" s="17" t="s">
        <v>425</v>
      </c>
      <c r="F1313" s="1">
        <v>13</v>
      </c>
      <c r="G1313" s="13">
        <v>63.440000000000005</v>
      </c>
      <c r="H1313" s="13">
        <v>2622.2827000000002</v>
      </c>
      <c r="I1313" s="166">
        <v>0</v>
      </c>
      <c r="J1313" s="191">
        <v>0</v>
      </c>
      <c r="K1313" s="166">
        <v>0</v>
      </c>
      <c r="L1313" s="166">
        <v>0</v>
      </c>
      <c r="M1313" s="18">
        <v>0</v>
      </c>
      <c r="N1313" s="165">
        <f>VLOOKUP(Table2[[#This Row],[Code]],'MPG Payment'!$B$4:$Z$130,25,0)</f>
        <v>0</v>
      </c>
      <c r="O1313" s="170">
        <f t="shared" si="96"/>
        <v>2622</v>
      </c>
      <c r="P1313" t="str">
        <f>IFERROR(VLOOKUP(D1313,'Bank Master'!$C$3:$D$7987,2,0),"Indirect")</f>
        <v>Direct</v>
      </c>
      <c r="Q1313" t="str">
        <f>IFERROR(VLOOKUP(A1313,Table1424[],6,0),0)</f>
        <v>VAHID ANSARI</v>
      </c>
      <c r="R1313" t="str">
        <f>IFERROR(VLOOKUP(A1313,Table1424[],7,0),0)</f>
        <v>4043001700097887</v>
      </c>
      <c r="S1313" t="str">
        <f>IFERROR(VLOOKUP(A1313,Table1424[],8,0),0)</f>
        <v>PUNB0404300</v>
      </c>
      <c r="T1313">
        <f>IFERROR(VLOOKUP(A1313,Table1424[],9,0),0)</f>
        <v>0</v>
      </c>
      <c r="U1313" s="40">
        <f>IFERROR(VLOOKUP(A1313,Table1424[],10,0),0)</f>
        <v>0</v>
      </c>
      <c r="V1313">
        <f t="shared" si="97"/>
        <v>1</v>
      </c>
      <c r="W1313" t="str">
        <f t="shared" si="98"/>
        <v>Available</v>
      </c>
      <c r="X1313" s="164" t="str" cm="1">
        <f t="array" aca="1" ref="X1313" ca="1">SUBSTITUTE(SUBSTITUTE(MID(CELL("filename"),FIND("[",CELL("filename"))+1,FIND("]",CELL("filename"))-FIND("[",CELL("filename"))-1)," JH Farmer Payment-",""),".xlsx","")</f>
        <v>Indent</v>
      </c>
      <c r="Y1313" s="13">
        <f t="shared" si="92"/>
        <v>26.867650614754101</v>
      </c>
      <c r="Z1313" s="3">
        <v>0</v>
      </c>
    </row>
    <row r="1314" spans="1:26" x14ac:dyDescent="0.25">
      <c r="A1314" t="str">
        <f>CONCATENATE(Table2[[#This Row],[Code]],Table2[[#This Row],[Farmers Code]])</f>
        <v>200800070051</v>
      </c>
      <c r="B1314" s="1" t="str">
        <f>INDEX('MPG Payment'!$A:$A,MATCH(Table2[[#This Row],[Code]],'MPG Payment'!B:B,0))</f>
        <v>BMC Code :2008</v>
      </c>
      <c r="C1314" t="str">
        <f>VLOOKUP(Table2[[#This Row],[Code]],'MPG Payment'!B:C,2,0)</f>
        <v>Rampur</v>
      </c>
      <c r="D1314" s="17">
        <v>20080007</v>
      </c>
      <c r="E1314" s="17" t="s">
        <v>130</v>
      </c>
      <c r="F1314" s="1">
        <v>6</v>
      </c>
      <c r="G1314" s="13">
        <v>14.52</v>
      </c>
      <c r="H1314" s="13">
        <v>549.61999999999989</v>
      </c>
      <c r="I1314" s="166">
        <v>0</v>
      </c>
      <c r="J1314" s="191">
        <v>0</v>
      </c>
      <c r="K1314" s="166">
        <v>0</v>
      </c>
      <c r="L1314" s="166">
        <v>0</v>
      </c>
      <c r="M1314" s="18">
        <v>0</v>
      </c>
      <c r="N1314" s="165">
        <f>VLOOKUP(Table2[[#This Row],[Code]],'MPG Payment'!$B$4:$Z$130,25,0)</f>
        <v>0</v>
      </c>
      <c r="O1314" s="170">
        <f t="shared" si="96"/>
        <v>550</v>
      </c>
      <c r="P1314" t="str">
        <f>IFERROR(VLOOKUP(D1314,'Bank Master'!$C$3:$D$7987,2,0),"Indirect")</f>
        <v>Direct</v>
      </c>
      <c r="Q1314" t="str">
        <f>IFERROR(VLOOKUP(A1314,Table1424[],6,0),0)</f>
        <v>SOBRAN ORAON</v>
      </c>
      <c r="R1314" t="str">
        <f>IFERROR(VLOOKUP(A1314,Table1424[],7,0),0)</f>
        <v>50211898659</v>
      </c>
      <c r="S1314" t="str">
        <f>IFERROR(VLOOKUP(A1314,Table1424[],8,0),0)</f>
        <v>IDIB000L549</v>
      </c>
      <c r="T1314">
        <f>IFERROR(VLOOKUP(A1314,Table1424[],9,0),0)</f>
        <v>0</v>
      </c>
      <c r="U1314" s="40">
        <f>IFERROR(VLOOKUP(A1314,Table1424[],10,0),0)</f>
        <v>0</v>
      </c>
      <c r="V1314">
        <f t="shared" si="97"/>
        <v>1</v>
      </c>
      <c r="W1314" t="str">
        <f t="shared" si="98"/>
        <v>Available</v>
      </c>
      <c r="X1314" s="164" t="str" cm="1">
        <f t="array" aca="1" ref="X1314" ca="1">SUBSTITUTE(SUBSTITUTE(MID(CELL("filename"),FIND("[",CELL("filename"))+1,FIND("]",CELL("filename"))-FIND("[",CELL("filename"))-1)," JH Farmer Payment-",""),".xlsx","")</f>
        <v>Indent</v>
      </c>
      <c r="Y1314" s="13">
        <f t="shared" si="92"/>
        <v>11.355785123966943</v>
      </c>
      <c r="Z1314" s="3">
        <v>0</v>
      </c>
    </row>
    <row r="1315" spans="1:26" x14ac:dyDescent="0.25">
      <c r="A1315" t="str">
        <f>CONCATENATE(Table2[[#This Row],[Code]],Table2[[#This Row],[Farmers Code]])</f>
        <v>200800070055</v>
      </c>
      <c r="B1315" s="1" t="str">
        <f>INDEX('MPG Payment'!$A:$A,MATCH(Table2[[#This Row],[Code]],'MPG Payment'!B:B,0))</f>
        <v>BMC Code :2008</v>
      </c>
      <c r="C1315" t="str">
        <f>VLOOKUP(Table2[[#This Row],[Code]],'MPG Payment'!B:C,2,0)</f>
        <v>Rampur</v>
      </c>
      <c r="D1315" s="17">
        <v>20080007</v>
      </c>
      <c r="E1315" s="17" t="s">
        <v>427</v>
      </c>
      <c r="F1315" s="1">
        <v>8</v>
      </c>
      <c r="G1315" s="13">
        <v>32.6</v>
      </c>
      <c r="H1315" s="13">
        <v>1351.7103</v>
      </c>
      <c r="I1315" s="166">
        <v>0</v>
      </c>
      <c r="J1315" s="191">
        <v>0</v>
      </c>
      <c r="K1315" s="166">
        <v>0</v>
      </c>
      <c r="L1315" s="166">
        <v>0</v>
      </c>
      <c r="M1315" s="18">
        <v>0</v>
      </c>
      <c r="N1315" s="165">
        <f>VLOOKUP(Table2[[#This Row],[Code]],'MPG Payment'!$B$4:$Z$130,25,0)</f>
        <v>0</v>
      </c>
      <c r="O1315" s="170">
        <f t="shared" si="96"/>
        <v>1352</v>
      </c>
      <c r="P1315" t="str">
        <f>IFERROR(VLOOKUP(D1315,'Bank Master'!$C$3:$D$7987,2,0),"Indirect")</f>
        <v>Direct</v>
      </c>
      <c r="Q1315" t="str">
        <f>IFERROR(VLOOKUP(A1315,Table1424[],6,0),0)</f>
        <v>MUKHLAL SAHU</v>
      </c>
      <c r="R1315" t="str">
        <f>IFERROR(VLOOKUP(A1315,Table1424[],7,0),0)</f>
        <v>22013203107</v>
      </c>
      <c r="S1315" t="str">
        <f>IFERROR(VLOOKUP(A1315,Table1424[],8,0),0)</f>
        <v>SBIN0RRVCGB</v>
      </c>
      <c r="T1315">
        <f>IFERROR(VLOOKUP(A1315,Table1424[],9,0),0)</f>
        <v>0</v>
      </c>
      <c r="U1315" s="40">
        <f>IFERROR(VLOOKUP(A1315,Table1424[],10,0),0)</f>
        <v>0</v>
      </c>
      <c r="V1315">
        <f t="shared" si="97"/>
        <v>1</v>
      </c>
      <c r="W1315" t="str">
        <f t="shared" si="98"/>
        <v>Available</v>
      </c>
      <c r="X1315" s="164" t="str" cm="1">
        <f t="array" aca="1" ref="X1315" ca="1">SUBSTITUTE(SUBSTITUTE(MID(CELL("filename"),FIND("[",CELL("filename"))+1,FIND("]",CELL("filename"))-FIND("[",CELL("filename"))-1)," JH Farmer Payment-",""),".xlsx","")</f>
        <v>Indent</v>
      </c>
      <c r="Y1315" s="13">
        <f t="shared" si="92"/>
        <v>16.585402453987729</v>
      </c>
      <c r="Z1315" s="3">
        <v>0</v>
      </c>
    </row>
    <row r="1316" spans="1:26" x14ac:dyDescent="0.25">
      <c r="A1316" t="str">
        <f>CONCATENATE(Table2[[#This Row],[Code]],Table2[[#This Row],[Farmers Code]])</f>
        <v>200800070059</v>
      </c>
      <c r="B1316" s="1" t="str">
        <f>INDEX('MPG Payment'!$A:$A,MATCH(Table2[[#This Row],[Code]],'MPG Payment'!B:B,0))</f>
        <v>BMC Code :2008</v>
      </c>
      <c r="C1316" t="str">
        <f>VLOOKUP(Table2[[#This Row],[Code]],'MPG Payment'!B:C,2,0)</f>
        <v>Rampur</v>
      </c>
      <c r="D1316" s="17">
        <v>20080007</v>
      </c>
      <c r="E1316" s="17" t="s">
        <v>952</v>
      </c>
      <c r="F1316" s="1">
        <v>14</v>
      </c>
      <c r="G1316" s="13">
        <v>41.12</v>
      </c>
      <c r="H1316" s="13">
        <v>1634.0450000000001</v>
      </c>
      <c r="I1316" s="166">
        <v>0</v>
      </c>
      <c r="J1316" s="191">
        <v>0</v>
      </c>
      <c r="K1316" s="166">
        <v>0</v>
      </c>
      <c r="L1316" s="166">
        <v>0</v>
      </c>
      <c r="M1316" s="18">
        <v>0</v>
      </c>
      <c r="N1316" s="165">
        <f>VLOOKUP(Table2[[#This Row],[Code]],'MPG Payment'!$B$4:$Z$130,25,0)</f>
        <v>0</v>
      </c>
      <c r="O1316" s="170">
        <f t="shared" si="96"/>
        <v>1634</v>
      </c>
      <c r="P1316" t="str">
        <f>IFERROR(VLOOKUP(D1316,'Bank Master'!$C$3:$D$7987,2,0),"Indirect")</f>
        <v>Direct</v>
      </c>
      <c r="Q1316" t="str">
        <f>IFERROR(VLOOKUP(A1316,Table1424[],6,0),0)</f>
        <v>JITENDRA SAHU</v>
      </c>
      <c r="R1316" t="str">
        <f>IFERROR(VLOOKUP(A1316,Table1424[],7,0),0)</f>
        <v>4043001700036327</v>
      </c>
      <c r="S1316" t="str">
        <f>IFERROR(VLOOKUP(A1316,Table1424[],8,0),0)</f>
        <v>PUNB0404300</v>
      </c>
      <c r="T1316">
        <f>IFERROR(VLOOKUP(A1316,Table1424[],9,0),0)</f>
        <v>0</v>
      </c>
      <c r="U1316" s="40">
        <f>IFERROR(VLOOKUP(A1316,Table1424[],10,0),0)</f>
        <v>0</v>
      </c>
      <c r="V1316">
        <f t="shared" si="97"/>
        <v>1</v>
      </c>
      <c r="W1316" t="str">
        <f t="shared" si="98"/>
        <v>Available</v>
      </c>
      <c r="X1316" s="164" t="str" cm="1">
        <f t="array" aca="1" ref="X1316" ca="1">SUBSTITUTE(SUBSTITUTE(MID(CELL("filename"),FIND("[",CELL("filename"))+1,FIND("]",CELL("filename"))-FIND("[",CELL("filename"))-1)," JH Farmer Payment-",""),".xlsx","")</f>
        <v>Indent</v>
      </c>
      <c r="Y1316" s="13">
        <f t="shared" si="92"/>
        <v>27.816913910505843</v>
      </c>
      <c r="Z1316" s="3">
        <v>0</v>
      </c>
    </row>
    <row r="1317" spans="1:26" x14ac:dyDescent="0.25">
      <c r="A1317" t="str">
        <f>CONCATENATE(Table2[[#This Row],[Code]],Table2[[#This Row],[Farmers Code]])</f>
        <v>200800070061</v>
      </c>
      <c r="B1317" s="1" t="str">
        <f>INDEX('MPG Payment'!$A:$A,MATCH(Table2[[#This Row],[Code]],'MPG Payment'!B:B,0))</f>
        <v>BMC Code :2008</v>
      </c>
      <c r="C1317" t="str">
        <f>VLOOKUP(Table2[[#This Row],[Code]],'MPG Payment'!B:C,2,0)</f>
        <v>Rampur</v>
      </c>
      <c r="D1317" s="17">
        <v>20080007</v>
      </c>
      <c r="E1317" s="17" t="s">
        <v>1061</v>
      </c>
      <c r="F1317" s="1">
        <v>14</v>
      </c>
      <c r="G1317" s="13">
        <v>63.910000000000011</v>
      </c>
      <c r="H1317" s="13">
        <v>2652.6689000000001</v>
      </c>
      <c r="I1317" s="166">
        <v>0</v>
      </c>
      <c r="J1317" s="191">
        <v>0</v>
      </c>
      <c r="K1317" s="166">
        <v>0</v>
      </c>
      <c r="L1317" s="166">
        <v>0</v>
      </c>
      <c r="M1317" s="18">
        <v>0</v>
      </c>
      <c r="N1317" s="165">
        <f>VLOOKUP(Table2[[#This Row],[Code]],'MPG Payment'!$B$4:$Z$130,25,0)</f>
        <v>0</v>
      </c>
      <c r="O1317" s="170">
        <f t="shared" si="96"/>
        <v>2653</v>
      </c>
      <c r="P1317" t="str">
        <f>IFERROR(VLOOKUP(D1317,'Bank Master'!$C$3:$D$7987,2,0),"Indirect")</f>
        <v>Direct</v>
      </c>
      <c r="Q1317" t="str">
        <f>IFERROR(VLOOKUP(A1317,Table1424[],6,0),0)</f>
        <v>Nurjahan Khatun</v>
      </c>
      <c r="R1317" t="str">
        <f>IFERROR(VLOOKUP(A1317,Table1424[],7,0),0)</f>
        <v>491810110010375</v>
      </c>
      <c r="S1317" t="str">
        <f>IFERROR(VLOOKUP(A1317,Table1424[],8,0),0)</f>
        <v>BKID0004918</v>
      </c>
      <c r="T1317">
        <f>IFERROR(VLOOKUP(A1317,Table1424[],9,0),0)</f>
        <v>0</v>
      </c>
      <c r="U1317" s="40">
        <f>IFERROR(VLOOKUP(A1317,Table1424[],10,0),0)</f>
        <v>0</v>
      </c>
      <c r="V1317">
        <f t="shared" si="97"/>
        <v>1</v>
      </c>
      <c r="W1317" t="str">
        <f t="shared" si="98"/>
        <v>Available</v>
      </c>
      <c r="X1317" s="164" t="str" cm="1">
        <f t="array" aca="1" ref="X1317" ca="1">SUBSTITUTE(SUBSTITUTE(MID(CELL("filename"),FIND("[",CELL("filename"))+1,FIND("]",CELL("filename"))-FIND("[",CELL("filename"))-1)," JH Farmer Payment-",""),".xlsx","")</f>
        <v>Indent</v>
      </c>
      <c r="Y1317" s="13">
        <f t="shared" si="92"/>
        <v>29.054423877327491</v>
      </c>
      <c r="Z1317" s="3">
        <v>0</v>
      </c>
    </row>
    <row r="1318" spans="1:26" x14ac:dyDescent="0.25">
      <c r="A1318" t="str">
        <f>CONCATENATE(Table2[[#This Row],[Code]],Table2[[#This Row],[Farmers Code]])</f>
        <v>200800070067</v>
      </c>
      <c r="B1318" s="1" t="str">
        <f>INDEX('MPG Payment'!$A:$A,MATCH(Table2[[#This Row],[Code]],'MPG Payment'!B:B,0))</f>
        <v>BMC Code :2008</v>
      </c>
      <c r="C1318" t="str">
        <f>VLOOKUP(Table2[[#This Row],[Code]],'MPG Payment'!B:C,2,0)</f>
        <v>Rampur</v>
      </c>
      <c r="D1318" s="17">
        <v>20080007</v>
      </c>
      <c r="E1318" s="17" t="s">
        <v>1346</v>
      </c>
      <c r="F1318" s="1">
        <v>2</v>
      </c>
      <c r="G1318" s="13">
        <v>2.65</v>
      </c>
      <c r="H1318" s="13">
        <v>106</v>
      </c>
      <c r="I1318" s="166">
        <v>0</v>
      </c>
      <c r="J1318" s="191">
        <v>0</v>
      </c>
      <c r="K1318" s="166">
        <v>0</v>
      </c>
      <c r="L1318" s="166">
        <v>0</v>
      </c>
      <c r="M1318" s="18">
        <v>0</v>
      </c>
      <c r="N1318" s="165">
        <f>VLOOKUP(Table2[[#This Row],[Code]],'MPG Payment'!$B$4:$Z$130,25,0)</f>
        <v>0</v>
      </c>
      <c r="O1318" s="170">
        <f t="shared" si="96"/>
        <v>106</v>
      </c>
      <c r="P1318" t="str">
        <f>IFERROR(VLOOKUP(D1318,'Bank Master'!$C$3:$D$7987,2,0),"Indirect")</f>
        <v>Direct</v>
      </c>
      <c r="Q1318" t="str">
        <f>IFERROR(VLOOKUP(A1318,Table1424[],6,0),0)</f>
        <v>IMTIYAZ ANSARI</v>
      </c>
      <c r="R1318" t="str">
        <f>IFERROR(VLOOKUP(A1318,Table1424[],7,0),0)</f>
        <v>31950974302</v>
      </c>
      <c r="S1318" t="str">
        <f>IFERROR(VLOOKUP(A1318,Table1424[],8,0),0)</f>
        <v>SBIN0003534</v>
      </c>
      <c r="T1318">
        <f>IFERROR(VLOOKUP(A1318,Table1424[],9,0),0)</f>
        <v>0</v>
      </c>
      <c r="U1318" s="40">
        <f>IFERROR(VLOOKUP(A1318,Table1424[],10,0),0)</f>
        <v>0</v>
      </c>
      <c r="V1318">
        <f t="shared" si="97"/>
        <v>1</v>
      </c>
      <c r="W1318" t="str">
        <f t="shared" si="98"/>
        <v>Available</v>
      </c>
      <c r="X1318" s="164" t="str" cm="1">
        <f t="array" aca="1" ref="X1318" ca="1">SUBSTITUTE(SUBSTITUTE(MID(CELL("filename"),FIND("[",CELL("filename"))+1,FIND("]",CELL("filename"))-FIND("[",CELL("filename"))-1)," JH Farmer Payment-",""),".xlsx","")</f>
        <v>Indent</v>
      </c>
      <c r="Y1318" s="13">
        <f t="shared" si="92"/>
        <v>4</v>
      </c>
      <c r="Z1318" s="3">
        <v>0</v>
      </c>
    </row>
    <row r="1319" spans="1:26" x14ac:dyDescent="0.25">
      <c r="A1319" t="str">
        <f>CONCATENATE(Table2[[#This Row],[Code]],Table2[[#This Row],[Farmers Code]])</f>
        <v>200800070070</v>
      </c>
      <c r="B1319" s="1" t="str">
        <f>INDEX('MPG Payment'!$A:$A,MATCH(Table2[[#This Row],[Code]],'MPG Payment'!B:B,0))</f>
        <v>BMC Code :2008</v>
      </c>
      <c r="C1319" t="str">
        <f>VLOOKUP(Table2[[#This Row],[Code]],'MPG Payment'!B:C,2,0)</f>
        <v>Rampur</v>
      </c>
      <c r="D1319" s="17">
        <v>20080007</v>
      </c>
      <c r="E1319" s="17" t="s">
        <v>1850</v>
      </c>
      <c r="F1319" s="1">
        <v>12</v>
      </c>
      <c r="G1319" s="13">
        <v>37.26</v>
      </c>
      <c r="H1319" s="13">
        <v>1433.7123999999997</v>
      </c>
      <c r="I1319" s="166">
        <v>0</v>
      </c>
      <c r="J1319" s="191">
        <v>0</v>
      </c>
      <c r="K1319" s="166">
        <v>0</v>
      </c>
      <c r="L1319" s="166">
        <v>0</v>
      </c>
      <c r="M1319" s="18">
        <v>0</v>
      </c>
      <c r="N1319" s="165">
        <f>VLOOKUP(Table2[[#This Row],[Code]],'MPG Payment'!$B$4:$Z$130,25,0)</f>
        <v>0</v>
      </c>
      <c r="O1319" s="170">
        <f t="shared" si="96"/>
        <v>1434</v>
      </c>
      <c r="P1319" t="str">
        <f>IFERROR(VLOOKUP(D1319,'Bank Master'!$C$3:$D$7987,2,0),"Indirect")</f>
        <v>Direct</v>
      </c>
      <c r="Q1319" t="str">
        <f>IFERROR(VLOOKUP(A1319,Table1424[],6,0),0)</f>
        <v>RABANI ANSARI</v>
      </c>
      <c r="R1319" t="str">
        <f>IFERROR(VLOOKUP(A1319,Table1424[],7,0),0)</f>
        <v>4043001700157275</v>
      </c>
      <c r="S1319" t="str">
        <f>IFERROR(VLOOKUP(A1319,Table1424[],8,0),0)</f>
        <v>PUNB0404300</v>
      </c>
      <c r="T1319">
        <f>IFERROR(VLOOKUP(A1319,Table1424[],9,0),0)</f>
        <v>0</v>
      </c>
      <c r="U1319" s="40">
        <f>IFERROR(VLOOKUP(A1319,Table1424[],10,0),0)</f>
        <v>0</v>
      </c>
      <c r="V1319">
        <f t="shared" si="97"/>
        <v>1</v>
      </c>
      <c r="W1319" t="str">
        <f t="shared" si="98"/>
        <v>Available</v>
      </c>
      <c r="X1319" s="164" t="str" cm="1">
        <f t="array" aca="1" ref="X1319" ca="1">SUBSTITUTE(SUBSTITUTE(MID(CELL("filename"),FIND("[",CELL("filename"))+1,FIND("]",CELL("filename"))-FIND("[",CELL("filename"))-1)," JH Farmer Payment-",""),".xlsx","")</f>
        <v>Indent</v>
      </c>
      <c r="Y1319" s="13">
        <f t="shared" si="92"/>
        <v>23.087156199677938</v>
      </c>
      <c r="Z1319" s="3">
        <v>0</v>
      </c>
    </row>
    <row r="1320" spans="1:26" x14ac:dyDescent="0.25">
      <c r="A1320" t="str">
        <f>CONCATENATE(Table2[[#This Row],[Code]],Table2[[#This Row],[Farmers Code]])</f>
        <v>200800070074</v>
      </c>
      <c r="B1320" s="1" t="str">
        <f>INDEX('MPG Payment'!$A:$A,MATCH(Table2[[#This Row],[Code]],'MPG Payment'!B:B,0))</f>
        <v>BMC Code :2008</v>
      </c>
      <c r="C1320" t="str">
        <f>VLOOKUP(Table2[[#This Row],[Code]],'MPG Payment'!B:C,2,0)</f>
        <v>Rampur</v>
      </c>
      <c r="D1320" s="17">
        <v>20080007</v>
      </c>
      <c r="E1320" s="17" t="s">
        <v>2490</v>
      </c>
      <c r="F1320" s="1">
        <v>7</v>
      </c>
      <c r="G1320" s="13">
        <v>33.260000000000005</v>
      </c>
      <c r="H1320" s="13">
        <v>1344.84</v>
      </c>
      <c r="I1320" s="166">
        <v>0</v>
      </c>
      <c r="J1320" s="191">
        <v>0</v>
      </c>
      <c r="K1320" s="166">
        <v>0</v>
      </c>
      <c r="L1320" s="166">
        <v>0</v>
      </c>
      <c r="M1320" s="18">
        <v>0</v>
      </c>
      <c r="N1320" s="165">
        <f>VLOOKUP(Table2[[#This Row],[Code]],'MPG Payment'!$B$4:$Z$130,25,0)</f>
        <v>0</v>
      </c>
      <c r="O1320" s="170">
        <f t="shared" si="96"/>
        <v>1345</v>
      </c>
      <c r="P1320" t="str">
        <f>IFERROR(VLOOKUP(D1320,'Bank Master'!$C$3:$D$7987,2,0),"Indirect")</f>
        <v>Direct</v>
      </c>
      <c r="Q1320" t="str">
        <f>IFERROR(VLOOKUP(A1320,Table1424[],6,0),0)</f>
        <v>BABULAL ORAON</v>
      </c>
      <c r="R1320" t="str">
        <f>IFERROR(VLOOKUP(A1320,Table1424[],7,0),0)</f>
        <v>590710110000367</v>
      </c>
      <c r="S1320" t="str">
        <f>IFERROR(VLOOKUP(A1320,Table1424[],8,0),0)</f>
        <v>BKID0005907</v>
      </c>
      <c r="T1320">
        <f>IFERROR(VLOOKUP(A1320,Table1424[],9,0),0)</f>
        <v>0</v>
      </c>
      <c r="U1320" s="40">
        <f>IFERROR(VLOOKUP(A1320,Table1424[],10,0),0)</f>
        <v>0</v>
      </c>
      <c r="V1320">
        <f t="shared" si="97"/>
        <v>1</v>
      </c>
      <c r="W1320" t="str">
        <f t="shared" si="98"/>
        <v>Available</v>
      </c>
      <c r="X1320" s="164" t="str" cm="1">
        <f t="array" aca="1" ref="X1320" ca="1">SUBSTITUTE(SUBSTITUTE(MID(CELL("filename"),FIND("[",CELL("filename"))+1,FIND("]",CELL("filename"))-FIND("[",CELL("filename"))-1)," JH Farmer Payment-",""),".xlsx","")</f>
        <v>Indent</v>
      </c>
      <c r="Y1320" s="13">
        <f t="shared" si="92"/>
        <v>14.151954299458808</v>
      </c>
      <c r="Z1320" s="3">
        <v>0</v>
      </c>
    </row>
    <row r="1321" spans="1:26" x14ac:dyDescent="0.25">
      <c r="A1321" t="str">
        <f>CONCATENATE(Table2[[#This Row],[Code]],Table2[[#This Row],[Farmers Code]])</f>
        <v>200800070082</v>
      </c>
      <c r="B1321" s="1" t="str">
        <f>INDEX('MPG Payment'!$A:$A,MATCH(Table2[[#This Row],[Code]],'MPG Payment'!B:B,0))</f>
        <v>BMC Code :2008</v>
      </c>
      <c r="C1321" t="str">
        <f>VLOOKUP(Table2[[#This Row],[Code]],'MPG Payment'!B:C,2,0)</f>
        <v>Rampur</v>
      </c>
      <c r="D1321" s="17">
        <v>20080007</v>
      </c>
      <c r="E1321" s="17" t="s">
        <v>3414</v>
      </c>
      <c r="F1321" s="1">
        <v>14</v>
      </c>
      <c r="G1321" s="13">
        <v>53.010000000000005</v>
      </c>
      <c r="H1321" s="13">
        <v>2054.2968999999998</v>
      </c>
      <c r="I1321" s="166">
        <v>0</v>
      </c>
      <c r="J1321" s="191">
        <v>0</v>
      </c>
      <c r="K1321" s="166">
        <v>0</v>
      </c>
      <c r="L1321" s="166">
        <v>0</v>
      </c>
      <c r="M1321" s="18">
        <v>0</v>
      </c>
      <c r="N1321" s="165">
        <f>VLOOKUP(Table2[[#This Row],[Code]],'MPG Payment'!$B$4:$Z$130,25,0)</f>
        <v>0</v>
      </c>
      <c r="O1321" s="170">
        <f t="shared" si="96"/>
        <v>2054</v>
      </c>
      <c r="P1321" t="str">
        <f>IFERROR(VLOOKUP(D1321,'Bank Master'!$C$3:$D$7987,2,0),"Indirect")</f>
        <v>Direct</v>
      </c>
      <c r="Q1321" t="str">
        <f>IFERROR(VLOOKUP(A1321,Table1424[],6,0),0)</f>
        <v>MAHANAND TOPPO</v>
      </c>
      <c r="R1321" t="str">
        <f>IFERROR(VLOOKUP(A1321,Table1424[],7,0),0)</f>
        <v>0060010121809</v>
      </c>
      <c r="S1321" t="str">
        <f>IFERROR(VLOOKUP(A1321,Table1424[],8,0),0)</f>
        <v>PUNB0006020</v>
      </c>
      <c r="T1321">
        <f>IFERROR(VLOOKUP(A1321,Table1424[],9,0),0)</f>
        <v>0</v>
      </c>
      <c r="U1321" s="40">
        <f>IFERROR(VLOOKUP(A1321,Table1424[],10,0),0)</f>
        <v>45804</v>
      </c>
      <c r="V1321">
        <f t="shared" si="97"/>
        <v>1</v>
      </c>
      <c r="W1321" t="str">
        <f t="shared" si="98"/>
        <v>Available</v>
      </c>
      <c r="X1321" s="164" t="str" cm="1">
        <f t="array" aca="1" ref="X1321" ca="1">SUBSTITUTE(SUBSTITUTE(MID(CELL("filename"),FIND("[",CELL("filename"))+1,FIND("]",CELL("filename"))-FIND("[",CELL("filename"))-1)," JH Farmer Payment-",""),".xlsx","")</f>
        <v>Indent</v>
      </c>
      <c r="Y1321" s="13">
        <f t="shared" si="92"/>
        <v>27.127104885870587</v>
      </c>
      <c r="Z1321" s="3">
        <v>0</v>
      </c>
    </row>
    <row r="1322" spans="1:26" x14ac:dyDescent="0.25">
      <c r="A1322" t="str">
        <f>CONCATENATE(Table2[[#This Row],[Code]],Table2[[#This Row],[Farmers Code]])</f>
        <v>200800070083</v>
      </c>
      <c r="B1322" s="1" t="str">
        <f>INDEX('MPG Payment'!$A:$A,MATCH(Table2[[#This Row],[Code]],'MPG Payment'!B:B,0))</f>
        <v>BMC Code :2008</v>
      </c>
      <c r="C1322" t="str">
        <f>VLOOKUP(Table2[[#This Row],[Code]],'MPG Payment'!B:C,2,0)</f>
        <v>Rampur</v>
      </c>
      <c r="D1322" s="17">
        <v>20080007</v>
      </c>
      <c r="E1322" s="17" t="s">
        <v>3415</v>
      </c>
      <c r="F1322" s="1">
        <v>7</v>
      </c>
      <c r="G1322" s="13">
        <v>23.23</v>
      </c>
      <c r="H1322" s="13">
        <v>882.50279999999998</v>
      </c>
      <c r="I1322" s="166">
        <v>0</v>
      </c>
      <c r="J1322" s="191">
        <v>0</v>
      </c>
      <c r="K1322" s="166">
        <v>0</v>
      </c>
      <c r="L1322" s="166">
        <v>0</v>
      </c>
      <c r="M1322" s="18">
        <v>0</v>
      </c>
      <c r="N1322" s="165">
        <f>VLOOKUP(Table2[[#This Row],[Code]],'MPG Payment'!$B$4:$Z$130,25,0)</f>
        <v>0</v>
      </c>
      <c r="O1322" s="170">
        <f t="shared" si="96"/>
        <v>883</v>
      </c>
      <c r="P1322" t="str">
        <f>IFERROR(VLOOKUP(D1322,'Bank Master'!$C$3:$D$7987,2,0),"Indirect")</f>
        <v>Direct</v>
      </c>
      <c r="Q1322" t="str">
        <f>IFERROR(VLOOKUP(A1322,Table1424[],6,0),0)</f>
        <v>RAJKUMAR ORAON</v>
      </c>
      <c r="R1322" t="str">
        <f>IFERROR(VLOOKUP(A1322,Table1424[],7,0),0)</f>
        <v>3594495595</v>
      </c>
      <c r="S1322" t="str">
        <f>IFERROR(VLOOKUP(A1322,Table1424[],8,0),0)</f>
        <v>CBIN0284248</v>
      </c>
      <c r="T1322">
        <f>IFERROR(VLOOKUP(A1322,Table1424[],9,0),0)</f>
        <v>0</v>
      </c>
      <c r="U1322" s="40">
        <f>IFERROR(VLOOKUP(A1322,Table1424[],10,0),0)</f>
        <v>45818</v>
      </c>
      <c r="V1322">
        <f t="shared" si="97"/>
        <v>1</v>
      </c>
      <c r="W1322" t="str">
        <f t="shared" si="98"/>
        <v>Available</v>
      </c>
      <c r="X1322" s="164" t="str" cm="1">
        <f t="array" aca="1" ref="X1322" ca="1">SUBSTITUTE(SUBSTITUTE(MID(CELL("filename"),FIND("[",CELL("filename"))+1,FIND("]",CELL("filename"))-FIND("[",CELL("filename"))-1)," JH Farmer Payment-",""),".xlsx","")</f>
        <v>Indent</v>
      </c>
      <c r="Y1322" s="13">
        <f t="shared" si="92"/>
        <v>13.296426173052089</v>
      </c>
      <c r="Z1322" s="3">
        <v>0</v>
      </c>
    </row>
    <row r="1323" spans="1:26" x14ac:dyDescent="0.25">
      <c r="A1323" t="str">
        <f>CONCATENATE(Table2[[#This Row],[Code]],Table2[[#This Row],[Farmers Code]])</f>
        <v>200800070084</v>
      </c>
      <c r="B1323" s="1" t="str">
        <f>INDEX('MPG Payment'!$A:$A,MATCH(Table2[[#This Row],[Code]],'MPG Payment'!B:B,0))</f>
        <v>BMC Code :2008</v>
      </c>
      <c r="C1323" t="str">
        <f>VLOOKUP(Table2[[#This Row],[Code]],'MPG Payment'!B:C,2,0)</f>
        <v>Rampur</v>
      </c>
      <c r="D1323" s="17">
        <v>20080007</v>
      </c>
      <c r="E1323" s="17" t="s">
        <v>3576</v>
      </c>
      <c r="F1323" s="1">
        <v>4</v>
      </c>
      <c r="G1323" s="13">
        <v>9</v>
      </c>
      <c r="H1323" s="13">
        <v>345.90000000000003</v>
      </c>
      <c r="I1323" s="166">
        <v>0</v>
      </c>
      <c r="J1323" s="191">
        <v>0</v>
      </c>
      <c r="K1323" s="166">
        <v>0</v>
      </c>
      <c r="L1323" s="166">
        <v>0</v>
      </c>
      <c r="M1323" s="18">
        <v>0</v>
      </c>
      <c r="N1323" s="165">
        <f>VLOOKUP(Table2[[#This Row],[Code]],'MPG Payment'!$B$4:$Z$130,25,0)</f>
        <v>0</v>
      </c>
      <c r="O1323" s="170">
        <f t="shared" si="96"/>
        <v>346</v>
      </c>
      <c r="P1323" t="str">
        <f>IFERROR(VLOOKUP(D1323,'Bank Master'!$C$3:$D$7987,2,0),"Indirect")</f>
        <v>Direct</v>
      </c>
      <c r="Q1323" t="str">
        <f>IFERROR(VLOOKUP(A1323,Table1424[],6,0),0)</f>
        <v>SUMITRA ORAON</v>
      </c>
      <c r="R1323" t="str">
        <f>IFERROR(VLOOKUP(A1323,Table1424[],7,0),0)</f>
        <v>4043001700301034</v>
      </c>
      <c r="S1323" t="str">
        <f>IFERROR(VLOOKUP(A1323,Table1424[],8,0),0)</f>
        <v>PUNB0404300</v>
      </c>
      <c r="T1323">
        <f>IFERROR(VLOOKUP(A1323,Table1424[],9,0),0)</f>
        <v>0</v>
      </c>
      <c r="U1323" s="40">
        <f>IFERROR(VLOOKUP(A1323,Table1424[],10,0),0)</f>
        <v>45818</v>
      </c>
      <c r="V1323">
        <f t="shared" si="97"/>
        <v>1</v>
      </c>
      <c r="W1323" t="str">
        <f t="shared" si="98"/>
        <v>Available</v>
      </c>
      <c r="X1323" s="164" t="str" cm="1">
        <f t="array" aca="1" ref="X1323" ca="1">SUBSTITUTE(SUBSTITUTE(MID(CELL("filename"),FIND("[",CELL("filename"))+1,FIND("]",CELL("filename"))-FIND("[",CELL("filename"))-1)," JH Farmer Payment-",""),".xlsx","")</f>
        <v>Indent</v>
      </c>
      <c r="Y1323" s="13">
        <f t="shared" si="92"/>
        <v>7.6866666666666674</v>
      </c>
      <c r="Z1323" s="3">
        <v>0</v>
      </c>
    </row>
    <row r="1324" spans="1:26" x14ac:dyDescent="0.25">
      <c r="A1324" t="str">
        <f>CONCATENATE(Table2[[#This Row],[Code]],Table2[[#This Row],[Farmers Code]])</f>
        <v>200800070085</v>
      </c>
      <c r="B1324" s="1" t="str">
        <f>INDEX('MPG Payment'!$A:$A,MATCH(Table2[[#This Row],[Code]],'MPG Payment'!B:B,0))</f>
        <v>BMC Code :2008</v>
      </c>
      <c r="C1324" t="str">
        <f>VLOOKUP(Table2[[#This Row],[Code]],'MPG Payment'!B:C,2,0)</f>
        <v>Rampur</v>
      </c>
      <c r="D1324" s="17">
        <v>20080007</v>
      </c>
      <c r="E1324" s="17" t="s">
        <v>8327</v>
      </c>
      <c r="F1324" s="1">
        <v>7</v>
      </c>
      <c r="G1324" s="13">
        <v>14.47</v>
      </c>
      <c r="H1324" s="13">
        <v>512.52470000000005</v>
      </c>
      <c r="I1324" s="166">
        <v>0</v>
      </c>
      <c r="J1324" s="191">
        <v>0</v>
      </c>
      <c r="K1324" s="166">
        <v>0</v>
      </c>
      <c r="L1324" s="166">
        <v>0</v>
      </c>
      <c r="M1324" s="18">
        <v>0</v>
      </c>
      <c r="N1324" s="165">
        <f>VLOOKUP(Table2[[#This Row],[Code]],'MPG Payment'!$B$4:$Z$130,25,0)</f>
        <v>0</v>
      </c>
      <c r="O1324" s="170">
        <f t="shared" si="96"/>
        <v>513</v>
      </c>
      <c r="P1324" t="str">
        <f>IFERROR(VLOOKUP(D1324,'Bank Master'!$C$3:$D$7987,2,0),"Indirect")</f>
        <v>Direct</v>
      </c>
      <c r="Q1324" t="str">
        <f>IFERROR(VLOOKUP(A1324,Table1424[],6,0),0)</f>
        <v>BISESAR ORAON</v>
      </c>
      <c r="R1324" t="str">
        <f>IFERROR(VLOOKUP(A1324,Table1424[],7,0),0)</f>
        <v>021710064262</v>
      </c>
      <c r="S1324" t="str">
        <f>IFERROR(VLOOKUP(A1324,Table1424[],8,0),0)</f>
        <v>IPOS0000001</v>
      </c>
      <c r="T1324">
        <f>IFERROR(VLOOKUP(A1324,Table1424[],9,0),0)</f>
        <v>0</v>
      </c>
      <c r="U1324" s="40">
        <f>IFERROR(VLOOKUP(A1324,Table1424[],10,0),0)</f>
        <v>45838</v>
      </c>
      <c r="V1324">
        <f t="shared" si="97"/>
        <v>1</v>
      </c>
      <c r="W1324" t="str">
        <f t="shared" si="98"/>
        <v>Available</v>
      </c>
      <c r="X1324" s="164" t="str" cm="1">
        <f t="array" aca="1" ref="X1324" ca="1">SUBSTITUTE(SUBSTITUTE(MID(CELL("filename"),FIND("[",CELL("filename"))+1,FIND("]",CELL("filename"))-FIND("[",CELL("filename"))-1)," JH Farmer Payment-",""),".xlsx","")</f>
        <v>Indent</v>
      </c>
      <c r="Y1324" s="13">
        <f t="shared" si="92"/>
        <v>12.396934692467175</v>
      </c>
      <c r="Z1324" s="3">
        <v>0</v>
      </c>
    </row>
    <row r="1325" spans="1:26" x14ac:dyDescent="0.25">
      <c r="A1325" t="str">
        <f>CONCATENATE(Table2[[#This Row],[Code]],Table2[[#This Row],[Farmers Code]])</f>
        <v>200800070088</v>
      </c>
      <c r="B1325" s="1" t="str">
        <f>INDEX('MPG Payment'!$A:$A,MATCH(Table2[[#This Row],[Code]],'MPG Payment'!B:B,0))</f>
        <v>BMC Code :2008</v>
      </c>
      <c r="C1325" t="str">
        <f>VLOOKUP(Table2[[#This Row],[Code]],'MPG Payment'!B:C,2,0)</f>
        <v>Rampur</v>
      </c>
      <c r="D1325" s="17">
        <v>20080007</v>
      </c>
      <c r="E1325" s="17" t="s">
        <v>3465</v>
      </c>
      <c r="F1325" s="1">
        <v>14</v>
      </c>
      <c r="G1325" s="13">
        <v>88.77000000000001</v>
      </c>
      <c r="H1325" s="13">
        <v>3793.8742999999999</v>
      </c>
      <c r="I1325" s="166">
        <v>0</v>
      </c>
      <c r="J1325" s="191">
        <v>0</v>
      </c>
      <c r="K1325" s="166">
        <v>0</v>
      </c>
      <c r="L1325" s="166">
        <v>0</v>
      </c>
      <c r="M1325" s="18">
        <v>0</v>
      </c>
      <c r="N1325" s="165">
        <f>VLOOKUP(Table2[[#This Row],[Code]],'MPG Payment'!$B$4:$Z$130,25,0)</f>
        <v>0</v>
      </c>
      <c r="O1325" s="170">
        <f t="shared" si="96"/>
        <v>3794</v>
      </c>
      <c r="P1325" t="str">
        <f>IFERROR(VLOOKUP(D1325,'Bank Master'!$C$3:$D$7987,2,0),"Indirect")</f>
        <v>Direct</v>
      </c>
      <c r="Q1325" t="str">
        <f>IFERROR(VLOOKUP(A1325,Table1424[],6,0),0)</f>
        <v>ASIK ANSARI</v>
      </c>
      <c r="R1325" t="str">
        <f>IFERROR(VLOOKUP(A1325,Table1424[],7,0),0)</f>
        <v>0060010184083</v>
      </c>
      <c r="S1325" t="str">
        <f>IFERROR(VLOOKUP(A1325,Table1424[],8,0),0)</f>
        <v>PUNB0006020</v>
      </c>
      <c r="T1325">
        <f>IFERROR(VLOOKUP(A1325,Table1424[],9,0),0)</f>
        <v>0</v>
      </c>
      <c r="U1325" s="40">
        <f>IFERROR(VLOOKUP(A1325,Table1424[],10,0),0)</f>
        <v>45873</v>
      </c>
      <c r="V1325">
        <f t="shared" si="97"/>
        <v>1</v>
      </c>
      <c r="W1325" t="str">
        <f t="shared" si="98"/>
        <v>Available</v>
      </c>
      <c r="X1325" s="164" t="str" cm="1">
        <f t="array" aca="1" ref="X1325" ca="1">SUBSTITUTE(SUBSTITUTE(MID(CELL("filename"),FIND("[",CELL("filename"))+1,FIND("]",CELL("filename"))-FIND("[",CELL("filename"))-1)," JH Farmer Payment-",""),".xlsx","")</f>
        <v>Indent</v>
      </c>
      <c r="Y1325" s="13">
        <f t="shared" si="92"/>
        <v>29.916773797454095</v>
      </c>
      <c r="Z1325" s="3">
        <v>0</v>
      </c>
    </row>
    <row r="1326" spans="1:26" x14ac:dyDescent="0.25">
      <c r="A1326" t="str">
        <f>CONCATENATE(Table2[[#This Row],[Code]],Table2[[#This Row],[Farmers Code]])</f>
        <v>200800070089</v>
      </c>
      <c r="B1326" s="1" t="str">
        <f>INDEX('MPG Payment'!$A:$A,MATCH(Table2[[#This Row],[Code]],'MPG Payment'!B:B,0))</f>
        <v>BMC Code :2008</v>
      </c>
      <c r="C1326" t="str">
        <f>VLOOKUP(Table2[[#This Row],[Code]],'MPG Payment'!B:C,2,0)</f>
        <v>Rampur</v>
      </c>
      <c r="D1326" s="17">
        <v>20080007</v>
      </c>
      <c r="E1326" s="17" t="s">
        <v>3577</v>
      </c>
      <c r="F1326" s="1">
        <v>14</v>
      </c>
      <c r="G1326" s="13">
        <v>66.599999999999994</v>
      </c>
      <c r="H1326" s="13">
        <v>2699.114</v>
      </c>
      <c r="I1326" s="166">
        <v>0</v>
      </c>
      <c r="J1326" s="191">
        <v>0</v>
      </c>
      <c r="K1326" s="166">
        <v>0</v>
      </c>
      <c r="L1326" s="166">
        <v>0</v>
      </c>
      <c r="M1326" s="18">
        <v>0</v>
      </c>
      <c r="N1326" s="165">
        <f>VLOOKUP(Table2[[#This Row],[Code]],'MPG Payment'!$B$4:$Z$130,25,0)</f>
        <v>0</v>
      </c>
      <c r="O1326" s="170">
        <f t="shared" si="96"/>
        <v>2699</v>
      </c>
      <c r="P1326" t="str">
        <f>IFERROR(VLOOKUP(D1326,'Bank Master'!$C$3:$D$7987,2,0),"Indirect")</f>
        <v>Direct</v>
      </c>
      <c r="Q1326" t="str">
        <f>IFERROR(VLOOKUP(A1326,Table1424[],6,0),0)</f>
        <v>BAJRANG SAHU</v>
      </c>
      <c r="R1326" t="str">
        <f>IFERROR(VLOOKUP(A1326,Table1424[],7,0),0)</f>
        <v>4043001700287682</v>
      </c>
      <c r="S1326" t="str">
        <f>IFERROR(VLOOKUP(A1326,Table1424[],8,0),0)</f>
        <v>PUNB0404300</v>
      </c>
      <c r="T1326">
        <f>IFERROR(VLOOKUP(A1326,Table1424[],9,0),0)</f>
        <v>0</v>
      </c>
      <c r="U1326" s="40">
        <f>IFERROR(VLOOKUP(A1326,Table1424[],10,0),0)</f>
        <v>45881</v>
      </c>
      <c r="V1326">
        <f t="shared" si="97"/>
        <v>1</v>
      </c>
      <c r="W1326" t="str">
        <f t="shared" si="98"/>
        <v>Available</v>
      </c>
      <c r="X1326" s="164" t="str" cm="1">
        <f t="array" aca="1" ref="X1326" ca="1">SUBSTITUTE(SUBSTITUTE(MID(CELL("filename"),FIND("[",CELL("filename"))+1,FIND("]",CELL("filename"))-FIND("[",CELL("filename"))-1)," JH Farmer Payment-",""),".xlsx","")</f>
        <v>Indent</v>
      </c>
      <c r="Y1326" s="13">
        <f t="shared" si="92"/>
        <v>28.369066066066075</v>
      </c>
      <c r="Z1326" s="3">
        <v>0</v>
      </c>
    </row>
    <row r="1327" spans="1:26" x14ac:dyDescent="0.25">
      <c r="A1327" t="str">
        <f>CONCATENATE(Table2[[#This Row],[Code]],Table2[[#This Row],[Farmers Code]])</f>
        <v>200800070090</v>
      </c>
      <c r="B1327" s="1" t="str">
        <f>INDEX('MPG Payment'!$A:$A,MATCH(Table2[[#This Row],[Code]],'MPG Payment'!B:B,0))</f>
        <v>BMC Code :2008</v>
      </c>
      <c r="C1327" t="str">
        <f>VLOOKUP(Table2[[#This Row],[Code]],'MPG Payment'!B:C,2,0)</f>
        <v>Rampur</v>
      </c>
      <c r="D1327" s="17">
        <v>20080007</v>
      </c>
      <c r="E1327" s="17" t="s">
        <v>3578</v>
      </c>
      <c r="F1327" s="1">
        <v>14</v>
      </c>
      <c r="G1327" s="13">
        <v>85.07</v>
      </c>
      <c r="H1327" s="13">
        <v>3452.0074999999997</v>
      </c>
      <c r="I1327" s="166">
        <v>0</v>
      </c>
      <c r="J1327" s="191">
        <v>0</v>
      </c>
      <c r="K1327" s="166">
        <v>0</v>
      </c>
      <c r="L1327" s="166">
        <v>0</v>
      </c>
      <c r="M1327" s="18">
        <v>0</v>
      </c>
      <c r="N1327" s="165">
        <f>VLOOKUP(Table2[[#This Row],[Code]],'MPG Payment'!$B$4:$Z$130,25,0)</f>
        <v>0</v>
      </c>
      <c r="O1327" s="170">
        <f t="shared" si="96"/>
        <v>3452</v>
      </c>
      <c r="P1327" t="str">
        <f>IFERROR(VLOOKUP(D1327,'Bank Master'!$C$3:$D$7987,2,0),"Indirect")</f>
        <v>Direct</v>
      </c>
      <c r="Q1327" t="str">
        <f>IFERROR(VLOOKUP(A1327,Table1424[],6,0),0)</f>
        <v>KARAMDEV ORAON</v>
      </c>
      <c r="R1327" t="str">
        <f>IFERROR(VLOOKUP(A1327,Table1424[],7,0),0)</f>
        <v>5183013729</v>
      </c>
      <c r="S1327" t="str">
        <f>IFERROR(VLOOKUP(A1327,Table1424[],8,0),0)</f>
        <v>CBIN0284248</v>
      </c>
      <c r="T1327">
        <f>IFERROR(VLOOKUP(A1327,Table1424[],9,0),0)</f>
        <v>0</v>
      </c>
      <c r="U1327" s="40">
        <f>IFERROR(VLOOKUP(A1327,Table1424[],10,0),0)</f>
        <v>45873</v>
      </c>
      <c r="V1327">
        <f t="shared" si="97"/>
        <v>1</v>
      </c>
      <c r="W1327" t="str">
        <f t="shared" si="98"/>
        <v>Available</v>
      </c>
      <c r="X1327" s="164" t="str" cm="1">
        <f t="array" aca="1" ref="X1327" ca="1">SUBSTITUTE(SUBSTITUTE(MID(CELL("filename"),FIND("[",CELL("filename"))+1,FIND("]",CELL("filename"))-FIND("[",CELL("filename"))-1)," JH Farmer Payment-",""),".xlsx","")</f>
        <v>Indent</v>
      </c>
      <c r="Y1327" s="13">
        <f t="shared" si="92"/>
        <v>28.40490478429529</v>
      </c>
      <c r="Z1327" s="3">
        <v>0</v>
      </c>
    </row>
    <row r="1328" spans="1:26" x14ac:dyDescent="0.25">
      <c r="A1328" t="str">
        <f>CONCATENATE(Table2[[#This Row],[Code]],Table2[[#This Row],[Farmers Code]])</f>
        <v>200800070092</v>
      </c>
      <c r="B1328" s="1" t="str">
        <f>INDEX('MPG Payment'!$A:$A,MATCH(Table2[[#This Row],[Code]],'MPG Payment'!B:B,0))</f>
        <v>BMC Code :2008</v>
      </c>
      <c r="C1328" t="str">
        <f>VLOOKUP(Table2[[#This Row],[Code]],'MPG Payment'!B:C,2,0)</f>
        <v>Rampur</v>
      </c>
      <c r="D1328" s="17">
        <v>20080007</v>
      </c>
      <c r="E1328" s="17" t="s">
        <v>3653</v>
      </c>
      <c r="F1328" s="1">
        <v>14</v>
      </c>
      <c r="G1328" s="13">
        <v>167.01999999999998</v>
      </c>
      <c r="H1328" s="13">
        <v>6720.7945</v>
      </c>
      <c r="I1328" s="166">
        <v>0</v>
      </c>
      <c r="J1328" s="191">
        <v>0</v>
      </c>
      <c r="K1328" s="166">
        <v>0</v>
      </c>
      <c r="L1328" s="166">
        <v>0</v>
      </c>
      <c r="M1328" s="18">
        <v>0</v>
      </c>
      <c r="N1328" s="165">
        <f>VLOOKUP(Table2[[#This Row],[Code]],'MPG Payment'!$B$4:$Z$130,25,0)</f>
        <v>0</v>
      </c>
      <c r="O1328" s="170">
        <f t="shared" si="96"/>
        <v>6721</v>
      </c>
      <c r="P1328" t="str">
        <f>IFERROR(VLOOKUP(D1328,'Bank Master'!$C$3:$D$7987,2,0),"Indirect")</f>
        <v>Direct</v>
      </c>
      <c r="Q1328" t="str">
        <f>IFERROR(VLOOKUP(A1328,Table1424[],6,0),0)</f>
        <v>RABUL ANSARI</v>
      </c>
      <c r="R1328" t="str">
        <f>IFERROR(VLOOKUP(A1328,Table1424[],7,0),0)</f>
        <v>1748104000007146</v>
      </c>
      <c r="S1328" t="str">
        <f>IFERROR(VLOOKUP(A1328,Table1424[],8,0),0)</f>
        <v>IBKL0001748</v>
      </c>
      <c r="T1328">
        <f>IFERROR(VLOOKUP(A1328,Table1424[],9,0),0)</f>
        <v>0</v>
      </c>
      <c r="U1328" s="40">
        <f>IFERROR(VLOOKUP(A1328,Table1424[],10,0),0)</f>
        <v>45873</v>
      </c>
      <c r="V1328">
        <f t="shared" si="97"/>
        <v>1</v>
      </c>
      <c r="W1328" t="str">
        <f t="shared" si="98"/>
        <v>Available</v>
      </c>
      <c r="X1328" s="164" t="str" cm="1">
        <f t="array" aca="1" ref="X1328" ca="1">SUBSTITUTE(SUBSTITUTE(MID(CELL("filename"),FIND("[",CELL("filename"))+1,FIND("]",CELL("filename"))-FIND("[",CELL("filename"))-1)," JH Farmer Payment-",""),".xlsx","")</f>
        <v>Indent</v>
      </c>
      <c r="Y1328" s="13">
        <f t="shared" si="92"/>
        <v>28.167621542330263</v>
      </c>
      <c r="Z1328" s="3">
        <v>0</v>
      </c>
    </row>
    <row r="1329" spans="1:26" x14ac:dyDescent="0.25">
      <c r="A1329" t="str">
        <f>CONCATENATE(Table2[[#This Row],[Code]],Table2[[#This Row],[Farmers Code]])</f>
        <v>200800070106</v>
      </c>
      <c r="B1329" s="1" t="str">
        <f>INDEX('MPG Payment'!$A:$A,MATCH(Table2[[#This Row],[Code]],'MPG Payment'!B:B,0))</f>
        <v>BMC Code :2008</v>
      </c>
      <c r="C1329" t="str">
        <f>VLOOKUP(Table2[[#This Row],[Code]],'MPG Payment'!B:C,2,0)</f>
        <v>Rampur</v>
      </c>
      <c r="D1329" s="17">
        <v>20080007</v>
      </c>
      <c r="E1329" s="17" t="s">
        <v>5389</v>
      </c>
      <c r="F1329" s="1">
        <v>6</v>
      </c>
      <c r="G1329" s="13">
        <v>15.95</v>
      </c>
      <c r="H1329" s="13">
        <v>634.94000000000005</v>
      </c>
      <c r="I1329" s="166">
        <v>0</v>
      </c>
      <c r="J1329" s="191">
        <v>0</v>
      </c>
      <c r="K1329" s="166">
        <v>0</v>
      </c>
      <c r="L1329" s="166">
        <v>0</v>
      </c>
      <c r="M1329" s="18">
        <v>0</v>
      </c>
      <c r="N1329" s="165">
        <f>VLOOKUP(Table2[[#This Row],[Code]],'MPG Payment'!$B$4:$Z$130,25,0)</f>
        <v>0</v>
      </c>
      <c r="O1329" s="170">
        <f t="shared" si="96"/>
        <v>635</v>
      </c>
      <c r="P1329" t="str">
        <f>IFERROR(VLOOKUP(D1329,'Bank Master'!$C$3:$D$7987,2,0),"Indirect")</f>
        <v>Direct</v>
      </c>
      <c r="Q1329" t="str">
        <f>IFERROR(VLOOKUP(A1329,Table1424[],6,0),0)</f>
        <v>TAIMUR ANSARI</v>
      </c>
      <c r="R1329" t="str">
        <f>IFERROR(VLOOKUP(A1329,Table1424[],7,0),0)</f>
        <v>4043001700218415</v>
      </c>
      <c r="S1329" t="str">
        <f>IFERROR(VLOOKUP(A1329,Table1424[],8,0),0)</f>
        <v>PUNB0404300</v>
      </c>
      <c r="T1329">
        <f>IFERROR(VLOOKUP(A1329,Table1424[],9,0),0)</f>
        <v>0</v>
      </c>
      <c r="U1329" s="40">
        <f>IFERROR(VLOOKUP(A1329,Table1424[],10,0),0)</f>
        <v>45978</v>
      </c>
      <c r="V1329">
        <f t="shared" si="97"/>
        <v>1</v>
      </c>
      <c r="W1329" t="str">
        <f t="shared" si="98"/>
        <v>Available</v>
      </c>
      <c r="X1329" s="164" t="str" cm="1">
        <f t="array" aca="1" ref="X1329" ca="1">SUBSTITUTE(SUBSTITUTE(MID(CELL("filename"),FIND("[",CELL("filename"))+1,FIND("]",CELL("filename"))-FIND("[",CELL("filename"))-1)," JH Farmer Payment-",""),".xlsx","")</f>
        <v>Indent</v>
      </c>
      <c r="Y1329" s="13">
        <f t="shared" si="92"/>
        <v>11.942445141065834</v>
      </c>
      <c r="Z1329" s="3">
        <v>0</v>
      </c>
    </row>
    <row r="1330" spans="1:26" x14ac:dyDescent="0.25">
      <c r="A1330" t="str">
        <f>CONCATENATE(Table2[[#This Row],[Code]],Table2[[#This Row],[Farmers Code]])</f>
        <v>200800070107</v>
      </c>
      <c r="B1330" s="1" t="str">
        <f>INDEX('MPG Payment'!$A:$A,MATCH(Table2[[#This Row],[Code]],'MPG Payment'!B:B,0))</f>
        <v>BMC Code :2008</v>
      </c>
      <c r="C1330" t="str">
        <f>VLOOKUP(Table2[[#This Row],[Code]],'MPG Payment'!B:C,2,0)</f>
        <v>Rampur</v>
      </c>
      <c r="D1330" s="17">
        <v>20080007</v>
      </c>
      <c r="E1330" s="17" t="s">
        <v>5390</v>
      </c>
      <c r="F1330" s="1">
        <v>14</v>
      </c>
      <c r="G1330" s="13">
        <v>25.170000000000005</v>
      </c>
      <c r="H1330" s="13">
        <v>962.19719999999984</v>
      </c>
      <c r="I1330" s="166">
        <v>0</v>
      </c>
      <c r="J1330" s="191">
        <v>0</v>
      </c>
      <c r="K1330" s="166">
        <v>0</v>
      </c>
      <c r="L1330" s="166">
        <v>0</v>
      </c>
      <c r="M1330" s="18">
        <v>0</v>
      </c>
      <c r="N1330" s="165">
        <f>VLOOKUP(Table2[[#This Row],[Code]],'MPG Payment'!$B$4:$Z$130,25,0)</f>
        <v>0</v>
      </c>
      <c r="O1330" s="170">
        <f t="shared" si="96"/>
        <v>962</v>
      </c>
      <c r="P1330" t="str">
        <f>IFERROR(VLOOKUP(D1330,'Bank Master'!$C$3:$D$7987,2,0),"Indirect")</f>
        <v>Direct</v>
      </c>
      <c r="Q1330" t="str">
        <f>IFERROR(VLOOKUP(A1330,Table1424[],6,0),0)</f>
        <v>BIJAY ORAON</v>
      </c>
      <c r="R1330" t="str">
        <f>IFERROR(VLOOKUP(A1330,Table1424[],7,0),0)</f>
        <v>021710073785</v>
      </c>
      <c r="S1330" t="str">
        <f>IFERROR(VLOOKUP(A1330,Table1424[],8,0),0)</f>
        <v>IPOS0000001</v>
      </c>
      <c r="T1330">
        <f>IFERROR(VLOOKUP(A1330,Table1424[],9,0),0)</f>
        <v>0</v>
      </c>
      <c r="U1330" s="40">
        <f>IFERROR(VLOOKUP(A1330,Table1424[],10,0),0)</f>
        <v>45978</v>
      </c>
      <c r="V1330">
        <f t="shared" si="97"/>
        <v>1</v>
      </c>
      <c r="W1330" t="str">
        <f t="shared" si="98"/>
        <v>Available</v>
      </c>
      <c r="X1330" s="164" t="str" cm="1">
        <f t="array" aca="1" ref="X1330" ca="1">SUBSTITUTE(SUBSTITUTE(MID(CELL("filename"),FIND("[",CELL("filename"))+1,FIND("]",CELL("filename"))-FIND("[",CELL("filename"))-1)," JH Farmer Payment-",""),".xlsx","")</f>
        <v>Indent</v>
      </c>
      <c r="Y1330" s="13">
        <f t="shared" si="92"/>
        <v>26.759556615017875</v>
      </c>
      <c r="Z1330" s="3">
        <v>0</v>
      </c>
    </row>
    <row r="1331" spans="1:26" x14ac:dyDescent="0.25">
      <c r="A1331" t="str">
        <f>CONCATENATE(Table2[[#This Row],[Code]],Table2[[#This Row],[Farmers Code]])</f>
        <v>200800070108</v>
      </c>
      <c r="B1331" s="1" t="str">
        <f>INDEX('MPG Payment'!$A:$A,MATCH(Table2[[#This Row],[Code]],'MPG Payment'!B:B,0))</f>
        <v>BMC Code :2008</v>
      </c>
      <c r="C1331" t="str">
        <f>VLOOKUP(Table2[[#This Row],[Code]],'MPG Payment'!B:C,2,0)</f>
        <v>Rampur</v>
      </c>
      <c r="D1331" s="17">
        <v>20080007</v>
      </c>
      <c r="E1331" s="17" t="s">
        <v>5391</v>
      </c>
      <c r="F1331" s="1">
        <v>14</v>
      </c>
      <c r="G1331" s="13">
        <v>62.429999999999993</v>
      </c>
      <c r="H1331" s="13">
        <v>2472.7100000000005</v>
      </c>
      <c r="I1331" s="166">
        <v>0</v>
      </c>
      <c r="J1331" s="191">
        <v>0</v>
      </c>
      <c r="K1331" s="166">
        <v>0</v>
      </c>
      <c r="L1331" s="166">
        <v>0</v>
      </c>
      <c r="M1331" s="18">
        <v>0</v>
      </c>
      <c r="N1331" s="165">
        <f>VLOOKUP(Table2[[#This Row],[Code]],'MPG Payment'!$B$4:$Z$130,25,0)</f>
        <v>0</v>
      </c>
      <c r="O1331" s="170">
        <f t="shared" si="93"/>
        <v>2473</v>
      </c>
      <c r="P1331" t="str">
        <f>IFERROR(VLOOKUP(D1331,'Bank Master'!$C$3:$D$7987,2,0),"Indirect")</f>
        <v>Direct</v>
      </c>
      <c r="Q1331" t="str">
        <f>IFERROR(VLOOKUP(A1331,Table1424[],6,0),0)</f>
        <v>AMINA KHATUN</v>
      </c>
      <c r="R1331" t="str">
        <f>IFERROR(VLOOKUP(A1331,Table1424[],7,0),0)</f>
        <v>496818210000373</v>
      </c>
      <c r="S1331" t="str">
        <f>IFERROR(VLOOKUP(A1331,Table1424[],8,0),0)</f>
        <v>BKID0004968</v>
      </c>
      <c r="T1331">
        <f>IFERROR(VLOOKUP(A1331,Table1424[],9,0),0)</f>
        <v>0</v>
      </c>
      <c r="U1331" s="40">
        <f>IFERROR(VLOOKUP(A1331,Table1424[],10,0),0)</f>
        <v>45999</v>
      </c>
      <c r="V1331">
        <f t="shared" si="94"/>
        <v>1</v>
      </c>
      <c r="W1331" t="str">
        <f t="shared" si="95"/>
        <v>Available</v>
      </c>
      <c r="X1331" s="164" t="str" cm="1">
        <f t="array" aca="1" ref="X1331" ca="1">SUBSTITUTE(SUBSTITUTE(MID(CELL("filename"),FIND("[",CELL("filename"))+1,FIND("]",CELL("filename"))-FIND("[",CELL("filename"))-1)," JH Farmer Payment-",""),".xlsx","")</f>
        <v>Indent</v>
      </c>
      <c r="Y1331" s="13">
        <f t="shared" si="92"/>
        <v>27.725404452987359</v>
      </c>
      <c r="Z1331" s="3">
        <v>0</v>
      </c>
    </row>
    <row r="1332" spans="1:26" x14ac:dyDescent="0.25">
      <c r="A1332" t="str">
        <f>CONCATENATE(Table2[[#This Row],[Code]],Table2[[#This Row],[Farmers Code]])</f>
        <v>200800070111</v>
      </c>
      <c r="B1332" s="1" t="str">
        <f>INDEX('MPG Payment'!$A:$A,MATCH(Table2[[#This Row],[Code]],'MPG Payment'!B:B,0))</f>
        <v>BMC Code :2008</v>
      </c>
      <c r="C1332" t="str">
        <f>VLOOKUP(Table2[[#This Row],[Code]],'MPG Payment'!B:C,2,0)</f>
        <v>Rampur</v>
      </c>
      <c r="D1332" s="17">
        <v>20080007</v>
      </c>
      <c r="E1332" s="17" t="s">
        <v>6080</v>
      </c>
      <c r="F1332" s="1">
        <v>14</v>
      </c>
      <c r="G1332" s="13">
        <v>37.450000000000003</v>
      </c>
      <c r="H1332" s="13">
        <v>1470.0049999999999</v>
      </c>
      <c r="I1332" s="166">
        <v>0</v>
      </c>
      <c r="J1332" s="191">
        <v>0</v>
      </c>
      <c r="K1332" s="166">
        <v>0</v>
      </c>
      <c r="L1332" s="166">
        <v>0</v>
      </c>
      <c r="M1332" s="18">
        <v>0</v>
      </c>
      <c r="N1332" s="165">
        <f>VLOOKUP(Table2[[#This Row],[Code]],'MPG Payment'!$B$4:$Z$130,25,0)</f>
        <v>0</v>
      </c>
      <c r="O1332" s="170">
        <f t="shared" si="89"/>
        <v>1470</v>
      </c>
      <c r="P1332" t="str">
        <f>IFERROR(VLOOKUP(D1332,'Bank Master'!$C$3:$D$7987,2,0),"Indirect")</f>
        <v>Direct</v>
      </c>
      <c r="Q1332" t="str">
        <f>IFERROR(VLOOKUP(A1332,Table1424[],6,0),0)</f>
        <v>CHARNU ORAON</v>
      </c>
      <c r="R1332" t="str">
        <f>IFERROR(VLOOKUP(A1332,Table1424[],7,0),0)</f>
        <v>0060010121544</v>
      </c>
      <c r="S1332" t="str">
        <f>IFERROR(VLOOKUP(A1332,Table1424[],8,0),0)</f>
        <v>PUNB0006020</v>
      </c>
      <c r="T1332">
        <f>IFERROR(VLOOKUP(A1332,Table1424[],9,0),0)</f>
        <v>0</v>
      </c>
      <c r="U1332" s="40">
        <f>IFERROR(VLOOKUP(A1332,Table1424[],10,0),0)</f>
        <v>46034</v>
      </c>
      <c r="V1332">
        <f t="shared" si="90"/>
        <v>1</v>
      </c>
      <c r="W1332" t="str">
        <f t="shared" si="91"/>
        <v>Available</v>
      </c>
      <c r="X1332" s="164" t="str" cm="1">
        <f t="array" aca="1" ref="X1332" ca="1">SUBSTITUTE(SUBSTITUTE(MID(CELL("filename"),FIND("[",CELL("filename"))+1,FIND("]",CELL("filename"))-FIND("[",CELL("filename"))-1)," JH Farmer Payment-",""),".xlsx","")</f>
        <v>Indent</v>
      </c>
      <c r="Y1332" s="13">
        <f t="shared" si="92"/>
        <v>27.476728971962615</v>
      </c>
      <c r="Z1332" s="3">
        <v>0</v>
      </c>
    </row>
    <row r="1333" spans="1:26" x14ac:dyDescent="0.25">
      <c r="A1333" t="str">
        <f>CONCATENATE(Table2[[#This Row],[Code]],Table2[[#This Row],[Farmers Code]])</f>
        <v>200800070113</v>
      </c>
      <c r="B1333" s="1" t="str">
        <f>INDEX('MPG Payment'!$A:$A,MATCH(Table2[[#This Row],[Code]],'MPG Payment'!B:B,0))</f>
        <v>BMC Code :2008</v>
      </c>
      <c r="C1333" t="str">
        <f>VLOOKUP(Table2[[#This Row],[Code]],'MPG Payment'!B:C,2,0)</f>
        <v>Rampur</v>
      </c>
      <c r="D1333" s="17">
        <v>20080007</v>
      </c>
      <c r="E1333" s="17" t="s">
        <v>6533</v>
      </c>
      <c r="F1333" s="1">
        <v>7</v>
      </c>
      <c r="G1333" s="13">
        <v>17.5</v>
      </c>
      <c r="H1333" s="13">
        <v>671.4008</v>
      </c>
      <c r="I1333" s="166">
        <v>0</v>
      </c>
      <c r="J1333" s="191">
        <v>0</v>
      </c>
      <c r="K1333" s="166">
        <v>0</v>
      </c>
      <c r="L1333" s="166">
        <v>0</v>
      </c>
      <c r="M1333" s="18">
        <v>0</v>
      </c>
      <c r="N1333" s="165">
        <f>VLOOKUP(Table2[[#This Row],[Code]],'MPG Payment'!$B$4:$Z$130,25,0)</f>
        <v>0</v>
      </c>
      <c r="O1333" s="170">
        <f t="shared" si="89"/>
        <v>671</v>
      </c>
      <c r="P1333" t="str">
        <f>IFERROR(VLOOKUP(D1333,'Bank Master'!$C$3:$D$7987,2,0),"Indirect")</f>
        <v>Direct</v>
      </c>
      <c r="Q1333" t="str">
        <f>IFERROR(VLOOKUP(A1333,Table1424[],6,0),0)</f>
        <v>SANJAY LAKRA</v>
      </c>
      <c r="R1333" t="str">
        <f>IFERROR(VLOOKUP(A1333,Table1424[],7,0),0)</f>
        <v>255301000014635</v>
      </c>
      <c r="S1333" t="str">
        <f>IFERROR(VLOOKUP(A1333,Table1424[],8,0),0)</f>
        <v>IOBA0002553</v>
      </c>
      <c r="T1333">
        <f>IFERROR(VLOOKUP(A1333,Table1424[],9,0),0)</f>
        <v>0</v>
      </c>
      <c r="U1333" s="40">
        <f>IFERROR(VLOOKUP(A1333,Table1424[],10,0),0)</f>
        <v>46055</v>
      </c>
      <c r="V1333">
        <f t="shared" si="90"/>
        <v>1</v>
      </c>
      <c r="W1333" t="str">
        <f t="shared" si="91"/>
        <v>Available</v>
      </c>
      <c r="X1333" s="164" t="str" cm="1">
        <f t="array" aca="1" ref="X1333" ca="1">SUBSTITUTE(SUBSTITUTE(MID(CELL("filename"),FIND("[",CELL("filename"))+1,FIND("]",CELL("filename"))-FIND("[",CELL("filename"))-1)," JH Farmer Payment-",""),".xlsx","")</f>
        <v>Indent</v>
      </c>
      <c r="Y1333" s="13">
        <f t="shared" si="92"/>
        <v>13.428016000000001</v>
      </c>
      <c r="Z1333" s="3">
        <v>0</v>
      </c>
    </row>
    <row r="1334" spans="1:26" x14ac:dyDescent="0.25">
      <c r="A1334" t="str">
        <f>CONCATENATE(Table2[[#This Row],[Code]],Table2[[#This Row],[Farmers Code]])</f>
        <v>200800070115</v>
      </c>
      <c r="B1334" s="1" t="str">
        <f>INDEX('MPG Payment'!$A:$A,MATCH(Table2[[#This Row],[Code]],'MPG Payment'!B:B,0))</f>
        <v>BMC Code :2008</v>
      </c>
      <c r="C1334" t="str">
        <f>VLOOKUP(Table2[[#This Row],[Code]],'MPG Payment'!B:C,2,0)</f>
        <v>Rampur</v>
      </c>
      <c r="D1334" s="17">
        <v>20080007</v>
      </c>
      <c r="E1334" s="17" t="s">
        <v>6873</v>
      </c>
      <c r="F1334" s="1">
        <v>14</v>
      </c>
      <c r="G1334" s="13">
        <v>63.41</v>
      </c>
      <c r="H1334" s="13">
        <v>2550.9416000000001</v>
      </c>
      <c r="I1334" s="166">
        <v>0</v>
      </c>
      <c r="J1334" s="191">
        <v>0</v>
      </c>
      <c r="K1334" s="166">
        <v>0</v>
      </c>
      <c r="L1334" s="166">
        <v>0</v>
      </c>
      <c r="M1334" s="18">
        <v>0</v>
      </c>
      <c r="N1334" s="165">
        <f>VLOOKUP(Table2[[#This Row],[Code]],'MPG Payment'!$B$4:$Z$130,25,0)</f>
        <v>0</v>
      </c>
      <c r="O1334" s="170">
        <f t="shared" si="89"/>
        <v>2551</v>
      </c>
      <c r="P1334" t="str">
        <f>IFERROR(VLOOKUP(D1334,'Bank Master'!$C$3:$D$7987,2,0),"Indirect")</f>
        <v>Direct</v>
      </c>
      <c r="Q1334" t="str">
        <f>IFERROR(VLOOKUP(A1334,Table1424[],6,0),0)</f>
        <v>PANDU ORAON</v>
      </c>
      <c r="R1334" t="str">
        <f>IFERROR(VLOOKUP(A1334,Table1424[],7,0),0)</f>
        <v>590710110001608</v>
      </c>
      <c r="S1334" t="str">
        <f>IFERROR(VLOOKUP(A1334,Table1424[],8,0),0)</f>
        <v>BKID0005907</v>
      </c>
      <c r="T1334">
        <f>IFERROR(VLOOKUP(A1334,Table1424[],9,0),0)</f>
        <v>0</v>
      </c>
      <c r="U1334" s="40">
        <f>IFERROR(VLOOKUP(A1334,Table1424[],10,0),0)</f>
        <v>46076</v>
      </c>
      <c r="V1334">
        <f t="shared" si="90"/>
        <v>1</v>
      </c>
      <c r="W1334" t="str">
        <f t="shared" si="91"/>
        <v>Available</v>
      </c>
      <c r="X1334" s="164" t="str" cm="1">
        <f t="array" aca="1" ref="X1334" ca="1">SUBSTITUTE(SUBSTITUTE(MID(CELL("filename"),FIND("[",CELL("filename"))+1,FIND("]",CELL("filename"))-FIND("[",CELL("filename"))-1)," JH Farmer Payment-",""),".xlsx","")</f>
        <v>Indent</v>
      </c>
      <c r="Y1334" s="13">
        <f t="shared" si="92"/>
        <v>28.160528623245551</v>
      </c>
      <c r="Z1334" s="3">
        <v>0</v>
      </c>
    </row>
    <row r="1335" spans="1:26" x14ac:dyDescent="0.25">
      <c r="A1335" t="str">
        <f>CONCATENATE(Table2[[#This Row],[Code]],Table2[[#This Row],[Farmers Code]])</f>
        <v>200800070116</v>
      </c>
      <c r="B1335" s="1" t="str">
        <f>INDEX('MPG Payment'!$A:$A,MATCH(Table2[[#This Row],[Code]],'MPG Payment'!B:B,0))</f>
        <v>BMC Code :2008</v>
      </c>
      <c r="C1335" t="str">
        <f>VLOOKUP(Table2[[#This Row],[Code]],'MPG Payment'!B:C,2,0)</f>
        <v>Rampur</v>
      </c>
      <c r="D1335" s="17">
        <v>20080007</v>
      </c>
      <c r="E1335" s="17" t="s">
        <v>6981</v>
      </c>
      <c r="F1335" s="1">
        <v>11</v>
      </c>
      <c r="G1335" s="13">
        <v>34.370000000000005</v>
      </c>
      <c r="H1335" s="13">
        <v>1335.117</v>
      </c>
      <c r="I1335" s="166">
        <v>0</v>
      </c>
      <c r="J1335" s="191">
        <v>0</v>
      </c>
      <c r="K1335" s="166">
        <v>0</v>
      </c>
      <c r="L1335" s="166">
        <v>0</v>
      </c>
      <c r="M1335" s="18">
        <v>0</v>
      </c>
      <c r="N1335" s="165">
        <f>VLOOKUP(Table2[[#This Row],[Code]],'MPG Payment'!$B$4:$Z$130,25,0)</f>
        <v>0</v>
      </c>
      <c r="O1335" s="170">
        <f t="shared" si="89"/>
        <v>1335</v>
      </c>
      <c r="P1335" t="str">
        <f>IFERROR(VLOOKUP(D1335,'Bank Master'!$C$3:$D$7987,2,0),"Indirect")</f>
        <v>Direct</v>
      </c>
      <c r="Q1335" t="str">
        <f>IFERROR(VLOOKUP(A1335,Table1424[],6,0),0)</f>
        <v>PARUWA ORAON</v>
      </c>
      <c r="R1335" t="str">
        <f>IFERROR(VLOOKUP(A1335,Table1424[],7,0),0)</f>
        <v>4043001700145890</v>
      </c>
      <c r="S1335" t="str">
        <f>IFERROR(VLOOKUP(A1335,Table1424[],8,0),0)</f>
        <v>PUNB0404300</v>
      </c>
      <c r="T1335">
        <f>IFERROR(VLOOKUP(A1335,Table1424[],9,0),0)</f>
        <v>0</v>
      </c>
      <c r="U1335" s="40">
        <f>IFERROR(VLOOKUP(A1335,Table1424[],10,0),0)</f>
        <v>0</v>
      </c>
      <c r="V1335">
        <f t="shared" si="90"/>
        <v>1</v>
      </c>
      <c r="W1335" t="str">
        <f t="shared" si="91"/>
        <v>Available</v>
      </c>
      <c r="X1335" s="164" t="str" cm="1">
        <f t="array" aca="1" ref="X1335" ca="1">SUBSTITUTE(SUBSTITUTE(MID(CELL("filename"),FIND("[",CELL("filename"))+1,FIND("]",CELL("filename"))-FIND("[",CELL("filename"))-1)," JH Farmer Payment-",""),".xlsx","")</f>
        <v>Indent</v>
      </c>
      <c r="Y1335" s="13">
        <f t="shared" si="92"/>
        <v>21.364979633401223</v>
      </c>
      <c r="Z1335" s="3">
        <v>0</v>
      </c>
    </row>
    <row r="1336" spans="1:26" x14ac:dyDescent="0.25">
      <c r="A1336" t="str">
        <f>CONCATENATE(Table2[[#This Row],[Code]],Table2[[#This Row],[Farmers Code]])</f>
        <v>200800070117</v>
      </c>
      <c r="B1336" s="1" t="str">
        <f>INDEX('MPG Payment'!$A:$A,MATCH(Table2[[#This Row],[Code]],'MPG Payment'!B:B,0))</f>
        <v>BMC Code :2008</v>
      </c>
      <c r="C1336" t="str">
        <f>VLOOKUP(Table2[[#This Row],[Code]],'MPG Payment'!B:C,2,0)</f>
        <v>Rampur</v>
      </c>
      <c r="D1336" s="17">
        <v>20080007</v>
      </c>
      <c r="E1336" s="17" t="s">
        <v>7262</v>
      </c>
      <c r="F1336" s="1">
        <v>12</v>
      </c>
      <c r="G1336" s="13">
        <v>58.500000000000007</v>
      </c>
      <c r="H1336" s="13">
        <v>2345.2650000000003</v>
      </c>
      <c r="I1336" s="166">
        <v>0</v>
      </c>
      <c r="J1336" s="191">
        <v>0</v>
      </c>
      <c r="K1336" s="166">
        <v>0</v>
      </c>
      <c r="L1336" s="166">
        <v>0</v>
      </c>
      <c r="M1336" s="18">
        <v>0</v>
      </c>
      <c r="N1336" s="165">
        <f>VLOOKUP(Table2[[#This Row],[Code]],'MPG Payment'!$B$4:$Z$130,25,0)</f>
        <v>0</v>
      </c>
      <c r="O1336" s="170">
        <f t="shared" si="89"/>
        <v>2345</v>
      </c>
      <c r="P1336" t="str">
        <f>IFERROR(VLOOKUP(D1336,'Bank Master'!$C$3:$D$7987,2,0),"Indirect")</f>
        <v>Direct</v>
      </c>
      <c r="Q1336" t="str">
        <f>IFERROR(VLOOKUP(A1336,Table1424[],6,0),0)</f>
        <v>RAJUL ANSARI</v>
      </c>
      <c r="R1336" t="str">
        <f>IFERROR(VLOOKUP(A1336,Table1424[],7,0),0)</f>
        <v>4043001700091227</v>
      </c>
      <c r="S1336" t="str">
        <f>IFERROR(VLOOKUP(A1336,Table1424[],8,0),0)</f>
        <v>PUNB0404300</v>
      </c>
      <c r="T1336">
        <f>IFERROR(VLOOKUP(A1336,Table1424[],9,0),0)</f>
        <v>0</v>
      </c>
      <c r="U1336" s="40">
        <f>IFERROR(VLOOKUP(A1336,Table1424[],10,0),0)</f>
        <v>0</v>
      </c>
      <c r="V1336">
        <f t="shared" si="90"/>
        <v>1</v>
      </c>
      <c r="W1336" t="str">
        <f t="shared" si="91"/>
        <v>Available</v>
      </c>
      <c r="X1336" s="164" t="str" cm="1">
        <f t="array" aca="1" ref="X1336" ca="1">SUBSTITUTE(SUBSTITUTE(MID(CELL("filename"),FIND("[",CELL("filename"))+1,FIND("]",CELL("filename"))-FIND("[",CELL("filename"))-1)," JH Farmer Payment-",""),".xlsx","")</f>
        <v>Indent</v>
      </c>
      <c r="Y1336" s="13">
        <f t="shared" si="92"/>
        <v>24.054000000000006</v>
      </c>
      <c r="Z1336" s="3">
        <v>0</v>
      </c>
    </row>
    <row r="1337" spans="1:26" x14ac:dyDescent="0.25">
      <c r="A1337" t="str">
        <f>CONCATENATE(Table2[[#This Row],[Code]],Table2[[#This Row],[Farmers Code]])</f>
        <v>200800070119</v>
      </c>
      <c r="B1337" s="1" t="str">
        <f>INDEX('MPG Payment'!$A:$A,MATCH(Table2[[#This Row],[Code]],'MPG Payment'!B:B,0))</f>
        <v>BMC Code :2008</v>
      </c>
      <c r="C1337" t="str">
        <f>VLOOKUP(Table2[[#This Row],[Code]],'MPG Payment'!B:C,2,0)</f>
        <v>Rampur</v>
      </c>
      <c r="D1337" s="17">
        <v>20080007</v>
      </c>
      <c r="E1337" s="17" t="s">
        <v>12391</v>
      </c>
      <c r="F1337" s="1">
        <v>7</v>
      </c>
      <c r="G1337" s="13">
        <v>43.36</v>
      </c>
      <c r="H1337" s="13">
        <v>1705.2879</v>
      </c>
      <c r="I1337" s="166">
        <v>0</v>
      </c>
      <c r="J1337" s="191">
        <v>0</v>
      </c>
      <c r="K1337" s="166">
        <v>0</v>
      </c>
      <c r="L1337" s="166">
        <v>0</v>
      </c>
      <c r="M1337" s="18">
        <v>0</v>
      </c>
      <c r="N1337" s="165">
        <f>VLOOKUP(Table2[[#This Row],[Code]],'MPG Payment'!$B$4:$Z$130,25,0)</f>
        <v>0</v>
      </c>
      <c r="O1337" s="170">
        <f t="shared" si="89"/>
        <v>1705</v>
      </c>
      <c r="P1337" t="str">
        <f>IFERROR(VLOOKUP(D1337,'Bank Master'!$C$3:$D$7987,2,0),"Indirect")</f>
        <v>Direct</v>
      </c>
      <c r="Q1337" t="str">
        <f>IFERROR(VLOOKUP(A1337,Table1424[],6,0),0)</f>
        <v>DHIRAN THAKUR</v>
      </c>
      <c r="R1337" t="str">
        <f>IFERROR(VLOOKUP(A1337,Table1424[],7,0),0)</f>
        <v>4043001700150926</v>
      </c>
      <c r="S1337" t="str">
        <f>IFERROR(VLOOKUP(A1337,Table1424[],8,0),0)</f>
        <v>PUNB0404300</v>
      </c>
      <c r="T1337">
        <f>IFERROR(VLOOKUP(A1337,Table1424[],9,0),0)</f>
        <v>0</v>
      </c>
      <c r="U1337" s="40">
        <f>IFERROR(VLOOKUP(A1337,Table1424[],10,0),0)</f>
        <v>46049</v>
      </c>
      <c r="V1337">
        <f t="shared" si="90"/>
        <v>1</v>
      </c>
      <c r="W1337" t="str">
        <f t="shared" si="91"/>
        <v>Available</v>
      </c>
      <c r="X1337" s="164" t="str" cm="1">
        <f t="array" aca="1" ref="X1337" ca="1">SUBSTITUTE(SUBSTITUTE(MID(CELL("filename"),FIND("[",CELL("filename"))+1,FIND("]",CELL("filename"))-FIND("[",CELL("filename"))-1)," JH Farmer Payment-",""),".xlsx","")</f>
        <v>Indent</v>
      </c>
      <c r="Y1337" s="13">
        <f t="shared" si="92"/>
        <v>13.765008417896679</v>
      </c>
      <c r="Z1337" s="3">
        <v>0</v>
      </c>
    </row>
    <row r="1338" spans="1:26" x14ac:dyDescent="0.25">
      <c r="A1338" t="str">
        <f>CONCATENATE(Table2[[#This Row],[Code]],Table2[[#This Row],[Farmers Code]])</f>
        <v>200800070120</v>
      </c>
      <c r="B1338" s="1" t="str">
        <f>INDEX('MPG Payment'!$A:$A,MATCH(Table2[[#This Row],[Code]],'MPG Payment'!B:B,0))</f>
        <v>BMC Code :2008</v>
      </c>
      <c r="C1338" t="str">
        <f>VLOOKUP(Table2[[#This Row],[Code]],'MPG Payment'!B:C,2,0)</f>
        <v>Rampur</v>
      </c>
      <c r="D1338" s="17">
        <v>20080007</v>
      </c>
      <c r="E1338" s="17" t="s">
        <v>7374</v>
      </c>
      <c r="F1338" s="1">
        <v>12</v>
      </c>
      <c r="G1338" s="13">
        <v>32.099999999999994</v>
      </c>
      <c r="H1338" s="13">
        <v>1221.7099999999998</v>
      </c>
      <c r="I1338" s="166">
        <v>0</v>
      </c>
      <c r="J1338" s="191">
        <v>0</v>
      </c>
      <c r="K1338" s="166">
        <v>0</v>
      </c>
      <c r="L1338" s="166">
        <v>0</v>
      </c>
      <c r="M1338" s="18">
        <v>0</v>
      </c>
      <c r="N1338" s="165">
        <f>VLOOKUP(Table2[[#This Row],[Code]],'MPG Payment'!$B$4:$Z$130,25,0)</f>
        <v>0</v>
      </c>
      <c r="O1338" s="170">
        <f t="shared" si="89"/>
        <v>1222</v>
      </c>
      <c r="P1338" t="str">
        <f>IFERROR(VLOOKUP(D1338,'Bank Master'!$C$3:$D$7987,2,0),"Indirect")</f>
        <v>Direct</v>
      </c>
      <c r="Q1338" t="str">
        <f>IFERROR(VLOOKUP(A1338,Table1424[],6,0),0)</f>
        <v>HEMANTI DEVI</v>
      </c>
      <c r="R1338" t="str">
        <f>IFERROR(VLOOKUP(A1338,Table1424[],7,0),0)</f>
        <v>4043001700154728</v>
      </c>
      <c r="S1338" t="str">
        <f>IFERROR(VLOOKUP(A1338,Table1424[],8,0),0)</f>
        <v>PUNB0404300</v>
      </c>
      <c r="T1338">
        <f>IFERROR(VLOOKUP(A1338,Table1424[],9,0),0)</f>
        <v>0</v>
      </c>
      <c r="U1338" s="40">
        <f>IFERROR(VLOOKUP(A1338,Table1424[],10,0),0)</f>
        <v>46097</v>
      </c>
      <c r="V1338">
        <f t="shared" si="90"/>
        <v>1</v>
      </c>
      <c r="W1338" t="str">
        <f t="shared" si="91"/>
        <v>Available</v>
      </c>
      <c r="X1338" s="164" t="str" cm="1">
        <f t="array" aca="1" ref="X1338" ca="1">SUBSTITUTE(SUBSTITUTE(MID(CELL("filename"),FIND("[",CELL("filename"))+1,FIND("]",CELL("filename"))-FIND("[",CELL("filename"))-1)," JH Farmer Payment-",""),".xlsx","")</f>
        <v>Indent</v>
      </c>
      <c r="Y1338" s="13">
        <f t="shared" si="92"/>
        <v>22.835700934579446</v>
      </c>
      <c r="Z1338" s="3">
        <v>0</v>
      </c>
    </row>
    <row r="1339" spans="1:26" x14ac:dyDescent="0.25">
      <c r="A1339" t="str">
        <f>CONCATENATE(Table2[[#This Row],[Code]],Table2[[#This Row],[Farmers Code]])</f>
        <v>200800070121</v>
      </c>
      <c r="B1339" s="1" t="str">
        <f>INDEX('MPG Payment'!$A:$A,MATCH(Table2[[#This Row],[Code]],'MPG Payment'!B:B,0))</f>
        <v>BMC Code :2008</v>
      </c>
      <c r="C1339" t="str">
        <f>VLOOKUP(Table2[[#This Row],[Code]],'MPG Payment'!B:C,2,0)</f>
        <v>Rampur</v>
      </c>
      <c r="D1339" s="17">
        <v>20080007</v>
      </c>
      <c r="E1339" s="17" t="s">
        <v>7375</v>
      </c>
      <c r="F1339" s="1">
        <v>7</v>
      </c>
      <c r="G1339" s="13">
        <v>24.39</v>
      </c>
      <c r="H1339" s="13">
        <v>904.49</v>
      </c>
      <c r="I1339" s="166">
        <v>0</v>
      </c>
      <c r="J1339" s="191">
        <v>0</v>
      </c>
      <c r="K1339" s="166">
        <v>0</v>
      </c>
      <c r="L1339" s="166">
        <v>0</v>
      </c>
      <c r="M1339" s="18">
        <v>0</v>
      </c>
      <c r="N1339" s="165">
        <f>VLOOKUP(Table2[[#This Row],[Code]],'MPG Payment'!$B$4:$Z$130,25,0)</f>
        <v>0</v>
      </c>
      <c r="O1339" s="170">
        <f t="shared" ref="O1339:O1356" si="99">IF(N1339="Yes",0,ROUND((H1339-I1339-J1339-K1339-L1339-M1339),0))</f>
        <v>904</v>
      </c>
      <c r="P1339" t="str">
        <f>IFERROR(VLOOKUP(D1339,'Bank Master'!$C$3:$D$7987,2,0),"Indirect")</f>
        <v>Direct</v>
      </c>
      <c r="Q1339" t="str">
        <f>IFERROR(VLOOKUP(A1339,Table1424[],6,0),0)</f>
        <v>SALMA KHATUN</v>
      </c>
      <c r="R1339" t="str">
        <f>IFERROR(VLOOKUP(A1339,Table1424[],7,0),0)</f>
        <v>0060010246637</v>
      </c>
      <c r="S1339" t="str">
        <f>IFERROR(VLOOKUP(A1339,Table1424[],8,0),0)</f>
        <v>PUNB0006020</v>
      </c>
      <c r="T1339">
        <f>IFERROR(VLOOKUP(A1339,Table1424[],9,0),0)</f>
        <v>0</v>
      </c>
      <c r="U1339" s="40">
        <f>IFERROR(VLOOKUP(A1339,Table1424[],10,0),0)</f>
        <v>46097</v>
      </c>
      <c r="V1339">
        <f t="shared" ref="V1339:V1356" si="100">IF(G1339&gt;0,1,0)</f>
        <v>1</v>
      </c>
      <c r="W1339" t="str">
        <f t="shared" ref="W1339:W1356" si="101">IF(Q1339=0,"Not Available","Available")</f>
        <v>Available</v>
      </c>
      <c r="X1339" s="164" t="str" cm="1">
        <f t="array" aca="1" ref="X1339" ca="1">SUBSTITUTE(SUBSTITUTE(MID(CELL("filename"),FIND("[",CELL("filename"))+1,FIND("]",CELL("filename"))-FIND("[",CELL("filename"))-1)," JH Farmer Payment-",""),".xlsx","")</f>
        <v>Indent</v>
      </c>
      <c r="Y1339" s="13">
        <f t="shared" si="92"/>
        <v>12.979561295612957</v>
      </c>
      <c r="Z1339" s="3">
        <v>0</v>
      </c>
    </row>
    <row r="1340" spans="1:26" x14ac:dyDescent="0.25">
      <c r="A1340" t="str">
        <f>CONCATENATE(Table2[[#This Row],[Code]],Table2[[#This Row],[Farmers Code]])</f>
        <v>200800070122</v>
      </c>
      <c r="B1340" s="1" t="str">
        <f>INDEX('MPG Payment'!$A:$A,MATCH(Table2[[#This Row],[Code]],'MPG Payment'!B:B,0))</f>
        <v>BMC Code :2008</v>
      </c>
      <c r="C1340" t="str">
        <f>VLOOKUP(Table2[[#This Row],[Code]],'MPG Payment'!B:C,2,0)</f>
        <v>Rampur</v>
      </c>
      <c r="D1340" s="17">
        <v>20080007</v>
      </c>
      <c r="E1340" s="17" t="s">
        <v>7376</v>
      </c>
      <c r="F1340" s="1">
        <v>13</v>
      </c>
      <c r="G1340" s="13">
        <v>35.69</v>
      </c>
      <c r="H1340" s="13">
        <v>1424.3733999999997</v>
      </c>
      <c r="I1340" s="166">
        <v>0</v>
      </c>
      <c r="J1340" s="191">
        <v>0</v>
      </c>
      <c r="K1340" s="166">
        <v>0</v>
      </c>
      <c r="L1340" s="166">
        <v>0</v>
      </c>
      <c r="M1340" s="18">
        <v>0</v>
      </c>
      <c r="N1340" s="165">
        <f>VLOOKUP(Table2[[#This Row],[Code]],'MPG Payment'!$B$4:$Z$130,25,0)</f>
        <v>0</v>
      </c>
      <c r="O1340" s="170">
        <f t="shared" si="99"/>
        <v>1424</v>
      </c>
      <c r="P1340" t="str">
        <f>IFERROR(VLOOKUP(D1340,'Bank Master'!$C$3:$D$7987,2,0),"Indirect")</f>
        <v>Direct</v>
      </c>
      <c r="Q1340" t="str">
        <f>IFERROR(VLOOKUP(A1340,Table1424[],6,0),0)</f>
        <v>ANITA ORAON</v>
      </c>
      <c r="R1340" t="str">
        <f>IFERROR(VLOOKUP(A1340,Table1424[],7,0),0)</f>
        <v>22012699228</v>
      </c>
      <c r="S1340" t="str">
        <f>IFERROR(VLOOKUP(A1340,Table1424[],8,0),0)</f>
        <v>SBIN0RRVCGB</v>
      </c>
      <c r="T1340">
        <f>IFERROR(VLOOKUP(A1340,Table1424[],9,0),0)</f>
        <v>0</v>
      </c>
      <c r="U1340" s="40">
        <f>IFERROR(VLOOKUP(A1340,Table1424[],10,0),0)</f>
        <v>46097</v>
      </c>
      <c r="V1340">
        <f t="shared" si="100"/>
        <v>1</v>
      </c>
      <c r="W1340" t="str">
        <f t="shared" si="101"/>
        <v>Available</v>
      </c>
      <c r="X1340" s="164" t="str" cm="1">
        <f t="array" aca="1" ref="X1340" ca="1">SUBSTITUTE(SUBSTITUTE(MID(CELL("filename"),FIND("[",CELL("filename"))+1,FIND("]",CELL("filename"))-FIND("[",CELL("filename"))-1)," JH Farmer Payment-",""),".xlsx","")</f>
        <v>Indent</v>
      </c>
      <c r="Y1340" s="13">
        <f t="shared" si="92"/>
        <v>25.941235920425886</v>
      </c>
      <c r="Z1340" s="3">
        <v>0</v>
      </c>
    </row>
    <row r="1341" spans="1:26" x14ac:dyDescent="0.25">
      <c r="A1341" t="str">
        <f>CONCATENATE(Table2[[#This Row],[Code]],Table2[[#This Row],[Farmers Code]])</f>
        <v>200800070124</v>
      </c>
      <c r="B1341" s="1" t="str">
        <f>INDEX('MPG Payment'!$A:$A,MATCH(Table2[[#This Row],[Code]],'MPG Payment'!B:B,0))</f>
        <v>BMC Code :2008</v>
      </c>
      <c r="C1341" t="str">
        <f>VLOOKUP(Table2[[#This Row],[Code]],'MPG Payment'!B:C,2,0)</f>
        <v>Rampur</v>
      </c>
      <c r="D1341" s="17">
        <v>20080007</v>
      </c>
      <c r="E1341" s="17" t="s">
        <v>7518</v>
      </c>
      <c r="F1341" s="1">
        <v>3</v>
      </c>
      <c r="G1341" s="13">
        <v>7.66</v>
      </c>
      <c r="H1341" s="13">
        <v>301.79999999999995</v>
      </c>
      <c r="I1341" s="166">
        <v>0</v>
      </c>
      <c r="J1341" s="191">
        <v>0</v>
      </c>
      <c r="K1341" s="166">
        <v>0</v>
      </c>
      <c r="L1341" s="166">
        <v>0</v>
      </c>
      <c r="M1341" s="18">
        <v>0</v>
      </c>
      <c r="N1341" s="165">
        <f>VLOOKUP(Table2[[#This Row],[Code]],'MPG Payment'!$B$4:$Z$130,25,0)</f>
        <v>0</v>
      </c>
      <c r="O1341" s="170">
        <f t="shared" si="99"/>
        <v>302</v>
      </c>
      <c r="P1341" t="str">
        <f>IFERROR(VLOOKUP(D1341,'Bank Master'!$C$3:$D$7987,2,0),"Indirect")</f>
        <v>Direct</v>
      </c>
      <c r="Q1341" t="str">
        <f>IFERROR(VLOOKUP(A1341,Table1424[],6,0),0)</f>
        <v>REKHA KUMARI</v>
      </c>
      <c r="R1341" t="str">
        <f>IFERROR(VLOOKUP(A1341,Table1424[],7,0),0)</f>
        <v>496810110008718</v>
      </c>
      <c r="S1341" t="str">
        <f>IFERROR(VLOOKUP(A1341,Table1424[],8,0),0)</f>
        <v>BKID0004968</v>
      </c>
      <c r="T1341">
        <f>IFERROR(VLOOKUP(A1341,Table1424[],9,0),0)</f>
        <v>0</v>
      </c>
      <c r="U1341" s="40">
        <f>IFERROR(VLOOKUP(A1341,Table1424[],10,0),0)</f>
        <v>46104</v>
      </c>
      <c r="V1341">
        <f t="shared" si="100"/>
        <v>1</v>
      </c>
      <c r="W1341" t="str">
        <f t="shared" si="101"/>
        <v>Available</v>
      </c>
      <c r="X1341" s="164" t="str" cm="1">
        <f t="array" aca="1" ref="X1341" ca="1">SUBSTITUTE(SUBSTITUTE(MID(CELL("filename"),FIND("[",CELL("filename"))+1,FIND("]",CELL("filename"))-FIND("[",CELL("filename"))-1)," JH Farmer Payment-",""),".xlsx","")</f>
        <v>Indent</v>
      </c>
      <c r="Y1341" s="13">
        <f t="shared" si="92"/>
        <v>5.9099216710182763</v>
      </c>
      <c r="Z1341" s="3">
        <v>0</v>
      </c>
    </row>
    <row r="1342" spans="1:26" x14ac:dyDescent="0.25">
      <c r="A1342" t="str">
        <f>CONCATENATE(Table2[[#This Row],[Code]],Table2[[#This Row],[Farmers Code]])</f>
        <v>200800070127</v>
      </c>
      <c r="B1342" s="1" t="str">
        <f>INDEX('MPG Payment'!$A:$A,MATCH(Table2[[#This Row],[Code]],'MPG Payment'!B:B,0))</f>
        <v>BMC Code :2008</v>
      </c>
      <c r="C1342" t="str">
        <f>VLOOKUP(Table2[[#This Row],[Code]],'MPG Payment'!B:C,2,0)</f>
        <v>Rampur</v>
      </c>
      <c r="D1342" s="17">
        <v>20080007</v>
      </c>
      <c r="E1342" s="17" t="s">
        <v>7726</v>
      </c>
      <c r="F1342" s="1">
        <v>7</v>
      </c>
      <c r="G1342" s="13">
        <v>23.26</v>
      </c>
      <c r="H1342" s="13">
        <v>893.21919999999989</v>
      </c>
      <c r="I1342" s="166">
        <v>0</v>
      </c>
      <c r="J1342" s="191">
        <v>0</v>
      </c>
      <c r="K1342" s="166">
        <v>0</v>
      </c>
      <c r="L1342" s="166">
        <v>0</v>
      </c>
      <c r="M1342" s="18">
        <v>0</v>
      </c>
      <c r="N1342" s="165">
        <f>VLOOKUP(Table2[[#This Row],[Code]],'MPG Payment'!$B$4:$Z$130,25,0)</f>
        <v>0</v>
      </c>
      <c r="O1342" s="170">
        <f t="shared" si="99"/>
        <v>893</v>
      </c>
      <c r="P1342" t="str">
        <f>IFERROR(VLOOKUP(D1342,'Bank Master'!$C$3:$D$7987,2,0),"Indirect")</f>
        <v>Direct</v>
      </c>
      <c r="Q1342" t="str">
        <f>IFERROR(VLOOKUP(A1342,Table1424[],6,0),0)</f>
        <v>SARITA ORAON</v>
      </c>
      <c r="R1342" t="str">
        <f>IFERROR(VLOOKUP(A1342,Table1424[],7,0),0)</f>
        <v>3683318264</v>
      </c>
      <c r="S1342" t="str">
        <f>IFERROR(VLOOKUP(A1342,Table1424[],8,0),0)</f>
        <v>CBIN0284248</v>
      </c>
      <c r="T1342">
        <f>IFERROR(VLOOKUP(A1342,Table1424[],9,0),0)</f>
        <v>0</v>
      </c>
      <c r="U1342" s="40">
        <f>IFERROR(VLOOKUP(A1342,Table1424[],10,0),0)</f>
        <v>46125</v>
      </c>
      <c r="V1342">
        <f t="shared" si="100"/>
        <v>1</v>
      </c>
      <c r="W1342" t="str">
        <f t="shared" si="101"/>
        <v>Available</v>
      </c>
      <c r="X1342" s="164" t="str" cm="1">
        <f t="array" aca="1" ref="X1342" ca="1">SUBSTITUTE(SUBSTITUTE(MID(CELL("filename"),FIND("[",CELL("filename"))+1,FIND("]",CELL("filename"))-FIND("[",CELL("filename"))-1)," JH Farmer Payment-",""),".xlsx","")</f>
        <v>Indent</v>
      </c>
      <c r="Y1342" s="13">
        <f t="shared" si="92"/>
        <v>13.44052966466036</v>
      </c>
      <c r="Z1342" s="3">
        <v>0</v>
      </c>
    </row>
    <row r="1343" spans="1:26" x14ac:dyDescent="0.25">
      <c r="A1343" t="str">
        <f>CONCATENATE(Table2[[#This Row],[Code]],Table2[[#This Row],[Farmers Code]])</f>
        <v>200800070128</v>
      </c>
      <c r="B1343" s="1" t="str">
        <f>INDEX('MPG Payment'!$A:$A,MATCH(Table2[[#This Row],[Code]],'MPG Payment'!B:B,0))</f>
        <v>BMC Code :2008</v>
      </c>
      <c r="C1343" t="str">
        <f>VLOOKUP(Table2[[#This Row],[Code]],'MPG Payment'!B:C,2,0)</f>
        <v>Rampur</v>
      </c>
      <c r="D1343" s="17">
        <v>20080007</v>
      </c>
      <c r="E1343" s="17" t="s">
        <v>8375</v>
      </c>
      <c r="F1343" s="1">
        <v>7</v>
      </c>
      <c r="G1343" s="13">
        <v>19.430000000000003</v>
      </c>
      <c r="H1343" s="13">
        <v>779.89</v>
      </c>
      <c r="I1343" s="166">
        <v>0</v>
      </c>
      <c r="J1343" s="191">
        <v>0</v>
      </c>
      <c r="K1343" s="166">
        <v>0</v>
      </c>
      <c r="L1343" s="166">
        <v>0</v>
      </c>
      <c r="M1343" s="18">
        <v>0</v>
      </c>
      <c r="N1343" s="165">
        <f>VLOOKUP(Table2[[#This Row],[Code]],'MPG Payment'!$B$4:$Z$130,25,0)</f>
        <v>0</v>
      </c>
      <c r="O1343" s="170">
        <f t="shared" si="99"/>
        <v>780</v>
      </c>
      <c r="P1343" t="str">
        <f>IFERROR(VLOOKUP(D1343,'Bank Master'!$C$3:$D$7987,2,0),"Indirect")</f>
        <v>Direct</v>
      </c>
      <c r="Q1343" t="str">
        <f>IFERROR(VLOOKUP(A1343,Table1424[],6,0),0)</f>
        <v>RAJINDER SAHU</v>
      </c>
      <c r="R1343" t="str">
        <f>IFERROR(VLOOKUP(A1343,Table1424[],7,0),0)</f>
        <v>49610100013866</v>
      </c>
      <c r="S1343" t="str">
        <f>IFERROR(VLOOKUP(A1343,Table1424[],8,0),0)</f>
        <v>BARB0LOHARD</v>
      </c>
      <c r="T1343">
        <f>IFERROR(VLOOKUP(A1343,Table1424[],9,0),0)</f>
        <v>0</v>
      </c>
      <c r="U1343" s="40">
        <f>IFERROR(VLOOKUP(A1343,Table1424[],10,0),0)</f>
        <v>46132</v>
      </c>
      <c r="V1343">
        <f t="shared" si="100"/>
        <v>1</v>
      </c>
      <c r="W1343" t="str">
        <f t="shared" si="101"/>
        <v>Available</v>
      </c>
      <c r="X1343" s="164" t="str" cm="1">
        <f t="array" aca="1" ref="X1343" ca="1">SUBSTITUTE(SUBSTITUTE(MID(CELL("filename"),FIND("[",CELL("filename"))+1,FIND("]",CELL("filename"))-FIND("[",CELL("filename"))-1)," JH Farmer Payment-",""),".xlsx","")</f>
        <v>Indent</v>
      </c>
      <c r="Y1343" s="13">
        <f t="shared" si="92"/>
        <v>14.048455995882653</v>
      </c>
      <c r="Z1343" s="3">
        <v>0</v>
      </c>
    </row>
    <row r="1344" spans="1:26" x14ac:dyDescent="0.25">
      <c r="A1344" t="str">
        <f>CONCATENATE(Table2[[#This Row],[Code]],Table2[[#This Row],[Farmers Code]])</f>
        <v>200800070130</v>
      </c>
      <c r="B1344" s="1" t="str">
        <f>INDEX('MPG Payment'!$A:$A,MATCH(Table2[[#This Row],[Code]],'MPG Payment'!B:B,0))</f>
        <v>BMC Code :2008</v>
      </c>
      <c r="C1344" t="str">
        <f>VLOOKUP(Table2[[#This Row],[Code]],'MPG Payment'!B:C,2,0)</f>
        <v>Rampur</v>
      </c>
      <c r="D1344" s="17">
        <v>20080007</v>
      </c>
      <c r="E1344" s="17" t="s">
        <v>8376</v>
      </c>
      <c r="F1344" s="1">
        <v>14</v>
      </c>
      <c r="G1344" s="13">
        <v>153.98000000000002</v>
      </c>
      <c r="H1344" s="13">
        <v>5825.0099</v>
      </c>
      <c r="I1344" s="166">
        <v>0</v>
      </c>
      <c r="J1344" s="191">
        <v>0</v>
      </c>
      <c r="K1344" s="166">
        <v>0</v>
      </c>
      <c r="L1344" s="166">
        <v>0</v>
      </c>
      <c r="M1344" s="18">
        <v>0</v>
      </c>
      <c r="N1344" s="165">
        <f>VLOOKUP(Table2[[#This Row],[Code]],'MPG Payment'!$B$4:$Z$130,25,0)</f>
        <v>0</v>
      </c>
      <c r="O1344" s="170">
        <f t="shared" si="99"/>
        <v>5825</v>
      </c>
      <c r="P1344" t="str">
        <f>IFERROR(VLOOKUP(D1344,'Bank Master'!$C$3:$D$7987,2,0),"Indirect")</f>
        <v>Direct</v>
      </c>
      <c r="Q1344" t="str">
        <f>IFERROR(VLOOKUP(A1344,Table1424[],6,0),0)</f>
        <v>ALTAB ANSARI</v>
      </c>
      <c r="R1344" t="str">
        <f>IFERROR(VLOOKUP(A1344,Table1424[],7,0),0)</f>
        <v>590710110008075</v>
      </c>
      <c r="S1344" t="str">
        <f>IFERROR(VLOOKUP(A1344,Table1424[],8,0),0)</f>
        <v>BKID0005907</v>
      </c>
      <c r="T1344">
        <f>IFERROR(VLOOKUP(A1344,Table1424[],9,0),0)</f>
        <v>0</v>
      </c>
      <c r="U1344" s="40">
        <f>IFERROR(VLOOKUP(A1344,Table1424[],10,0),0)</f>
        <v>46160</v>
      </c>
      <c r="V1344">
        <f t="shared" si="100"/>
        <v>1</v>
      </c>
      <c r="W1344" t="str">
        <f t="shared" si="101"/>
        <v>Available</v>
      </c>
      <c r="X1344" s="164" t="str" cm="1">
        <f t="array" aca="1" ref="X1344" ca="1">SUBSTITUTE(SUBSTITUTE(MID(CELL("filename"),FIND("[",CELL("filename"))+1,FIND("]",CELL("filename"))-FIND("[",CELL("filename"))-1)," JH Farmer Payment-",""),".xlsx","")</f>
        <v>Indent</v>
      </c>
      <c r="Y1344" s="13">
        <f t="shared" si="92"/>
        <v>26.480756786595663</v>
      </c>
      <c r="Z1344" s="3">
        <v>0</v>
      </c>
    </row>
    <row r="1345" spans="1:26" x14ac:dyDescent="0.25">
      <c r="A1345" t="str">
        <f>CONCATENATE(Table2[[#This Row],[Code]],Table2[[#This Row],[Farmers Code]])</f>
        <v>200800070132</v>
      </c>
      <c r="B1345" s="1" t="str">
        <f>INDEX('MPG Payment'!$A:$A,MATCH(Table2[[#This Row],[Code]],'MPG Payment'!B:B,0))</f>
        <v>BMC Code :2008</v>
      </c>
      <c r="C1345" t="str">
        <f>VLOOKUP(Table2[[#This Row],[Code]],'MPG Payment'!B:C,2,0)</f>
        <v>Rampur</v>
      </c>
      <c r="D1345" s="17">
        <v>20080007</v>
      </c>
      <c r="E1345" s="17" t="s">
        <v>8769</v>
      </c>
      <c r="F1345" s="1">
        <v>6</v>
      </c>
      <c r="G1345" s="13">
        <v>12.17</v>
      </c>
      <c r="H1345" s="13">
        <v>463.60939999999999</v>
      </c>
      <c r="I1345" s="166">
        <v>0</v>
      </c>
      <c r="J1345" s="191">
        <v>0</v>
      </c>
      <c r="K1345" s="166">
        <v>0</v>
      </c>
      <c r="L1345" s="166">
        <v>0</v>
      </c>
      <c r="M1345" s="18">
        <v>0</v>
      </c>
      <c r="N1345" s="165">
        <f>VLOOKUP(Table2[[#This Row],[Code]],'MPG Payment'!$B$4:$Z$130,25,0)</f>
        <v>0</v>
      </c>
      <c r="O1345" s="170">
        <f t="shared" si="99"/>
        <v>464</v>
      </c>
      <c r="P1345" t="str">
        <f>IFERROR(VLOOKUP(D1345,'Bank Master'!$C$3:$D$7987,2,0),"Indirect")</f>
        <v>Direct</v>
      </c>
      <c r="Q1345" t="str">
        <f>IFERROR(VLOOKUP(A1345,Table1424[],6,0),0)</f>
        <v>SULTANA BIBI</v>
      </c>
      <c r="R1345" t="str">
        <f>IFERROR(VLOOKUP(A1345,Table1424[],7,0),0)</f>
        <v>4043001700302343</v>
      </c>
      <c r="S1345" t="str">
        <f>IFERROR(VLOOKUP(A1345,Table1424[],8,0),0)</f>
        <v>PUNB0404300</v>
      </c>
      <c r="T1345">
        <f>IFERROR(VLOOKUP(A1345,Table1424[],9,0),0)</f>
        <v>0</v>
      </c>
      <c r="U1345" s="40">
        <f>IFERROR(VLOOKUP(A1345,Table1424[],10,0),0)</f>
        <v>46195</v>
      </c>
      <c r="V1345">
        <f t="shared" si="100"/>
        <v>1</v>
      </c>
      <c r="W1345" t="str">
        <f t="shared" si="101"/>
        <v>Available</v>
      </c>
      <c r="X1345" s="164" t="str" cm="1">
        <f t="array" aca="1" ref="X1345" ca="1">SUBSTITUTE(SUBSTITUTE(MID(CELL("filename"),FIND("[",CELL("filename"))+1,FIND("]",CELL("filename"))-FIND("[",CELL("filename"))-1)," JH Farmer Payment-",""),".xlsx","")</f>
        <v>Indent</v>
      </c>
      <c r="Y1345" s="13">
        <f t="shared" si="92"/>
        <v>11.428333607230899</v>
      </c>
      <c r="Z1345" s="3">
        <v>0</v>
      </c>
    </row>
    <row r="1346" spans="1:26" x14ac:dyDescent="0.25">
      <c r="A1346" t="str">
        <f>CONCATENATE(Table2[[#This Row],[Code]],Table2[[#This Row],[Farmers Code]])</f>
        <v>200800070133</v>
      </c>
      <c r="B1346" s="1" t="str">
        <f>INDEX('MPG Payment'!$A:$A,MATCH(Table2[[#This Row],[Code]],'MPG Payment'!B:B,0))</f>
        <v>BMC Code :2008</v>
      </c>
      <c r="C1346" t="str">
        <f>VLOOKUP(Table2[[#This Row],[Code]],'MPG Payment'!B:C,2,0)</f>
        <v>Rampur</v>
      </c>
      <c r="D1346" s="17">
        <v>20080007</v>
      </c>
      <c r="E1346" s="17" t="s">
        <v>8994</v>
      </c>
      <c r="F1346" s="1">
        <v>12</v>
      </c>
      <c r="G1346" s="13">
        <v>51.589999999999996</v>
      </c>
      <c r="H1346" s="13">
        <v>2009.155</v>
      </c>
      <c r="I1346" s="166">
        <v>0</v>
      </c>
      <c r="J1346" s="191">
        <v>0</v>
      </c>
      <c r="K1346" s="166">
        <v>0</v>
      </c>
      <c r="L1346" s="166">
        <v>0</v>
      </c>
      <c r="M1346" s="18">
        <v>0</v>
      </c>
      <c r="N1346" s="165">
        <f>VLOOKUP(Table2[[#This Row],[Code]],'MPG Payment'!$B$4:$Z$130,25,0)</f>
        <v>0</v>
      </c>
      <c r="O1346" s="170">
        <f t="shared" si="99"/>
        <v>2009</v>
      </c>
      <c r="P1346" t="str">
        <f>IFERROR(VLOOKUP(D1346,'Bank Master'!$C$3:$D$7987,2,0),"Indirect")</f>
        <v>Direct</v>
      </c>
      <c r="Q1346" t="str">
        <f>IFERROR(VLOOKUP(A1346,Table1424[],6,0),0)</f>
        <v>SONI KUMARI</v>
      </c>
      <c r="R1346" t="str">
        <f>IFERROR(VLOOKUP(A1346,Table1424[],7,0),0)</f>
        <v>4043001700251890</v>
      </c>
      <c r="S1346" t="str">
        <f>IFERROR(VLOOKUP(A1346,Table1424[],8,0),0)</f>
        <v>PUNB0404300</v>
      </c>
      <c r="T1346">
        <f>IFERROR(VLOOKUP(A1346,Table1424[],9,0),0)</f>
        <v>0</v>
      </c>
      <c r="U1346" s="40">
        <f>IFERROR(VLOOKUP(A1346,Table1424[],10,0),0)</f>
        <v>46203</v>
      </c>
      <c r="V1346">
        <f t="shared" si="100"/>
        <v>1</v>
      </c>
      <c r="W1346" t="str">
        <f t="shared" si="101"/>
        <v>Available</v>
      </c>
      <c r="X1346" s="164" t="str" cm="1">
        <f t="array" aca="1" ref="X1346" ca="1">SUBSTITUTE(SUBSTITUTE(MID(CELL("filename"),FIND("[",CELL("filename"))+1,FIND("]",CELL("filename"))-FIND("[",CELL("filename"))-1)," JH Farmer Payment-",""),".xlsx","")</f>
        <v>Indent</v>
      </c>
      <c r="Y1346" s="13">
        <f t="shared" si="92"/>
        <v>23.366795890676492</v>
      </c>
      <c r="Z1346" s="3">
        <v>0</v>
      </c>
    </row>
    <row r="1347" spans="1:26" x14ac:dyDescent="0.25">
      <c r="A1347" t="str">
        <f>CONCATENATE(Table2[[#This Row],[Code]],Table2[[#This Row],[Farmers Code]])</f>
        <v>200800070135</v>
      </c>
      <c r="B1347" s="1" t="str">
        <f>INDEX('MPG Payment'!$A:$A,MATCH(Table2[[#This Row],[Code]],'MPG Payment'!B:B,0))</f>
        <v>BMC Code :2008</v>
      </c>
      <c r="C1347" t="str">
        <f>VLOOKUP(Table2[[#This Row],[Code]],'MPG Payment'!B:C,2,0)</f>
        <v>Rampur</v>
      </c>
      <c r="D1347" s="17">
        <v>20080007</v>
      </c>
      <c r="E1347" s="17" t="s">
        <v>9084</v>
      </c>
      <c r="F1347" s="1">
        <v>14</v>
      </c>
      <c r="G1347" s="13">
        <v>31.029999999999998</v>
      </c>
      <c r="H1347" s="13">
        <v>1191.3732000000002</v>
      </c>
      <c r="I1347" s="166">
        <v>0</v>
      </c>
      <c r="J1347" s="191">
        <v>0</v>
      </c>
      <c r="K1347" s="166">
        <v>0</v>
      </c>
      <c r="L1347" s="166">
        <v>0</v>
      </c>
      <c r="M1347" s="18">
        <v>0</v>
      </c>
      <c r="N1347" s="165">
        <f>VLOOKUP(Table2[[#This Row],[Code]],'MPG Payment'!$B$4:$Z$130,25,0)</f>
        <v>0</v>
      </c>
      <c r="O1347" s="170">
        <f t="shared" si="99"/>
        <v>1191</v>
      </c>
      <c r="P1347" t="str">
        <f>IFERROR(VLOOKUP(D1347,'Bank Master'!$C$3:$D$7987,2,0),"Indirect")</f>
        <v>Direct</v>
      </c>
      <c r="Q1347" t="str">
        <f>IFERROR(VLOOKUP(A1347,Table1424[],6,0),0)</f>
        <v>SHANIYA ORAON</v>
      </c>
      <c r="R1347" t="str">
        <f>IFERROR(VLOOKUP(A1347,Table1424[],7,0),0)</f>
        <v>590710110004304</v>
      </c>
      <c r="S1347" t="str">
        <f>IFERROR(VLOOKUP(A1347,Table1424[],8,0),0)</f>
        <v>BKID0005907</v>
      </c>
      <c r="T1347">
        <f>IFERROR(VLOOKUP(A1347,Table1424[],9,0),0)</f>
        <v>0</v>
      </c>
      <c r="U1347" s="40">
        <f>IFERROR(VLOOKUP(A1347,Table1424[],10,0),0)</f>
        <v>46244</v>
      </c>
      <c r="V1347">
        <f t="shared" si="100"/>
        <v>1</v>
      </c>
      <c r="W1347" t="str">
        <f t="shared" si="101"/>
        <v>Available</v>
      </c>
      <c r="X1347" s="164" t="str" cm="1">
        <f t="array" aca="1" ref="X1347" ca="1">SUBSTITUTE(SUBSTITUTE(MID(CELL("filename"),FIND("[",CELL("filename"))+1,FIND("]",CELL("filename"))-FIND("[",CELL("filename"))-1)," JH Farmer Payment-",""),".xlsx","")</f>
        <v>Indent</v>
      </c>
      <c r="Y1347" s="13">
        <f t="shared" ref="Y1347:Y1410" si="102">(F1347*0.05)*(H1347/G1347)</f>
        <v>26.875966484047705</v>
      </c>
      <c r="Z1347" s="3">
        <v>0</v>
      </c>
    </row>
    <row r="1348" spans="1:26" x14ac:dyDescent="0.25">
      <c r="A1348" t="str">
        <f>CONCATENATE(Table2[[#This Row],[Code]],Table2[[#This Row],[Farmers Code]])</f>
        <v>200800070137</v>
      </c>
      <c r="B1348" s="1" t="str">
        <f>INDEX('MPG Payment'!$A:$A,MATCH(Table2[[#This Row],[Code]],'MPG Payment'!B:B,0))</f>
        <v>BMC Code :2008</v>
      </c>
      <c r="C1348" t="str">
        <f>VLOOKUP(Table2[[#This Row],[Code]],'MPG Payment'!B:C,2,0)</f>
        <v>Rampur</v>
      </c>
      <c r="D1348" s="17">
        <v>20080007</v>
      </c>
      <c r="E1348" s="17" t="s">
        <v>10084</v>
      </c>
      <c r="F1348" s="1">
        <v>14</v>
      </c>
      <c r="G1348" s="13">
        <v>86.430000000000021</v>
      </c>
      <c r="H1348" s="13">
        <v>3544.2732999999998</v>
      </c>
      <c r="I1348" s="166">
        <v>0</v>
      </c>
      <c r="J1348" s="191">
        <v>0</v>
      </c>
      <c r="K1348" s="166">
        <v>0</v>
      </c>
      <c r="L1348" s="166">
        <v>0</v>
      </c>
      <c r="M1348" s="18">
        <v>0</v>
      </c>
      <c r="N1348" s="165">
        <f>VLOOKUP(Table2[[#This Row],[Code]],'MPG Payment'!$B$4:$Z$130,25,0)</f>
        <v>0</v>
      </c>
      <c r="O1348" s="170">
        <f t="shared" si="99"/>
        <v>3544</v>
      </c>
      <c r="P1348" t="str">
        <f>IFERROR(VLOOKUP(D1348,'Bank Master'!$C$3:$D$7987,2,0),"Indirect")</f>
        <v>Direct</v>
      </c>
      <c r="Q1348" t="str">
        <f>IFERROR(VLOOKUP(A1348,Table1424[],6,0),0)</f>
        <v>SAJEET KUJUR</v>
      </c>
      <c r="R1348" t="str">
        <f>IFERROR(VLOOKUP(A1348,Table1424[],7,0),0)</f>
        <v>021710027086</v>
      </c>
      <c r="S1348" t="str">
        <f>IFERROR(VLOOKUP(A1348,Table1424[],8,0),0)</f>
        <v>IPOS0000001</v>
      </c>
      <c r="T1348">
        <f>IFERROR(VLOOKUP(A1348,Table1424[],9,0),0)</f>
        <v>0</v>
      </c>
      <c r="U1348" s="40">
        <f>IFERROR(VLOOKUP(A1348,Table1424[],10,0),0)</f>
        <v>46251</v>
      </c>
      <c r="V1348">
        <f t="shared" si="100"/>
        <v>1</v>
      </c>
      <c r="W1348" t="str">
        <f t="shared" si="101"/>
        <v>Available</v>
      </c>
      <c r="X1348" s="164" t="str" cm="1">
        <f t="array" aca="1" ref="X1348" ca="1">SUBSTITUTE(SUBSTITUTE(MID(CELL("filename"),FIND("[",CELL("filename"))+1,FIND("]",CELL("filename"))-FIND("[",CELL("filename"))-1)," JH Farmer Payment-",""),".xlsx","")</f>
        <v>Indent</v>
      </c>
      <c r="Y1348" s="13">
        <f t="shared" si="102"/>
        <v>28.705210112229548</v>
      </c>
      <c r="Z1348" s="3">
        <v>0</v>
      </c>
    </row>
    <row r="1349" spans="1:26" x14ac:dyDescent="0.25">
      <c r="A1349" t="str">
        <f>CONCATENATE(Table2[[#This Row],[Code]],Table2[[#This Row],[Farmers Code]])</f>
        <v>200800070138</v>
      </c>
      <c r="B1349" s="1" t="str">
        <f>INDEX('MPG Payment'!$A:$A,MATCH(Table2[[#This Row],[Code]],'MPG Payment'!B:B,0))</f>
        <v>BMC Code :2008</v>
      </c>
      <c r="C1349" t="str">
        <f>VLOOKUP(Table2[[#This Row],[Code]],'MPG Payment'!B:C,2,0)</f>
        <v>Rampur</v>
      </c>
      <c r="D1349" s="17">
        <v>20080007</v>
      </c>
      <c r="E1349" s="17" t="s">
        <v>8329</v>
      </c>
      <c r="F1349" s="1">
        <v>13</v>
      </c>
      <c r="G1349" s="13">
        <v>70.179999999999993</v>
      </c>
      <c r="H1349" s="13">
        <v>2995.1195000000002</v>
      </c>
      <c r="I1349" s="166">
        <v>0</v>
      </c>
      <c r="J1349" s="191">
        <v>0</v>
      </c>
      <c r="K1349" s="166">
        <v>0</v>
      </c>
      <c r="L1349" s="166">
        <v>0</v>
      </c>
      <c r="M1349" s="18">
        <v>0</v>
      </c>
      <c r="N1349" s="165">
        <f>VLOOKUP(Table2[[#This Row],[Code]],'MPG Payment'!$B$4:$Z$130,25,0)</f>
        <v>0</v>
      </c>
      <c r="O1349" s="170">
        <f t="shared" si="99"/>
        <v>2995</v>
      </c>
      <c r="P1349" t="str">
        <f>IFERROR(VLOOKUP(D1349,'Bank Master'!$C$3:$D$7987,2,0),"Indirect")</f>
        <v>Direct</v>
      </c>
      <c r="Q1349" t="str">
        <f>IFERROR(VLOOKUP(A1349,Table1424[],6,0),0)</f>
        <v>DIPAK KUJUR</v>
      </c>
      <c r="R1349" t="str">
        <f>IFERROR(VLOOKUP(A1349,Table1424[],7,0),0)</f>
        <v>50083557257</v>
      </c>
      <c r="S1349" t="str">
        <f>IFERROR(VLOOKUP(A1349,Table1424[],8,0),0)</f>
        <v>IDIB000L549</v>
      </c>
      <c r="T1349">
        <f>IFERROR(VLOOKUP(A1349,Table1424[],9,0),0)</f>
        <v>0</v>
      </c>
      <c r="U1349" s="40">
        <f>IFERROR(VLOOKUP(A1349,Table1424[],10,0),0)</f>
        <v>46251</v>
      </c>
      <c r="V1349">
        <f t="shared" si="100"/>
        <v>1</v>
      </c>
      <c r="W1349" t="str">
        <f t="shared" si="101"/>
        <v>Available</v>
      </c>
      <c r="X1349" s="164" t="str" cm="1">
        <f t="array" aca="1" ref="X1349" ca="1">SUBSTITUTE(SUBSTITUTE(MID(CELL("filename"),FIND("[",CELL("filename"))+1,FIND("]",CELL("filename"))-FIND("[",CELL("filename"))-1)," JH Farmer Payment-",""),".xlsx","")</f>
        <v>Indent</v>
      </c>
      <c r="Y1349" s="13">
        <f t="shared" si="102"/>
        <v>27.740491236819615</v>
      </c>
      <c r="Z1349" s="3">
        <v>0</v>
      </c>
    </row>
    <row r="1350" spans="1:26" x14ac:dyDescent="0.25">
      <c r="A1350" t="str">
        <f>CONCATENATE(Table2[[#This Row],[Code]],Table2[[#This Row],[Farmers Code]])</f>
        <v>200800070139</v>
      </c>
      <c r="B1350" s="1" t="str">
        <f>INDEX('MPG Payment'!$A:$A,MATCH(Table2[[#This Row],[Code]],'MPG Payment'!B:B,0))</f>
        <v>BMC Code :2008</v>
      </c>
      <c r="C1350" t="str">
        <f>VLOOKUP(Table2[[#This Row],[Code]],'MPG Payment'!B:C,2,0)</f>
        <v>Rampur</v>
      </c>
      <c r="D1350" s="17">
        <v>20080007</v>
      </c>
      <c r="E1350" s="17" t="s">
        <v>10085</v>
      </c>
      <c r="F1350" s="1">
        <v>6</v>
      </c>
      <c r="G1350" s="13">
        <v>27.79</v>
      </c>
      <c r="H1350" s="13">
        <v>1115.4624999999999</v>
      </c>
      <c r="I1350" s="166">
        <v>0</v>
      </c>
      <c r="J1350" s="191">
        <v>0</v>
      </c>
      <c r="K1350" s="166">
        <v>0</v>
      </c>
      <c r="L1350" s="166">
        <v>0</v>
      </c>
      <c r="M1350" s="18">
        <v>0</v>
      </c>
      <c r="N1350" s="165">
        <f>VLOOKUP(Table2[[#This Row],[Code]],'MPG Payment'!$B$4:$Z$130,25,0)</f>
        <v>0</v>
      </c>
      <c r="O1350" s="170">
        <f t="shared" si="99"/>
        <v>1115</v>
      </c>
      <c r="P1350" t="str">
        <f>IFERROR(VLOOKUP(D1350,'Bank Master'!$C$3:$D$7987,2,0),"Indirect")</f>
        <v>Direct</v>
      </c>
      <c r="Q1350" t="str">
        <f>IFERROR(VLOOKUP(A1350,Table1424[],6,0),0)</f>
        <v>RAM ORAON</v>
      </c>
      <c r="R1350" t="str">
        <f>IFERROR(VLOOKUP(A1350,Table1424[],7,0),0)</f>
        <v>021710056799</v>
      </c>
      <c r="S1350" t="str">
        <f>IFERROR(VLOOKUP(A1350,Table1424[],8,0),0)</f>
        <v>IPOS0000001</v>
      </c>
      <c r="T1350">
        <f>IFERROR(VLOOKUP(A1350,Table1424[],9,0),0)</f>
        <v>0</v>
      </c>
      <c r="U1350" s="40">
        <f>IFERROR(VLOOKUP(A1350,Table1424[],10,0),0)</f>
        <v>46258</v>
      </c>
      <c r="V1350">
        <f t="shared" si="100"/>
        <v>1</v>
      </c>
      <c r="W1350" t="str">
        <f t="shared" si="101"/>
        <v>Available</v>
      </c>
      <c r="X1350" s="164" t="str" cm="1">
        <f t="array" aca="1" ref="X1350" ca="1">SUBSTITUTE(SUBSTITUTE(MID(CELL("filename"),FIND("[",CELL("filename"))+1,FIND("]",CELL("filename"))-FIND("[",CELL("filename"))-1)," JH Farmer Payment-",""),".xlsx","")</f>
        <v>Indent</v>
      </c>
      <c r="Y1350" s="13">
        <f t="shared" si="102"/>
        <v>12.041696653472473</v>
      </c>
      <c r="Z1350" s="3">
        <v>0</v>
      </c>
    </row>
    <row r="1351" spans="1:26" x14ac:dyDescent="0.25">
      <c r="A1351" t="str">
        <f>CONCATENATE(Table2[[#This Row],[Code]],Table2[[#This Row],[Farmers Code]])</f>
        <v>200800070140</v>
      </c>
      <c r="B1351" s="1" t="str">
        <f>INDEX('MPG Payment'!$A:$A,MATCH(Table2[[#This Row],[Code]],'MPG Payment'!B:B,0))</f>
        <v>BMC Code :2008</v>
      </c>
      <c r="C1351" t="str">
        <f>VLOOKUP(Table2[[#This Row],[Code]],'MPG Payment'!B:C,2,0)</f>
        <v>Rampur</v>
      </c>
      <c r="D1351" s="17">
        <v>20080007</v>
      </c>
      <c r="E1351" s="17" t="s">
        <v>10228</v>
      </c>
      <c r="F1351" s="1">
        <v>14</v>
      </c>
      <c r="G1351" s="13">
        <v>96.000000000000014</v>
      </c>
      <c r="H1351" s="13">
        <v>3798.3875000000003</v>
      </c>
      <c r="I1351" s="166">
        <v>0</v>
      </c>
      <c r="J1351" s="191">
        <v>0</v>
      </c>
      <c r="K1351" s="166">
        <v>0</v>
      </c>
      <c r="L1351" s="166">
        <v>0</v>
      </c>
      <c r="M1351" s="18">
        <v>0</v>
      </c>
      <c r="N1351" s="165">
        <f>VLOOKUP(Table2[[#This Row],[Code]],'MPG Payment'!$B$4:$Z$130,25,0)</f>
        <v>0</v>
      </c>
      <c r="O1351" s="170">
        <f t="shared" si="99"/>
        <v>3798</v>
      </c>
      <c r="P1351" t="str">
        <f>IFERROR(VLOOKUP(D1351,'Bank Master'!$C$3:$D$7987,2,0),"Indirect")</f>
        <v>Direct</v>
      </c>
      <c r="Q1351" t="str">
        <f>IFERROR(VLOOKUP(A1351,Table1424[],6,0),0)</f>
        <v>JAYNATH MAHLI</v>
      </c>
      <c r="R1351" t="str">
        <f>IFERROR(VLOOKUP(A1351,Table1424[],7,0),0)</f>
        <v>496818210000474</v>
      </c>
      <c r="S1351" t="str">
        <f>IFERROR(VLOOKUP(A1351,Table1424[],8,0),0)</f>
        <v>BKID0004968</v>
      </c>
      <c r="T1351">
        <f>IFERROR(VLOOKUP(A1351,Table1424[],9,0),0)</f>
        <v>0</v>
      </c>
      <c r="U1351" s="40">
        <f>IFERROR(VLOOKUP(A1351,Table1424[],10,0),0)</f>
        <v>46258</v>
      </c>
      <c r="V1351">
        <f t="shared" si="100"/>
        <v>1</v>
      </c>
      <c r="W1351" t="str">
        <f t="shared" si="101"/>
        <v>Available</v>
      </c>
      <c r="X1351" s="164" t="str" cm="1">
        <f t="array" aca="1" ref="X1351" ca="1">SUBSTITUTE(SUBSTITUTE(MID(CELL("filename"),FIND("[",CELL("filename"))+1,FIND("]",CELL("filename"))-FIND("[",CELL("filename"))-1)," JH Farmer Payment-",""),".xlsx","")</f>
        <v>Indent</v>
      </c>
      <c r="Y1351" s="13">
        <f t="shared" si="102"/>
        <v>27.696575520833335</v>
      </c>
      <c r="Z1351" s="3">
        <v>0</v>
      </c>
    </row>
    <row r="1352" spans="1:26" x14ac:dyDescent="0.25">
      <c r="A1352" t="str">
        <f>CONCATENATE(Table2[[#This Row],[Code]],Table2[[#This Row],[Farmers Code]])</f>
        <v>200800070141</v>
      </c>
      <c r="B1352" s="1" t="str">
        <f>INDEX('MPG Payment'!$A:$A,MATCH(Table2[[#This Row],[Code]],'MPG Payment'!B:B,0))</f>
        <v>BMC Code :2008</v>
      </c>
      <c r="C1352" t="str">
        <f>VLOOKUP(Table2[[#This Row],[Code]],'MPG Payment'!B:C,2,0)</f>
        <v>Rampur</v>
      </c>
      <c r="D1352" s="17">
        <v>20080007</v>
      </c>
      <c r="E1352" s="17" t="s">
        <v>10654</v>
      </c>
      <c r="F1352" s="1">
        <v>2</v>
      </c>
      <c r="G1352" s="13">
        <v>8.99</v>
      </c>
      <c r="H1352" s="13">
        <v>338.55999999999995</v>
      </c>
      <c r="I1352" s="166">
        <v>0</v>
      </c>
      <c r="J1352" s="191">
        <v>0</v>
      </c>
      <c r="K1352" s="166">
        <v>0</v>
      </c>
      <c r="L1352" s="166">
        <v>0</v>
      </c>
      <c r="M1352" s="18">
        <v>0</v>
      </c>
      <c r="N1352" s="165">
        <f>VLOOKUP(Table2[[#This Row],[Code]],'MPG Payment'!$B$4:$Z$130,25,0)</f>
        <v>0</v>
      </c>
      <c r="O1352" s="170">
        <f t="shared" si="99"/>
        <v>339</v>
      </c>
      <c r="P1352" t="str">
        <f>IFERROR(VLOOKUP(D1352,'Bank Master'!$C$3:$D$7987,2,0),"Indirect")</f>
        <v>Direct</v>
      </c>
      <c r="Q1352" t="str">
        <f>IFERROR(VLOOKUP(A1352,Table1424[],6,0),0)</f>
        <v>MAHABIR MOCHI</v>
      </c>
      <c r="R1352" t="str">
        <f>IFERROR(VLOOKUP(A1352,Table1424[],7,0),0)</f>
        <v>021710078958</v>
      </c>
      <c r="S1352" t="str">
        <f>IFERROR(VLOOKUP(A1352,Table1424[],8,0),0)</f>
        <v>IPOS0000001</v>
      </c>
      <c r="T1352">
        <f>IFERROR(VLOOKUP(A1352,Table1424[],9,0),0)</f>
        <v>0</v>
      </c>
      <c r="U1352" s="40">
        <f>IFERROR(VLOOKUP(A1352,Table1424[],10,0),0)</f>
        <v>46272</v>
      </c>
      <c r="V1352">
        <f t="shared" si="100"/>
        <v>1</v>
      </c>
      <c r="W1352" t="str">
        <f t="shared" si="101"/>
        <v>Available</v>
      </c>
      <c r="X1352" s="164" t="str" cm="1">
        <f t="array" aca="1" ref="X1352" ca="1">SUBSTITUTE(SUBSTITUTE(MID(CELL("filename"),FIND("[",CELL("filename"))+1,FIND("]",CELL("filename"))-FIND("[",CELL("filename"))-1)," JH Farmer Payment-",""),".xlsx","")</f>
        <v>Indent</v>
      </c>
      <c r="Y1352" s="13">
        <f t="shared" si="102"/>
        <v>3.7659621802002223</v>
      </c>
      <c r="Z1352" s="3">
        <v>0</v>
      </c>
    </row>
    <row r="1353" spans="1:26" x14ac:dyDescent="0.25">
      <c r="A1353" t="str">
        <f>CONCATENATE(Table2[[#This Row],[Code]],Table2[[#This Row],[Farmers Code]])</f>
        <v>200800080002</v>
      </c>
      <c r="B1353" s="1" t="str">
        <f>INDEX('MPG Payment'!$A:$A,MATCH(Table2[[#This Row],[Code]],'MPG Payment'!B:B,0))</f>
        <v>BMC Code :2008</v>
      </c>
      <c r="C1353" t="str">
        <f>VLOOKUP(Table2[[#This Row],[Code]],'MPG Payment'!B:C,2,0)</f>
        <v>Ningni</v>
      </c>
      <c r="D1353" s="17">
        <v>20080008</v>
      </c>
      <c r="E1353" s="17" t="s">
        <v>17</v>
      </c>
      <c r="F1353" s="1">
        <v>3</v>
      </c>
      <c r="G1353" s="13">
        <v>469.5</v>
      </c>
      <c r="H1353" s="13">
        <v>18169.803</v>
      </c>
      <c r="I1353" s="166">
        <v>0</v>
      </c>
      <c r="J1353" s="191">
        <v>0</v>
      </c>
      <c r="K1353" s="166">
        <v>0</v>
      </c>
      <c r="L1353" s="166">
        <v>0</v>
      </c>
      <c r="M1353" s="18">
        <v>0</v>
      </c>
      <c r="N1353" s="165">
        <f>VLOOKUP(Table2[[#This Row],[Code]],'MPG Payment'!$B$4:$Z$130,25,0)</f>
        <v>0</v>
      </c>
      <c r="O1353" s="170">
        <f t="shared" si="99"/>
        <v>18170</v>
      </c>
      <c r="P1353" t="str">
        <f>IFERROR(VLOOKUP(D1353,'Bank Master'!$C$3:$D$7987,2,0),"Indirect")</f>
        <v>Direct</v>
      </c>
      <c r="Q1353" t="str">
        <f>IFERROR(VLOOKUP(A1353,Table1424[],6,0),0)</f>
        <v>Prabhat Sahu</v>
      </c>
      <c r="R1353" t="str">
        <f>IFERROR(VLOOKUP(A1353,Table1424[],7,0),0)</f>
        <v>49610100012908</v>
      </c>
      <c r="S1353" t="str">
        <f>IFERROR(VLOOKUP(A1353,Table1424[],8,0),0)</f>
        <v>BARB0LOHARD</v>
      </c>
      <c r="T1353">
        <f>IFERROR(VLOOKUP(A1353,Table1424[],9,0),0)</f>
        <v>0</v>
      </c>
      <c r="U1353" s="40">
        <f>IFERROR(VLOOKUP(A1353,Table1424[],10,0),0)</f>
        <v>45804</v>
      </c>
      <c r="V1353">
        <f t="shared" si="100"/>
        <v>1</v>
      </c>
      <c r="W1353" t="str">
        <f t="shared" si="101"/>
        <v>Available</v>
      </c>
      <c r="X1353" s="164" t="str" cm="1">
        <f t="array" aca="1" ref="X1353" ca="1">SUBSTITUTE(SUBSTITUTE(MID(CELL("filename"),FIND("[",CELL("filename"))+1,FIND("]",CELL("filename"))-FIND("[",CELL("filename"))-1)," JH Farmer Payment-",""),".xlsx","")</f>
        <v>Indent</v>
      </c>
      <c r="Y1353" s="13">
        <f t="shared" si="102"/>
        <v>5.8050488817891379</v>
      </c>
      <c r="Z1353" s="3">
        <v>0</v>
      </c>
    </row>
    <row r="1354" spans="1:26" x14ac:dyDescent="0.25">
      <c r="A1354" t="str">
        <f>CONCATENATE(Table2[[#This Row],[Code]],Table2[[#This Row],[Farmers Code]])</f>
        <v>200800090006</v>
      </c>
      <c r="B1354" s="1" t="str">
        <f>INDEX('MPG Payment'!$A:$A,MATCH(Table2[[#This Row],[Code]],'MPG Payment'!B:B,0))</f>
        <v>BMC Code :2008</v>
      </c>
      <c r="C1354" t="str">
        <f>VLOOKUP(Table2[[#This Row],[Code]],'MPG Payment'!B:C,2,0)</f>
        <v>MASHMANO</v>
      </c>
      <c r="D1354" s="17">
        <v>20080009</v>
      </c>
      <c r="E1354" s="17" t="s">
        <v>19</v>
      </c>
      <c r="F1354" s="1">
        <v>14</v>
      </c>
      <c r="G1354" s="13">
        <v>61.300000000000011</v>
      </c>
      <c r="H1354" s="13">
        <v>2528.8458000000001</v>
      </c>
      <c r="I1354" s="166">
        <v>0</v>
      </c>
      <c r="J1354" s="191">
        <v>0</v>
      </c>
      <c r="K1354" s="166">
        <v>0</v>
      </c>
      <c r="L1354" s="166">
        <v>0</v>
      </c>
      <c r="M1354" s="18">
        <v>0</v>
      </c>
      <c r="N1354" s="165">
        <f>VLOOKUP(Table2[[#This Row],[Code]],'MPG Payment'!$B$4:$Z$130,25,0)</f>
        <v>0</v>
      </c>
      <c r="O1354" s="170">
        <f t="shared" si="99"/>
        <v>2529</v>
      </c>
      <c r="P1354" t="str">
        <f>IFERROR(VLOOKUP(D1354,'Bank Master'!$C$3:$D$7987,2,0),"Indirect")</f>
        <v>Direct</v>
      </c>
      <c r="Q1354" t="str">
        <f>IFERROR(VLOOKUP(A1354,Table1424[],6,0),0)</f>
        <v>MOQIM ALAM</v>
      </c>
      <c r="R1354" t="str">
        <f>IFERROR(VLOOKUP(A1354,Table1424[],7,0),0)</f>
        <v>590610110006412</v>
      </c>
      <c r="S1354" t="str">
        <f>IFERROR(VLOOKUP(A1354,Table1424[],8,0),0)</f>
        <v>BKID0005906</v>
      </c>
      <c r="T1354">
        <f>IFERROR(VLOOKUP(A1354,Table1424[],9,0),0)</f>
        <v>0</v>
      </c>
      <c r="U1354" s="40">
        <f>IFERROR(VLOOKUP(A1354,Table1424[],10,0),0)</f>
        <v>45908</v>
      </c>
      <c r="V1354">
        <f t="shared" si="100"/>
        <v>1</v>
      </c>
      <c r="W1354" t="str">
        <f t="shared" si="101"/>
        <v>Available</v>
      </c>
      <c r="X1354" s="164" t="str" cm="1">
        <f t="array" aca="1" ref="X1354" ca="1">SUBSTITUTE(SUBSTITUTE(MID(CELL("filename"),FIND("[",CELL("filename"))+1,FIND("]",CELL("filename"))-FIND("[",CELL("filename"))-1)," JH Farmer Payment-",""),".xlsx","")</f>
        <v>Indent</v>
      </c>
      <c r="Y1354" s="13">
        <f t="shared" si="102"/>
        <v>28.87752137030995</v>
      </c>
      <c r="Z1354" s="3">
        <v>0</v>
      </c>
    </row>
    <row r="1355" spans="1:26" x14ac:dyDescent="0.25">
      <c r="A1355" t="str">
        <f>CONCATENATE(Table2[[#This Row],[Code]],Table2[[#This Row],[Farmers Code]])</f>
        <v>200800090011</v>
      </c>
      <c r="B1355" s="1" t="str">
        <f>INDEX('MPG Payment'!$A:$A,MATCH(Table2[[#This Row],[Code]],'MPG Payment'!B:B,0))</f>
        <v>BMC Code :2008</v>
      </c>
      <c r="C1355" t="str">
        <f>VLOOKUP(Table2[[#This Row],[Code]],'MPG Payment'!B:C,2,0)</f>
        <v>MASHMANO</v>
      </c>
      <c r="D1355" s="17">
        <v>20080009</v>
      </c>
      <c r="E1355" s="17" t="s">
        <v>22</v>
      </c>
      <c r="F1355" s="1">
        <v>10</v>
      </c>
      <c r="G1355" s="13">
        <v>424.08</v>
      </c>
      <c r="H1355" s="13">
        <v>18128.031999999999</v>
      </c>
      <c r="I1355" s="166">
        <v>0</v>
      </c>
      <c r="J1355" s="191">
        <v>0</v>
      </c>
      <c r="K1355" s="166">
        <v>0</v>
      </c>
      <c r="L1355" s="166">
        <v>0</v>
      </c>
      <c r="M1355" s="18">
        <v>0</v>
      </c>
      <c r="N1355" s="165">
        <f>VLOOKUP(Table2[[#This Row],[Code]],'MPG Payment'!$B$4:$Z$130,25,0)</f>
        <v>0</v>
      </c>
      <c r="O1355" s="170">
        <f t="shared" si="99"/>
        <v>18128</v>
      </c>
      <c r="P1355" t="str">
        <f>IFERROR(VLOOKUP(D1355,'Bank Master'!$C$3:$D$7987,2,0),"Indirect")</f>
        <v>Direct</v>
      </c>
      <c r="Q1355" t="str">
        <f>IFERROR(VLOOKUP(A1355,Table1424[],6,0),0)</f>
        <v>KARIMUDDIN ANSARI</v>
      </c>
      <c r="R1355" t="str">
        <f>IFERROR(VLOOKUP(A1355,Table1424[],7,0),0)</f>
        <v>590618210000118</v>
      </c>
      <c r="S1355" t="str">
        <f>IFERROR(VLOOKUP(A1355,Table1424[],8,0),0)</f>
        <v>BKID0005906</v>
      </c>
      <c r="T1355">
        <f>IFERROR(VLOOKUP(A1355,Table1424[],9,0),0)</f>
        <v>0</v>
      </c>
      <c r="U1355" s="40">
        <f>IFERROR(VLOOKUP(A1355,Table1424[],10,0),0)</f>
        <v>45986</v>
      </c>
      <c r="V1355">
        <f t="shared" si="100"/>
        <v>1</v>
      </c>
      <c r="W1355" t="str">
        <f t="shared" si="101"/>
        <v>Available</v>
      </c>
      <c r="X1355" s="164" t="str" cm="1">
        <f t="array" aca="1" ref="X1355" ca="1">SUBSTITUTE(SUBSTITUTE(MID(CELL("filename"),FIND("[",CELL("filename"))+1,FIND("]",CELL("filename"))-FIND("[",CELL("filename"))-1)," JH Farmer Payment-",""),".xlsx","")</f>
        <v>Indent</v>
      </c>
      <c r="Y1355" s="13">
        <f t="shared" si="102"/>
        <v>21.373363516317674</v>
      </c>
      <c r="Z1355" s="3">
        <v>0</v>
      </c>
    </row>
    <row r="1356" spans="1:26" x14ac:dyDescent="0.25">
      <c r="A1356" t="str">
        <f>CONCATENATE(Table2[[#This Row],[Code]],Table2[[#This Row],[Farmers Code]])</f>
        <v>200800090021</v>
      </c>
      <c r="B1356" s="1" t="str">
        <f>INDEX('MPG Payment'!$A:$A,MATCH(Table2[[#This Row],[Code]],'MPG Payment'!B:B,0))</f>
        <v>BMC Code :2008</v>
      </c>
      <c r="C1356" t="str">
        <f>VLOOKUP(Table2[[#This Row],[Code]],'MPG Payment'!B:C,2,0)</f>
        <v>MASHMANO</v>
      </c>
      <c r="D1356" s="17">
        <v>20080009</v>
      </c>
      <c r="E1356" s="17" t="s">
        <v>28</v>
      </c>
      <c r="F1356" s="1">
        <v>14</v>
      </c>
      <c r="G1356" s="13">
        <v>48.720000000000006</v>
      </c>
      <c r="H1356" s="13">
        <v>1982.4808999999998</v>
      </c>
      <c r="I1356" s="166">
        <v>0</v>
      </c>
      <c r="J1356" s="191">
        <v>0</v>
      </c>
      <c r="K1356" s="166">
        <v>0</v>
      </c>
      <c r="L1356" s="166">
        <v>0</v>
      </c>
      <c r="M1356" s="18">
        <v>0</v>
      </c>
      <c r="N1356" s="165">
        <f>VLOOKUP(Table2[[#This Row],[Code]],'MPG Payment'!$B$4:$Z$130,25,0)</f>
        <v>0</v>
      </c>
      <c r="O1356" s="170">
        <f t="shared" si="99"/>
        <v>1982</v>
      </c>
      <c r="P1356" t="str">
        <f>IFERROR(VLOOKUP(D1356,'Bank Master'!$C$3:$D$7987,2,0),"Indirect")</f>
        <v>Direct</v>
      </c>
      <c r="Q1356" t="str">
        <f>IFERROR(VLOOKUP(A1356,Table1424[],6,0),0)</f>
        <v>SAMIM ANSARI</v>
      </c>
      <c r="R1356" t="str">
        <f>IFERROR(VLOOKUP(A1356,Table1424[],7,0),0)</f>
        <v>22013073357</v>
      </c>
      <c r="S1356" t="str">
        <f>IFERROR(VLOOKUP(A1356,Table1424[],8,0),0)</f>
        <v>SBIN0RRVCGB</v>
      </c>
      <c r="T1356">
        <f>IFERROR(VLOOKUP(A1356,Table1424[],9,0),0)</f>
        <v>0</v>
      </c>
      <c r="U1356" s="40">
        <f>IFERROR(VLOOKUP(A1356,Table1424[],10,0),0)</f>
        <v>46104</v>
      </c>
      <c r="V1356">
        <f t="shared" si="100"/>
        <v>1</v>
      </c>
      <c r="W1356" t="str">
        <f t="shared" si="101"/>
        <v>Available</v>
      </c>
      <c r="X1356" s="164" t="str" cm="1">
        <f t="array" aca="1" ref="X1356" ca="1">SUBSTITUTE(SUBSTITUTE(MID(CELL("filename"),FIND("[",CELL("filename"))+1,FIND("]",CELL("filename"))-FIND("[",CELL("filename"))-1)," JH Farmer Payment-",""),".xlsx","")</f>
        <v>Indent</v>
      </c>
      <c r="Y1356" s="13">
        <f t="shared" si="102"/>
        <v>28.48392097701149</v>
      </c>
      <c r="Z1356" s="3">
        <v>0</v>
      </c>
    </row>
    <row r="1357" spans="1:26" x14ac:dyDescent="0.25">
      <c r="A1357" t="str">
        <f>CONCATENATE(Table2[[#This Row],[Code]],Table2[[#This Row],[Farmers Code]])</f>
        <v>200800100002</v>
      </c>
      <c r="B1357" s="1" t="str">
        <f>INDEX('MPG Payment'!$A:$A,MATCH(Table2[[#This Row],[Code]],'MPG Payment'!B:B,0))</f>
        <v>BMC Code :2008</v>
      </c>
      <c r="C1357" t="str">
        <f>VLOOKUP(Table2[[#This Row],[Code]],'MPG Payment'!B:C,2,0)</f>
        <v>PAHARKESA</v>
      </c>
      <c r="D1357" s="17">
        <v>20080010</v>
      </c>
      <c r="E1357" s="17" t="s">
        <v>17</v>
      </c>
      <c r="F1357" s="1">
        <v>7</v>
      </c>
      <c r="G1357" s="13">
        <v>316.34000000000003</v>
      </c>
      <c r="H1357" s="13">
        <v>16016.701300000001</v>
      </c>
      <c r="I1357" s="166">
        <v>0</v>
      </c>
      <c r="J1357" s="191">
        <v>0</v>
      </c>
      <c r="K1357" s="166">
        <v>396.40000000000146</v>
      </c>
      <c r="L1357" s="166">
        <v>0</v>
      </c>
      <c r="M1357" s="18">
        <v>0</v>
      </c>
      <c r="N1357" s="165">
        <f>VLOOKUP(Table2[[#This Row],[Code]],'MPG Payment'!$B$4:$Z$130,25,0)</f>
        <v>0</v>
      </c>
      <c r="O1357" s="170">
        <f t="shared" ref="O1357:O1375" si="103">IF(N1357="Yes",0,ROUND((H1357-I1357-J1357-K1357-L1357-M1357),0))</f>
        <v>15620</v>
      </c>
      <c r="P1357" t="str">
        <f>IFERROR(VLOOKUP(D1357,'Bank Master'!$C$3:$D$7987,2,0),"Indirect")</f>
        <v>Direct</v>
      </c>
      <c r="Q1357" t="str">
        <f>IFERROR(VLOOKUP(A1357,Table1424[],6,0),0)</f>
        <v>Umesh Oraon</v>
      </c>
      <c r="R1357" t="str">
        <f>IFERROR(VLOOKUP(A1357,Table1424[],7,0),0)</f>
        <v>43631981338</v>
      </c>
      <c r="S1357" t="str">
        <f>IFERROR(VLOOKUP(A1357,Table1424[],8,0),0)</f>
        <v>SBIN0014342</v>
      </c>
      <c r="T1357" t="str">
        <f>IFERROR(VLOOKUP(A1357,Table1424[],9,0),0)</f>
        <v>STATE BANK OF INDIA</v>
      </c>
      <c r="U1357" s="40">
        <f>IFERROR(VLOOKUP(A1357,Table1424[],10,0),0)</f>
        <v>0</v>
      </c>
      <c r="V1357">
        <f t="shared" ref="V1357:V1375" si="104">IF(G1357&gt;0,1,0)</f>
        <v>1</v>
      </c>
      <c r="W1357" t="str">
        <f t="shared" ref="W1357:W1375" si="105">IF(Q1357=0,"Not Available","Available")</f>
        <v>Available</v>
      </c>
      <c r="X1357" s="164" t="str" cm="1">
        <f t="array" aca="1" ref="X1357" ca="1">SUBSTITUTE(SUBSTITUTE(MID(CELL("filename"),FIND("[",CELL("filename"))+1,FIND("]",CELL("filename"))-FIND("[",CELL("filename"))-1)," JH Farmer Payment-",""),".xlsx","")</f>
        <v>Indent</v>
      </c>
      <c r="Y1357" s="13">
        <f t="shared" si="102"/>
        <v>17.720950417272554</v>
      </c>
      <c r="Z1357" s="3">
        <v>0</v>
      </c>
    </row>
    <row r="1358" spans="1:26" x14ac:dyDescent="0.25">
      <c r="A1358" t="str">
        <f>CONCATENATE(Table2[[#This Row],[Code]],Table2[[#This Row],[Farmers Code]])</f>
        <v>200800100004</v>
      </c>
      <c r="B1358" s="1" t="str">
        <f>INDEX('MPG Payment'!$A:$A,MATCH(Table2[[#This Row],[Code]],'MPG Payment'!B:B,0))</f>
        <v>BMC Code :2008</v>
      </c>
      <c r="C1358" t="str">
        <f>VLOOKUP(Table2[[#This Row],[Code]],'MPG Payment'!B:C,2,0)</f>
        <v>PAHARKESA</v>
      </c>
      <c r="D1358" s="17">
        <v>20080010</v>
      </c>
      <c r="E1358" s="17" t="s">
        <v>1</v>
      </c>
      <c r="F1358" s="1">
        <v>7</v>
      </c>
      <c r="G1358" s="13">
        <v>25.04</v>
      </c>
      <c r="H1358" s="13">
        <v>1136.7283</v>
      </c>
      <c r="I1358" s="166">
        <v>0</v>
      </c>
      <c r="J1358" s="191">
        <v>0</v>
      </c>
      <c r="K1358" s="166">
        <v>0</v>
      </c>
      <c r="L1358" s="166">
        <v>0</v>
      </c>
      <c r="M1358" s="18">
        <v>0</v>
      </c>
      <c r="N1358" s="165">
        <f>VLOOKUP(Table2[[#This Row],[Code]],'MPG Payment'!$B$4:$Z$130,25,0)</f>
        <v>0</v>
      </c>
      <c r="O1358" s="170">
        <f t="shared" si="103"/>
        <v>1137</v>
      </c>
      <c r="P1358" t="str">
        <f>IFERROR(VLOOKUP(D1358,'Bank Master'!$C$3:$D$7987,2,0),"Indirect")</f>
        <v>Direct</v>
      </c>
      <c r="Q1358" t="str">
        <f>IFERROR(VLOOKUP(A1358,Table1424[],6,0),0)</f>
        <v>SERAJ ANSARI</v>
      </c>
      <c r="R1358" t="str">
        <f>IFERROR(VLOOKUP(A1358,Table1424[],7,0),0)</f>
        <v>021110003480</v>
      </c>
      <c r="S1358" t="str">
        <f>IFERROR(VLOOKUP(A1358,Table1424[],8,0),0)</f>
        <v>IPOS0000001</v>
      </c>
      <c r="T1358">
        <f>IFERROR(VLOOKUP(A1358,Table1424[],9,0),0)</f>
        <v>0</v>
      </c>
      <c r="U1358" s="40">
        <f>IFERROR(VLOOKUP(A1358,Table1424[],10,0),0)</f>
        <v>0</v>
      </c>
      <c r="V1358">
        <f t="shared" si="104"/>
        <v>1</v>
      </c>
      <c r="W1358" t="str">
        <f t="shared" si="105"/>
        <v>Available</v>
      </c>
      <c r="X1358" s="164" t="str" cm="1">
        <f t="array" aca="1" ref="X1358" ca="1">SUBSTITUTE(SUBSTITUTE(MID(CELL("filename"),FIND("[",CELL("filename"))+1,FIND("]",CELL("filename"))-FIND("[",CELL("filename"))-1)," JH Farmer Payment-",""),".xlsx","")</f>
        <v>Indent</v>
      </c>
      <c r="Y1358" s="13">
        <f t="shared" si="102"/>
        <v>15.888774161341853</v>
      </c>
      <c r="Z1358" s="3">
        <v>0</v>
      </c>
    </row>
    <row r="1359" spans="1:26" x14ac:dyDescent="0.25">
      <c r="A1359" t="str">
        <f>CONCATENATE(Table2[[#This Row],[Code]],Table2[[#This Row],[Farmers Code]])</f>
        <v>200800100007</v>
      </c>
      <c r="B1359" s="1" t="str">
        <f>INDEX('MPG Payment'!$A:$A,MATCH(Table2[[#This Row],[Code]],'MPG Payment'!B:B,0))</f>
        <v>BMC Code :2008</v>
      </c>
      <c r="C1359" t="str">
        <f>VLOOKUP(Table2[[#This Row],[Code]],'MPG Payment'!B:C,2,0)</f>
        <v>PAHARKESA</v>
      </c>
      <c r="D1359" s="17">
        <v>20080010</v>
      </c>
      <c r="E1359" s="17" t="s">
        <v>20</v>
      </c>
      <c r="F1359" s="1">
        <v>7</v>
      </c>
      <c r="G1359" s="13">
        <v>152.1</v>
      </c>
      <c r="H1359" s="13">
        <v>7015.5821999999998</v>
      </c>
      <c r="I1359" s="166">
        <v>0</v>
      </c>
      <c r="J1359" s="191">
        <v>0</v>
      </c>
      <c r="K1359" s="166">
        <v>0</v>
      </c>
      <c r="L1359" s="166">
        <v>0</v>
      </c>
      <c r="M1359" s="18">
        <v>0</v>
      </c>
      <c r="N1359" s="165">
        <f>VLOOKUP(Table2[[#This Row],[Code]],'MPG Payment'!$B$4:$Z$130,25,0)</f>
        <v>0</v>
      </c>
      <c r="O1359" s="170">
        <f t="shared" si="103"/>
        <v>7016</v>
      </c>
      <c r="P1359" t="str">
        <f>IFERROR(VLOOKUP(D1359,'Bank Master'!$C$3:$D$7987,2,0),"Indirect")</f>
        <v>Direct</v>
      </c>
      <c r="Q1359" t="str">
        <f>IFERROR(VLOOKUP(A1359,Table1424[],6,0),0)</f>
        <v>SUNITA KACHHAP</v>
      </c>
      <c r="R1359" t="str">
        <f>IFERROR(VLOOKUP(A1359,Table1424[],7,0),0)</f>
        <v>021110026510</v>
      </c>
      <c r="S1359" t="str">
        <f>IFERROR(VLOOKUP(A1359,Table1424[],8,0),0)</f>
        <v>IPOS0000001</v>
      </c>
      <c r="T1359">
        <f>IFERROR(VLOOKUP(A1359,Table1424[],9,0),0)</f>
        <v>0</v>
      </c>
      <c r="U1359" s="40">
        <f>IFERROR(VLOOKUP(A1359,Table1424[],10,0),0)</f>
        <v>0</v>
      </c>
      <c r="V1359">
        <f t="shared" si="104"/>
        <v>1</v>
      </c>
      <c r="W1359" t="str">
        <f t="shared" si="105"/>
        <v>Available</v>
      </c>
      <c r="X1359" s="164" t="str" cm="1">
        <f t="array" aca="1" ref="X1359" ca="1">SUBSTITUTE(SUBSTITUTE(MID(CELL("filename"),FIND("[",CELL("filename"))+1,FIND("]",CELL("filename"))-FIND("[",CELL("filename"))-1)," JH Farmer Payment-",""),".xlsx","")</f>
        <v>Indent</v>
      </c>
      <c r="Y1359" s="13">
        <f t="shared" si="102"/>
        <v>16.143680276134123</v>
      </c>
      <c r="Z1359" s="3">
        <v>0</v>
      </c>
    </row>
    <row r="1360" spans="1:26" x14ac:dyDescent="0.25">
      <c r="A1360" t="str">
        <f>CONCATENATE(Table2[[#This Row],[Code]],Table2[[#This Row],[Farmers Code]])</f>
        <v>200800100016</v>
      </c>
      <c r="B1360" s="1" t="str">
        <f>INDEX('MPG Payment'!$A:$A,MATCH(Table2[[#This Row],[Code]],'MPG Payment'!B:B,0))</f>
        <v>BMC Code :2008</v>
      </c>
      <c r="C1360" t="str">
        <f>VLOOKUP(Table2[[#This Row],[Code]],'MPG Payment'!B:C,2,0)</f>
        <v>PAHARKESA</v>
      </c>
      <c r="D1360" s="17">
        <v>20080010</v>
      </c>
      <c r="E1360" s="17" t="s">
        <v>26</v>
      </c>
      <c r="F1360" s="1">
        <v>7</v>
      </c>
      <c r="G1360" s="13">
        <v>19.150000000000002</v>
      </c>
      <c r="H1360" s="13">
        <v>820.70099999999991</v>
      </c>
      <c r="I1360" s="166">
        <v>0</v>
      </c>
      <c r="J1360" s="191">
        <v>0</v>
      </c>
      <c r="K1360" s="166">
        <v>0</v>
      </c>
      <c r="L1360" s="166">
        <v>0</v>
      </c>
      <c r="M1360" s="18">
        <v>0</v>
      </c>
      <c r="N1360" s="165">
        <f>VLOOKUP(Table2[[#This Row],[Code]],'MPG Payment'!$B$4:$Z$130,25,0)</f>
        <v>0</v>
      </c>
      <c r="O1360" s="170">
        <f t="shared" si="103"/>
        <v>821</v>
      </c>
      <c r="P1360" t="str">
        <f>IFERROR(VLOOKUP(D1360,'Bank Master'!$C$3:$D$7987,2,0),"Indirect")</f>
        <v>Direct</v>
      </c>
      <c r="Q1360" t="str">
        <f>IFERROR(VLOOKUP(A1360,Table1424[],6,0),0)</f>
        <v>SOHANI PARWEEN</v>
      </c>
      <c r="R1360" t="str">
        <f>IFERROR(VLOOKUP(A1360,Table1424[],7,0),0)</f>
        <v>7679884747</v>
      </c>
      <c r="S1360" t="str">
        <f>IFERROR(VLOOKUP(A1360,Table1424[],8,0),0)</f>
        <v>IDIB000B765</v>
      </c>
      <c r="T1360">
        <f>IFERROR(VLOOKUP(A1360,Table1424[],9,0),0)</f>
        <v>0</v>
      </c>
      <c r="U1360" s="40">
        <f>IFERROR(VLOOKUP(A1360,Table1424[],10,0),0)</f>
        <v>0</v>
      </c>
      <c r="V1360">
        <f t="shared" si="104"/>
        <v>1</v>
      </c>
      <c r="W1360" t="str">
        <f t="shared" si="105"/>
        <v>Available</v>
      </c>
      <c r="X1360" s="164" t="str" cm="1">
        <f t="array" aca="1" ref="X1360" ca="1">SUBSTITUTE(SUBSTITUTE(MID(CELL("filename"),FIND("[",CELL("filename"))+1,FIND("]",CELL("filename"))-FIND("[",CELL("filename"))-1)," JH Farmer Payment-",""),".xlsx","")</f>
        <v>Indent</v>
      </c>
      <c r="Y1360" s="13">
        <f t="shared" si="102"/>
        <v>14.999757180156656</v>
      </c>
      <c r="Z1360" s="3">
        <v>0</v>
      </c>
    </row>
    <row r="1361" spans="1:26" x14ac:dyDescent="0.25">
      <c r="A1361" t="str">
        <f>CONCATENATE(Table2[[#This Row],[Code]],Table2[[#This Row],[Farmers Code]])</f>
        <v>200800100021</v>
      </c>
      <c r="B1361" s="1" t="str">
        <f>INDEX('MPG Payment'!$A:$A,MATCH(Table2[[#This Row],[Code]],'MPG Payment'!B:B,0))</f>
        <v>BMC Code :2008</v>
      </c>
      <c r="C1361" t="str">
        <f>VLOOKUP(Table2[[#This Row],[Code]],'MPG Payment'!B:C,2,0)</f>
        <v>PAHARKESA</v>
      </c>
      <c r="D1361" s="17">
        <v>20080010</v>
      </c>
      <c r="E1361" s="17" t="s">
        <v>28</v>
      </c>
      <c r="F1361" s="1">
        <v>2</v>
      </c>
      <c r="G1361" s="13">
        <v>7.15</v>
      </c>
      <c r="H1361" s="13">
        <v>262.77949999999998</v>
      </c>
      <c r="I1361" s="166">
        <v>0</v>
      </c>
      <c r="J1361" s="191">
        <v>0</v>
      </c>
      <c r="K1361" s="166">
        <v>0</v>
      </c>
      <c r="L1361" s="166">
        <v>0</v>
      </c>
      <c r="M1361" s="18">
        <v>0</v>
      </c>
      <c r="N1361" s="165">
        <f>VLOOKUP(Table2[[#This Row],[Code]],'MPG Payment'!$B$4:$Z$130,25,0)</f>
        <v>0</v>
      </c>
      <c r="O1361" s="170">
        <f t="shared" si="103"/>
        <v>263</v>
      </c>
      <c r="P1361" t="str">
        <f>IFERROR(VLOOKUP(D1361,'Bank Master'!$C$3:$D$7987,2,0),"Indirect")</f>
        <v>Direct</v>
      </c>
      <c r="Q1361" t="str">
        <f>IFERROR(VLOOKUP(A1361,Table1424[],6,0),0)</f>
        <v>DEBANTI DEVI</v>
      </c>
      <c r="R1361" t="str">
        <f>IFERROR(VLOOKUP(A1361,Table1424[],7,0),0)</f>
        <v>496910110004616</v>
      </c>
      <c r="S1361" t="str">
        <f>IFERROR(VLOOKUP(A1361,Table1424[],8,0),0)</f>
        <v>BKID0004969</v>
      </c>
      <c r="T1361">
        <f>IFERROR(VLOOKUP(A1361,Table1424[],9,0),0)</f>
        <v>0</v>
      </c>
      <c r="U1361" s="40">
        <f>IFERROR(VLOOKUP(A1361,Table1424[],10,0),0)</f>
        <v>0</v>
      </c>
      <c r="V1361">
        <f t="shared" si="104"/>
        <v>1</v>
      </c>
      <c r="W1361" t="str">
        <f t="shared" si="105"/>
        <v>Available</v>
      </c>
      <c r="X1361" s="164" t="str" cm="1">
        <f t="array" aca="1" ref="X1361" ca="1">SUBSTITUTE(SUBSTITUTE(MID(CELL("filename"),FIND("[",CELL("filename"))+1,FIND("]",CELL("filename"))-FIND("[",CELL("filename"))-1)," JH Farmer Payment-",""),".xlsx","")</f>
        <v>Indent</v>
      </c>
      <c r="Y1361" s="13">
        <f t="shared" si="102"/>
        <v>3.6752377622377619</v>
      </c>
      <c r="Z1361" s="3">
        <v>0</v>
      </c>
    </row>
    <row r="1362" spans="1:26" x14ac:dyDescent="0.25">
      <c r="A1362" t="str">
        <f>CONCATENATE(Table2[[#This Row],[Code]],Table2[[#This Row],[Farmers Code]])</f>
        <v>200800100022</v>
      </c>
      <c r="B1362" s="1" t="str">
        <f>INDEX('MPG Payment'!$A:$A,MATCH(Table2[[#This Row],[Code]],'MPG Payment'!B:B,0))</f>
        <v>BMC Code :2008</v>
      </c>
      <c r="C1362" t="str">
        <f>VLOOKUP(Table2[[#This Row],[Code]],'MPG Payment'!B:C,2,0)</f>
        <v>PAHARKESA</v>
      </c>
      <c r="D1362" s="17">
        <v>20080010</v>
      </c>
      <c r="E1362" s="17" t="s">
        <v>37</v>
      </c>
      <c r="F1362" s="1">
        <v>7</v>
      </c>
      <c r="G1362" s="13">
        <v>20.620000000000005</v>
      </c>
      <c r="H1362" s="13">
        <v>1026.8496</v>
      </c>
      <c r="I1362" s="166">
        <v>0</v>
      </c>
      <c r="J1362" s="191">
        <v>0</v>
      </c>
      <c r="K1362" s="166">
        <v>0</v>
      </c>
      <c r="L1362" s="166">
        <v>0</v>
      </c>
      <c r="M1362" s="18">
        <v>0</v>
      </c>
      <c r="N1362" s="165">
        <f>VLOOKUP(Table2[[#This Row],[Code]],'MPG Payment'!$B$4:$Z$130,25,0)</f>
        <v>0</v>
      </c>
      <c r="O1362" s="170">
        <f t="shared" si="103"/>
        <v>1027</v>
      </c>
      <c r="P1362" t="str">
        <f>IFERROR(VLOOKUP(D1362,'Bank Master'!$C$3:$D$7987,2,0),"Indirect")</f>
        <v>Direct</v>
      </c>
      <c r="Q1362" t="str">
        <f>IFERROR(VLOOKUP(A1362,Table1424[],6,0),0)</f>
        <v>SARLIYA ORAIN</v>
      </c>
      <c r="R1362" t="str">
        <f>IFERROR(VLOOKUP(A1362,Table1424[],7,0),0)</f>
        <v>109623010024</v>
      </c>
      <c r="S1362" t="str">
        <f>IFERROR(VLOOKUP(A1362,Table1424[],8,0),0)</f>
        <v>IBKL063JS42</v>
      </c>
      <c r="T1362">
        <f>IFERROR(VLOOKUP(A1362,Table1424[],9,0),0)</f>
        <v>0</v>
      </c>
      <c r="U1362" s="40">
        <f>IFERROR(VLOOKUP(A1362,Table1424[],10,0),0)</f>
        <v>0</v>
      </c>
      <c r="V1362">
        <f t="shared" si="104"/>
        <v>1</v>
      </c>
      <c r="W1362" t="str">
        <f t="shared" si="105"/>
        <v>Available</v>
      </c>
      <c r="X1362" s="164" t="str" cm="1">
        <f t="array" aca="1" ref="X1362" ca="1">SUBSTITUTE(SUBSTITUTE(MID(CELL("filename"),FIND("[",CELL("filename"))+1,FIND("]",CELL("filename"))-FIND("[",CELL("filename"))-1)," JH Farmer Payment-",""),".xlsx","")</f>
        <v>Indent</v>
      </c>
      <c r="Y1362" s="13">
        <f t="shared" si="102"/>
        <v>17.429551891367602</v>
      </c>
      <c r="Z1362" s="3">
        <v>0</v>
      </c>
    </row>
    <row r="1363" spans="1:26" x14ac:dyDescent="0.25">
      <c r="A1363" t="str">
        <f>CONCATENATE(Table2[[#This Row],[Code]],Table2[[#This Row],[Farmers Code]])</f>
        <v>200800100024</v>
      </c>
      <c r="B1363" s="1" t="str">
        <f>INDEX('MPG Payment'!$A:$A,MATCH(Table2[[#This Row],[Code]],'MPG Payment'!B:B,0))</f>
        <v>BMC Code :2008</v>
      </c>
      <c r="C1363" t="str">
        <f>VLOOKUP(Table2[[#This Row],[Code]],'MPG Payment'!B:C,2,0)</f>
        <v>PAHARKESA</v>
      </c>
      <c r="D1363" s="17">
        <v>20080010</v>
      </c>
      <c r="E1363" s="17" t="s">
        <v>29</v>
      </c>
      <c r="F1363" s="1">
        <v>7</v>
      </c>
      <c r="G1363" s="13">
        <v>26.340000000000003</v>
      </c>
      <c r="H1363" s="13">
        <v>1117.3398</v>
      </c>
      <c r="I1363" s="166">
        <v>0</v>
      </c>
      <c r="J1363" s="191">
        <v>0</v>
      </c>
      <c r="K1363" s="166">
        <v>0</v>
      </c>
      <c r="L1363" s="166">
        <v>0</v>
      </c>
      <c r="M1363" s="18">
        <v>0</v>
      </c>
      <c r="N1363" s="165">
        <f>VLOOKUP(Table2[[#This Row],[Code]],'MPG Payment'!$B$4:$Z$130,25,0)</f>
        <v>0</v>
      </c>
      <c r="O1363" s="170">
        <f t="shared" si="103"/>
        <v>1117</v>
      </c>
      <c r="P1363" t="str">
        <f>IFERROR(VLOOKUP(D1363,'Bank Master'!$C$3:$D$7987,2,0),"Indirect")</f>
        <v>Direct</v>
      </c>
      <c r="Q1363" t="str">
        <f>IFERROR(VLOOKUP(A1363,Table1424[],6,0),0)</f>
        <v>NUR MUHAMAD FARAS</v>
      </c>
      <c r="R1363" t="str">
        <f>IFERROR(VLOOKUP(A1363,Table1424[],7,0),0)</f>
        <v>496918210012708</v>
      </c>
      <c r="S1363" t="str">
        <f>IFERROR(VLOOKUP(A1363,Table1424[],8,0),0)</f>
        <v>BKID0004969</v>
      </c>
      <c r="T1363">
        <f>IFERROR(VLOOKUP(A1363,Table1424[],9,0),0)</f>
        <v>0</v>
      </c>
      <c r="U1363" s="40">
        <f>IFERROR(VLOOKUP(A1363,Table1424[],10,0),0)</f>
        <v>45843</v>
      </c>
      <c r="V1363">
        <f t="shared" si="104"/>
        <v>1</v>
      </c>
      <c r="W1363" t="str">
        <f t="shared" si="105"/>
        <v>Available</v>
      </c>
      <c r="X1363" s="164" t="str" cm="1">
        <f t="array" aca="1" ref="X1363" ca="1">SUBSTITUTE(SUBSTITUTE(MID(CELL("filename"),FIND("[",CELL("filename"))+1,FIND("]",CELL("filename"))-FIND("[",CELL("filename"))-1)," JH Farmer Payment-",""),".xlsx","")</f>
        <v>Indent</v>
      </c>
      <c r="Y1363" s="13">
        <f t="shared" si="102"/>
        <v>14.846960136674259</v>
      </c>
      <c r="Z1363" s="3">
        <v>0</v>
      </c>
    </row>
    <row r="1364" spans="1:26" x14ac:dyDescent="0.25">
      <c r="A1364" t="str">
        <f>CONCATENATE(Table2[[#This Row],[Code]],Table2[[#This Row],[Farmers Code]])</f>
        <v>200800100031</v>
      </c>
      <c r="B1364" s="1" t="str">
        <f>INDEX('MPG Payment'!$A:$A,MATCH(Table2[[#This Row],[Code]],'MPG Payment'!B:B,0))</f>
        <v>BMC Code :2008</v>
      </c>
      <c r="C1364" t="str">
        <f>VLOOKUP(Table2[[#This Row],[Code]],'MPG Payment'!B:C,2,0)</f>
        <v>PAHARKESA</v>
      </c>
      <c r="D1364" s="17">
        <v>20080010</v>
      </c>
      <c r="E1364" s="17" t="s">
        <v>422</v>
      </c>
      <c r="F1364" s="1">
        <v>6</v>
      </c>
      <c r="G1364" s="13">
        <v>14.440000000000001</v>
      </c>
      <c r="H1364" s="13">
        <v>530.34559999999999</v>
      </c>
      <c r="I1364" s="166">
        <v>0</v>
      </c>
      <c r="J1364" s="191">
        <v>0</v>
      </c>
      <c r="K1364" s="166">
        <v>0</v>
      </c>
      <c r="L1364" s="166">
        <v>0</v>
      </c>
      <c r="M1364" s="18">
        <v>0</v>
      </c>
      <c r="N1364" s="165">
        <f>VLOOKUP(Table2[[#This Row],[Code]],'MPG Payment'!$B$4:$Z$130,25,0)</f>
        <v>0</v>
      </c>
      <c r="O1364" s="170">
        <f t="shared" si="103"/>
        <v>530</v>
      </c>
      <c r="P1364" t="str">
        <f>IFERROR(VLOOKUP(D1364,'Bank Master'!$C$3:$D$7987,2,0),"Indirect")</f>
        <v>Direct</v>
      </c>
      <c r="Q1364" t="str">
        <f>IFERROR(VLOOKUP(A1364,Table1424[],6,0),0)</f>
        <v>CHANDRAWATI DEVI</v>
      </c>
      <c r="R1364" t="str">
        <f>IFERROR(VLOOKUP(A1364,Table1424[],7,0),0)</f>
        <v>20342011786</v>
      </c>
      <c r="S1364" t="str">
        <f>IFERROR(VLOOKUP(A1364,Table1424[],8,0),0)</f>
        <v>SBIN0017162</v>
      </c>
      <c r="T1364">
        <f>IFERROR(VLOOKUP(A1364,Table1424[],9,0),0)</f>
        <v>0</v>
      </c>
      <c r="U1364" s="40">
        <f>IFERROR(VLOOKUP(A1364,Table1424[],10,0),0)</f>
        <v>45796</v>
      </c>
      <c r="V1364">
        <f t="shared" si="104"/>
        <v>1</v>
      </c>
      <c r="W1364" t="str">
        <f t="shared" si="105"/>
        <v>Available</v>
      </c>
      <c r="X1364" s="164" t="str" cm="1">
        <f t="array" aca="1" ref="X1364" ca="1">SUBSTITUTE(SUBSTITUTE(MID(CELL("filename"),FIND("[",CELL("filename"))+1,FIND("]",CELL("filename"))-FIND("[",CELL("filename"))-1)," JH Farmer Payment-",""),".xlsx","")</f>
        <v>Indent</v>
      </c>
      <c r="Y1364" s="13">
        <f t="shared" si="102"/>
        <v>11.018260387811635</v>
      </c>
      <c r="Z1364" s="3">
        <v>0</v>
      </c>
    </row>
    <row r="1365" spans="1:26" x14ac:dyDescent="0.25">
      <c r="A1365" t="str">
        <f>CONCATENATE(Table2[[#This Row],[Code]],Table2[[#This Row],[Farmers Code]])</f>
        <v>200800100035</v>
      </c>
      <c r="B1365" s="1" t="str">
        <f>INDEX('MPG Payment'!$A:$A,MATCH(Table2[[#This Row],[Code]],'MPG Payment'!B:B,0))</f>
        <v>BMC Code :2008</v>
      </c>
      <c r="C1365" t="str">
        <f>VLOOKUP(Table2[[#This Row],[Code]],'MPG Payment'!B:C,2,0)</f>
        <v>PAHARKESA</v>
      </c>
      <c r="D1365" s="17">
        <v>20080010</v>
      </c>
      <c r="E1365" s="17" t="s">
        <v>9</v>
      </c>
      <c r="F1365" s="1">
        <v>7</v>
      </c>
      <c r="G1365" s="13">
        <v>10.58</v>
      </c>
      <c r="H1365" s="13">
        <v>449.93619999999999</v>
      </c>
      <c r="I1365" s="166">
        <v>0</v>
      </c>
      <c r="J1365" s="191">
        <v>0</v>
      </c>
      <c r="K1365" s="166">
        <v>0</v>
      </c>
      <c r="L1365" s="166">
        <v>0</v>
      </c>
      <c r="M1365" s="18">
        <v>0</v>
      </c>
      <c r="N1365" s="165">
        <f>VLOOKUP(Table2[[#This Row],[Code]],'MPG Payment'!$B$4:$Z$130,25,0)</f>
        <v>0</v>
      </c>
      <c r="O1365" s="170">
        <f t="shared" si="103"/>
        <v>450</v>
      </c>
      <c r="P1365" t="str">
        <f>IFERROR(VLOOKUP(D1365,'Bank Master'!$C$3:$D$7987,2,0),"Indirect")</f>
        <v>Direct</v>
      </c>
      <c r="Q1365" t="str">
        <f>IFERROR(VLOOKUP(A1365,Table1424[],6,0),0)</f>
        <v>BILASI DEVI</v>
      </c>
      <c r="R1365" t="str">
        <f>IFERROR(VLOOKUP(A1365,Table1424[],7,0),0)</f>
        <v>496910110004490</v>
      </c>
      <c r="S1365" t="str">
        <f>IFERROR(VLOOKUP(A1365,Table1424[],8,0),0)</f>
        <v>BKID0004969</v>
      </c>
      <c r="T1365">
        <f>IFERROR(VLOOKUP(A1365,Table1424[],9,0),0)</f>
        <v>0</v>
      </c>
      <c r="U1365" s="40">
        <f>IFERROR(VLOOKUP(A1365,Table1424[],10,0),0)</f>
        <v>45812</v>
      </c>
      <c r="V1365">
        <f t="shared" si="104"/>
        <v>1</v>
      </c>
      <c r="W1365" t="str">
        <f t="shared" si="105"/>
        <v>Available</v>
      </c>
      <c r="X1365" s="164" t="str" cm="1">
        <f t="array" aca="1" ref="X1365" ca="1">SUBSTITUTE(SUBSTITUTE(MID(CELL("filename"),FIND("[",CELL("filename"))+1,FIND("]",CELL("filename"))-FIND("[",CELL("filename"))-1)," JH Farmer Payment-",""),".xlsx","")</f>
        <v>Indent</v>
      </c>
      <c r="Y1365" s="13">
        <f t="shared" si="102"/>
        <v>14.884467863894141</v>
      </c>
      <c r="Z1365" s="3">
        <v>0</v>
      </c>
    </row>
    <row r="1366" spans="1:26" x14ac:dyDescent="0.25">
      <c r="A1366" t="str">
        <f>CONCATENATE(Table2[[#This Row],[Code]],Table2[[#This Row],[Farmers Code]])</f>
        <v>200800100037</v>
      </c>
      <c r="B1366" s="1" t="str">
        <f>INDEX('MPG Payment'!$A:$A,MATCH(Table2[[#This Row],[Code]],'MPG Payment'!B:B,0))</f>
        <v>BMC Code :2008</v>
      </c>
      <c r="C1366" t="str">
        <f>VLOOKUP(Table2[[#This Row],[Code]],'MPG Payment'!B:C,2,0)</f>
        <v>PAHARKESA</v>
      </c>
      <c r="D1366" s="17">
        <v>20080010</v>
      </c>
      <c r="E1366" s="17" t="s">
        <v>34</v>
      </c>
      <c r="F1366" s="1">
        <v>7</v>
      </c>
      <c r="G1366" s="13">
        <v>27.930000000000003</v>
      </c>
      <c r="H1366" s="13">
        <v>1228.086</v>
      </c>
      <c r="I1366" s="166">
        <v>0</v>
      </c>
      <c r="J1366" s="191">
        <v>0</v>
      </c>
      <c r="K1366" s="166">
        <v>0</v>
      </c>
      <c r="L1366" s="166">
        <v>0</v>
      </c>
      <c r="M1366" s="18">
        <v>0</v>
      </c>
      <c r="N1366" s="165">
        <f>VLOOKUP(Table2[[#This Row],[Code]],'MPG Payment'!$B$4:$Z$130,25,0)</f>
        <v>0</v>
      </c>
      <c r="O1366" s="170">
        <f t="shared" si="103"/>
        <v>1228</v>
      </c>
      <c r="P1366" t="str">
        <f>IFERROR(VLOOKUP(D1366,'Bank Master'!$C$3:$D$7987,2,0),"Indirect")</f>
        <v>Direct</v>
      </c>
      <c r="Q1366" t="str">
        <f>IFERROR(VLOOKUP(A1366,Table1424[],6,0),0)</f>
        <v>MUNERA BIBI</v>
      </c>
      <c r="R1366" t="str">
        <f>IFERROR(VLOOKUP(A1366,Table1424[],7,0),0)</f>
        <v>496918210006463</v>
      </c>
      <c r="S1366" t="str">
        <f>IFERROR(VLOOKUP(A1366,Table1424[],8,0),0)</f>
        <v>BKID0004969</v>
      </c>
      <c r="T1366">
        <f>IFERROR(VLOOKUP(A1366,Table1424[],9,0),0)</f>
        <v>0</v>
      </c>
      <c r="U1366" s="40">
        <f>IFERROR(VLOOKUP(A1366,Table1424[],10,0),0)</f>
        <v>45923</v>
      </c>
      <c r="V1366">
        <f t="shared" si="104"/>
        <v>1</v>
      </c>
      <c r="W1366" t="str">
        <f t="shared" si="105"/>
        <v>Available</v>
      </c>
      <c r="X1366" s="164" t="str" cm="1">
        <f t="array" aca="1" ref="X1366" ca="1">SUBSTITUTE(SUBSTITUTE(MID(CELL("filename"),FIND("[",CELL("filename"))+1,FIND("]",CELL("filename"))-FIND("[",CELL("filename"))-1)," JH Farmer Payment-",""),".xlsx","")</f>
        <v>Indent</v>
      </c>
      <c r="Y1366" s="13">
        <f t="shared" si="102"/>
        <v>15.389548872180452</v>
      </c>
      <c r="Z1366" s="3">
        <v>0</v>
      </c>
    </row>
    <row r="1367" spans="1:26" x14ac:dyDescent="0.25">
      <c r="A1367" t="str">
        <f>CONCATENATE(Table2[[#This Row],[Code]],Table2[[#This Row],[Farmers Code]])</f>
        <v>200800100057</v>
      </c>
      <c r="B1367" s="1" t="str">
        <f>INDEX('MPG Payment'!$A:$A,MATCH(Table2[[#This Row],[Code]],'MPG Payment'!B:B,0))</f>
        <v>BMC Code :2008</v>
      </c>
      <c r="C1367" t="str">
        <f>VLOOKUP(Table2[[#This Row],[Code]],'MPG Payment'!B:C,2,0)</f>
        <v>PAHARKESA</v>
      </c>
      <c r="D1367" s="17">
        <v>20080010</v>
      </c>
      <c r="E1367" s="17" t="s">
        <v>762</v>
      </c>
      <c r="F1367" s="1">
        <v>7</v>
      </c>
      <c r="G1367" s="13">
        <v>11.330000000000002</v>
      </c>
      <c r="H1367" s="13">
        <v>478.78350000000006</v>
      </c>
      <c r="I1367" s="166">
        <v>0</v>
      </c>
      <c r="J1367" s="191">
        <v>0</v>
      </c>
      <c r="K1367" s="166">
        <v>0</v>
      </c>
      <c r="L1367" s="166">
        <v>0</v>
      </c>
      <c r="M1367" s="18">
        <v>0</v>
      </c>
      <c r="N1367" s="165">
        <f>VLOOKUP(Table2[[#This Row],[Code]],'MPG Payment'!$B$4:$Z$130,25,0)</f>
        <v>0</v>
      </c>
      <c r="O1367" s="170">
        <f t="shared" si="103"/>
        <v>479</v>
      </c>
      <c r="P1367" t="str">
        <f>IFERROR(VLOOKUP(D1367,'Bank Master'!$C$3:$D$7987,2,0),"Indirect")</f>
        <v>Direct</v>
      </c>
      <c r="Q1367" t="str">
        <f>IFERROR(VLOOKUP(A1367,Table1424[],6,0),0)</f>
        <v>SHAMBHU ORAON</v>
      </c>
      <c r="R1367" t="str">
        <f>IFERROR(VLOOKUP(A1367,Table1424[],7,0),0)</f>
        <v>10862303725</v>
      </c>
      <c r="S1367" t="str">
        <f>IFERROR(VLOOKUP(A1367,Table1424[],8,0),0)</f>
        <v>IBKL063JS41</v>
      </c>
      <c r="T1367">
        <f>IFERROR(VLOOKUP(A1367,Table1424[],9,0),0)</f>
        <v>0</v>
      </c>
      <c r="U1367" s="40">
        <f>IFERROR(VLOOKUP(A1367,Table1424[],10,0),0)</f>
        <v>45978</v>
      </c>
      <c r="V1367">
        <f t="shared" si="104"/>
        <v>1</v>
      </c>
      <c r="W1367" t="str">
        <f t="shared" si="105"/>
        <v>Available</v>
      </c>
      <c r="X1367" s="164" t="str" cm="1">
        <f t="array" aca="1" ref="X1367" ca="1">SUBSTITUTE(SUBSTITUTE(MID(CELL("filename"),FIND("[",CELL("filename"))+1,FIND("]",CELL("filename"))-FIND("[",CELL("filename"))-1)," JH Farmer Payment-",""),".xlsx","")</f>
        <v>Indent</v>
      </c>
      <c r="Y1367" s="13">
        <f t="shared" si="102"/>
        <v>14.790311120917918</v>
      </c>
      <c r="Z1367" s="3">
        <v>0</v>
      </c>
    </row>
    <row r="1368" spans="1:26" x14ac:dyDescent="0.25">
      <c r="A1368" t="str">
        <f>CONCATENATE(Table2[[#This Row],[Code]],Table2[[#This Row],[Farmers Code]])</f>
        <v>200800100058</v>
      </c>
      <c r="B1368" s="1" t="str">
        <f>INDEX('MPG Payment'!$A:$A,MATCH(Table2[[#This Row],[Code]],'MPG Payment'!B:B,0))</f>
        <v>BMC Code :2008</v>
      </c>
      <c r="C1368" t="str">
        <f>VLOOKUP(Table2[[#This Row],[Code]],'MPG Payment'!B:C,2,0)</f>
        <v>PAHARKESA</v>
      </c>
      <c r="D1368" s="17">
        <v>20080010</v>
      </c>
      <c r="E1368" s="17" t="s">
        <v>763</v>
      </c>
      <c r="F1368" s="1">
        <v>6</v>
      </c>
      <c r="G1368" s="13">
        <v>16.59</v>
      </c>
      <c r="H1368" s="13">
        <v>1050.2750000000001</v>
      </c>
      <c r="I1368" s="166">
        <v>0</v>
      </c>
      <c r="J1368" s="191">
        <v>0</v>
      </c>
      <c r="K1368" s="166">
        <v>0</v>
      </c>
      <c r="L1368" s="166">
        <v>0</v>
      </c>
      <c r="M1368" s="18">
        <v>0</v>
      </c>
      <c r="N1368" s="165">
        <f>VLOOKUP(Table2[[#This Row],[Code]],'MPG Payment'!$B$4:$Z$130,25,0)</f>
        <v>0</v>
      </c>
      <c r="O1368" s="170">
        <f t="shared" si="103"/>
        <v>1050</v>
      </c>
      <c r="P1368" t="str">
        <f>IFERROR(VLOOKUP(D1368,'Bank Master'!$C$3:$D$7987,2,0),"Indirect")</f>
        <v>Direct</v>
      </c>
      <c r="Q1368" t="str">
        <f>IFERROR(VLOOKUP(A1368,Table1424[],6,0),0)</f>
        <v>BHUNESHWAR MUNDA</v>
      </c>
      <c r="R1368" t="str">
        <f>IFERROR(VLOOKUP(A1368,Table1424[],7,0),0)</f>
        <v>496910110013400</v>
      </c>
      <c r="S1368" t="str">
        <f>IFERROR(VLOOKUP(A1368,Table1424[],8,0),0)</f>
        <v>BKID0004969</v>
      </c>
      <c r="T1368">
        <f>IFERROR(VLOOKUP(A1368,Table1424[],9,0),0)</f>
        <v>0</v>
      </c>
      <c r="U1368" s="40">
        <f>IFERROR(VLOOKUP(A1368,Table1424[],10,0),0)</f>
        <v>45978</v>
      </c>
      <c r="V1368">
        <f t="shared" si="104"/>
        <v>1</v>
      </c>
      <c r="W1368" t="str">
        <f t="shared" si="105"/>
        <v>Available</v>
      </c>
      <c r="X1368" s="164" t="str" cm="1">
        <f t="array" aca="1" ref="X1368" ca="1">SUBSTITUTE(SUBSTITUTE(MID(CELL("filename"),FIND("[",CELL("filename"))+1,FIND("]",CELL("filename"))-FIND("[",CELL("filename"))-1)," JH Farmer Payment-",""),".xlsx","")</f>
        <v>Indent</v>
      </c>
      <c r="Y1368" s="13">
        <f t="shared" si="102"/>
        <v>18.992314647377942</v>
      </c>
      <c r="Z1368" s="3">
        <v>0</v>
      </c>
    </row>
    <row r="1369" spans="1:26" x14ac:dyDescent="0.25">
      <c r="A1369" t="str">
        <f>CONCATENATE(Table2[[#This Row],[Code]],Table2[[#This Row],[Farmers Code]])</f>
        <v>200800100059</v>
      </c>
      <c r="B1369" s="1" t="str">
        <f>INDEX('MPG Payment'!$A:$A,MATCH(Table2[[#This Row],[Code]],'MPG Payment'!B:B,0))</f>
        <v>BMC Code :2008</v>
      </c>
      <c r="C1369" t="str">
        <f>VLOOKUP(Table2[[#This Row],[Code]],'MPG Payment'!B:C,2,0)</f>
        <v>PAHARKESA</v>
      </c>
      <c r="D1369" s="17">
        <v>20080010</v>
      </c>
      <c r="E1369" s="17" t="s">
        <v>952</v>
      </c>
      <c r="F1369" s="1">
        <v>7</v>
      </c>
      <c r="G1369" s="13">
        <v>26.39</v>
      </c>
      <c r="H1369" s="13">
        <v>1476.4241999999999</v>
      </c>
      <c r="I1369" s="166">
        <v>0</v>
      </c>
      <c r="J1369" s="191">
        <v>0</v>
      </c>
      <c r="K1369" s="166">
        <v>0</v>
      </c>
      <c r="L1369" s="166">
        <v>0</v>
      </c>
      <c r="M1369" s="18">
        <v>0</v>
      </c>
      <c r="N1369" s="165">
        <f>VLOOKUP(Table2[[#This Row],[Code]],'MPG Payment'!$B$4:$Z$130,25,0)</f>
        <v>0</v>
      </c>
      <c r="O1369" s="170">
        <f t="shared" si="103"/>
        <v>1476</v>
      </c>
      <c r="P1369" t="str">
        <f>IFERROR(VLOOKUP(D1369,'Bank Master'!$C$3:$D$7987,2,0),"Indirect")</f>
        <v>Direct</v>
      </c>
      <c r="Q1369" t="str">
        <f>IFERROR(VLOOKUP(A1369,Table1424[],6,0),0)</f>
        <v>SANIYARO ORAON</v>
      </c>
      <c r="R1369" t="str">
        <f>IFERROR(VLOOKUP(A1369,Table1424[],7,0),0)</f>
        <v>021110028897</v>
      </c>
      <c r="S1369" t="str">
        <f>IFERROR(VLOOKUP(A1369,Table1424[],8,0),0)</f>
        <v>IPOS0000001</v>
      </c>
      <c r="T1369">
        <f>IFERROR(VLOOKUP(A1369,Table1424[],9,0),0)</f>
        <v>0</v>
      </c>
      <c r="U1369" s="40">
        <f>IFERROR(VLOOKUP(A1369,Table1424[],10,0),0)</f>
        <v>46076</v>
      </c>
      <c r="V1369">
        <f t="shared" si="104"/>
        <v>1</v>
      </c>
      <c r="W1369" t="str">
        <f t="shared" si="105"/>
        <v>Available</v>
      </c>
      <c r="X1369" s="164" t="str" cm="1">
        <f t="array" aca="1" ref="X1369" ca="1">SUBSTITUTE(SUBSTITUTE(MID(CELL("filename"),FIND("[",CELL("filename"))+1,FIND("]",CELL("filename"))-FIND("[",CELL("filename"))-1)," JH Farmer Payment-",""),".xlsx","")</f>
        <v>Indent</v>
      </c>
      <c r="Y1369" s="13">
        <f t="shared" si="102"/>
        <v>19.581222811671086</v>
      </c>
      <c r="Z1369" s="3">
        <v>0</v>
      </c>
    </row>
    <row r="1370" spans="1:26" x14ac:dyDescent="0.25">
      <c r="A1370" t="str">
        <f>CONCATENATE(Table2[[#This Row],[Code]],Table2[[#This Row],[Farmers Code]])</f>
        <v>200800100062</v>
      </c>
      <c r="B1370" s="1" t="str">
        <f>INDEX('MPG Payment'!$A:$A,MATCH(Table2[[#This Row],[Code]],'MPG Payment'!B:B,0))</f>
        <v>BMC Code :2008</v>
      </c>
      <c r="C1370" t="str">
        <f>VLOOKUP(Table2[[#This Row],[Code]],'MPG Payment'!B:C,2,0)</f>
        <v>PAHARKESA</v>
      </c>
      <c r="D1370" s="17">
        <v>20080010</v>
      </c>
      <c r="E1370" s="17" t="s">
        <v>1147</v>
      </c>
      <c r="F1370" s="1">
        <v>7</v>
      </c>
      <c r="G1370" s="13">
        <v>21.250000000000004</v>
      </c>
      <c r="H1370" s="13">
        <v>1277.4001000000001</v>
      </c>
      <c r="I1370" s="166">
        <v>0</v>
      </c>
      <c r="J1370" s="191">
        <v>0</v>
      </c>
      <c r="K1370" s="166">
        <v>0</v>
      </c>
      <c r="L1370" s="166">
        <v>0</v>
      </c>
      <c r="M1370" s="18">
        <v>0</v>
      </c>
      <c r="N1370" s="165">
        <f>VLOOKUP(Table2[[#This Row],[Code]],'MPG Payment'!$B$4:$Z$130,25,0)</f>
        <v>0</v>
      </c>
      <c r="O1370" s="170">
        <f t="shared" si="103"/>
        <v>1277</v>
      </c>
      <c r="P1370" t="str">
        <f>IFERROR(VLOOKUP(D1370,'Bank Master'!$C$3:$D$7987,2,0),"Indirect")</f>
        <v>Direct</v>
      </c>
      <c r="Q1370" t="str">
        <f>IFERROR(VLOOKUP(A1370,Table1424[],6,0),0)</f>
        <v>RAM ORAON</v>
      </c>
      <c r="R1370" t="str">
        <f>IFERROR(VLOOKUP(A1370,Table1424[],7,0),0)</f>
        <v>496910110011891</v>
      </c>
      <c r="S1370" t="str">
        <f>IFERROR(VLOOKUP(A1370,Table1424[],8,0),0)</f>
        <v>BKID0004969</v>
      </c>
      <c r="T1370">
        <f>IFERROR(VLOOKUP(A1370,Table1424[],9,0),0)</f>
        <v>0</v>
      </c>
      <c r="U1370" s="40">
        <f>IFERROR(VLOOKUP(A1370,Table1424[],10,0),0)</f>
        <v>46076</v>
      </c>
      <c r="V1370">
        <f t="shared" si="104"/>
        <v>1</v>
      </c>
      <c r="W1370" t="str">
        <f t="shared" si="105"/>
        <v>Available</v>
      </c>
      <c r="X1370" s="164" t="str" cm="1">
        <f t="array" aca="1" ref="X1370" ca="1">SUBSTITUTE(SUBSTITUTE(MID(CELL("filename"),FIND("[",CELL("filename"))+1,FIND("]",CELL("filename"))-FIND("[",CELL("filename"))-1)," JH Farmer Payment-",""),".xlsx","")</f>
        <v>Indent</v>
      </c>
      <c r="Y1370" s="13">
        <f t="shared" si="102"/>
        <v>21.039531058823528</v>
      </c>
      <c r="Z1370" s="3">
        <v>0</v>
      </c>
    </row>
    <row r="1371" spans="1:26" x14ac:dyDescent="0.25">
      <c r="A1371" t="str">
        <f>CONCATENATE(Table2[[#This Row],[Code]],Table2[[#This Row],[Farmers Code]])</f>
        <v>200800100068</v>
      </c>
      <c r="B1371" s="1" t="str">
        <f>INDEX('MPG Payment'!$A:$A,MATCH(Table2[[#This Row],[Code]],'MPG Payment'!B:B,0))</f>
        <v>BMC Code :2008</v>
      </c>
      <c r="C1371" t="str">
        <f>VLOOKUP(Table2[[#This Row],[Code]],'MPG Payment'!B:C,2,0)</f>
        <v>PAHARKESA</v>
      </c>
      <c r="D1371" s="17">
        <v>20080010</v>
      </c>
      <c r="E1371" s="17" t="s">
        <v>1489</v>
      </c>
      <c r="F1371" s="1">
        <v>5</v>
      </c>
      <c r="G1371" s="13">
        <v>7.97</v>
      </c>
      <c r="H1371" s="13">
        <v>362.85329999999993</v>
      </c>
      <c r="I1371" s="166">
        <v>0</v>
      </c>
      <c r="J1371" s="191">
        <v>0</v>
      </c>
      <c r="K1371" s="166">
        <v>0</v>
      </c>
      <c r="L1371" s="166">
        <v>0</v>
      </c>
      <c r="M1371" s="18">
        <v>0</v>
      </c>
      <c r="N1371" s="165">
        <f>VLOOKUP(Table2[[#This Row],[Code]],'MPG Payment'!$B$4:$Z$130,25,0)</f>
        <v>0</v>
      </c>
      <c r="O1371" s="170">
        <f t="shared" si="103"/>
        <v>363</v>
      </c>
      <c r="P1371" t="str">
        <f>IFERROR(VLOOKUP(D1371,'Bank Master'!$C$3:$D$7987,2,0),"Indirect")</f>
        <v>Direct</v>
      </c>
      <c r="Q1371" t="str">
        <f>IFERROR(VLOOKUP(A1371,Table1424[],6,0),0)</f>
        <v>KIRAN KUMARI</v>
      </c>
      <c r="R1371" t="str">
        <f>IFERROR(VLOOKUP(A1371,Table1424[],7,0),0)</f>
        <v>615918210001270</v>
      </c>
      <c r="S1371" t="str">
        <f>IFERROR(VLOOKUP(A1371,Table1424[],8,0),0)</f>
        <v>BKID0006159</v>
      </c>
      <c r="T1371">
        <f>IFERROR(VLOOKUP(A1371,Table1424[],9,0),0)</f>
        <v>0</v>
      </c>
      <c r="U1371" s="40">
        <f>IFERROR(VLOOKUP(A1371,Table1424[],10,0),0)</f>
        <v>46132</v>
      </c>
      <c r="V1371">
        <f t="shared" si="104"/>
        <v>1</v>
      </c>
      <c r="W1371" t="str">
        <f t="shared" si="105"/>
        <v>Available</v>
      </c>
      <c r="X1371" s="164" t="str" cm="1">
        <f t="array" aca="1" ref="X1371" ca="1">SUBSTITUTE(SUBSTITUTE(MID(CELL("filename"),FIND("[",CELL("filename"))+1,FIND("]",CELL("filename"))-FIND("[",CELL("filename"))-1)," JH Farmer Payment-",""),".xlsx","")</f>
        <v>Indent</v>
      </c>
      <c r="Y1371" s="13">
        <f t="shared" si="102"/>
        <v>11.381847553324967</v>
      </c>
      <c r="Z1371" s="3">
        <v>0</v>
      </c>
    </row>
    <row r="1372" spans="1:26" x14ac:dyDescent="0.25">
      <c r="A1372" t="str">
        <f>CONCATENATE(Table2[[#This Row],[Code]],Table2[[#This Row],[Farmers Code]])</f>
        <v>200800100069</v>
      </c>
      <c r="B1372" s="1" t="str">
        <f>INDEX('MPG Payment'!$A:$A,MATCH(Table2[[#This Row],[Code]],'MPG Payment'!B:B,0))</f>
        <v>BMC Code :2008</v>
      </c>
      <c r="C1372" t="str">
        <f>VLOOKUP(Table2[[#This Row],[Code]],'MPG Payment'!B:C,2,0)</f>
        <v>PAHARKESA</v>
      </c>
      <c r="D1372" s="17">
        <v>20080010</v>
      </c>
      <c r="E1372" s="17" t="s">
        <v>1491</v>
      </c>
      <c r="F1372" s="1">
        <v>4</v>
      </c>
      <c r="G1372" s="13">
        <v>5.1100000000000003</v>
      </c>
      <c r="H1372" s="13">
        <v>215.6413</v>
      </c>
      <c r="I1372" s="166">
        <v>0</v>
      </c>
      <c r="J1372" s="191">
        <v>0</v>
      </c>
      <c r="K1372" s="166">
        <v>0</v>
      </c>
      <c r="L1372" s="166">
        <v>0</v>
      </c>
      <c r="M1372" s="18">
        <v>0</v>
      </c>
      <c r="N1372" s="165">
        <f>VLOOKUP(Table2[[#This Row],[Code]],'MPG Payment'!$B$4:$Z$130,25,0)</f>
        <v>0</v>
      </c>
      <c r="O1372" s="170">
        <f t="shared" si="103"/>
        <v>216</v>
      </c>
      <c r="P1372" t="str">
        <f>IFERROR(VLOOKUP(D1372,'Bank Master'!$C$3:$D$7987,2,0),"Indirect")</f>
        <v>Direct</v>
      </c>
      <c r="Q1372" t="str">
        <f>IFERROR(VLOOKUP(A1372,Table1424[],6,0),0)</f>
        <v>VISHESHWAR ORAON</v>
      </c>
      <c r="R1372" t="str">
        <f>IFERROR(VLOOKUP(A1372,Table1424[],7,0),0)</f>
        <v>496910110015079</v>
      </c>
      <c r="S1372" t="str">
        <f>IFERROR(VLOOKUP(A1372,Table1424[],8,0),0)</f>
        <v>BKID0004969</v>
      </c>
      <c r="T1372">
        <f>IFERROR(VLOOKUP(A1372,Table1424[],9,0),0)</f>
        <v>0</v>
      </c>
      <c r="U1372" s="40">
        <f>IFERROR(VLOOKUP(A1372,Table1424[],10,0),0)</f>
        <v>46132</v>
      </c>
      <c r="V1372">
        <f t="shared" si="104"/>
        <v>1</v>
      </c>
      <c r="W1372" t="str">
        <f t="shared" si="105"/>
        <v>Available</v>
      </c>
      <c r="X1372" s="164" t="str" cm="1">
        <f t="array" aca="1" ref="X1372" ca="1">SUBSTITUTE(SUBSTITUTE(MID(CELL("filename"),FIND("[",CELL("filename"))+1,FIND("]",CELL("filename"))-FIND("[",CELL("filename"))-1)," JH Farmer Payment-",""),".xlsx","")</f>
        <v>Indent</v>
      </c>
      <c r="Y1372" s="13">
        <f t="shared" si="102"/>
        <v>8.4399726027397257</v>
      </c>
      <c r="Z1372" s="3">
        <v>0</v>
      </c>
    </row>
    <row r="1373" spans="1:26" x14ac:dyDescent="0.25">
      <c r="A1373" t="str">
        <f>CONCATENATE(Table2[[#This Row],[Code]],Table2[[#This Row],[Farmers Code]])</f>
        <v>200800100070</v>
      </c>
      <c r="B1373" s="1" t="str">
        <f>INDEX('MPG Payment'!$A:$A,MATCH(Table2[[#This Row],[Code]],'MPG Payment'!B:B,0))</f>
        <v>BMC Code :2008</v>
      </c>
      <c r="C1373" t="str">
        <f>VLOOKUP(Table2[[#This Row],[Code]],'MPG Payment'!B:C,2,0)</f>
        <v>PAHARKESA</v>
      </c>
      <c r="D1373" s="17">
        <v>20080010</v>
      </c>
      <c r="E1373" s="17" t="s">
        <v>1850</v>
      </c>
      <c r="F1373" s="1">
        <v>7</v>
      </c>
      <c r="G1373" s="13">
        <v>22.4</v>
      </c>
      <c r="H1373" s="13">
        <v>1010.1462</v>
      </c>
      <c r="I1373" s="166">
        <v>0</v>
      </c>
      <c r="J1373" s="191">
        <v>0</v>
      </c>
      <c r="K1373" s="166">
        <v>0</v>
      </c>
      <c r="L1373" s="166">
        <v>0</v>
      </c>
      <c r="M1373" s="18">
        <v>0</v>
      </c>
      <c r="N1373" s="165">
        <f>VLOOKUP(Table2[[#This Row],[Code]],'MPG Payment'!$B$4:$Z$130,25,0)</f>
        <v>0</v>
      </c>
      <c r="O1373" s="170">
        <f t="shared" si="103"/>
        <v>1010</v>
      </c>
      <c r="P1373" t="str">
        <f>IFERROR(VLOOKUP(D1373,'Bank Master'!$C$3:$D$7987,2,0),"Indirect")</f>
        <v>Direct</v>
      </c>
      <c r="Q1373" t="str">
        <f>IFERROR(VLOOKUP(A1373,Table1424[],6,0),0)</f>
        <v>NAURIN BIBI</v>
      </c>
      <c r="R1373" t="str">
        <f>IFERROR(VLOOKUP(A1373,Table1424[],7,0),0)</f>
        <v>35518826316</v>
      </c>
      <c r="S1373" t="str">
        <f>IFERROR(VLOOKUP(A1373,Table1424[],8,0),0)</f>
        <v>SBIN0017162</v>
      </c>
      <c r="T1373">
        <f>IFERROR(VLOOKUP(A1373,Table1424[],9,0),0)</f>
        <v>0</v>
      </c>
      <c r="U1373" s="40">
        <f>IFERROR(VLOOKUP(A1373,Table1424[],10,0),0)</f>
        <v>46140</v>
      </c>
      <c r="V1373">
        <f t="shared" si="104"/>
        <v>1</v>
      </c>
      <c r="W1373" t="str">
        <f t="shared" si="105"/>
        <v>Available</v>
      </c>
      <c r="X1373" s="164" t="str" cm="1">
        <f t="array" aca="1" ref="X1373" ca="1">SUBSTITUTE(SUBSTITUTE(MID(CELL("filename"),FIND("[",CELL("filename"))+1,FIND("]",CELL("filename"))-FIND("[",CELL("filename"))-1)," JH Farmer Payment-",""),".xlsx","")</f>
        <v>Indent</v>
      </c>
      <c r="Y1373" s="13">
        <f t="shared" si="102"/>
        <v>15.783534375000002</v>
      </c>
      <c r="Z1373" s="3">
        <v>0</v>
      </c>
    </row>
    <row r="1374" spans="1:26" x14ac:dyDescent="0.25">
      <c r="A1374" t="str">
        <f>CONCATENATE(Table2[[#This Row],[Code]],Table2[[#This Row],[Farmers Code]])</f>
        <v>200800100071</v>
      </c>
      <c r="B1374" s="1" t="str">
        <f>INDEX('MPG Payment'!$A:$A,MATCH(Table2[[#This Row],[Code]],'MPG Payment'!B:B,0))</f>
        <v>BMC Code :2008</v>
      </c>
      <c r="C1374" t="str">
        <f>VLOOKUP(Table2[[#This Row],[Code]],'MPG Payment'!B:C,2,0)</f>
        <v>PAHARKESA</v>
      </c>
      <c r="D1374" s="17">
        <v>20080010</v>
      </c>
      <c r="E1374" s="17" t="s">
        <v>1750</v>
      </c>
      <c r="F1374" s="1">
        <v>7</v>
      </c>
      <c r="G1374" s="13">
        <v>23.48</v>
      </c>
      <c r="H1374" s="13">
        <v>1120.9243999999999</v>
      </c>
      <c r="I1374" s="166">
        <v>0</v>
      </c>
      <c r="J1374" s="191">
        <v>0</v>
      </c>
      <c r="K1374" s="166">
        <v>0</v>
      </c>
      <c r="L1374" s="166">
        <v>0</v>
      </c>
      <c r="M1374" s="18">
        <v>0</v>
      </c>
      <c r="N1374" s="165">
        <f>VLOOKUP(Table2[[#This Row],[Code]],'MPG Payment'!$B$4:$Z$130,25,0)</f>
        <v>0</v>
      </c>
      <c r="O1374" s="170">
        <f t="shared" si="103"/>
        <v>1121</v>
      </c>
      <c r="P1374" t="str">
        <f>IFERROR(VLOOKUP(D1374,'Bank Master'!$C$3:$D$7987,2,0),"Indirect")</f>
        <v>Direct</v>
      </c>
      <c r="Q1374" t="str">
        <f>IFERROR(VLOOKUP(A1374,Table1424[],6,0),0)</f>
        <v>SUMANTI KUJUR</v>
      </c>
      <c r="R1374" t="str">
        <f>IFERROR(VLOOKUP(A1374,Table1424[],7,0),0)</f>
        <v>22013687461</v>
      </c>
      <c r="S1374" t="str">
        <f>IFERROR(VLOOKUP(A1374,Table1424[],8,0),0)</f>
        <v>SBIN0RRVCGB</v>
      </c>
      <c r="T1374">
        <f>IFERROR(VLOOKUP(A1374,Table1424[],9,0),0)</f>
        <v>0</v>
      </c>
      <c r="U1374" s="40">
        <f>IFERROR(VLOOKUP(A1374,Table1424[],10,0),0)</f>
        <v>46140</v>
      </c>
      <c r="V1374">
        <f t="shared" si="104"/>
        <v>1</v>
      </c>
      <c r="W1374" t="str">
        <f t="shared" si="105"/>
        <v>Available</v>
      </c>
      <c r="X1374" s="164" t="str" cm="1">
        <f t="array" aca="1" ref="X1374" ca="1">SUBSTITUTE(SUBSTITUTE(MID(CELL("filename"),FIND("[",CELL("filename"))+1,FIND("]",CELL("filename"))-FIND("[",CELL("filename"))-1)," JH Farmer Payment-",""),".xlsx","")</f>
        <v>Indent</v>
      </c>
      <c r="Y1374" s="13">
        <f t="shared" si="102"/>
        <v>16.708839011925043</v>
      </c>
      <c r="Z1374" s="3">
        <v>0</v>
      </c>
    </row>
    <row r="1375" spans="1:26" x14ac:dyDescent="0.25">
      <c r="A1375" t="str">
        <f>CONCATENATE(Table2[[#This Row],[Code]],Table2[[#This Row],[Farmers Code]])</f>
        <v>200800100072</v>
      </c>
      <c r="B1375" s="1" t="str">
        <f>INDEX('MPG Payment'!$A:$A,MATCH(Table2[[#This Row],[Code]],'MPG Payment'!B:B,0))</f>
        <v>BMC Code :2008</v>
      </c>
      <c r="C1375" t="str">
        <f>VLOOKUP(Table2[[#This Row],[Code]],'MPG Payment'!B:C,2,0)</f>
        <v>PAHARKESA</v>
      </c>
      <c r="D1375" s="17">
        <v>20080010</v>
      </c>
      <c r="E1375" s="17" t="s">
        <v>2067</v>
      </c>
      <c r="F1375" s="1">
        <v>6</v>
      </c>
      <c r="G1375" s="13">
        <v>8.14</v>
      </c>
      <c r="H1375" s="13">
        <v>584.80039999999997</v>
      </c>
      <c r="I1375" s="166">
        <v>0</v>
      </c>
      <c r="J1375" s="191">
        <v>0</v>
      </c>
      <c r="K1375" s="166">
        <v>0</v>
      </c>
      <c r="L1375" s="166">
        <v>0</v>
      </c>
      <c r="M1375" s="18">
        <v>0</v>
      </c>
      <c r="N1375" s="165">
        <f>VLOOKUP(Table2[[#This Row],[Code]],'MPG Payment'!$B$4:$Z$130,25,0)</f>
        <v>0</v>
      </c>
      <c r="O1375" s="170">
        <f t="shared" si="103"/>
        <v>585</v>
      </c>
      <c r="P1375" t="str">
        <f>IFERROR(VLOOKUP(D1375,'Bank Master'!$C$3:$D$7987,2,0),"Indirect")</f>
        <v>Direct</v>
      </c>
      <c r="Q1375" t="str">
        <f>IFERROR(VLOOKUP(A1375,Table1424[],6,0),0)</f>
        <v>DAMIYA ORAON</v>
      </c>
      <c r="R1375" t="str">
        <f>IFERROR(VLOOKUP(A1375,Table1424[],7,0),0)</f>
        <v>36230696597</v>
      </c>
      <c r="S1375" t="str">
        <f>IFERROR(VLOOKUP(A1375,Table1424[],8,0),0)</f>
        <v>SBIN0014342</v>
      </c>
      <c r="T1375">
        <f>IFERROR(VLOOKUP(A1375,Table1424[],9,0),0)</f>
        <v>0</v>
      </c>
      <c r="U1375" s="40">
        <f>IFERROR(VLOOKUP(A1375,Table1424[],10,0),0)</f>
        <v>46244</v>
      </c>
      <c r="V1375">
        <f t="shared" si="104"/>
        <v>1</v>
      </c>
      <c r="W1375" t="str">
        <f t="shared" si="105"/>
        <v>Available</v>
      </c>
      <c r="X1375" s="164" t="str" cm="1">
        <f t="array" aca="1" ref="X1375" ca="1">SUBSTITUTE(SUBSTITUTE(MID(CELL("filename"),FIND("[",CELL("filename"))+1,FIND("]",CELL("filename"))-FIND("[",CELL("filename"))-1)," JH Farmer Payment-",""),".xlsx","")</f>
        <v>Indent</v>
      </c>
      <c r="Y1375" s="13">
        <f t="shared" si="102"/>
        <v>21.552840294840298</v>
      </c>
      <c r="Z1375" s="3">
        <v>0</v>
      </c>
    </row>
    <row r="1376" spans="1:26" x14ac:dyDescent="0.25">
      <c r="A1376" t="str">
        <f>CONCATENATE(Table2[[#This Row],[Code]],Table2[[#This Row],[Farmers Code]])</f>
        <v>200800100073</v>
      </c>
      <c r="B1376" s="1" t="str">
        <f>INDEX('MPG Payment'!$A:$A,MATCH(Table2[[#This Row],[Code]],'MPG Payment'!B:B,0))</f>
        <v>BMC Code :2008</v>
      </c>
      <c r="C1376" t="str">
        <f>VLOOKUP(Table2[[#This Row],[Code]],'MPG Payment'!B:C,2,0)</f>
        <v>PAHARKESA</v>
      </c>
      <c r="D1376" s="17">
        <v>20080010</v>
      </c>
      <c r="E1376" s="17" t="s">
        <v>2491</v>
      </c>
      <c r="F1376" s="1">
        <v>7</v>
      </c>
      <c r="G1376" s="13">
        <v>36.510000000000005</v>
      </c>
      <c r="H1376" s="13">
        <v>1877.5311000000002</v>
      </c>
      <c r="I1376" s="166">
        <v>0</v>
      </c>
      <c r="J1376" s="191">
        <v>0</v>
      </c>
      <c r="K1376" s="166">
        <v>0</v>
      </c>
      <c r="L1376" s="166">
        <v>0</v>
      </c>
      <c r="M1376" s="18">
        <v>0</v>
      </c>
      <c r="N1376" s="165">
        <f>VLOOKUP(Table2[[#This Row],[Code]],'MPG Payment'!$B$4:$Z$130,25,0)</f>
        <v>0</v>
      </c>
      <c r="O1376" s="170">
        <f t="shared" ref="O1376:O1398" si="106">IF(N1376="Yes",0,ROUND((H1376-I1376-J1376-K1376-L1376-M1376),0))</f>
        <v>1878</v>
      </c>
      <c r="P1376" t="str">
        <f>IFERROR(VLOOKUP(D1376,'Bank Master'!$C$3:$D$7987,2,0),"Indirect")</f>
        <v>Direct</v>
      </c>
      <c r="Q1376" t="str">
        <f>IFERROR(VLOOKUP(A1376,Table1424[],6,0),0)</f>
        <v>ETWA ORAON</v>
      </c>
      <c r="R1376" t="str">
        <f>IFERROR(VLOOKUP(A1376,Table1424[],7,0),0)</f>
        <v>456910110010039</v>
      </c>
      <c r="S1376" t="str">
        <f>IFERROR(VLOOKUP(A1376,Table1424[],8,0),0)</f>
        <v>BKID0004569</v>
      </c>
      <c r="T1376">
        <f>IFERROR(VLOOKUP(A1376,Table1424[],9,0),0)</f>
        <v>0</v>
      </c>
      <c r="U1376" s="40">
        <f>IFERROR(VLOOKUP(A1376,Table1424[],10,0),0)</f>
        <v>46244</v>
      </c>
      <c r="V1376">
        <f t="shared" ref="V1376:V1398" si="107">IF(G1376&gt;0,1,0)</f>
        <v>1</v>
      </c>
      <c r="W1376" t="str">
        <f t="shared" ref="W1376:W1398" si="108">IF(Q1376=0,"Not Available","Available")</f>
        <v>Available</v>
      </c>
      <c r="X1376" s="164" t="str" cm="1">
        <f t="array" aca="1" ref="X1376" ca="1">SUBSTITUTE(SUBSTITUTE(MID(CELL("filename"),FIND("[",CELL("filename"))+1,FIND("]",CELL("filename"))-FIND("[",CELL("filename"))-1)," JH Farmer Payment-",""),".xlsx","")</f>
        <v>Indent</v>
      </c>
      <c r="Y1376" s="13">
        <f t="shared" si="102"/>
        <v>17.998791700903862</v>
      </c>
      <c r="Z1376" s="3">
        <v>0</v>
      </c>
    </row>
    <row r="1377" spans="1:26" x14ac:dyDescent="0.25">
      <c r="A1377" t="str">
        <f>CONCATENATE(Table2[[#This Row],[Code]],Table2[[#This Row],[Farmers Code]])</f>
        <v>200800100074</v>
      </c>
      <c r="B1377" s="1" t="str">
        <f>INDEX('MPG Payment'!$A:$A,MATCH(Table2[[#This Row],[Code]],'MPG Payment'!B:B,0))</f>
        <v>BMC Code :2008</v>
      </c>
      <c r="C1377" t="str">
        <f>VLOOKUP(Table2[[#This Row],[Code]],'MPG Payment'!B:C,2,0)</f>
        <v>PAHARKESA</v>
      </c>
      <c r="D1377" s="17">
        <v>20080010</v>
      </c>
      <c r="E1377" s="17" t="s">
        <v>2490</v>
      </c>
      <c r="F1377" s="1">
        <v>7</v>
      </c>
      <c r="G1377" s="13">
        <v>25.82</v>
      </c>
      <c r="H1377" s="13">
        <v>966.36410000000001</v>
      </c>
      <c r="I1377" s="166">
        <v>0</v>
      </c>
      <c r="J1377" s="191">
        <v>0</v>
      </c>
      <c r="K1377" s="166">
        <v>0</v>
      </c>
      <c r="L1377" s="166">
        <v>0</v>
      </c>
      <c r="M1377" s="18">
        <v>0</v>
      </c>
      <c r="N1377" s="165">
        <f>VLOOKUP(Table2[[#This Row],[Code]],'MPG Payment'!$B$4:$Z$130,25,0)</f>
        <v>0</v>
      </c>
      <c r="O1377" s="170">
        <f t="shared" si="106"/>
        <v>966</v>
      </c>
      <c r="P1377" t="str">
        <f>IFERROR(VLOOKUP(D1377,'Bank Master'!$C$3:$D$7987,2,0),"Indirect")</f>
        <v>Direct</v>
      </c>
      <c r="Q1377" t="str">
        <f>IFERROR(VLOOKUP(A1377,Table1424[],6,0),0)</f>
        <v>JAYANTI BHAGAT</v>
      </c>
      <c r="R1377" t="str">
        <f>IFERROR(VLOOKUP(A1377,Table1424[],7,0),0)</f>
        <v>496910110006036</v>
      </c>
      <c r="S1377" t="str">
        <f>IFERROR(VLOOKUP(A1377,Table1424[],8,0),0)</f>
        <v>BKID0004969</v>
      </c>
      <c r="T1377">
        <f>IFERROR(VLOOKUP(A1377,Table1424[],9,0),0)</f>
        <v>0</v>
      </c>
      <c r="U1377" s="40">
        <f>IFERROR(VLOOKUP(A1377,Table1424[],10,0),0)</f>
        <v>46223</v>
      </c>
      <c r="V1377">
        <f t="shared" si="107"/>
        <v>1</v>
      </c>
      <c r="W1377" t="str">
        <f t="shared" si="108"/>
        <v>Available</v>
      </c>
      <c r="X1377" s="164" t="str" cm="1">
        <f t="array" aca="1" ref="X1377" ca="1">SUBSTITUTE(SUBSTITUTE(MID(CELL("filename"),FIND("[",CELL("filename"))+1,FIND("]",CELL("filename"))-FIND("[",CELL("filename"))-1)," JH Farmer Payment-",""),".xlsx","")</f>
        <v>Indent</v>
      </c>
      <c r="Y1377" s="13">
        <f t="shared" si="102"/>
        <v>13.09943590240124</v>
      </c>
      <c r="Z1377" s="3">
        <v>0</v>
      </c>
    </row>
    <row r="1378" spans="1:26" x14ac:dyDescent="0.25">
      <c r="A1378" t="str">
        <f>CONCATENATE(Table2[[#This Row],[Code]],Table2[[#This Row],[Farmers Code]])</f>
        <v>200800100075</v>
      </c>
      <c r="B1378" s="1" t="str">
        <f>INDEX('MPG Payment'!$A:$A,MATCH(Table2[[#This Row],[Code]],'MPG Payment'!B:B,0))</f>
        <v>BMC Code :2008</v>
      </c>
      <c r="C1378" t="str">
        <f>VLOOKUP(Table2[[#This Row],[Code]],'MPG Payment'!B:C,2,0)</f>
        <v>PAHARKESA</v>
      </c>
      <c r="D1378" s="17">
        <v>20080010</v>
      </c>
      <c r="E1378" s="17" t="s">
        <v>2594</v>
      </c>
      <c r="F1378" s="1">
        <v>4</v>
      </c>
      <c r="G1378" s="13">
        <v>21.22</v>
      </c>
      <c r="H1378" s="13">
        <v>836.26499999999999</v>
      </c>
      <c r="I1378" s="166">
        <v>0</v>
      </c>
      <c r="J1378" s="191">
        <v>0</v>
      </c>
      <c r="K1378" s="166">
        <v>0</v>
      </c>
      <c r="L1378" s="166">
        <v>0</v>
      </c>
      <c r="M1378" s="18">
        <v>0</v>
      </c>
      <c r="N1378" s="165">
        <f>VLOOKUP(Table2[[#This Row],[Code]],'MPG Payment'!$B$4:$Z$130,25,0)</f>
        <v>0</v>
      </c>
      <c r="O1378" s="170">
        <f t="shared" si="106"/>
        <v>836</v>
      </c>
      <c r="P1378" t="str">
        <f>IFERROR(VLOOKUP(D1378,'Bank Master'!$C$3:$D$7987,2,0),"Indirect")</f>
        <v>Direct</v>
      </c>
      <c r="Q1378" t="str">
        <f>IFERROR(VLOOKUP(A1378,Table1424[],6,0),0)</f>
        <v>ANSHU DEVI</v>
      </c>
      <c r="R1378" t="str">
        <f>IFERROR(VLOOKUP(A1378,Table1424[],7,0),0)</f>
        <v>021110025720</v>
      </c>
      <c r="S1378" t="str">
        <f>IFERROR(VLOOKUP(A1378,Table1424[],8,0),0)</f>
        <v>IPOS0000001</v>
      </c>
      <c r="T1378">
        <f>IFERROR(VLOOKUP(A1378,Table1424[],9,0),0)</f>
        <v>0</v>
      </c>
      <c r="U1378" s="40">
        <f>IFERROR(VLOOKUP(A1378,Table1424[],10,0),0)</f>
        <v>46272</v>
      </c>
      <c r="V1378">
        <f t="shared" si="107"/>
        <v>1</v>
      </c>
      <c r="W1378" t="str">
        <f t="shared" si="108"/>
        <v>Available</v>
      </c>
      <c r="X1378" s="164" t="str" cm="1">
        <f t="array" aca="1" ref="X1378" ca="1">SUBSTITUTE(SUBSTITUTE(MID(CELL("filename"),FIND("[",CELL("filename"))+1,FIND("]",CELL("filename"))-FIND("[",CELL("filename"))-1)," JH Farmer Payment-",""),".xlsx","")</f>
        <v>Indent</v>
      </c>
      <c r="Y1378" s="13">
        <f t="shared" si="102"/>
        <v>7.8818567389255421</v>
      </c>
      <c r="Z1378" s="3">
        <v>0</v>
      </c>
    </row>
    <row r="1379" spans="1:26" x14ac:dyDescent="0.25">
      <c r="A1379" t="str">
        <f>CONCATENATE(Table2[[#This Row],[Code]],Table2[[#This Row],[Farmers Code]])</f>
        <v>200800100076</v>
      </c>
      <c r="B1379" s="1" t="str">
        <f>INDEX('MPG Payment'!$A:$A,MATCH(Table2[[#This Row],[Code]],'MPG Payment'!B:B,0))</f>
        <v>BMC Code :2008</v>
      </c>
      <c r="C1379" t="str">
        <f>VLOOKUP(Table2[[#This Row],[Code]],'MPG Payment'!B:C,2,0)</f>
        <v>PAHARKESA</v>
      </c>
      <c r="D1379" s="17">
        <v>20080010</v>
      </c>
      <c r="E1379" s="17" t="s">
        <v>2801</v>
      </c>
      <c r="F1379" s="1">
        <v>4</v>
      </c>
      <c r="G1379" s="13">
        <v>18.61</v>
      </c>
      <c r="H1379" s="13">
        <v>933.39620000000002</v>
      </c>
      <c r="I1379" s="166">
        <v>0</v>
      </c>
      <c r="J1379" s="191">
        <v>0</v>
      </c>
      <c r="K1379" s="166">
        <v>0</v>
      </c>
      <c r="L1379" s="166">
        <v>0</v>
      </c>
      <c r="M1379" s="18">
        <v>0</v>
      </c>
      <c r="N1379" s="165">
        <f>VLOOKUP(Table2[[#This Row],[Code]],'MPG Payment'!$B$4:$Z$130,25,0)</f>
        <v>0</v>
      </c>
      <c r="O1379" s="170">
        <f t="shared" si="106"/>
        <v>933</v>
      </c>
      <c r="P1379" t="str">
        <f>IFERROR(VLOOKUP(D1379,'Bank Master'!$C$3:$D$7987,2,0),"Indirect")</f>
        <v>Direct</v>
      </c>
      <c r="Q1379" t="str">
        <f>IFERROR(VLOOKUP(A1379,Table1424[],6,0),0)</f>
        <v>BIKASH ORAON</v>
      </c>
      <c r="R1379" t="str">
        <f>IFERROR(VLOOKUP(A1379,Table1424[],7,0),0)</f>
        <v>021110077496</v>
      </c>
      <c r="S1379" t="str">
        <f>IFERROR(VLOOKUP(A1379,Table1424[],8,0),0)</f>
        <v>IPOS0000001</v>
      </c>
      <c r="T1379">
        <f>IFERROR(VLOOKUP(A1379,Table1424[],9,0),0)</f>
        <v>0</v>
      </c>
      <c r="U1379" s="40">
        <f>IFERROR(VLOOKUP(A1379,Table1424[],10,0),0)</f>
        <v>46272</v>
      </c>
      <c r="V1379">
        <f t="shared" si="107"/>
        <v>1</v>
      </c>
      <c r="W1379" t="str">
        <f t="shared" si="108"/>
        <v>Available</v>
      </c>
      <c r="X1379" s="164" t="str" cm="1">
        <f t="array" aca="1" ref="X1379" ca="1">SUBSTITUTE(SUBSTITUTE(MID(CELL("filename"),FIND("[",CELL("filename"))+1,FIND("]",CELL("filename"))-FIND("[",CELL("filename"))-1)," JH Farmer Payment-",""),".xlsx","")</f>
        <v>Indent</v>
      </c>
      <c r="Y1379" s="13">
        <f t="shared" si="102"/>
        <v>10.031125201504569</v>
      </c>
      <c r="Z1379" s="3">
        <v>0</v>
      </c>
    </row>
    <row r="1380" spans="1:26" x14ac:dyDescent="0.25">
      <c r="A1380" t="str">
        <f>CONCATENATE(Table2[[#This Row],[Code]],Table2[[#This Row],[Farmers Code]])</f>
        <v>200800100077</v>
      </c>
      <c r="B1380" s="1" t="str">
        <f>INDEX('MPG Payment'!$A:$A,MATCH(Table2[[#This Row],[Code]],'MPG Payment'!B:B,0))</f>
        <v>BMC Code :2008</v>
      </c>
      <c r="C1380" t="str">
        <f>VLOOKUP(Table2[[#This Row],[Code]],'MPG Payment'!B:C,2,0)</f>
        <v>PAHARKESA</v>
      </c>
      <c r="D1380" s="17">
        <v>20080010</v>
      </c>
      <c r="E1380" s="17" t="s">
        <v>2802</v>
      </c>
      <c r="F1380" s="1">
        <v>4</v>
      </c>
      <c r="G1380" s="13">
        <v>19.12</v>
      </c>
      <c r="H1380" s="13">
        <v>970.49220000000003</v>
      </c>
      <c r="I1380" s="166">
        <v>0</v>
      </c>
      <c r="J1380" s="191">
        <v>0</v>
      </c>
      <c r="K1380" s="166">
        <v>0</v>
      </c>
      <c r="L1380" s="166">
        <v>0</v>
      </c>
      <c r="M1380" s="18">
        <v>0</v>
      </c>
      <c r="N1380" s="165">
        <f>VLOOKUP(Table2[[#This Row],[Code]],'MPG Payment'!$B$4:$Z$130,25,0)</f>
        <v>0</v>
      </c>
      <c r="O1380" s="170">
        <f t="shared" si="106"/>
        <v>970</v>
      </c>
      <c r="P1380" t="str">
        <f>IFERROR(VLOOKUP(D1380,'Bank Master'!$C$3:$D$7987,2,0),"Indirect")</f>
        <v>Direct</v>
      </c>
      <c r="Q1380" t="str">
        <f>IFERROR(VLOOKUP(A1380,Table1424[],6,0),0)</f>
        <v>SANICHRIYA ORAIN</v>
      </c>
      <c r="R1380" t="str">
        <f>IFERROR(VLOOKUP(A1380,Table1424[],7,0),0)</f>
        <v>4043001700213076</v>
      </c>
      <c r="S1380" t="str">
        <f>IFERROR(VLOOKUP(A1380,Table1424[],8,0),0)</f>
        <v>PUNB0404300</v>
      </c>
      <c r="T1380">
        <f>IFERROR(VLOOKUP(A1380,Table1424[],9,0),0)</f>
        <v>0</v>
      </c>
      <c r="U1380" s="40">
        <f>IFERROR(VLOOKUP(A1380,Table1424[],10,0),0)</f>
        <v>46272</v>
      </c>
      <c r="V1380">
        <f t="shared" si="107"/>
        <v>1</v>
      </c>
      <c r="W1380" t="str">
        <f t="shared" si="108"/>
        <v>Available</v>
      </c>
      <c r="X1380" s="164" t="str" cm="1">
        <f t="array" aca="1" ref="X1380" ca="1">SUBSTITUTE(SUBSTITUTE(MID(CELL("filename"),FIND("[",CELL("filename"))+1,FIND("]",CELL("filename"))-FIND("[",CELL("filename"))-1)," JH Farmer Payment-",""),".xlsx","")</f>
        <v>Indent</v>
      </c>
      <c r="Y1380" s="13">
        <f t="shared" si="102"/>
        <v>10.151592050209205</v>
      </c>
      <c r="Z1380" s="3">
        <v>0</v>
      </c>
    </row>
    <row r="1381" spans="1:26" x14ac:dyDescent="0.25">
      <c r="A1381" t="str">
        <f>CONCATENATE(Table2[[#This Row],[Code]],Table2[[#This Row],[Farmers Code]])</f>
        <v>200800260002</v>
      </c>
      <c r="B1381" s="1" t="str">
        <f>INDEX('MPG Payment'!$A:$A,MATCH(Table2[[#This Row],[Code]],'MPG Payment'!B:B,0))</f>
        <v>BMC Code :2008</v>
      </c>
      <c r="C1381" t="str">
        <f>VLOOKUP(Table2[[#This Row],[Code]],'MPG Payment'!B:C,2,0)</f>
        <v>CHHARDA</v>
      </c>
      <c r="D1381" s="17">
        <v>20080026</v>
      </c>
      <c r="E1381" s="17" t="s">
        <v>17</v>
      </c>
      <c r="F1381" s="1">
        <v>14</v>
      </c>
      <c r="G1381" s="13">
        <v>567.17999999999995</v>
      </c>
      <c r="H1381" s="13">
        <v>24861.770600000003</v>
      </c>
      <c r="I1381" s="166">
        <v>0</v>
      </c>
      <c r="J1381" s="191">
        <v>0</v>
      </c>
      <c r="K1381" s="166">
        <v>5455.9599999999991</v>
      </c>
      <c r="L1381" s="166">
        <v>0</v>
      </c>
      <c r="M1381" s="18">
        <v>0</v>
      </c>
      <c r="N1381" s="165">
        <f>VLOOKUP(Table2[[#This Row],[Code]],'MPG Payment'!$B$4:$Z$130,25,0)</f>
        <v>0</v>
      </c>
      <c r="O1381" s="170">
        <f t="shared" si="106"/>
        <v>19406</v>
      </c>
      <c r="P1381" t="str">
        <f>IFERROR(VLOOKUP(D1381,'Bank Master'!$C$3:$D$7987,2,0),"Indirect")</f>
        <v>Direct</v>
      </c>
      <c r="Q1381" t="str">
        <f>IFERROR(VLOOKUP(A1381,Table1424[],6,0),0)</f>
        <v>GEETA DEVI</v>
      </c>
      <c r="R1381" t="str">
        <f>IFERROR(VLOOKUP(A1381,Table1424[],7,0),0)</f>
        <v>84057876599</v>
      </c>
      <c r="S1381" t="str">
        <f>IFERROR(VLOOKUP(A1381,Table1424[],8,0),0)</f>
        <v>SBIN0RRVCGB</v>
      </c>
      <c r="T1381" t="str">
        <f>IFERROR(VLOOKUP(A1381,Table1424[],9,0),0)</f>
        <v>STATE BANK OF INDIA</v>
      </c>
      <c r="U1381" s="40">
        <f>IFERROR(VLOOKUP(A1381,Table1424[],10,0),0)</f>
        <v>0</v>
      </c>
      <c r="V1381">
        <f t="shared" si="107"/>
        <v>1</v>
      </c>
      <c r="W1381" t="str">
        <f t="shared" si="108"/>
        <v>Available</v>
      </c>
      <c r="X1381" s="164" t="str" cm="1">
        <f t="array" aca="1" ref="X1381" ca="1">SUBSTITUTE(SUBSTITUTE(MID(CELL("filename"),FIND("[",CELL("filename"))+1,FIND("]",CELL("filename"))-FIND("[",CELL("filename"))-1)," JH Farmer Payment-",""),".xlsx","")</f>
        <v>Indent</v>
      </c>
      <c r="Y1381" s="13">
        <f t="shared" si="102"/>
        <v>30.683803060756734</v>
      </c>
      <c r="Z1381" s="3">
        <v>0</v>
      </c>
    </row>
    <row r="1382" spans="1:26" x14ac:dyDescent="0.25">
      <c r="A1382" t="str">
        <f>CONCATENATE(Table2[[#This Row],[Code]],Table2[[#This Row],[Farmers Code]])</f>
        <v>200800260006</v>
      </c>
      <c r="B1382" s="1" t="str">
        <f>INDEX('MPG Payment'!$A:$A,MATCH(Table2[[#This Row],[Code]],'MPG Payment'!B:B,0))</f>
        <v>BMC Code :2008</v>
      </c>
      <c r="C1382" t="str">
        <f>VLOOKUP(Table2[[#This Row],[Code]],'MPG Payment'!B:C,2,0)</f>
        <v>CHHARDA</v>
      </c>
      <c r="D1382" s="17">
        <v>20080026</v>
      </c>
      <c r="E1382" s="17" t="s">
        <v>19</v>
      </c>
      <c r="F1382" s="1">
        <v>6</v>
      </c>
      <c r="G1382" s="13">
        <v>41.05</v>
      </c>
      <c r="H1382" s="13">
        <v>1625.5149999999999</v>
      </c>
      <c r="I1382" s="166">
        <v>0</v>
      </c>
      <c r="J1382" s="191">
        <v>0</v>
      </c>
      <c r="K1382" s="166">
        <v>0</v>
      </c>
      <c r="L1382" s="166">
        <v>0</v>
      </c>
      <c r="M1382" s="18">
        <v>0</v>
      </c>
      <c r="N1382" s="165">
        <f>VLOOKUP(Table2[[#This Row],[Code]],'MPG Payment'!$B$4:$Z$130,25,0)</f>
        <v>0</v>
      </c>
      <c r="O1382" s="170">
        <f t="shared" ref="O1382:O1397" si="109">IF(N1382="Yes",0,ROUND((H1382-I1382-J1382-K1382-L1382-M1382),0))</f>
        <v>1626</v>
      </c>
      <c r="P1382" t="str">
        <f>IFERROR(VLOOKUP(D1382,'Bank Master'!$C$3:$D$7987,2,0),"Indirect")</f>
        <v>Direct</v>
      </c>
      <c r="Q1382" t="str">
        <f>IFERROR(VLOOKUP(A1382,Table1424[],6,0),0)</f>
        <v>KAUSHALYA DEVI</v>
      </c>
      <c r="R1382" t="str">
        <f>IFERROR(VLOOKUP(A1382,Table1424[],7,0),0)</f>
        <v>456910110011253</v>
      </c>
      <c r="S1382" t="str">
        <f>IFERROR(VLOOKUP(A1382,Table1424[],8,0),0)</f>
        <v>BKID0004569</v>
      </c>
      <c r="T1382">
        <f>IFERROR(VLOOKUP(A1382,Table1424[],9,0),0)</f>
        <v>0</v>
      </c>
      <c r="U1382" s="40">
        <f>IFERROR(VLOOKUP(A1382,Table1424[],10,0),0)</f>
        <v>0</v>
      </c>
      <c r="V1382">
        <f t="shared" ref="V1382:V1397" si="110">IF(G1382&gt;0,1,0)</f>
        <v>1</v>
      </c>
      <c r="W1382" t="str">
        <f t="shared" ref="W1382:W1397" si="111">IF(Q1382=0,"Not Available","Available")</f>
        <v>Available</v>
      </c>
      <c r="X1382" s="164" t="str" cm="1">
        <f t="array" aca="1" ref="X1382" ca="1">SUBSTITUTE(SUBSTITUTE(MID(CELL("filename"),FIND("[",CELL("filename"))+1,FIND("]",CELL("filename"))-FIND("[",CELL("filename"))-1)," JH Farmer Payment-",""),".xlsx","")</f>
        <v>Indent</v>
      </c>
      <c r="Y1382" s="13">
        <f t="shared" si="102"/>
        <v>11.879524969549331</v>
      </c>
      <c r="Z1382" s="3">
        <v>0</v>
      </c>
    </row>
    <row r="1383" spans="1:26" x14ac:dyDescent="0.25">
      <c r="A1383" t="str">
        <f>CONCATENATE(Table2[[#This Row],[Code]],Table2[[#This Row],[Farmers Code]])</f>
        <v>200800260008</v>
      </c>
      <c r="B1383" s="1" t="str">
        <f>INDEX('MPG Payment'!$A:$A,MATCH(Table2[[#This Row],[Code]],'MPG Payment'!B:B,0))</f>
        <v>BMC Code :2008</v>
      </c>
      <c r="C1383" t="str">
        <f>VLOOKUP(Table2[[#This Row],[Code]],'MPG Payment'!B:C,2,0)</f>
        <v>CHHARDA</v>
      </c>
      <c r="D1383" s="17">
        <v>20080026</v>
      </c>
      <c r="E1383" s="17" t="s">
        <v>41</v>
      </c>
      <c r="F1383" s="1">
        <v>14</v>
      </c>
      <c r="G1383" s="13">
        <v>50.610000000000007</v>
      </c>
      <c r="H1383" s="13">
        <v>2138.0773000000004</v>
      </c>
      <c r="I1383" s="166">
        <v>0</v>
      </c>
      <c r="J1383" s="191">
        <v>0</v>
      </c>
      <c r="K1383" s="166">
        <v>0</v>
      </c>
      <c r="L1383" s="166">
        <v>0</v>
      </c>
      <c r="M1383" s="18">
        <v>0</v>
      </c>
      <c r="N1383" s="165">
        <f>VLOOKUP(Table2[[#This Row],[Code]],'MPG Payment'!$B$4:$Z$130,25,0)</f>
        <v>0</v>
      </c>
      <c r="O1383" s="170">
        <f t="shared" si="109"/>
        <v>2138</v>
      </c>
      <c r="P1383" t="str">
        <f>IFERROR(VLOOKUP(D1383,'Bank Master'!$C$3:$D$7987,2,0),"Indirect")</f>
        <v>Direct</v>
      </c>
      <c r="Q1383" t="str">
        <f>IFERROR(VLOOKUP(A1383,Table1424[],6,0),0)</f>
        <v>JIWAN SAHU</v>
      </c>
      <c r="R1383" t="str">
        <f>IFERROR(VLOOKUP(A1383,Table1424[],7,0),0)</f>
        <v>22013534300</v>
      </c>
      <c r="S1383" t="str">
        <f>IFERROR(VLOOKUP(A1383,Table1424[],8,0),0)</f>
        <v>SBIN0RRVCGB</v>
      </c>
      <c r="T1383">
        <f>IFERROR(VLOOKUP(A1383,Table1424[],9,0),0)</f>
        <v>0</v>
      </c>
      <c r="U1383" s="40">
        <f>IFERROR(VLOOKUP(A1383,Table1424[],10,0),0)</f>
        <v>45812</v>
      </c>
      <c r="V1383">
        <f t="shared" si="110"/>
        <v>1</v>
      </c>
      <c r="W1383" t="str">
        <f t="shared" si="111"/>
        <v>Available</v>
      </c>
      <c r="X1383" s="164" t="str" cm="1">
        <f t="array" aca="1" ref="X1383" ca="1">SUBSTITUTE(SUBSTITUTE(MID(CELL("filename"),FIND("[",CELL("filename"))+1,FIND("]",CELL("filename"))-FIND("[",CELL("filename"))-1)," JH Farmer Payment-",""),".xlsx","")</f>
        <v>Indent</v>
      </c>
      <c r="Y1383" s="13">
        <f t="shared" si="102"/>
        <v>29.572300138312588</v>
      </c>
      <c r="Z1383" s="3">
        <v>0</v>
      </c>
    </row>
    <row r="1384" spans="1:26" x14ac:dyDescent="0.25">
      <c r="A1384" t="str">
        <f>CONCATENATE(Table2[[#This Row],[Code]],Table2[[#This Row],[Farmers Code]])</f>
        <v>200800260011</v>
      </c>
      <c r="B1384" s="1" t="str">
        <f>INDEX('MPG Payment'!$A:$A,MATCH(Table2[[#This Row],[Code]],'MPG Payment'!B:B,0))</f>
        <v>BMC Code :2008</v>
      </c>
      <c r="C1384" t="str">
        <f>VLOOKUP(Table2[[#This Row],[Code]],'MPG Payment'!B:C,2,0)</f>
        <v>CHHARDA</v>
      </c>
      <c r="D1384" s="17">
        <v>20080026</v>
      </c>
      <c r="E1384" s="17" t="s">
        <v>22</v>
      </c>
      <c r="F1384" s="1">
        <v>7</v>
      </c>
      <c r="G1384" s="13">
        <v>11.77</v>
      </c>
      <c r="H1384" s="13">
        <v>620.89359999999999</v>
      </c>
      <c r="I1384" s="166">
        <v>0</v>
      </c>
      <c r="J1384" s="191">
        <v>0</v>
      </c>
      <c r="K1384" s="166">
        <v>0</v>
      </c>
      <c r="L1384" s="166">
        <v>0</v>
      </c>
      <c r="M1384" s="18">
        <v>0</v>
      </c>
      <c r="N1384" s="165">
        <f>VLOOKUP(Table2[[#This Row],[Code]],'MPG Payment'!$B$4:$Z$130,25,0)</f>
        <v>0</v>
      </c>
      <c r="O1384" s="170">
        <f t="shared" si="109"/>
        <v>621</v>
      </c>
      <c r="P1384" t="str">
        <f>IFERROR(VLOOKUP(D1384,'Bank Master'!$C$3:$D$7987,2,0),"Indirect")</f>
        <v>Direct</v>
      </c>
      <c r="Q1384" t="str">
        <f>IFERROR(VLOOKUP(A1384,Table1424[],6,0),0)</f>
        <v>SILA DEVI</v>
      </c>
      <c r="R1384" t="str">
        <f>IFERROR(VLOOKUP(A1384,Table1424[],7,0),0)</f>
        <v>456910510002058</v>
      </c>
      <c r="S1384" t="str">
        <f>IFERROR(VLOOKUP(A1384,Table1424[],8,0),0)</f>
        <v>BKID0004569</v>
      </c>
      <c r="T1384">
        <f>IFERROR(VLOOKUP(A1384,Table1424[],9,0),0)</f>
        <v>0</v>
      </c>
      <c r="U1384" s="40">
        <f>IFERROR(VLOOKUP(A1384,Table1424[],10,0),0)</f>
        <v>45812</v>
      </c>
      <c r="V1384">
        <f t="shared" si="110"/>
        <v>1</v>
      </c>
      <c r="W1384" t="str">
        <f t="shared" si="111"/>
        <v>Available</v>
      </c>
      <c r="X1384" s="164" t="str" cm="1">
        <f t="array" aca="1" ref="X1384" ca="1">SUBSTITUTE(SUBSTITUTE(MID(CELL("filename"),FIND("[",CELL("filename"))+1,FIND("]",CELL("filename"))-FIND("[",CELL("filename"))-1)," JH Farmer Payment-",""),".xlsx","")</f>
        <v>Indent</v>
      </c>
      <c r="Y1384" s="13">
        <f t="shared" si="102"/>
        <v>18.46327612574342</v>
      </c>
      <c r="Z1384" s="3">
        <v>0</v>
      </c>
    </row>
    <row r="1385" spans="1:26" x14ac:dyDescent="0.25">
      <c r="A1385" t="str">
        <f>CONCATENATE(Table2[[#This Row],[Code]],Table2[[#This Row],[Farmers Code]])</f>
        <v>200800260013</v>
      </c>
      <c r="B1385" s="1" t="str">
        <f>INDEX('MPG Payment'!$A:$A,MATCH(Table2[[#This Row],[Code]],'MPG Payment'!B:B,0))</f>
        <v>BMC Code :2008</v>
      </c>
      <c r="C1385" t="str">
        <f>VLOOKUP(Table2[[#This Row],[Code]],'MPG Payment'!B:C,2,0)</f>
        <v>CHHARDA</v>
      </c>
      <c r="D1385" s="17">
        <v>20080026</v>
      </c>
      <c r="E1385" s="17" t="s">
        <v>23</v>
      </c>
      <c r="F1385" s="1">
        <v>5</v>
      </c>
      <c r="G1385" s="13">
        <v>18.98</v>
      </c>
      <c r="H1385" s="13">
        <v>854.71710000000007</v>
      </c>
      <c r="I1385" s="166">
        <v>0</v>
      </c>
      <c r="J1385" s="191">
        <v>0</v>
      </c>
      <c r="K1385" s="166">
        <v>0</v>
      </c>
      <c r="L1385" s="166">
        <v>0</v>
      </c>
      <c r="M1385" s="18">
        <v>0</v>
      </c>
      <c r="N1385" s="165">
        <f>VLOOKUP(Table2[[#This Row],[Code]],'MPG Payment'!$B$4:$Z$130,25,0)</f>
        <v>0</v>
      </c>
      <c r="O1385" s="170">
        <f t="shared" si="109"/>
        <v>855</v>
      </c>
      <c r="P1385" t="str">
        <f>IFERROR(VLOOKUP(D1385,'Bank Master'!$C$3:$D$7987,2,0),"Indirect")</f>
        <v>Direct</v>
      </c>
      <c r="Q1385" t="str">
        <f>IFERROR(VLOOKUP(A1385,Table1424[],6,0),0)</f>
        <v>NARAYAN GIRI</v>
      </c>
      <c r="R1385" t="str">
        <f>IFERROR(VLOOKUP(A1385,Table1424[],7,0),0)</f>
        <v>22013558548</v>
      </c>
      <c r="S1385" t="str">
        <f>IFERROR(VLOOKUP(A1385,Table1424[],8,0),0)</f>
        <v>SBIN0RRVCGB</v>
      </c>
      <c r="T1385">
        <f>IFERROR(VLOOKUP(A1385,Table1424[],9,0),0)</f>
        <v>0</v>
      </c>
      <c r="U1385" s="40">
        <f>IFERROR(VLOOKUP(A1385,Table1424[],10,0),0)</f>
        <v>45825</v>
      </c>
      <c r="V1385">
        <f t="shared" si="110"/>
        <v>1</v>
      </c>
      <c r="W1385" t="str">
        <f t="shared" si="111"/>
        <v>Available</v>
      </c>
      <c r="X1385" s="164" t="str" cm="1">
        <f t="array" aca="1" ref="X1385" ca="1">SUBSTITUTE(SUBSTITUTE(MID(CELL("filename"),FIND("[",CELL("filename"))+1,FIND("]",CELL("filename"))-FIND("[",CELL("filename"))-1)," JH Farmer Payment-",""),".xlsx","")</f>
        <v>Indent</v>
      </c>
      <c r="Y1385" s="13">
        <f t="shared" si="102"/>
        <v>11.258128292939938</v>
      </c>
      <c r="Z1385" s="3">
        <v>0</v>
      </c>
    </row>
    <row r="1386" spans="1:26" x14ac:dyDescent="0.25">
      <c r="A1386" t="str">
        <f>CONCATENATE(Table2[[#This Row],[Code]],Table2[[#This Row],[Farmers Code]])</f>
        <v>200800270004</v>
      </c>
      <c r="B1386" s="1" t="str">
        <f>INDEX('MPG Payment'!$A:$A,MATCH(Table2[[#This Row],[Code]],'MPG Payment'!B:B,0))</f>
        <v>BMC Code :2008</v>
      </c>
      <c r="C1386" t="str">
        <f>VLOOKUP(Table2[[#This Row],[Code]],'MPG Payment'!B:C,2,0)</f>
        <v>NADI NAGRA 2</v>
      </c>
      <c r="D1386" s="17">
        <v>20080027</v>
      </c>
      <c r="E1386" s="17" t="s">
        <v>1</v>
      </c>
      <c r="F1386" s="1">
        <v>5</v>
      </c>
      <c r="G1386" s="13">
        <v>12.559999999999999</v>
      </c>
      <c r="H1386" s="13">
        <v>735.08760000000007</v>
      </c>
      <c r="I1386" s="166">
        <v>0</v>
      </c>
      <c r="J1386" s="191">
        <v>0</v>
      </c>
      <c r="K1386" s="166">
        <v>0</v>
      </c>
      <c r="L1386" s="166">
        <v>0</v>
      </c>
      <c r="M1386" s="18">
        <v>0</v>
      </c>
      <c r="N1386" s="165">
        <f>VLOOKUP(Table2[[#This Row],[Code]],'MPG Payment'!$B$4:$Z$130,25,0)</f>
        <v>0</v>
      </c>
      <c r="O1386" s="170">
        <f t="shared" si="109"/>
        <v>735</v>
      </c>
      <c r="P1386" t="str">
        <f>IFERROR(VLOOKUP(D1386,'Bank Master'!$C$3:$D$7987,2,0),"Indirect")</f>
        <v>Direct</v>
      </c>
      <c r="Q1386" t="str">
        <f>IFERROR(VLOOKUP(A1386,Table1424[],6,0),0)</f>
        <v>PUNAM KUMARI</v>
      </c>
      <c r="R1386" t="str">
        <f>IFERROR(VLOOKUP(A1386,Table1424[],7,0),0)</f>
        <v>5806776855</v>
      </c>
      <c r="S1386" t="str">
        <f>IFERROR(VLOOKUP(A1386,Table1424[],8,0),0)</f>
        <v>CBIN0284248</v>
      </c>
      <c r="T1386">
        <f>IFERROR(VLOOKUP(A1386,Table1424[],9,0),0)</f>
        <v>0</v>
      </c>
      <c r="U1386" s="40">
        <f>IFERROR(VLOOKUP(A1386,Table1424[],10,0),0)</f>
        <v>45908</v>
      </c>
      <c r="V1386">
        <f t="shared" si="110"/>
        <v>1</v>
      </c>
      <c r="W1386" t="str">
        <f t="shared" si="111"/>
        <v>Available</v>
      </c>
      <c r="X1386" s="164" t="str" cm="1">
        <f t="array" aca="1" ref="X1386" ca="1">SUBSTITUTE(SUBSTITUTE(MID(CELL("filename"),FIND("[",CELL("filename"))+1,FIND("]",CELL("filename"))-FIND("[",CELL("filename"))-1)," JH Farmer Payment-",""),".xlsx","")</f>
        <v>Indent</v>
      </c>
      <c r="Y1386" s="13">
        <f t="shared" si="102"/>
        <v>14.631520700636946</v>
      </c>
      <c r="Z1386" s="3">
        <v>0</v>
      </c>
    </row>
    <row r="1387" spans="1:26" x14ac:dyDescent="0.25">
      <c r="A1387" t="str">
        <f>CONCATENATE(Table2[[#This Row],[Code]],Table2[[#This Row],[Farmers Code]])</f>
        <v>200800270007</v>
      </c>
      <c r="B1387" s="1" t="str">
        <f>INDEX('MPG Payment'!$A:$A,MATCH(Table2[[#This Row],[Code]],'MPG Payment'!B:B,0))</f>
        <v>BMC Code :2008</v>
      </c>
      <c r="C1387" t="str">
        <f>VLOOKUP(Table2[[#This Row],[Code]],'MPG Payment'!B:C,2,0)</f>
        <v>NADI NAGRA 2</v>
      </c>
      <c r="D1387" s="17">
        <v>20080027</v>
      </c>
      <c r="E1387" s="17" t="s">
        <v>20</v>
      </c>
      <c r="F1387" s="1">
        <v>7</v>
      </c>
      <c r="G1387" s="13">
        <v>22.259999999999998</v>
      </c>
      <c r="H1387" s="13">
        <v>1140.2531999999999</v>
      </c>
      <c r="I1387" s="166">
        <v>0</v>
      </c>
      <c r="J1387" s="191">
        <v>0</v>
      </c>
      <c r="K1387" s="166">
        <v>0</v>
      </c>
      <c r="L1387" s="166">
        <v>0</v>
      </c>
      <c r="M1387" s="18">
        <v>0</v>
      </c>
      <c r="N1387" s="165">
        <f>VLOOKUP(Table2[[#This Row],[Code]],'MPG Payment'!$B$4:$Z$130,25,0)</f>
        <v>0</v>
      </c>
      <c r="O1387" s="170">
        <f t="shared" si="109"/>
        <v>1140</v>
      </c>
      <c r="P1387" t="str">
        <f>IFERROR(VLOOKUP(D1387,'Bank Master'!$C$3:$D$7987,2,0),"Indirect")</f>
        <v>Direct</v>
      </c>
      <c r="Q1387" t="str">
        <f>IFERROR(VLOOKUP(A1387,Table1424[],6,0),0)</f>
        <v>SAHJU ORAION</v>
      </c>
      <c r="R1387" t="str">
        <f>IFERROR(VLOOKUP(A1387,Table1424[],7,0),0)</f>
        <v>255301000007810</v>
      </c>
      <c r="S1387" t="str">
        <f>IFERROR(VLOOKUP(A1387,Table1424[],8,0),0)</f>
        <v>IOBA0002553</v>
      </c>
      <c r="T1387">
        <f>IFERROR(VLOOKUP(A1387,Table1424[],9,0),0)</f>
        <v>0</v>
      </c>
      <c r="U1387" s="40">
        <f>IFERROR(VLOOKUP(A1387,Table1424[],10,0),0)</f>
        <v>45859</v>
      </c>
      <c r="V1387">
        <f t="shared" si="110"/>
        <v>1</v>
      </c>
      <c r="W1387" t="str">
        <f t="shared" si="111"/>
        <v>Available</v>
      </c>
      <c r="X1387" s="164" t="str" cm="1">
        <f t="array" aca="1" ref="X1387" ca="1">SUBSTITUTE(SUBSTITUTE(MID(CELL("filename"),FIND("[",CELL("filename"))+1,FIND("]",CELL("filename"))-FIND("[",CELL("filename"))-1)," JH Farmer Payment-",""),".xlsx","")</f>
        <v>Indent</v>
      </c>
      <c r="Y1387" s="13">
        <f t="shared" si="102"/>
        <v>17.928509433962265</v>
      </c>
      <c r="Z1387" s="3">
        <v>0</v>
      </c>
    </row>
    <row r="1388" spans="1:26" x14ac:dyDescent="0.25">
      <c r="A1388" t="str">
        <f>CONCATENATE(Table2[[#This Row],[Code]],Table2[[#This Row],[Farmers Code]])</f>
        <v>200800270010</v>
      </c>
      <c r="B1388" s="1" t="str">
        <f>INDEX('MPG Payment'!$A:$A,MATCH(Table2[[#This Row],[Code]],'MPG Payment'!B:B,0))</f>
        <v>BMC Code :2008</v>
      </c>
      <c r="C1388" t="str">
        <f>VLOOKUP(Table2[[#This Row],[Code]],'MPG Payment'!B:C,2,0)</f>
        <v>NADI NAGRA 2</v>
      </c>
      <c r="D1388" s="17">
        <v>20080027</v>
      </c>
      <c r="E1388" s="17" t="s">
        <v>21</v>
      </c>
      <c r="F1388" s="1">
        <v>13</v>
      </c>
      <c r="G1388" s="13">
        <v>106.38</v>
      </c>
      <c r="H1388" s="13">
        <v>4118.0678000000007</v>
      </c>
      <c r="I1388" s="166">
        <v>0</v>
      </c>
      <c r="J1388" s="191">
        <v>0</v>
      </c>
      <c r="K1388" s="166">
        <v>0</v>
      </c>
      <c r="L1388" s="166">
        <v>0</v>
      </c>
      <c r="M1388" s="18">
        <v>0</v>
      </c>
      <c r="N1388" s="165">
        <f>VLOOKUP(Table2[[#This Row],[Code]],'MPG Payment'!$B$4:$Z$130,25,0)</f>
        <v>0</v>
      </c>
      <c r="O1388" s="170">
        <f t="shared" si="109"/>
        <v>4118</v>
      </c>
      <c r="P1388" t="str">
        <f>IFERROR(VLOOKUP(D1388,'Bank Master'!$C$3:$D$7987,2,0),"Indirect")</f>
        <v>Direct</v>
      </c>
      <c r="Q1388" t="str">
        <f>IFERROR(VLOOKUP(A1388,Table1424[],6,0),0)</f>
        <v>FULAMANI DEVI</v>
      </c>
      <c r="R1388" t="str">
        <f>IFERROR(VLOOKUP(A1388,Table1424[],7,0),0)</f>
        <v>491810110000448</v>
      </c>
      <c r="S1388" t="str">
        <f>IFERROR(VLOOKUP(A1388,Table1424[],8,0),0)</f>
        <v>BKID0004918</v>
      </c>
      <c r="T1388">
        <f>IFERROR(VLOOKUP(A1388,Table1424[],9,0),0)</f>
        <v>0</v>
      </c>
      <c r="U1388" s="40">
        <f>IFERROR(VLOOKUP(A1388,Table1424[],10,0),0)</f>
        <v>45859</v>
      </c>
      <c r="V1388">
        <f t="shared" si="110"/>
        <v>1</v>
      </c>
      <c r="W1388" t="str">
        <f t="shared" si="111"/>
        <v>Available</v>
      </c>
      <c r="X1388" s="164" t="str" cm="1">
        <f t="array" aca="1" ref="X1388" ca="1">SUBSTITUTE(SUBSTITUTE(MID(CELL("filename"),FIND("[",CELL("filename"))+1,FIND("]",CELL("filename"))-FIND("[",CELL("filename"))-1)," JH Farmer Payment-",""),".xlsx","")</f>
        <v>Indent</v>
      </c>
      <c r="Y1388" s="13">
        <f t="shared" si="102"/>
        <v>25.162098796766315</v>
      </c>
      <c r="Z1388" s="3">
        <v>0</v>
      </c>
    </row>
    <row r="1389" spans="1:26" x14ac:dyDescent="0.25">
      <c r="A1389" t="str">
        <f>CONCATENATE(Table2[[#This Row],[Code]],Table2[[#This Row],[Farmers Code]])</f>
        <v>200800270011</v>
      </c>
      <c r="B1389" s="1" t="str">
        <f>INDEX('MPG Payment'!$A:$A,MATCH(Table2[[#This Row],[Code]],'MPG Payment'!B:B,0))</f>
        <v>BMC Code :2008</v>
      </c>
      <c r="C1389" t="str">
        <f>VLOOKUP(Table2[[#This Row],[Code]],'MPG Payment'!B:C,2,0)</f>
        <v>NADI NAGRA 2</v>
      </c>
      <c r="D1389" s="17">
        <v>20080027</v>
      </c>
      <c r="E1389" s="17" t="s">
        <v>22</v>
      </c>
      <c r="F1389" s="1">
        <v>2</v>
      </c>
      <c r="G1389" s="13">
        <v>4.88</v>
      </c>
      <c r="H1389" s="13">
        <v>196.65559999999999</v>
      </c>
      <c r="I1389" s="166">
        <v>0</v>
      </c>
      <c r="J1389" s="191">
        <v>0</v>
      </c>
      <c r="K1389" s="166">
        <v>0</v>
      </c>
      <c r="L1389" s="166">
        <v>0</v>
      </c>
      <c r="M1389" s="18">
        <v>0</v>
      </c>
      <c r="N1389" s="165">
        <f>VLOOKUP(Table2[[#This Row],[Code]],'MPG Payment'!$B$4:$Z$130,25,0)</f>
        <v>0</v>
      </c>
      <c r="O1389" s="170">
        <f t="shared" si="109"/>
        <v>197</v>
      </c>
      <c r="P1389" t="str">
        <f>IFERROR(VLOOKUP(D1389,'Bank Master'!$C$3:$D$7987,2,0),"Indirect")</f>
        <v>Direct</v>
      </c>
      <c r="Q1389" t="str">
        <f>IFERROR(VLOOKUP(A1389,Table1424[],6,0),0)</f>
        <v>FATMA KHAOON</v>
      </c>
      <c r="R1389" t="str">
        <f>IFERROR(VLOOKUP(A1389,Table1424[],7,0),0)</f>
        <v>496818210001073</v>
      </c>
      <c r="S1389" t="str">
        <f>IFERROR(VLOOKUP(A1389,Table1424[],8,0),0)</f>
        <v>BKID0004968</v>
      </c>
      <c r="T1389">
        <f>IFERROR(VLOOKUP(A1389,Table1424[],9,0),0)</f>
        <v>0</v>
      </c>
      <c r="U1389" s="40">
        <f>IFERROR(VLOOKUP(A1389,Table1424[],10,0),0)</f>
        <v>45873</v>
      </c>
      <c r="V1389">
        <f t="shared" si="110"/>
        <v>1</v>
      </c>
      <c r="W1389" t="str">
        <f t="shared" si="111"/>
        <v>Available</v>
      </c>
      <c r="X1389" s="164" t="str" cm="1">
        <f t="array" aca="1" ref="X1389" ca="1">SUBSTITUTE(SUBSTITUTE(MID(CELL("filename"),FIND("[",CELL("filename"))+1,FIND("]",CELL("filename"))-FIND("[",CELL("filename"))-1)," JH Farmer Payment-",""),".xlsx","")</f>
        <v>Indent</v>
      </c>
      <c r="Y1389" s="13">
        <f t="shared" si="102"/>
        <v>4.0298278688524594</v>
      </c>
      <c r="Z1389" s="3">
        <v>0</v>
      </c>
    </row>
    <row r="1390" spans="1:26" x14ac:dyDescent="0.25">
      <c r="A1390" t="str">
        <f>CONCATENATE(Table2[[#This Row],[Code]],Table2[[#This Row],[Farmers Code]])</f>
        <v>200800270012</v>
      </c>
      <c r="B1390" s="1" t="str">
        <f>INDEX('MPG Payment'!$A:$A,MATCH(Table2[[#This Row],[Code]],'MPG Payment'!B:B,0))</f>
        <v>BMC Code :2008</v>
      </c>
      <c r="C1390" t="str">
        <f>VLOOKUP(Table2[[#This Row],[Code]],'MPG Payment'!B:C,2,0)</f>
        <v>NADI NAGRA 2</v>
      </c>
      <c r="D1390" s="17">
        <v>20080027</v>
      </c>
      <c r="E1390" s="17" t="s">
        <v>40</v>
      </c>
      <c r="F1390" s="1">
        <v>13</v>
      </c>
      <c r="G1390" s="13">
        <v>23.8</v>
      </c>
      <c r="H1390" s="13">
        <v>936.98799999999994</v>
      </c>
      <c r="I1390" s="166">
        <v>0</v>
      </c>
      <c r="J1390" s="191">
        <v>0</v>
      </c>
      <c r="K1390" s="166">
        <v>0</v>
      </c>
      <c r="L1390" s="166">
        <v>0</v>
      </c>
      <c r="M1390" s="18">
        <v>0</v>
      </c>
      <c r="N1390" s="165">
        <f>VLOOKUP(Table2[[#This Row],[Code]],'MPG Payment'!$B$4:$Z$130,25,0)</f>
        <v>0</v>
      </c>
      <c r="O1390" s="170">
        <f t="shared" si="109"/>
        <v>937</v>
      </c>
      <c r="P1390" t="str">
        <f>IFERROR(VLOOKUP(D1390,'Bank Master'!$C$3:$D$7987,2,0),"Indirect")</f>
        <v>Direct</v>
      </c>
      <c r="Q1390" t="str">
        <f>IFERROR(VLOOKUP(A1390,Table1424[],6,0),0)</f>
        <v>ISLAM ANSARI</v>
      </c>
      <c r="R1390" t="str">
        <f>IFERROR(VLOOKUP(A1390,Table1424[],7,0),0)</f>
        <v>021710042709</v>
      </c>
      <c r="S1390" t="str">
        <f>IFERROR(VLOOKUP(A1390,Table1424[],8,0),0)</f>
        <v>IPOS0000001</v>
      </c>
      <c r="T1390">
        <f>IFERROR(VLOOKUP(A1390,Table1424[],9,0),0)</f>
        <v>0</v>
      </c>
      <c r="U1390" s="40">
        <f>IFERROR(VLOOKUP(A1390,Table1424[],10,0),0)</f>
        <v>45888</v>
      </c>
      <c r="V1390">
        <f t="shared" si="110"/>
        <v>1</v>
      </c>
      <c r="W1390" t="str">
        <f t="shared" si="111"/>
        <v>Available</v>
      </c>
      <c r="X1390" s="164" t="str" cm="1">
        <f t="array" aca="1" ref="X1390" ca="1">SUBSTITUTE(SUBSTITUTE(MID(CELL("filename"),FIND("[",CELL("filename"))+1,FIND("]",CELL("filename"))-FIND("[",CELL("filename"))-1)," JH Farmer Payment-",""),".xlsx","")</f>
        <v>Indent</v>
      </c>
      <c r="Y1390" s="13">
        <f t="shared" si="102"/>
        <v>25.590008403361342</v>
      </c>
      <c r="Z1390" s="3">
        <v>0</v>
      </c>
    </row>
    <row r="1391" spans="1:26" x14ac:dyDescent="0.25">
      <c r="A1391" t="str">
        <f>CONCATENATE(Table2[[#This Row],[Code]],Table2[[#This Row],[Farmers Code]])</f>
        <v>200800270013</v>
      </c>
      <c r="B1391" s="1" t="str">
        <f>INDEX('MPG Payment'!$A:$A,MATCH(Table2[[#This Row],[Code]],'MPG Payment'!B:B,0))</f>
        <v>BMC Code :2008</v>
      </c>
      <c r="C1391" t="str">
        <f>VLOOKUP(Table2[[#This Row],[Code]],'MPG Payment'!B:C,2,0)</f>
        <v>NADI NAGRA 2</v>
      </c>
      <c r="D1391" s="17">
        <v>20080027</v>
      </c>
      <c r="E1391" s="17" t="s">
        <v>23</v>
      </c>
      <c r="F1391" s="1">
        <v>14</v>
      </c>
      <c r="G1391" s="13">
        <v>66.08</v>
      </c>
      <c r="H1391" s="13">
        <v>3003.5808000000002</v>
      </c>
      <c r="I1391" s="166">
        <v>0</v>
      </c>
      <c r="J1391" s="191">
        <v>0</v>
      </c>
      <c r="K1391" s="166">
        <v>0</v>
      </c>
      <c r="L1391" s="166">
        <v>0</v>
      </c>
      <c r="M1391" s="18">
        <v>0</v>
      </c>
      <c r="N1391" s="165">
        <f>VLOOKUP(Table2[[#This Row],[Code]],'MPG Payment'!$B$4:$Z$130,25,0)</f>
        <v>0</v>
      </c>
      <c r="O1391" s="170">
        <f t="shared" si="109"/>
        <v>3004</v>
      </c>
      <c r="P1391" t="str">
        <f>IFERROR(VLOOKUP(D1391,'Bank Master'!$C$3:$D$7987,2,0),"Indirect")</f>
        <v>Direct</v>
      </c>
      <c r="Q1391" t="str">
        <f>IFERROR(VLOOKUP(A1391,Table1424[],6,0),0)</f>
        <v>SUWEDA PRAVIN</v>
      </c>
      <c r="R1391" t="str">
        <f>IFERROR(VLOOKUP(A1391,Table1424[],7,0),0)</f>
        <v>492510100008290</v>
      </c>
      <c r="S1391" t="str">
        <f>IFERROR(VLOOKUP(A1391,Table1424[],8,0),0)</f>
        <v>BKID0004968</v>
      </c>
      <c r="T1391">
        <f>IFERROR(VLOOKUP(A1391,Table1424[],9,0),0)</f>
        <v>0</v>
      </c>
      <c r="U1391" s="40">
        <f>IFERROR(VLOOKUP(A1391,Table1424[],10,0),0)</f>
        <v>45888</v>
      </c>
      <c r="V1391">
        <f t="shared" si="110"/>
        <v>1</v>
      </c>
      <c r="W1391" t="str">
        <f t="shared" si="111"/>
        <v>Available</v>
      </c>
      <c r="X1391" s="164" t="str" cm="1">
        <f t="array" aca="1" ref="X1391" ca="1">SUBSTITUTE(SUBSTITUTE(MID(CELL("filename"),FIND("[",CELL("filename"))+1,FIND("]",CELL("filename"))-FIND("[",CELL("filename"))-1)," JH Farmer Payment-",""),".xlsx","")</f>
        <v>Indent</v>
      </c>
      <c r="Y1391" s="13">
        <f t="shared" si="102"/>
        <v>31.817593220338988</v>
      </c>
      <c r="Z1391" s="3">
        <v>0</v>
      </c>
    </row>
    <row r="1392" spans="1:26" x14ac:dyDescent="0.25">
      <c r="A1392" t="str">
        <f>CONCATENATE(Table2[[#This Row],[Code]],Table2[[#This Row],[Farmers Code]])</f>
        <v>200800270015</v>
      </c>
      <c r="B1392" s="1" t="str">
        <f>INDEX('MPG Payment'!$A:$A,MATCH(Table2[[#This Row],[Code]],'MPG Payment'!B:B,0))</f>
        <v>BMC Code :2008</v>
      </c>
      <c r="C1392" t="str">
        <f>VLOOKUP(Table2[[#This Row],[Code]],'MPG Payment'!B:C,2,0)</f>
        <v>NADI NAGRA 2</v>
      </c>
      <c r="D1392" s="17">
        <v>20080027</v>
      </c>
      <c r="E1392" s="17" t="s">
        <v>25</v>
      </c>
      <c r="F1392" s="1">
        <v>13</v>
      </c>
      <c r="G1392" s="13">
        <v>21.96</v>
      </c>
      <c r="H1392" s="13">
        <v>847.11900000000003</v>
      </c>
      <c r="I1392" s="166">
        <v>0</v>
      </c>
      <c r="J1392" s="191">
        <v>0</v>
      </c>
      <c r="K1392" s="166">
        <v>0</v>
      </c>
      <c r="L1392" s="166">
        <v>0</v>
      </c>
      <c r="M1392" s="18">
        <v>0</v>
      </c>
      <c r="N1392" s="165">
        <f>VLOOKUP(Table2[[#This Row],[Code]],'MPG Payment'!$B$4:$Z$130,25,0)</f>
        <v>0</v>
      </c>
      <c r="O1392" s="170">
        <f t="shared" si="109"/>
        <v>847</v>
      </c>
      <c r="P1392" t="str">
        <f>IFERROR(VLOOKUP(D1392,'Bank Master'!$C$3:$D$7987,2,0),"Indirect")</f>
        <v>Direct</v>
      </c>
      <c r="Q1392" t="str">
        <f>IFERROR(VLOOKUP(A1392,Table1424[],6,0),0)</f>
        <v>SUKRA ORAON</v>
      </c>
      <c r="R1392" t="str">
        <f>IFERROR(VLOOKUP(A1392,Table1424[],7,0),0)</f>
        <v>4043001700234556</v>
      </c>
      <c r="S1392" t="str">
        <f>IFERROR(VLOOKUP(A1392,Table1424[],8,0),0)</f>
        <v>PUNB0404300</v>
      </c>
      <c r="T1392">
        <f>IFERROR(VLOOKUP(A1392,Table1424[],9,0),0)</f>
        <v>0</v>
      </c>
      <c r="U1392" s="40">
        <f>IFERROR(VLOOKUP(A1392,Table1424[],10,0),0)</f>
        <v>46013</v>
      </c>
      <c r="V1392">
        <f t="shared" si="110"/>
        <v>1</v>
      </c>
      <c r="W1392" t="str">
        <f t="shared" si="111"/>
        <v>Available</v>
      </c>
      <c r="X1392" s="164" t="str" cm="1">
        <f t="array" aca="1" ref="X1392" ca="1">SUBSTITUTE(SUBSTITUTE(MID(CELL("filename"),FIND("[",CELL("filename"))+1,FIND("]",CELL("filename"))-FIND("[",CELL("filename"))-1)," JH Farmer Payment-",""),".xlsx","")</f>
        <v>Indent</v>
      </c>
      <c r="Y1392" s="13">
        <f t="shared" si="102"/>
        <v>25.07410519125683</v>
      </c>
      <c r="Z1392" s="3">
        <v>0</v>
      </c>
    </row>
    <row r="1393" spans="1:26" x14ac:dyDescent="0.25">
      <c r="A1393" t="str">
        <f>CONCATENATE(Table2[[#This Row],[Code]],Table2[[#This Row],[Farmers Code]])</f>
        <v>200800270020</v>
      </c>
      <c r="B1393" s="1" t="str">
        <f>INDEX('MPG Payment'!$A:$A,MATCH(Table2[[#This Row],[Code]],'MPG Payment'!B:B,0))</f>
        <v>BMC Code :2008</v>
      </c>
      <c r="C1393" t="str">
        <f>VLOOKUP(Table2[[#This Row],[Code]],'MPG Payment'!B:C,2,0)</f>
        <v>NADI NAGRA 2</v>
      </c>
      <c r="D1393" s="17">
        <v>20080027</v>
      </c>
      <c r="E1393" s="17" t="s">
        <v>4</v>
      </c>
      <c r="F1393" s="1">
        <v>13</v>
      </c>
      <c r="G1393" s="13">
        <v>50.059999999999995</v>
      </c>
      <c r="H1393" s="13">
        <v>1891.4546000000003</v>
      </c>
      <c r="I1393" s="166">
        <v>0</v>
      </c>
      <c r="J1393" s="191">
        <v>0</v>
      </c>
      <c r="K1393" s="166">
        <v>0</v>
      </c>
      <c r="L1393" s="166">
        <v>0</v>
      </c>
      <c r="M1393" s="18">
        <v>0</v>
      </c>
      <c r="N1393" s="165">
        <f>VLOOKUP(Table2[[#This Row],[Code]],'MPG Payment'!$B$4:$Z$130,25,0)</f>
        <v>0</v>
      </c>
      <c r="O1393" s="170">
        <f t="shared" si="109"/>
        <v>1891</v>
      </c>
      <c r="P1393" t="str">
        <f>IFERROR(VLOOKUP(D1393,'Bank Master'!$C$3:$D$7987,2,0),"Indirect")</f>
        <v>Direct</v>
      </c>
      <c r="Q1393" t="str">
        <f>IFERROR(VLOOKUP(A1393,Table1424[],6,0),0)</f>
        <v>ZINGIYA ORAON</v>
      </c>
      <c r="R1393" t="str">
        <f>IFERROR(VLOOKUP(A1393,Table1424[],7,0),0)</f>
        <v>021710059734</v>
      </c>
      <c r="S1393" t="str">
        <f>IFERROR(VLOOKUP(A1393,Table1424[],8,0),0)</f>
        <v>IPOS0000001</v>
      </c>
      <c r="T1393">
        <f>IFERROR(VLOOKUP(A1393,Table1424[],9,0),0)</f>
        <v>0</v>
      </c>
      <c r="U1393" s="40">
        <f>IFERROR(VLOOKUP(A1393,Table1424[],10,0),0)</f>
        <v>46041</v>
      </c>
      <c r="V1393">
        <f t="shared" si="110"/>
        <v>1</v>
      </c>
      <c r="W1393" t="str">
        <f t="shared" si="111"/>
        <v>Available</v>
      </c>
      <c r="X1393" s="164" t="str" cm="1">
        <f t="array" aca="1" ref="X1393" ca="1">SUBSTITUTE(SUBSTITUTE(MID(CELL("filename"),FIND("[",CELL("filename"))+1,FIND("]",CELL("filename"))-FIND("[",CELL("filename"))-1)," JH Farmer Payment-",""),".xlsx","")</f>
        <v>Indent</v>
      </c>
      <c r="Y1393" s="13">
        <f t="shared" si="102"/>
        <v>24.559438473831406</v>
      </c>
      <c r="Z1393" s="3">
        <v>0</v>
      </c>
    </row>
    <row r="1394" spans="1:26" x14ac:dyDescent="0.25">
      <c r="A1394" t="str">
        <f>CONCATENATE(Table2[[#This Row],[Code]],Table2[[#This Row],[Farmers Code]])</f>
        <v>200800270022</v>
      </c>
      <c r="B1394" s="1" t="str">
        <f>INDEX('MPG Payment'!$A:$A,MATCH(Table2[[#This Row],[Code]],'MPG Payment'!B:B,0))</f>
        <v>BMC Code :2008</v>
      </c>
      <c r="C1394" t="str">
        <f>VLOOKUP(Table2[[#This Row],[Code]],'MPG Payment'!B:C,2,0)</f>
        <v>NADI NAGRA 2</v>
      </c>
      <c r="D1394" s="17">
        <v>20080027</v>
      </c>
      <c r="E1394" s="17" t="s">
        <v>37</v>
      </c>
      <c r="F1394" s="1">
        <v>7</v>
      </c>
      <c r="G1394" s="13">
        <v>16.64</v>
      </c>
      <c r="H1394" s="13">
        <v>723.50079999999991</v>
      </c>
      <c r="I1394" s="166">
        <v>0</v>
      </c>
      <c r="J1394" s="191">
        <v>0</v>
      </c>
      <c r="K1394" s="166">
        <v>0</v>
      </c>
      <c r="L1394" s="166">
        <v>0</v>
      </c>
      <c r="M1394" s="18">
        <v>0</v>
      </c>
      <c r="N1394" s="165">
        <f>VLOOKUP(Table2[[#This Row],[Code]],'MPG Payment'!$B$4:$Z$130,25,0)</f>
        <v>0</v>
      </c>
      <c r="O1394" s="170">
        <f t="shared" si="109"/>
        <v>724</v>
      </c>
      <c r="P1394" t="str">
        <f>IFERROR(VLOOKUP(D1394,'Bank Master'!$C$3:$D$7987,2,0),"Indirect")</f>
        <v>Direct</v>
      </c>
      <c r="Q1394" t="str">
        <f>IFERROR(VLOOKUP(A1394,Table1424[],6,0),0)</f>
        <v>PREMCHAND ORAON</v>
      </c>
      <c r="R1394" t="str">
        <f>IFERROR(VLOOKUP(A1394,Table1424[],7,0),0)</f>
        <v>4043001700388945</v>
      </c>
      <c r="S1394" t="str">
        <f>IFERROR(VLOOKUP(A1394,Table1424[],8,0),0)</f>
        <v>PUNB0404300</v>
      </c>
      <c r="T1394">
        <f>IFERROR(VLOOKUP(A1394,Table1424[],9,0),0)</f>
        <v>0</v>
      </c>
      <c r="U1394" s="40">
        <f>IFERROR(VLOOKUP(A1394,Table1424[],10,0),0)</f>
        <v>0</v>
      </c>
      <c r="V1394">
        <f t="shared" si="110"/>
        <v>1</v>
      </c>
      <c r="W1394" t="str">
        <f t="shared" si="111"/>
        <v>Available</v>
      </c>
      <c r="X1394" s="164" t="str" cm="1">
        <f t="array" aca="1" ref="X1394" ca="1">SUBSTITUTE(SUBSTITUTE(MID(CELL("filename"),FIND("[",CELL("filename"))+1,FIND("]",CELL("filename"))-FIND("[",CELL("filename"))-1)," JH Farmer Payment-",""),".xlsx","")</f>
        <v>Indent</v>
      </c>
      <c r="Y1394" s="13">
        <f t="shared" si="102"/>
        <v>15.217865384615385</v>
      </c>
      <c r="Z1394" s="3">
        <v>0</v>
      </c>
    </row>
    <row r="1395" spans="1:26" x14ac:dyDescent="0.25">
      <c r="A1395" t="str">
        <f>CONCATENATE(Table2[[#This Row],[Code]],Table2[[#This Row],[Farmers Code]])</f>
        <v>200800270024</v>
      </c>
      <c r="B1395" s="1" t="str">
        <f>INDEX('MPG Payment'!$A:$A,MATCH(Table2[[#This Row],[Code]],'MPG Payment'!B:B,0))</f>
        <v>BMC Code :2008</v>
      </c>
      <c r="C1395" t="str">
        <f>VLOOKUP(Table2[[#This Row],[Code]],'MPG Payment'!B:C,2,0)</f>
        <v>NADI NAGRA 2</v>
      </c>
      <c r="D1395" s="17">
        <v>20080027</v>
      </c>
      <c r="E1395" s="17" t="s">
        <v>29</v>
      </c>
      <c r="F1395" s="1">
        <v>13</v>
      </c>
      <c r="G1395" s="13">
        <v>34.14</v>
      </c>
      <c r="H1395" s="13">
        <v>1451.0306</v>
      </c>
      <c r="I1395" s="166">
        <v>0</v>
      </c>
      <c r="J1395" s="191">
        <v>0</v>
      </c>
      <c r="K1395" s="166">
        <v>0</v>
      </c>
      <c r="L1395" s="166">
        <v>0</v>
      </c>
      <c r="M1395" s="18">
        <v>0</v>
      </c>
      <c r="N1395" s="165">
        <f>VLOOKUP(Table2[[#This Row],[Code]],'MPG Payment'!$B$4:$Z$130,25,0)</f>
        <v>0</v>
      </c>
      <c r="O1395" s="170">
        <f t="shared" si="109"/>
        <v>1451</v>
      </c>
      <c r="P1395" t="str">
        <f>IFERROR(VLOOKUP(D1395,'Bank Master'!$C$3:$D$7987,2,0),"Indirect")</f>
        <v>Direct</v>
      </c>
      <c r="Q1395" t="str">
        <f>IFERROR(VLOOKUP(A1395,Table1424[],6,0),0)</f>
        <v>BUTAIN KUMARI</v>
      </c>
      <c r="R1395" t="str">
        <f>IFERROR(VLOOKUP(A1395,Table1424[],7,0),0)</f>
        <v>021710040339</v>
      </c>
      <c r="S1395" t="str">
        <f>IFERROR(VLOOKUP(A1395,Table1424[],8,0),0)</f>
        <v>IPOS0000001</v>
      </c>
      <c r="T1395">
        <f>IFERROR(VLOOKUP(A1395,Table1424[],9,0),0)</f>
        <v>0</v>
      </c>
      <c r="U1395" s="40">
        <f>IFERROR(VLOOKUP(A1395,Table1424[],10,0),0)</f>
        <v>46223</v>
      </c>
      <c r="V1395">
        <f t="shared" si="110"/>
        <v>1</v>
      </c>
      <c r="W1395" t="str">
        <f t="shared" si="111"/>
        <v>Available</v>
      </c>
      <c r="X1395" s="164" t="str" cm="1">
        <f t="array" aca="1" ref="X1395" ca="1">SUBSTITUTE(SUBSTITUTE(MID(CELL("filename"),FIND("[",CELL("filename"))+1,FIND("]",CELL("filename"))-FIND("[",CELL("filename"))-1)," JH Farmer Payment-",""),".xlsx","")</f>
        <v>Indent</v>
      </c>
      <c r="Y1395" s="13">
        <f t="shared" si="102"/>
        <v>27.626534563561805</v>
      </c>
      <c r="Z1395" s="3">
        <v>0</v>
      </c>
    </row>
    <row r="1396" spans="1:26" x14ac:dyDescent="0.25">
      <c r="A1396" t="str">
        <f>CONCATENATE(Table2[[#This Row],[Code]],Table2[[#This Row],[Farmers Code]])</f>
        <v>200800270025</v>
      </c>
      <c r="B1396" s="1" t="str">
        <f>INDEX('MPG Payment'!$A:$A,MATCH(Table2[[#This Row],[Code]],'MPG Payment'!B:B,0))</f>
        <v>BMC Code :2008</v>
      </c>
      <c r="C1396" t="str">
        <f>VLOOKUP(Table2[[#This Row],[Code]],'MPG Payment'!B:C,2,0)</f>
        <v>NADI NAGRA 2</v>
      </c>
      <c r="D1396" s="17">
        <v>20080027</v>
      </c>
      <c r="E1396" s="17" t="s">
        <v>5</v>
      </c>
      <c r="F1396" s="1">
        <v>14</v>
      </c>
      <c r="G1396" s="13">
        <v>67.94</v>
      </c>
      <c r="H1396" s="13">
        <v>3043.6964000000003</v>
      </c>
      <c r="I1396" s="166">
        <v>0</v>
      </c>
      <c r="J1396" s="191">
        <v>0</v>
      </c>
      <c r="K1396" s="166">
        <v>0</v>
      </c>
      <c r="L1396" s="166">
        <v>0</v>
      </c>
      <c r="M1396" s="18">
        <v>0</v>
      </c>
      <c r="N1396" s="165">
        <f>VLOOKUP(Table2[[#This Row],[Code]],'MPG Payment'!$B$4:$Z$130,25,0)</f>
        <v>0</v>
      </c>
      <c r="O1396" s="170">
        <f t="shared" si="109"/>
        <v>3044</v>
      </c>
      <c r="P1396" t="str">
        <f>IFERROR(VLOOKUP(D1396,'Bank Master'!$C$3:$D$7987,2,0),"Indirect")</f>
        <v>Direct</v>
      </c>
      <c r="Q1396" t="str">
        <f>IFERROR(VLOOKUP(A1396,Table1424[],6,0),0)</f>
        <v>SONAMUNI ORAON</v>
      </c>
      <c r="R1396" t="str">
        <f>IFERROR(VLOOKUP(A1396,Table1424[],7,0),0)</f>
        <v>496810510000806</v>
      </c>
      <c r="S1396" t="str">
        <f>IFERROR(VLOOKUP(A1396,Table1424[],8,0),0)</f>
        <v>BKID0004968</v>
      </c>
      <c r="T1396">
        <f>IFERROR(VLOOKUP(A1396,Table1424[],9,0),0)</f>
        <v>0</v>
      </c>
      <c r="U1396" s="40">
        <f>IFERROR(VLOOKUP(A1396,Table1424[],10,0),0)</f>
        <v>46195</v>
      </c>
      <c r="V1396">
        <f t="shared" si="110"/>
        <v>1</v>
      </c>
      <c r="W1396" t="str">
        <f t="shared" si="111"/>
        <v>Available</v>
      </c>
      <c r="X1396" s="164" t="str" cm="1">
        <f t="array" aca="1" ref="X1396" ca="1">SUBSTITUTE(SUBSTITUTE(MID(CELL("filename"),FIND("[",CELL("filename"))+1,FIND("]",CELL("filename"))-FIND("[",CELL("filename"))-1)," JH Farmer Payment-",""),".xlsx","")</f>
        <v>Indent</v>
      </c>
      <c r="Y1396" s="13">
        <f t="shared" si="102"/>
        <v>31.359839269944075</v>
      </c>
      <c r="Z1396" s="3">
        <v>0</v>
      </c>
    </row>
    <row r="1397" spans="1:26" x14ac:dyDescent="0.25">
      <c r="A1397" t="str">
        <f>CONCATENATE(Table2[[#This Row],[Code]],Table2[[#This Row],[Farmers Code]])</f>
        <v>200800270026</v>
      </c>
      <c r="B1397" s="1" t="str">
        <f>INDEX('MPG Payment'!$A:$A,MATCH(Table2[[#This Row],[Code]],'MPG Payment'!B:B,0))</f>
        <v>BMC Code :2008</v>
      </c>
      <c r="C1397" t="str">
        <f>VLOOKUP(Table2[[#This Row],[Code]],'MPG Payment'!B:C,2,0)</f>
        <v>NADI NAGRA 2</v>
      </c>
      <c r="D1397" s="17">
        <v>20080027</v>
      </c>
      <c r="E1397" s="17" t="s">
        <v>39</v>
      </c>
      <c r="F1397" s="1">
        <v>12</v>
      </c>
      <c r="G1397" s="13">
        <v>45.480000000000004</v>
      </c>
      <c r="H1397" s="13">
        <v>1750.4628</v>
      </c>
      <c r="I1397" s="166">
        <v>0</v>
      </c>
      <c r="J1397" s="191">
        <v>0</v>
      </c>
      <c r="K1397" s="166">
        <v>0</v>
      </c>
      <c r="L1397" s="166">
        <v>0</v>
      </c>
      <c r="M1397" s="18">
        <v>0</v>
      </c>
      <c r="N1397" s="165">
        <f>VLOOKUP(Table2[[#This Row],[Code]],'MPG Payment'!$B$4:$Z$130,25,0)</f>
        <v>0</v>
      </c>
      <c r="O1397" s="170">
        <f t="shared" si="109"/>
        <v>1750</v>
      </c>
      <c r="P1397" t="str">
        <f>IFERROR(VLOOKUP(D1397,'Bank Master'!$C$3:$D$7987,2,0),"Indirect")</f>
        <v>Direct</v>
      </c>
      <c r="Q1397" t="str">
        <f>IFERROR(VLOOKUP(A1397,Table1424[],6,0),0)</f>
        <v>RAJPATI ORAON</v>
      </c>
      <c r="R1397" t="str">
        <f>IFERROR(VLOOKUP(A1397,Table1424[],7,0),0)</f>
        <v>0060010335614</v>
      </c>
      <c r="S1397" t="str">
        <f>IFERROR(VLOOKUP(A1397,Table1424[],8,0),0)</f>
        <v>PUNB0006020</v>
      </c>
      <c r="T1397">
        <f>IFERROR(VLOOKUP(A1397,Table1424[],9,0),0)</f>
        <v>0</v>
      </c>
      <c r="U1397" s="40">
        <f>IFERROR(VLOOKUP(A1397,Table1424[],10,0),0)</f>
        <v>46216</v>
      </c>
      <c r="V1397">
        <f t="shared" si="110"/>
        <v>1</v>
      </c>
      <c r="W1397" t="str">
        <f t="shared" si="111"/>
        <v>Available</v>
      </c>
      <c r="X1397" s="164" t="str" cm="1">
        <f t="array" aca="1" ref="X1397" ca="1">SUBSTITUTE(SUBSTITUTE(MID(CELL("filename"),FIND("[",CELL("filename"))+1,FIND("]",CELL("filename"))-FIND("[",CELL("filename"))-1)," JH Farmer Payment-",""),".xlsx","")</f>
        <v>Indent</v>
      </c>
      <c r="Y1397" s="13">
        <f t="shared" si="102"/>
        <v>23.093176781002644</v>
      </c>
      <c r="Z1397" s="3">
        <v>0</v>
      </c>
    </row>
    <row r="1398" spans="1:26" x14ac:dyDescent="0.25">
      <c r="A1398" t="str">
        <f>CONCATENATE(Table2[[#This Row],[Code]],Table2[[#This Row],[Farmers Code]])</f>
        <v>200800280002</v>
      </c>
      <c r="B1398" s="1" t="str">
        <f>INDEX('MPG Payment'!$A:$A,MATCH(Table2[[#This Row],[Code]],'MPG Payment'!B:B,0))</f>
        <v>BMC Code :2008</v>
      </c>
      <c r="C1398" t="str">
        <f>VLOOKUP(Table2[[#This Row],[Code]],'MPG Payment'!B:C,2,0)</f>
        <v>BASRI NAGRA</v>
      </c>
      <c r="D1398" s="17">
        <v>20080028</v>
      </c>
      <c r="E1398" s="17" t="s">
        <v>17</v>
      </c>
      <c r="F1398" s="1">
        <v>4</v>
      </c>
      <c r="G1398" s="13">
        <v>13.840000000000002</v>
      </c>
      <c r="H1398" s="13">
        <v>580.71699999999998</v>
      </c>
      <c r="I1398" s="166">
        <v>0</v>
      </c>
      <c r="J1398" s="191">
        <v>0</v>
      </c>
      <c r="K1398" s="166">
        <v>0</v>
      </c>
      <c r="L1398" s="166">
        <v>0</v>
      </c>
      <c r="M1398" s="18">
        <v>0</v>
      </c>
      <c r="N1398" s="165">
        <f>VLOOKUP(Table2[[#This Row],[Code]],'MPG Payment'!$B$4:$Z$130,25,0)</f>
        <v>0</v>
      </c>
      <c r="O1398" s="170">
        <f t="shared" si="106"/>
        <v>581</v>
      </c>
      <c r="P1398" t="str">
        <f>IFERROR(VLOOKUP(D1398,'Bank Master'!$C$3:$D$7987,2,0),"Indirect")</f>
        <v>Direct</v>
      </c>
      <c r="Q1398" t="str">
        <f>IFERROR(VLOOKUP(A1398,Table1424[],6,0),0)</f>
        <v>MURTUJA ANSARI</v>
      </c>
      <c r="R1398" t="str">
        <f>IFERROR(VLOOKUP(A1398,Table1424[],7,0),0)</f>
        <v>24440110068618</v>
      </c>
      <c r="S1398" t="str">
        <f>IFERROR(VLOOKUP(A1398,Table1424[],8,0),0)</f>
        <v>UCBA0002444</v>
      </c>
      <c r="T1398">
        <f>IFERROR(VLOOKUP(A1398,Table1424[],9,0),0)</f>
        <v>0</v>
      </c>
      <c r="U1398" s="40">
        <f>IFERROR(VLOOKUP(A1398,Table1424[],10,0),0)</f>
        <v>45804</v>
      </c>
      <c r="V1398">
        <f t="shared" si="107"/>
        <v>1</v>
      </c>
      <c r="W1398" t="str">
        <f t="shared" si="108"/>
        <v>Available</v>
      </c>
      <c r="X1398" s="164" t="str" cm="1">
        <f t="array" aca="1" ref="X1398" ca="1">SUBSTITUTE(SUBSTITUTE(MID(CELL("filename"),FIND("[",CELL("filename"))+1,FIND("]",CELL("filename"))-FIND("[",CELL("filename"))-1)," JH Farmer Payment-",""),".xlsx","")</f>
        <v>Indent</v>
      </c>
      <c r="Y1398" s="13">
        <f t="shared" si="102"/>
        <v>8.3918641618497087</v>
      </c>
      <c r="Z1398" s="3">
        <v>0</v>
      </c>
    </row>
    <row r="1399" spans="1:26" x14ac:dyDescent="0.25">
      <c r="A1399" t="str">
        <f>CONCATENATE(Table2[[#This Row],[Code]],Table2[[#This Row],[Farmers Code]])</f>
        <v>200800280004</v>
      </c>
      <c r="B1399" s="1" t="str">
        <f>INDEX('MPG Payment'!$A:$A,MATCH(Table2[[#This Row],[Code]],'MPG Payment'!B:B,0))</f>
        <v>BMC Code :2008</v>
      </c>
      <c r="C1399" t="str">
        <f>VLOOKUP(Table2[[#This Row],[Code]],'MPG Payment'!B:C,2,0)</f>
        <v>BASRI NAGRA</v>
      </c>
      <c r="D1399" s="17">
        <v>20080028</v>
      </c>
      <c r="E1399" s="17" t="s">
        <v>1</v>
      </c>
      <c r="F1399" s="1">
        <v>2</v>
      </c>
      <c r="G1399" s="13">
        <v>6.1</v>
      </c>
      <c r="H1399" s="13">
        <v>269.30799999999999</v>
      </c>
      <c r="I1399" s="166">
        <v>0</v>
      </c>
      <c r="J1399" s="191">
        <v>0</v>
      </c>
      <c r="K1399" s="166">
        <v>0</v>
      </c>
      <c r="L1399" s="166">
        <v>0</v>
      </c>
      <c r="M1399" s="18">
        <v>0</v>
      </c>
      <c r="N1399" s="165">
        <f>VLOOKUP(Table2[[#This Row],[Code]],'MPG Payment'!$B$4:$Z$130,25,0)</f>
        <v>0</v>
      </c>
      <c r="O1399" s="170">
        <f t="shared" ref="O1399:O1453" si="112">IF(N1399="Yes",0,ROUND((H1399-I1399-J1399-K1399-L1399-M1399),0))</f>
        <v>269</v>
      </c>
      <c r="P1399" t="str">
        <f>IFERROR(VLOOKUP(D1399,'Bank Master'!$C$3:$D$7987,2,0),"Indirect")</f>
        <v>Direct</v>
      </c>
      <c r="Q1399" t="str">
        <f>IFERROR(VLOOKUP(A1399,Table1424[],6,0),0)</f>
        <v>RAMAVTAR ORAON</v>
      </c>
      <c r="R1399" t="str">
        <f>IFERROR(VLOOKUP(A1399,Table1424[],7,0),0)</f>
        <v>021710045227</v>
      </c>
      <c r="S1399" t="str">
        <f>IFERROR(VLOOKUP(A1399,Table1424[],8,0),0)</f>
        <v>IPOS0000001</v>
      </c>
      <c r="T1399">
        <f>IFERROR(VLOOKUP(A1399,Table1424[],9,0),0)</f>
        <v>0</v>
      </c>
      <c r="U1399" s="40">
        <f>IFERROR(VLOOKUP(A1399,Table1424[],10,0),0)</f>
        <v>45838</v>
      </c>
      <c r="V1399">
        <f t="shared" ref="V1399:V1453" si="113">IF(G1399&gt;0,1,0)</f>
        <v>1</v>
      </c>
      <c r="W1399" t="str">
        <f t="shared" ref="W1399:W1453" si="114">IF(Q1399=0,"Not Available","Available")</f>
        <v>Available</v>
      </c>
      <c r="X1399" s="164" t="str" cm="1">
        <f t="array" aca="1" ref="X1399" ca="1">SUBSTITUTE(SUBSTITUTE(MID(CELL("filename"),FIND("[",CELL("filename"))+1,FIND("]",CELL("filename"))-FIND("[",CELL("filename"))-1)," JH Farmer Payment-",""),".xlsx","")</f>
        <v>Indent</v>
      </c>
      <c r="Y1399" s="13">
        <f t="shared" si="102"/>
        <v>4.4148852459016394</v>
      </c>
      <c r="Z1399" s="3">
        <v>0</v>
      </c>
    </row>
    <row r="1400" spans="1:26" x14ac:dyDescent="0.25">
      <c r="A1400" t="str">
        <f>CONCATENATE(Table2[[#This Row],[Code]],Table2[[#This Row],[Farmers Code]])</f>
        <v>200800280007</v>
      </c>
      <c r="B1400" s="1" t="str">
        <f>INDEX('MPG Payment'!$A:$A,MATCH(Table2[[#This Row],[Code]],'MPG Payment'!B:B,0))</f>
        <v>BMC Code :2008</v>
      </c>
      <c r="C1400" t="str">
        <f>VLOOKUP(Table2[[#This Row],[Code]],'MPG Payment'!B:C,2,0)</f>
        <v>BASRI NAGRA</v>
      </c>
      <c r="D1400" s="17">
        <v>20080028</v>
      </c>
      <c r="E1400" s="17" t="s">
        <v>20</v>
      </c>
      <c r="F1400" s="1">
        <v>3</v>
      </c>
      <c r="G1400" s="13">
        <v>16.330000000000002</v>
      </c>
      <c r="H1400" s="13">
        <v>634.09530000000007</v>
      </c>
      <c r="I1400" s="166">
        <v>0</v>
      </c>
      <c r="J1400" s="191">
        <v>0</v>
      </c>
      <c r="K1400" s="166">
        <v>0</v>
      </c>
      <c r="L1400" s="166">
        <v>0</v>
      </c>
      <c r="M1400" s="18">
        <v>0</v>
      </c>
      <c r="N1400" s="165">
        <f>VLOOKUP(Table2[[#This Row],[Code]],'MPG Payment'!$B$4:$Z$130,25,0)</f>
        <v>0</v>
      </c>
      <c r="O1400" s="170">
        <f t="shared" si="112"/>
        <v>634</v>
      </c>
      <c r="P1400" t="str">
        <f>IFERROR(VLOOKUP(D1400,'Bank Master'!$C$3:$D$7987,2,0),"Indirect")</f>
        <v>Direct</v>
      </c>
      <c r="Q1400" t="str">
        <f>IFERROR(VLOOKUP(A1400,Table1424[],6,0),0)</f>
        <v>FARJANA KHATUN</v>
      </c>
      <c r="R1400" t="str">
        <f>IFERROR(VLOOKUP(A1400,Table1424[],7,0),0)</f>
        <v>021710044390</v>
      </c>
      <c r="S1400" t="str">
        <f>IFERROR(VLOOKUP(A1400,Table1424[],8,0),0)</f>
        <v>IPOS0000001</v>
      </c>
      <c r="T1400">
        <f>IFERROR(VLOOKUP(A1400,Table1424[],9,0),0)</f>
        <v>0</v>
      </c>
      <c r="U1400" s="40">
        <f>IFERROR(VLOOKUP(A1400,Table1424[],10,0),0)</f>
        <v>45859</v>
      </c>
      <c r="V1400">
        <f t="shared" si="113"/>
        <v>1</v>
      </c>
      <c r="W1400" t="str">
        <f t="shared" si="114"/>
        <v>Available</v>
      </c>
      <c r="X1400" s="164" t="str" cm="1">
        <f t="array" aca="1" ref="X1400" ca="1">SUBSTITUTE(SUBSTITUTE(MID(CELL("filename"),FIND("[",CELL("filename"))+1,FIND("]",CELL("filename"))-FIND("[",CELL("filename"))-1)," JH Farmer Payment-",""),".xlsx","")</f>
        <v>Indent</v>
      </c>
      <c r="Y1400" s="13">
        <f t="shared" si="102"/>
        <v>5.8245128597673004</v>
      </c>
      <c r="Z1400" s="3">
        <v>0</v>
      </c>
    </row>
    <row r="1401" spans="1:26" x14ac:dyDescent="0.25">
      <c r="A1401" t="str">
        <f>CONCATENATE(Table2[[#This Row],[Code]],Table2[[#This Row],[Farmers Code]])</f>
        <v>200800280008</v>
      </c>
      <c r="B1401" s="1" t="str">
        <f>INDEX('MPG Payment'!$A:$A,MATCH(Table2[[#This Row],[Code]],'MPG Payment'!B:B,0))</f>
        <v>BMC Code :2008</v>
      </c>
      <c r="C1401" t="str">
        <f>VLOOKUP(Table2[[#This Row],[Code]],'MPG Payment'!B:C,2,0)</f>
        <v>BASRI NAGRA</v>
      </c>
      <c r="D1401" s="17">
        <v>20080028</v>
      </c>
      <c r="E1401" s="17" t="s">
        <v>41</v>
      </c>
      <c r="F1401" s="1">
        <v>14</v>
      </c>
      <c r="G1401" s="13">
        <v>84.509999999999991</v>
      </c>
      <c r="H1401" s="13">
        <v>3175.893</v>
      </c>
      <c r="I1401" s="166">
        <v>0</v>
      </c>
      <c r="J1401" s="191">
        <v>0</v>
      </c>
      <c r="K1401" s="166">
        <v>0</v>
      </c>
      <c r="L1401" s="166">
        <v>0</v>
      </c>
      <c r="M1401" s="18">
        <v>0</v>
      </c>
      <c r="N1401" s="165">
        <f>VLOOKUP(Table2[[#This Row],[Code]],'MPG Payment'!$B$4:$Z$130,25,0)</f>
        <v>0</v>
      </c>
      <c r="O1401" s="170">
        <f t="shared" si="112"/>
        <v>3176</v>
      </c>
      <c r="P1401" t="str">
        <f>IFERROR(VLOOKUP(D1401,'Bank Master'!$C$3:$D$7987,2,0),"Indirect")</f>
        <v>Direct</v>
      </c>
      <c r="Q1401" t="str">
        <f>IFERROR(VLOOKUP(A1401,Table1424[],6,0),0)</f>
        <v>RAJPATI ORAON</v>
      </c>
      <c r="R1401" t="str">
        <f>IFERROR(VLOOKUP(A1401,Table1424[],7,0),0)</f>
        <v>4043001700328147</v>
      </c>
      <c r="S1401" t="str">
        <f>IFERROR(VLOOKUP(A1401,Table1424[],8,0),0)</f>
        <v>PUNB0404300</v>
      </c>
      <c r="T1401">
        <f>IFERROR(VLOOKUP(A1401,Table1424[],9,0),0)</f>
        <v>0</v>
      </c>
      <c r="U1401" s="40">
        <f>IFERROR(VLOOKUP(A1401,Table1424[],10,0),0)</f>
        <v>45867</v>
      </c>
      <c r="V1401">
        <f t="shared" si="113"/>
        <v>1</v>
      </c>
      <c r="W1401" t="str">
        <f t="shared" si="114"/>
        <v>Available</v>
      </c>
      <c r="X1401" s="164" t="str" cm="1">
        <f t="array" aca="1" ref="X1401" ca="1">SUBSTITUTE(SUBSTITUTE(MID(CELL("filename"),FIND("[",CELL("filename"))+1,FIND("]",CELL("filename"))-FIND("[",CELL("filename"))-1)," JH Farmer Payment-",""),".xlsx","")</f>
        <v>Indent</v>
      </c>
      <c r="Y1401" s="13">
        <f t="shared" si="102"/>
        <v>26.306059637912679</v>
      </c>
      <c r="Z1401" s="3">
        <v>0</v>
      </c>
    </row>
    <row r="1402" spans="1:26" x14ac:dyDescent="0.25">
      <c r="A1402" t="str">
        <f>CONCATENATE(Table2[[#This Row],[Code]],Table2[[#This Row],[Farmers Code]])</f>
        <v>200800280016</v>
      </c>
      <c r="B1402" s="1" t="str">
        <f>INDEX('MPG Payment'!$A:$A,MATCH(Table2[[#This Row],[Code]],'MPG Payment'!B:B,0))</f>
        <v>BMC Code :2008</v>
      </c>
      <c r="C1402" t="str">
        <f>VLOOKUP(Table2[[#This Row],[Code]],'MPG Payment'!B:C,2,0)</f>
        <v>BASRI NAGRA</v>
      </c>
      <c r="D1402" s="17">
        <v>20080028</v>
      </c>
      <c r="E1402" s="17" t="s">
        <v>26</v>
      </c>
      <c r="F1402" s="1">
        <v>8</v>
      </c>
      <c r="G1402" s="13">
        <v>18.589999999999996</v>
      </c>
      <c r="H1402" s="13">
        <v>703.86129999999991</v>
      </c>
      <c r="I1402" s="166">
        <v>0</v>
      </c>
      <c r="J1402" s="191">
        <v>0</v>
      </c>
      <c r="K1402" s="166">
        <v>0</v>
      </c>
      <c r="L1402" s="166">
        <v>0</v>
      </c>
      <c r="M1402" s="18">
        <v>0</v>
      </c>
      <c r="N1402" s="165">
        <f>VLOOKUP(Table2[[#This Row],[Code]],'MPG Payment'!$B$4:$Z$130,25,0)</f>
        <v>0</v>
      </c>
      <c r="O1402" s="170">
        <f t="shared" si="112"/>
        <v>704</v>
      </c>
      <c r="P1402" t="str">
        <f>IFERROR(VLOOKUP(D1402,'Bank Master'!$C$3:$D$7987,2,0),"Indirect")</f>
        <v>Direct</v>
      </c>
      <c r="Q1402" t="str">
        <f>IFERROR(VLOOKUP(A1402,Table1424[],6,0),0)</f>
        <v>SHOBHA KUJUR</v>
      </c>
      <c r="R1402" t="str">
        <f>IFERROR(VLOOKUP(A1402,Table1424[],7,0),0)</f>
        <v>110010629952</v>
      </c>
      <c r="S1402" t="str">
        <f>IFERROR(VLOOKUP(A1402,Table1424[],8,0),0)</f>
        <v>CNRB0003374</v>
      </c>
      <c r="T1402">
        <f>IFERROR(VLOOKUP(A1402,Table1424[],9,0),0)</f>
        <v>0</v>
      </c>
      <c r="U1402" s="40">
        <f>IFERROR(VLOOKUP(A1402,Table1424[],10,0),0)</f>
        <v>46034</v>
      </c>
      <c r="V1402">
        <f t="shared" si="113"/>
        <v>1</v>
      </c>
      <c r="W1402" t="str">
        <f t="shared" si="114"/>
        <v>Available</v>
      </c>
      <c r="X1402" s="164" t="str" cm="1">
        <f t="array" aca="1" ref="X1402" ca="1">SUBSTITUTE(SUBSTITUTE(MID(CELL("filename"),FIND("[",CELL("filename"))+1,FIND("]",CELL("filename"))-FIND("[",CELL("filename"))-1)," JH Farmer Payment-",""),".xlsx","")</f>
        <v>Indent</v>
      </c>
      <c r="Y1402" s="13">
        <f t="shared" si="102"/>
        <v>15.144944593867672</v>
      </c>
      <c r="Z1402" s="3">
        <v>0</v>
      </c>
    </row>
    <row r="1403" spans="1:26" x14ac:dyDescent="0.25">
      <c r="A1403" t="str">
        <f>CONCATENATE(Table2[[#This Row],[Code]],Table2[[#This Row],[Farmers Code]])</f>
        <v>200800280018</v>
      </c>
      <c r="B1403" s="1" t="str">
        <f>INDEX('MPG Payment'!$A:$A,MATCH(Table2[[#This Row],[Code]],'MPG Payment'!B:B,0))</f>
        <v>BMC Code :2008</v>
      </c>
      <c r="C1403" t="str">
        <f>VLOOKUP(Table2[[#This Row],[Code]],'MPG Payment'!B:C,2,0)</f>
        <v>BASRI NAGRA</v>
      </c>
      <c r="D1403" s="17">
        <v>20080028</v>
      </c>
      <c r="E1403" s="17" t="s">
        <v>2</v>
      </c>
      <c r="F1403" s="1">
        <v>4</v>
      </c>
      <c r="G1403" s="13">
        <v>8.3699999999999992</v>
      </c>
      <c r="H1403" s="13">
        <v>363.00319999999999</v>
      </c>
      <c r="I1403" s="166">
        <v>0</v>
      </c>
      <c r="J1403" s="191">
        <v>0</v>
      </c>
      <c r="K1403" s="166">
        <v>0</v>
      </c>
      <c r="L1403" s="166">
        <v>0</v>
      </c>
      <c r="M1403" s="18">
        <v>0</v>
      </c>
      <c r="N1403" s="165">
        <f>VLOOKUP(Table2[[#This Row],[Code]],'MPG Payment'!$B$4:$Z$130,25,0)</f>
        <v>0</v>
      </c>
      <c r="O1403" s="170">
        <f t="shared" si="112"/>
        <v>363</v>
      </c>
      <c r="P1403" t="str">
        <f>IFERROR(VLOOKUP(D1403,'Bank Master'!$C$3:$D$7987,2,0),"Indirect")</f>
        <v>Direct</v>
      </c>
      <c r="Q1403" t="str">
        <f>IFERROR(VLOOKUP(A1403,Table1424[],6,0),0)</f>
        <v>ANITA ORAON</v>
      </c>
      <c r="R1403" t="str">
        <f>IFERROR(VLOOKUP(A1403,Table1424[],7,0),0)</f>
        <v>24443211017738</v>
      </c>
      <c r="S1403" t="str">
        <f>IFERROR(VLOOKUP(A1403,Table1424[],8,0),0)</f>
        <v>UCBA0002444</v>
      </c>
      <c r="T1403">
        <f>IFERROR(VLOOKUP(A1403,Table1424[],9,0),0)</f>
        <v>0</v>
      </c>
      <c r="U1403" s="40">
        <f>IFERROR(VLOOKUP(A1403,Table1424[],10,0),0)</f>
        <v>46006</v>
      </c>
      <c r="V1403">
        <f t="shared" si="113"/>
        <v>1</v>
      </c>
      <c r="W1403" t="str">
        <f t="shared" si="114"/>
        <v>Available</v>
      </c>
      <c r="X1403" s="164" t="str" cm="1">
        <f t="array" aca="1" ref="X1403" ca="1">SUBSTITUTE(SUBSTITUTE(MID(CELL("filename"),FIND("[",CELL("filename"))+1,FIND("]",CELL("filename"))-FIND("[",CELL("filename"))-1)," JH Farmer Payment-",""),".xlsx","")</f>
        <v>Indent</v>
      </c>
      <c r="Y1403" s="13">
        <f t="shared" si="102"/>
        <v>8.6739115890083642</v>
      </c>
      <c r="Z1403" s="3">
        <v>0</v>
      </c>
    </row>
    <row r="1404" spans="1:26" x14ac:dyDescent="0.25">
      <c r="A1404" t="str">
        <f>CONCATENATE(Table2[[#This Row],[Code]],Table2[[#This Row],[Farmers Code]])</f>
        <v>200800280019</v>
      </c>
      <c r="B1404" s="1" t="str">
        <f>INDEX('MPG Payment'!$A:$A,MATCH(Table2[[#This Row],[Code]],'MPG Payment'!B:B,0))</f>
        <v>BMC Code :2008</v>
      </c>
      <c r="C1404" t="str">
        <f>VLOOKUP(Table2[[#This Row],[Code]],'MPG Payment'!B:C,2,0)</f>
        <v>BASRI NAGRA</v>
      </c>
      <c r="D1404" s="17">
        <v>20080028</v>
      </c>
      <c r="E1404" s="17" t="s">
        <v>3</v>
      </c>
      <c r="F1404" s="1">
        <v>14</v>
      </c>
      <c r="G1404" s="13">
        <v>120.78</v>
      </c>
      <c r="H1404" s="13">
        <v>4384.4422000000004</v>
      </c>
      <c r="I1404" s="166">
        <v>0</v>
      </c>
      <c r="J1404" s="191">
        <v>0</v>
      </c>
      <c r="K1404" s="166">
        <v>0</v>
      </c>
      <c r="L1404" s="166">
        <v>0</v>
      </c>
      <c r="M1404" s="18">
        <v>0</v>
      </c>
      <c r="N1404" s="165">
        <f>VLOOKUP(Table2[[#This Row],[Code]],'MPG Payment'!$B$4:$Z$130,25,0)</f>
        <v>0</v>
      </c>
      <c r="O1404" s="170">
        <f t="shared" si="112"/>
        <v>4384</v>
      </c>
      <c r="P1404" t="str">
        <f>IFERROR(VLOOKUP(D1404,'Bank Master'!$C$3:$D$7987,2,0),"Indirect")</f>
        <v>Direct</v>
      </c>
      <c r="Q1404" t="str">
        <f>IFERROR(VLOOKUP(A1404,Table1424[],6,0),0)</f>
        <v>KURESHA BIBI</v>
      </c>
      <c r="R1404" t="str">
        <f>IFERROR(VLOOKUP(A1404,Table1424[],7,0),0)</f>
        <v>24443211018179</v>
      </c>
      <c r="S1404" t="str">
        <f>IFERROR(VLOOKUP(A1404,Table1424[],8,0),0)</f>
        <v>UCBA0002444</v>
      </c>
      <c r="T1404">
        <f>IFERROR(VLOOKUP(A1404,Table1424[],9,0),0)</f>
        <v>0</v>
      </c>
      <c r="U1404" s="40">
        <f>IFERROR(VLOOKUP(A1404,Table1424[],10,0),0)</f>
        <v>46020</v>
      </c>
      <c r="V1404">
        <f t="shared" si="113"/>
        <v>1</v>
      </c>
      <c r="W1404" t="str">
        <f t="shared" si="114"/>
        <v>Available</v>
      </c>
      <c r="X1404" s="164" t="str" cm="1">
        <f t="array" aca="1" ref="X1404" ca="1">SUBSTITUTE(SUBSTITUTE(MID(CELL("filename"),FIND("[",CELL("filename"))+1,FIND("]",CELL("filename"))-FIND("[",CELL("filename"))-1)," JH Farmer Payment-",""),".xlsx","")</f>
        <v>Indent</v>
      </c>
      <c r="Y1404" s="13">
        <f t="shared" si="102"/>
        <v>25.41074300380858</v>
      </c>
      <c r="Z1404" s="3">
        <v>0</v>
      </c>
    </row>
    <row r="1405" spans="1:26" x14ac:dyDescent="0.25">
      <c r="A1405" t="str">
        <f>CONCATENATE(Table2[[#This Row],[Code]],Table2[[#This Row],[Farmers Code]])</f>
        <v>200800280020</v>
      </c>
      <c r="B1405" s="1" t="str">
        <f>INDEX('MPG Payment'!$A:$A,MATCH(Table2[[#This Row],[Code]],'MPG Payment'!B:B,0))</f>
        <v>BMC Code :2008</v>
      </c>
      <c r="C1405" t="str">
        <f>VLOOKUP(Table2[[#This Row],[Code]],'MPG Payment'!B:C,2,0)</f>
        <v>BASRI NAGRA</v>
      </c>
      <c r="D1405" s="17">
        <v>20080028</v>
      </c>
      <c r="E1405" s="17" t="s">
        <v>4</v>
      </c>
      <c r="F1405" s="1">
        <v>14</v>
      </c>
      <c r="G1405" s="13">
        <v>31.549999999999994</v>
      </c>
      <c r="H1405" s="13">
        <v>1138.8900000000001</v>
      </c>
      <c r="I1405" s="166">
        <v>0</v>
      </c>
      <c r="J1405" s="191">
        <v>0</v>
      </c>
      <c r="K1405" s="166">
        <v>0</v>
      </c>
      <c r="L1405" s="166">
        <v>0</v>
      </c>
      <c r="M1405" s="18">
        <v>0</v>
      </c>
      <c r="N1405" s="165">
        <f>VLOOKUP(Table2[[#This Row],[Code]],'MPG Payment'!$B$4:$Z$130,25,0)</f>
        <v>0</v>
      </c>
      <c r="O1405" s="170">
        <f t="shared" si="112"/>
        <v>1139</v>
      </c>
      <c r="P1405" t="str">
        <f>IFERROR(VLOOKUP(D1405,'Bank Master'!$C$3:$D$7987,2,0),"Indirect")</f>
        <v>Direct</v>
      </c>
      <c r="Q1405" t="str">
        <f>IFERROR(VLOOKUP(A1405,Table1424[],6,0),0)</f>
        <v>GULSHAN BIBI</v>
      </c>
      <c r="R1405" t="str">
        <f>IFERROR(VLOOKUP(A1405,Table1424[],7,0),0)</f>
        <v>021710042385</v>
      </c>
      <c r="S1405" t="str">
        <f>IFERROR(VLOOKUP(A1405,Table1424[],8,0),0)</f>
        <v>IPOS0000001</v>
      </c>
      <c r="T1405">
        <f>IFERROR(VLOOKUP(A1405,Table1424[],9,0),0)</f>
        <v>0</v>
      </c>
      <c r="U1405" s="40">
        <f>IFERROR(VLOOKUP(A1405,Table1424[],10,0),0)</f>
        <v>46069</v>
      </c>
      <c r="V1405">
        <f t="shared" si="113"/>
        <v>1</v>
      </c>
      <c r="W1405" t="str">
        <f t="shared" si="114"/>
        <v>Available</v>
      </c>
      <c r="X1405" s="164" t="str" cm="1">
        <f t="array" aca="1" ref="X1405" ca="1">SUBSTITUTE(SUBSTITUTE(MID(CELL("filename"),FIND("[",CELL("filename"))+1,FIND("]",CELL("filename"))-FIND("[",CELL("filename"))-1)," JH Farmer Payment-",""),".xlsx","")</f>
        <v>Indent</v>
      </c>
      <c r="Y1405" s="13">
        <f t="shared" si="102"/>
        <v>25.268557844690974</v>
      </c>
      <c r="Z1405" s="3">
        <v>0</v>
      </c>
    </row>
    <row r="1406" spans="1:26" x14ac:dyDescent="0.25">
      <c r="A1406" t="str">
        <f>CONCATENATE(Table2[[#This Row],[Code]],Table2[[#This Row],[Farmers Code]])</f>
        <v>200800280021</v>
      </c>
      <c r="B1406" s="1" t="str">
        <f>INDEX('MPG Payment'!$A:$A,MATCH(Table2[[#This Row],[Code]],'MPG Payment'!B:B,0))</f>
        <v>BMC Code :2008</v>
      </c>
      <c r="C1406" t="str">
        <f>VLOOKUP(Table2[[#This Row],[Code]],'MPG Payment'!B:C,2,0)</f>
        <v>BASRI NAGRA</v>
      </c>
      <c r="D1406" s="17">
        <v>20080028</v>
      </c>
      <c r="E1406" s="17" t="s">
        <v>28</v>
      </c>
      <c r="F1406" s="1">
        <v>14</v>
      </c>
      <c r="G1406" s="13">
        <v>54.86</v>
      </c>
      <c r="H1406" s="13">
        <v>2164.4423000000002</v>
      </c>
      <c r="I1406" s="166">
        <v>0</v>
      </c>
      <c r="J1406" s="191">
        <v>0</v>
      </c>
      <c r="K1406" s="166">
        <v>0</v>
      </c>
      <c r="L1406" s="166">
        <v>0</v>
      </c>
      <c r="M1406" s="18">
        <v>0</v>
      </c>
      <c r="N1406" s="165">
        <f>VLOOKUP(Table2[[#This Row],[Code]],'MPG Payment'!$B$4:$Z$130,25,0)</f>
        <v>0</v>
      </c>
      <c r="O1406" s="170">
        <f t="shared" si="112"/>
        <v>2164</v>
      </c>
      <c r="P1406" t="str">
        <f>IFERROR(VLOOKUP(D1406,'Bank Master'!$C$3:$D$7987,2,0),"Indirect")</f>
        <v>Direct</v>
      </c>
      <c r="Q1406" t="str">
        <f>IFERROR(VLOOKUP(A1406,Table1424[],6,0),0)</f>
        <v>JAYNARAYAN MAHLI</v>
      </c>
      <c r="R1406" t="str">
        <f>IFERROR(VLOOKUP(A1406,Table1424[],7,0),0)</f>
        <v>4043001700247578</v>
      </c>
      <c r="S1406" t="str">
        <f>IFERROR(VLOOKUP(A1406,Table1424[],8,0),0)</f>
        <v>PUNB0404300</v>
      </c>
      <c r="T1406">
        <f>IFERROR(VLOOKUP(A1406,Table1424[],9,0),0)</f>
        <v>0</v>
      </c>
      <c r="U1406" s="40">
        <f>IFERROR(VLOOKUP(A1406,Table1424[],10,0),0)</f>
        <v>46272</v>
      </c>
      <c r="V1406">
        <f t="shared" si="113"/>
        <v>1</v>
      </c>
      <c r="W1406" t="str">
        <f t="shared" si="114"/>
        <v>Available</v>
      </c>
      <c r="X1406" s="164" t="str" cm="1">
        <f t="array" aca="1" ref="X1406" ca="1">SUBSTITUTE(SUBSTITUTE(MID(CELL("filename"),FIND("[",CELL("filename"))+1,FIND("]",CELL("filename"))-FIND("[",CELL("filename"))-1)," JH Farmer Payment-",""),".xlsx","")</f>
        <v>Indent</v>
      </c>
      <c r="Y1406" s="13">
        <f t="shared" si="102"/>
        <v>27.617747174626327</v>
      </c>
      <c r="Z1406" s="3">
        <v>0</v>
      </c>
    </row>
    <row r="1407" spans="1:26" x14ac:dyDescent="0.25">
      <c r="A1407" t="str">
        <f>CONCATENATE(Table2[[#This Row],[Code]],Table2[[#This Row],[Farmers Code]])</f>
        <v>200800280022</v>
      </c>
      <c r="B1407" s="1" t="str">
        <f>INDEX('MPG Payment'!$A:$A,MATCH(Table2[[#This Row],[Code]],'MPG Payment'!B:B,0))</f>
        <v>BMC Code :2008</v>
      </c>
      <c r="C1407" t="str">
        <f>VLOOKUP(Table2[[#This Row],[Code]],'MPG Payment'!B:C,2,0)</f>
        <v>BASRI NAGRA</v>
      </c>
      <c r="D1407" s="17">
        <v>20080028</v>
      </c>
      <c r="E1407" s="17" t="s">
        <v>37</v>
      </c>
      <c r="F1407" s="1">
        <v>13</v>
      </c>
      <c r="G1407" s="13">
        <v>34.919999999999995</v>
      </c>
      <c r="H1407" s="13">
        <v>1467.4677000000001</v>
      </c>
      <c r="I1407" s="166">
        <v>0</v>
      </c>
      <c r="J1407" s="191">
        <v>0</v>
      </c>
      <c r="K1407" s="166">
        <v>0</v>
      </c>
      <c r="L1407" s="166">
        <v>0</v>
      </c>
      <c r="M1407" s="18">
        <v>0</v>
      </c>
      <c r="N1407" s="165">
        <f>VLOOKUP(Table2[[#This Row],[Code]],'MPG Payment'!$B$4:$Z$130,25,0)</f>
        <v>0</v>
      </c>
      <c r="O1407" s="170">
        <f t="shared" si="112"/>
        <v>1467</v>
      </c>
      <c r="P1407" t="str">
        <f>IFERROR(VLOOKUP(D1407,'Bank Master'!$C$3:$D$7987,2,0),"Indirect")</f>
        <v>Direct</v>
      </c>
      <c r="Q1407" t="str">
        <f>IFERROR(VLOOKUP(A1407,Table1424[],6,0),0)</f>
        <v>TABASSUM BIBI</v>
      </c>
      <c r="R1407" t="str">
        <f>IFERROR(VLOOKUP(A1407,Table1424[],7,0),0)</f>
        <v>021710079101</v>
      </c>
      <c r="S1407" t="str">
        <f>IFERROR(VLOOKUP(A1407,Table1424[],8,0),0)</f>
        <v>IPOS0000001</v>
      </c>
      <c r="T1407">
        <f>IFERROR(VLOOKUP(A1407,Table1424[],9,0),0)</f>
        <v>0</v>
      </c>
      <c r="U1407" s="40">
        <f>IFERROR(VLOOKUP(A1407,Table1424[],10,0),0)</f>
        <v>46195</v>
      </c>
      <c r="V1407">
        <f t="shared" si="113"/>
        <v>1</v>
      </c>
      <c r="W1407" t="str">
        <f t="shared" si="114"/>
        <v>Available</v>
      </c>
      <c r="X1407" s="164" t="str" cm="1">
        <f t="array" aca="1" ref="X1407" ca="1">SUBSTITUTE(SUBSTITUTE(MID(CELL("filename"),FIND("[",CELL("filename"))+1,FIND("]",CELL("filename"))-FIND("[",CELL("filename"))-1)," JH Farmer Payment-",""),".xlsx","")</f>
        <v>Indent</v>
      </c>
      <c r="Y1407" s="13">
        <f t="shared" si="102"/>
        <v>27.315406786941587</v>
      </c>
      <c r="Z1407" s="3">
        <v>0</v>
      </c>
    </row>
    <row r="1408" spans="1:26" x14ac:dyDescent="0.25">
      <c r="A1408" t="str">
        <f>CONCATENATE(Table2[[#This Row],[Code]],Table2[[#This Row],[Farmers Code]])</f>
        <v>200800300002</v>
      </c>
      <c r="B1408" s="1" t="str">
        <f>INDEX('MPG Payment'!$A:$A,MATCH(Table2[[#This Row],[Code]],'MPG Payment'!B:B,0))</f>
        <v>BMC Code :2008</v>
      </c>
      <c r="C1408" t="str">
        <f>VLOOKUP(Table2[[#This Row],[Code]],'MPG Payment'!B:C,2,0)</f>
        <v>SORANDA</v>
      </c>
      <c r="D1408" s="17">
        <v>20080030</v>
      </c>
      <c r="E1408" s="17" t="s">
        <v>17</v>
      </c>
      <c r="F1408" s="1">
        <v>14</v>
      </c>
      <c r="G1408" s="13">
        <v>399.36</v>
      </c>
      <c r="H1408" s="13">
        <v>15540.093800000001</v>
      </c>
      <c r="I1408" s="166">
        <v>0</v>
      </c>
      <c r="J1408" s="191">
        <v>0</v>
      </c>
      <c r="K1408" s="166">
        <v>0</v>
      </c>
      <c r="L1408" s="166">
        <v>0</v>
      </c>
      <c r="M1408" s="18">
        <v>0</v>
      </c>
      <c r="N1408" s="165">
        <f>VLOOKUP(Table2[[#This Row],[Code]],'MPG Payment'!$B$4:$Z$130,25,0)</f>
        <v>0</v>
      </c>
      <c r="O1408" s="170">
        <f t="shared" si="112"/>
        <v>15540</v>
      </c>
      <c r="P1408" t="str">
        <f>IFERROR(VLOOKUP(D1408,'Bank Master'!$C$3:$D$7987,2,0),"Indirect")</f>
        <v>Direct</v>
      </c>
      <c r="Q1408" t="str">
        <f>IFERROR(VLOOKUP(A1408,Table1424[],6,0),0)</f>
        <v>DANISH ANSARI</v>
      </c>
      <c r="R1408" t="str">
        <f>IFERROR(VLOOKUP(A1408,Table1424[],7,0),0)</f>
        <v>42781247684</v>
      </c>
      <c r="S1408" t="str">
        <f>IFERROR(VLOOKUP(A1408,Table1424[],8,0),0)</f>
        <v>SBIN0014342</v>
      </c>
      <c r="T1408">
        <f>IFERROR(VLOOKUP(A1408,Table1424[],9,0),0)</f>
        <v>0</v>
      </c>
      <c r="U1408" s="40">
        <f>IFERROR(VLOOKUP(A1408,Table1424[],10,0),0)</f>
        <v>45825</v>
      </c>
      <c r="V1408">
        <f t="shared" si="113"/>
        <v>1</v>
      </c>
      <c r="W1408" t="str">
        <f t="shared" si="114"/>
        <v>Available</v>
      </c>
      <c r="X1408" s="164" t="str" cm="1">
        <f t="array" aca="1" ref="X1408" ca="1">SUBSTITUTE(SUBSTITUTE(MID(CELL("filename"),FIND("[",CELL("filename"))+1,FIND("]",CELL("filename"))-FIND("[",CELL("filename"))-1)," JH Farmer Payment-",""),".xlsx","")</f>
        <v>Indent</v>
      </c>
      <c r="Y1408" s="13">
        <f t="shared" si="102"/>
        <v>27.238746143830131</v>
      </c>
      <c r="Z1408" s="3">
        <v>0</v>
      </c>
    </row>
    <row r="1409" spans="1:26" x14ac:dyDescent="0.25">
      <c r="A1409" t="str">
        <f>CONCATENATE(Table2[[#This Row],[Code]],Table2[[#This Row],[Farmers Code]])</f>
        <v>200800300003</v>
      </c>
      <c r="B1409" s="1" t="str">
        <f>INDEX('MPG Payment'!$A:$A,MATCH(Table2[[#This Row],[Code]],'MPG Payment'!B:B,0))</f>
        <v>BMC Code :2008</v>
      </c>
      <c r="C1409" t="str">
        <f>VLOOKUP(Table2[[#This Row],[Code]],'MPG Payment'!B:C,2,0)</f>
        <v>SORANDA</v>
      </c>
      <c r="D1409" s="17">
        <v>20080030</v>
      </c>
      <c r="E1409" s="17" t="s">
        <v>0</v>
      </c>
      <c r="F1409" s="1">
        <v>2</v>
      </c>
      <c r="G1409" s="13">
        <v>4.03</v>
      </c>
      <c r="H1409" s="13">
        <v>155.45050000000001</v>
      </c>
      <c r="I1409" s="166">
        <v>0</v>
      </c>
      <c r="J1409" s="191">
        <v>0</v>
      </c>
      <c r="K1409" s="166">
        <v>0</v>
      </c>
      <c r="L1409" s="166">
        <v>0</v>
      </c>
      <c r="M1409" s="18">
        <v>0</v>
      </c>
      <c r="N1409" s="165">
        <f>VLOOKUP(Table2[[#This Row],[Code]],'MPG Payment'!$B$4:$Z$130,25,0)</f>
        <v>0</v>
      </c>
      <c r="O1409" s="170">
        <f t="shared" si="112"/>
        <v>155</v>
      </c>
      <c r="P1409" t="str">
        <f>IFERROR(VLOOKUP(D1409,'Bank Master'!$C$3:$D$7987,2,0),"Indirect")</f>
        <v>Direct</v>
      </c>
      <c r="Q1409">
        <f>IFERROR(VLOOKUP(A1409,Table1424[],6,0),0)</f>
        <v>0</v>
      </c>
      <c r="R1409">
        <f>IFERROR(VLOOKUP(A1409,Table1424[],7,0),0)</f>
        <v>0</v>
      </c>
      <c r="S1409">
        <f>IFERROR(VLOOKUP(A1409,Table1424[],8,0),0)</f>
        <v>0</v>
      </c>
      <c r="T1409">
        <f>IFERROR(VLOOKUP(A1409,Table1424[],9,0),0)</f>
        <v>0</v>
      </c>
      <c r="U1409" s="40">
        <f>IFERROR(VLOOKUP(A1409,Table1424[],10,0),0)</f>
        <v>0</v>
      </c>
      <c r="V1409">
        <f t="shared" si="113"/>
        <v>1</v>
      </c>
      <c r="W1409" t="str">
        <f t="shared" si="114"/>
        <v>Not Available</v>
      </c>
      <c r="X1409" s="164" t="str" cm="1">
        <f t="array" aca="1" ref="X1409" ca="1">SUBSTITUTE(SUBSTITUTE(MID(CELL("filename"),FIND("[",CELL("filename"))+1,FIND("]",CELL("filename"))-FIND("[",CELL("filename"))-1)," JH Farmer Payment-",""),".xlsx","")</f>
        <v>Indent</v>
      </c>
      <c r="Y1409" s="13">
        <f t="shared" si="102"/>
        <v>3.8573325062034742</v>
      </c>
      <c r="Z1409" s="3">
        <v>0</v>
      </c>
    </row>
    <row r="1410" spans="1:26" x14ac:dyDescent="0.25">
      <c r="A1410" t="str">
        <f>CONCATENATE(Table2[[#This Row],[Code]],Table2[[#This Row],[Farmers Code]])</f>
        <v>200800390003</v>
      </c>
      <c r="B1410" s="1" t="str">
        <f>INDEX('MPG Payment'!$A:$A,MATCH(Table2[[#This Row],[Code]],'MPG Payment'!B:B,0))</f>
        <v>BMC Code :2008</v>
      </c>
      <c r="C1410" t="str">
        <f>VLOOKUP(Table2[[#This Row],[Code]],'MPG Payment'!B:C,2,0)</f>
        <v>LONGA</v>
      </c>
      <c r="D1410" s="17">
        <v>20080039</v>
      </c>
      <c r="E1410" s="17" t="s">
        <v>0</v>
      </c>
      <c r="F1410" s="1">
        <v>7</v>
      </c>
      <c r="G1410" s="13">
        <v>18.89</v>
      </c>
      <c r="H1410" s="13">
        <v>1398.7683</v>
      </c>
      <c r="I1410" s="166">
        <v>0</v>
      </c>
      <c r="J1410" s="191">
        <v>0</v>
      </c>
      <c r="K1410" s="166">
        <v>0</v>
      </c>
      <c r="L1410" s="166">
        <v>0</v>
      </c>
      <c r="M1410" s="18">
        <v>0</v>
      </c>
      <c r="N1410" s="165">
        <f>VLOOKUP(Table2[[#This Row],[Code]],'MPG Payment'!$B$4:$Z$130,25,0)</f>
        <v>0</v>
      </c>
      <c r="O1410" s="170">
        <f t="shared" si="112"/>
        <v>1399</v>
      </c>
      <c r="P1410" t="str">
        <f>IFERROR(VLOOKUP(D1410,'Bank Master'!$C$3:$D$7987,2,0),"Indirect")</f>
        <v>Direct</v>
      </c>
      <c r="Q1410" t="str">
        <f>IFERROR(VLOOKUP(A1410,Table1424[],6,0),0)</f>
        <v>SHYAM NARAYAN ORAON</v>
      </c>
      <c r="R1410" t="str">
        <f>IFERROR(VLOOKUP(A1410,Table1424[],7,0),0)</f>
        <v>496910110007712</v>
      </c>
      <c r="S1410" t="str">
        <f>IFERROR(VLOOKUP(A1410,Table1424[],8,0),0)</f>
        <v>BKID0004969</v>
      </c>
      <c r="T1410">
        <f>IFERROR(VLOOKUP(A1410,Table1424[],9,0),0)</f>
        <v>0</v>
      </c>
      <c r="U1410" s="40">
        <f>IFERROR(VLOOKUP(A1410,Table1424[],10,0),0)</f>
        <v>45936</v>
      </c>
      <c r="V1410">
        <f t="shared" si="113"/>
        <v>1</v>
      </c>
      <c r="W1410" t="str">
        <f t="shared" si="114"/>
        <v>Available</v>
      </c>
      <c r="X1410" s="164" t="str" cm="1">
        <f t="array" aca="1" ref="X1410" ca="1">SUBSTITUTE(SUBSTITUTE(MID(CELL("filename"),FIND("[",CELL("filename"))+1,FIND("]",CELL("filename"))-FIND("[",CELL("filename"))-1)," JH Farmer Payment-",""),".xlsx","")</f>
        <v>Indent</v>
      </c>
      <c r="Y1410" s="13">
        <f t="shared" si="102"/>
        <v>25.916829274748544</v>
      </c>
      <c r="Z1410" s="3">
        <v>0</v>
      </c>
    </row>
    <row r="1411" spans="1:26" x14ac:dyDescent="0.25">
      <c r="A1411" t="str">
        <f>CONCATENATE(Table2[[#This Row],[Code]],Table2[[#This Row],[Farmers Code]])</f>
        <v>200800390007</v>
      </c>
      <c r="B1411" s="1" t="str">
        <f>INDEX('MPG Payment'!$A:$A,MATCH(Table2[[#This Row],[Code]],'MPG Payment'!B:B,0))</f>
        <v>BMC Code :2008</v>
      </c>
      <c r="C1411" t="str">
        <f>VLOOKUP(Table2[[#This Row],[Code]],'MPG Payment'!B:C,2,0)</f>
        <v>LONGA</v>
      </c>
      <c r="D1411" s="17">
        <v>20080039</v>
      </c>
      <c r="E1411" s="17" t="s">
        <v>20</v>
      </c>
      <c r="F1411" s="1">
        <v>7</v>
      </c>
      <c r="G1411" s="13">
        <v>105.35000000000002</v>
      </c>
      <c r="H1411" s="13">
        <v>4735.6607999999997</v>
      </c>
      <c r="I1411" s="166">
        <v>0</v>
      </c>
      <c r="J1411" s="191">
        <v>0</v>
      </c>
      <c r="K1411" s="166">
        <v>0</v>
      </c>
      <c r="L1411" s="166">
        <v>0</v>
      </c>
      <c r="M1411" s="18">
        <v>0</v>
      </c>
      <c r="N1411" s="165">
        <f>VLOOKUP(Table2[[#This Row],[Code]],'MPG Payment'!$B$4:$Z$130,25,0)</f>
        <v>0</v>
      </c>
      <c r="O1411" s="170">
        <f t="shared" si="112"/>
        <v>4736</v>
      </c>
      <c r="P1411" t="str">
        <f>IFERROR(VLOOKUP(D1411,'Bank Master'!$C$3:$D$7987,2,0),"Indirect")</f>
        <v>Direct</v>
      </c>
      <c r="Q1411" t="str">
        <f>IFERROR(VLOOKUP(A1411,Table1424[],6,0),0)</f>
        <v>LAXMAN ORAON</v>
      </c>
      <c r="R1411" t="str">
        <f>IFERROR(VLOOKUP(A1411,Table1424[],7,0),0)</f>
        <v>21394620745</v>
      </c>
      <c r="S1411" t="str">
        <f>IFERROR(VLOOKUP(A1411,Table1424[],8,0),0)</f>
        <v>IDIB000B765</v>
      </c>
      <c r="T1411">
        <f>IFERROR(VLOOKUP(A1411,Table1424[],9,0),0)</f>
        <v>0</v>
      </c>
      <c r="U1411" s="40">
        <f>IFERROR(VLOOKUP(A1411,Table1424[],10,0),0)</f>
        <v>45928</v>
      </c>
      <c r="V1411">
        <f t="shared" si="113"/>
        <v>1</v>
      </c>
      <c r="W1411" t="str">
        <f t="shared" si="114"/>
        <v>Available</v>
      </c>
      <c r="X1411" s="164" t="str" cm="1">
        <f t="array" aca="1" ref="X1411" ca="1">SUBSTITUTE(SUBSTITUTE(MID(CELL("filename"),FIND("[",CELL("filename"))+1,FIND("]",CELL("filename"))-FIND("[",CELL("filename"))-1)," JH Farmer Payment-",""),".xlsx","")</f>
        <v>Indent</v>
      </c>
      <c r="Y1411" s="13">
        <f t="shared" ref="Y1411:Y1474" si="115">(F1411*0.05)*(H1411/G1411)</f>
        <v>15.733092358803983</v>
      </c>
      <c r="Z1411" s="3">
        <v>0</v>
      </c>
    </row>
    <row r="1412" spans="1:26" x14ac:dyDescent="0.25">
      <c r="A1412" t="str">
        <f>CONCATENATE(Table2[[#This Row],[Code]],Table2[[#This Row],[Farmers Code]])</f>
        <v>200800390010</v>
      </c>
      <c r="B1412" s="1" t="str">
        <f>INDEX('MPG Payment'!$A:$A,MATCH(Table2[[#This Row],[Code]],'MPG Payment'!B:B,0))</f>
        <v>BMC Code :2008</v>
      </c>
      <c r="C1412" t="str">
        <f>VLOOKUP(Table2[[#This Row],[Code]],'MPG Payment'!B:C,2,0)</f>
        <v>LONGA</v>
      </c>
      <c r="D1412" s="17">
        <v>20080039</v>
      </c>
      <c r="E1412" s="17" t="s">
        <v>21</v>
      </c>
      <c r="F1412" s="1">
        <v>6</v>
      </c>
      <c r="G1412" s="13">
        <v>9.6199999999999992</v>
      </c>
      <c r="H1412" s="13">
        <v>630.5714999999999</v>
      </c>
      <c r="I1412" s="166">
        <v>0</v>
      </c>
      <c r="J1412" s="191">
        <v>0</v>
      </c>
      <c r="K1412" s="166">
        <v>0</v>
      </c>
      <c r="L1412" s="166">
        <v>0</v>
      </c>
      <c r="M1412" s="18">
        <v>0</v>
      </c>
      <c r="N1412" s="165">
        <f>VLOOKUP(Table2[[#This Row],[Code]],'MPG Payment'!$B$4:$Z$130,25,0)</f>
        <v>0</v>
      </c>
      <c r="O1412" s="170">
        <f t="shared" ref="O1412:O1449" si="116">IF(N1412="Yes",0,ROUND((H1412-I1412-J1412-K1412-L1412-M1412),0))</f>
        <v>631</v>
      </c>
      <c r="P1412" t="str">
        <f>IFERROR(VLOOKUP(D1412,'Bank Master'!$C$3:$D$7987,2,0),"Indirect")</f>
        <v>Direct</v>
      </c>
      <c r="Q1412" t="str">
        <f>IFERROR(VLOOKUP(A1412,Table1424[],6,0),0)</f>
        <v>RIZWANA KHATOON</v>
      </c>
      <c r="R1412" t="str">
        <f>IFERROR(VLOOKUP(A1412,Table1424[],7,0),0)</f>
        <v>20393391549</v>
      </c>
      <c r="S1412" t="str">
        <f>IFERROR(VLOOKUP(A1412,Table1424[],8,0),0)</f>
        <v>FINO0001157</v>
      </c>
      <c r="T1412">
        <f>IFERROR(VLOOKUP(A1412,Table1424[],9,0),0)</f>
        <v>0</v>
      </c>
      <c r="U1412" s="40">
        <f>IFERROR(VLOOKUP(A1412,Table1424[],10,0),0)</f>
        <v>45978</v>
      </c>
      <c r="V1412">
        <f t="shared" ref="V1412:V1449" si="117">IF(G1412&gt;0,1,0)</f>
        <v>1</v>
      </c>
      <c r="W1412" t="str">
        <f t="shared" ref="W1412:W1449" si="118">IF(Q1412=0,"Not Available","Available")</f>
        <v>Available</v>
      </c>
      <c r="X1412" s="164" t="str" cm="1">
        <f t="array" aca="1" ref="X1412" ca="1">SUBSTITUTE(SUBSTITUTE(MID(CELL("filename"),FIND("[",CELL("filename"))+1,FIND("]",CELL("filename"))-FIND("[",CELL("filename"))-1)," JH Farmer Payment-",""),".xlsx","")</f>
        <v>Indent</v>
      </c>
      <c r="Y1412" s="13">
        <f t="shared" si="115"/>
        <v>19.664391891891896</v>
      </c>
      <c r="Z1412" s="3">
        <v>0</v>
      </c>
    </row>
    <row r="1413" spans="1:26" x14ac:dyDescent="0.25">
      <c r="A1413" t="str">
        <f>CONCATENATE(Table2[[#This Row],[Code]],Table2[[#This Row],[Farmers Code]])</f>
        <v>200800390016</v>
      </c>
      <c r="B1413" s="1" t="str">
        <f>INDEX('MPG Payment'!$A:$A,MATCH(Table2[[#This Row],[Code]],'MPG Payment'!B:B,0))</f>
        <v>BMC Code :2008</v>
      </c>
      <c r="C1413" t="str">
        <f>VLOOKUP(Table2[[#This Row],[Code]],'MPG Payment'!B:C,2,0)</f>
        <v>LONGA</v>
      </c>
      <c r="D1413" s="17">
        <v>20080039</v>
      </c>
      <c r="E1413" s="17" t="s">
        <v>26</v>
      </c>
      <c r="F1413" s="1">
        <v>7</v>
      </c>
      <c r="G1413" s="13">
        <v>19.689999999999998</v>
      </c>
      <c r="H1413" s="13">
        <v>1024.3462999999999</v>
      </c>
      <c r="I1413" s="166">
        <v>0</v>
      </c>
      <c r="J1413" s="191">
        <v>0</v>
      </c>
      <c r="K1413" s="166">
        <v>0</v>
      </c>
      <c r="L1413" s="166">
        <v>0</v>
      </c>
      <c r="M1413" s="18">
        <v>0</v>
      </c>
      <c r="N1413" s="165">
        <f>VLOOKUP(Table2[[#This Row],[Code]],'MPG Payment'!$B$4:$Z$130,25,0)</f>
        <v>0</v>
      </c>
      <c r="O1413" s="170">
        <f t="shared" si="116"/>
        <v>1024</v>
      </c>
      <c r="P1413" t="str">
        <f>IFERROR(VLOOKUP(D1413,'Bank Master'!$C$3:$D$7987,2,0),"Indirect")</f>
        <v>Direct</v>
      </c>
      <c r="Q1413" t="str">
        <f>IFERROR(VLOOKUP(A1413,Table1424[],6,0),0)</f>
        <v>BAINDHAN DEVI</v>
      </c>
      <c r="R1413" t="str">
        <f>IFERROR(VLOOKUP(A1413,Table1424[],7,0),0)</f>
        <v>35747681967</v>
      </c>
      <c r="S1413" t="str">
        <f>IFERROR(VLOOKUP(A1413,Table1424[],8,0),0)</f>
        <v>SBIN0017162</v>
      </c>
      <c r="T1413">
        <f>IFERROR(VLOOKUP(A1413,Table1424[],9,0),0)</f>
        <v>0</v>
      </c>
      <c r="U1413" s="40">
        <f>IFERROR(VLOOKUP(A1413,Table1424[],10,0),0)</f>
        <v>45936</v>
      </c>
      <c r="V1413">
        <f t="shared" si="117"/>
        <v>1</v>
      </c>
      <c r="W1413" t="str">
        <f t="shared" si="118"/>
        <v>Available</v>
      </c>
      <c r="X1413" s="164" t="str" cm="1">
        <f t="array" aca="1" ref="X1413" ca="1">SUBSTITUTE(SUBSTITUTE(MID(CELL("filename"),FIND("[",CELL("filename"))+1,FIND("]",CELL("filename"))-FIND("[",CELL("filename"))-1)," JH Farmer Payment-",""),".xlsx","")</f>
        <v>Indent</v>
      </c>
      <c r="Y1413" s="13">
        <f t="shared" si="115"/>
        <v>18.208288725241243</v>
      </c>
      <c r="Z1413" s="3">
        <v>0</v>
      </c>
    </row>
    <row r="1414" spans="1:26" x14ac:dyDescent="0.25">
      <c r="A1414" t="str">
        <f>CONCATENATE(Table2[[#This Row],[Code]],Table2[[#This Row],[Farmers Code]])</f>
        <v>200800390023</v>
      </c>
      <c r="B1414" s="1" t="str">
        <f>INDEX('MPG Payment'!$A:$A,MATCH(Table2[[#This Row],[Code]],'MPG Payment'!B:B,0))</f>
        <v>BMC Code :2008</v>
      </c>
      <c r="C1414" t="str">
        <f>VLOOKUP(Table2[[#This Row],[Code]],'MPG Payment'!B:C,2,0)</f>
        <v>LONGA</v>
      </c>
      <c r="D1414" s="17">
        <v>20080039</v>
      </c>
      <c r="E1414" s="17" t="s">
        <v>38</v>
      </c>
      <c r="F1414" s="1">
        <v>7</v>
      </c>
      <c r="G1414" s="13">
        <v>309.12</v>
      </c>
      <c r="H1414" s="13">
        <v>12595.417699999998</v>
      </c>
      <c r="I1414" s="166">
        <v>0</v>
      </c>
      <c r="J1414" s="191">
        <v>0</v>
      </c>
      <c r="K1414" s="166">
        <v>0</v>
      </c>
      <c r="L1414" s="166">
        <v>0</v>
      </c>
      <c r="M1414" s="18">
        <v>0</v>
      </c>
      <c r="N1414" s="165">
        <f>VLOOKUP(Table2[[#This Row],[Code]],'MPG Payment'!$B$4:$Z$130,25,0)</f>
        <v>0</v>
      </c>
      <c r="O1414" s="170">
        <f t="shared" si="116"/>
        <v>12595</v>
      </c>
      <c r="P1414" t="str">
        <f>IFERROR(VLOOKUP(D1414,'Bank Master'!$C$3:$D$7987,2,0),"Indirect")</f>
        <v>Direct</v>
      </c>
      <c r="Q1414" t="str">
        <f>IFERROR(VLOOKUP(A1414,Table1424[],6,0),0)</f>
        <v>SABINA BIBI</v>
      </c>
      <c r="R1414" t="str">
        <f>IFERROR(VLOOKUP(A1414,Table1424[],7,0),0)</f>
        <v>20393391561</v>
      </c>
      <c r="S1414" t="str">
        <f>IFERROR(VLOOKUP(A1414,Table1424[],8,0),0)</f>
        <v>FINO0001157</v>
      </c>
      <c r="T1414">
        <f>IFERROR(VLOOKUP(A1414,Table1424[],9,0),0)</f>
        <v>0</v>
      </c>
      <c r="U1414" s="40">
        <f>IFERROR(VLOOKUP(A1414,Table1424[],10,0),0)</f>
        <v>45936</v>
      </c>
      <c r="V1414">
        <f t="shared" si="117"/>
        <v>1</v>
      </c>
      <c r="W1414" t="str">
        <f t="shared" si="118"/>
        <v>Available</v>
      </c>
      <c r="X1414" s="164" t="str" cm="1">
        <f t="array" aca="1" ref="X1414" ca="1">SUBSTITUTE(SUBSTITUTE(MID(CELL("filename"),FIND("[",CELL("filename"))+1,FIND("]",CELL("filename"))-FIND("[",CELL("filename"))-1)," JH Farmer Payment-",""),".xlsx","")</f>
        <v>Indent</v>
      </c>
      <c r="Y1414" s="13">
        <f t="shared" si="115"/>
        <v>14.261116055253623</v>
      </c>
      <c r="Z1414" s="3">
        <v>0</v>
      </c>
    </row>
    <row r="1415" spans="1:26" x14ac:dyDescent="0.25">
      <c r="A1415" t="str">
        <f>CONCATENATE(Table2[[#This Row],[Code]],Table2[[#This Row],[Farmers Code]])</f>
        <v>200800410002</v>
      </c>
      <c r="B1415" s="1" t="str">
        <f>INDEX('MPG Payment'!$A:$A,MATCH(Table2[[#This Row],[Code]],'MPG Payment'!B:B,0))</f>
        <v>BMC Code :2008</v>
      </c>
      <c r="C1415" t="str">
        <f>VLOOKUP(Table2[[#This Row],[Code]],'MPG Payment'!B:C,2,0)</f>
        <v>KACHMACHI</v>
      </c>
      <c r="D1415" s="17">
        <v>20080041</v>
      </c>
      <c r="E1415" s="17" t="s">
        <v>17</v>
      </c>
      <c r="F1415" s="1">
        <v>14</v>
      </c>
      <c r="G1415" s="13">
        <v>404.87</v>
      </c>
      <c r="H1415" s="13">
        <v>16726.403200000001</v>
      </c>
      <c r="I1415" s="166">
        <v>0</v>
      </c>
      <c r="J1415" s="191">
        <v>0</v>
      </c>
      <c r="K1415" s="166">
        <v>10994.48</v>
      </c>
      <c r="L1415" s="166">
        <v>0</v>
      </c>
      <c r="M1415" s="18">
        <v>0</v>
      </c>
      <c r="N1415" s="165">
        <f>VLOOKUP(Table2[[#This Row],[Code]],'MPG Payment'!$B$4:$Z$130,25,0)</f>
        <v>0</v>
      </c>
      <c r="O1415" s="170">
        <f t="shared" si="116"/>
        <v>5732</v>
      </c>
      <c r="P1415" t="str">
        <f>IFERROR(VLOOKUP(D1415,'Bank Master'!$C$3:$D$7987,2,0),"Indirect")</f>
        <v>Direct</v>
      </c>
      <c r="Q1415" t="str">
        <f>IFERROR(VLOOKUP(A1415,Table1424[],6,0),0)</f>
        <v>ASHOK ORAON</v>
      </c>
      <c r="R1415" t="str">
        <f>IFERROR(VLOOKUP(A1415,Table1424[],7,0),0)</f>
        <v>589910110001334</v>
      </c>
      <c r="S1415" t="str">
        <f>IFERROR(VLOOKUP(A1415,Table1424[],8,0),0)</f>
        <v>BKID0005899</v>
      </c>
      <c r="T1415">
        <f>IFERROR(VLOOKUP(A1415,Table1424[],9,0),0)</f>
        <v>0</v>
      </c>
      <c r="U1415" s="40">
        <f>IFERROR(VLOOKUP(A1415,Table1424[],10,0),0)</f>
        <v>45959</v>
      </c>
      <c r="V1415">
        <f t="shared" si="117"/>
        <v>1</v>
      </c>
      <c r="W1415" t="str">
        <f t="shared" si="118"/>
        <v>Available</v>
      </c>
      <c r="X1415" s="164" t="str" cm="1">
        <f t="array" aca="1" ref="X1415" ca="1">SUBSTITUTE(SUBSTITUTE(MID(CELL("filename"),FIND("[",CELL("filename"))+1,FIND("]",CELL("filename"))-FIND("[",CELL("filename"))-1)," JH Farmer Payment-",""),".xlsx","")</f>
        <v>Indent</v>
      </c>
      <c r="Y1415" s="13">
        <f t="shared" si="115"/>
        <v>28.919115370365802</v>
      </c>
      <c r="Z1415" s="3">
        <v>0</v>
      </c>
    </row>
    <row r="1416" spans="1:26" x14ac:dyDescent="0.25">
      <c r="A1416" t="str">
        <f>CONCATENATE(Table2[[#This Row],[Code]],Table2[[#This Row],[Farmers Code]])</f>
        <v>200800410004</v>
      </c>
      <c r="B1416" s="1" t="str">
        <f>INDEX('MPG Payment'!$A:$A,MATCH(Table2[[#This Row],[Code]],'MPG Payment'!B:B,0))</f>
        <v>BMC Code :2008</v>
      </c>
      <c r="C1416" t="str">
        <f>VLOOKUP(Table2[[#This Row],[Code]],'MPG Payment'!B:C,2,0)</f>
        <v>KACHMACHI</v>
      </c>
      <c r="D1416" s="17">
        <v>20080041</v>
      </c>
      <c r="E1416" s="17" t="s">
        <v>1</v>
      </c>
      <c r="F1416" s="1">
        <v>7</v>
      </c>
      <c r="G1416" s="13">
        <v>16.149999999999999</v>
      </c>
      <c r="H1416" s="13">
        <v>697.29419999999993</v>
      </c>
      <c r="I1416" s="166">
        <v>0</v>
      </c>
      <c r="J1416" s="191">
        <v>0</v>
      </c>
      <c r="K1416" s="166">
        <v>0</v>
      </c>
      <c r="L1416" s="166">
        <v>0</v>
      </c>
      <c r="M1416" s="18">
        <v>0</v>
      </c>
      <c r="N1416" s="165">
        <f>VLOOKUP(Table2[[#This Row],[Code]],'MPG Payment'!$B$4:$Z$130,25,0)</f>
        <v>0</v>
      </c>
      <c r="O1416" s="170">
        <f t="shared" si="116"/>
        <v>697</v>
      </c>
      <c r="P1416" t="str">
        <f>IFERROR(VLOOKUP(D1416,'Bank Master'!$C$3:$D$7987,2,0),"Indirect")</f>
        <v>Direct</v>
      </c>
      <c r="Q1416" t="str">
        <f>IFERROR(VLOOKUP(A1416,Table1424[],6,0),0)</f>
        <v>LIBON BAKHLA</v>
      </c>
      <c r="R1416" t="str">
        <f>IFERROR(VLOOKUP(A1416,Table1424[],7,0),0)</f>
        <v>22012996173</v>
      </c>
      <c r="S1416" t="str">
        <f>IFERROR(VLOOKUP(A1416,Table1424[],8,0),0)</f>
        <v>SBIN0RRVCGB</v>
      </c>
      <c r="T1416">
        <f>IFERROR(VLOOKUP(A1416,Table1424[],9,0),0)</f>
        <v>0</v>
      </c>
      <c r="U1416" s="40">
        <f>IFERROR(VLOOKUP(A1416,Table1424[],10,0),0)</f>
        <v>46006</v>
      </c>
      <c r="V1416">
        <f t="shared" si="117"/>
        <v>1</v>
      </c>
      <c r="W1416" t="str">
        <f t="shared" si="118"/>
        <v>Available</v>
      </c>
      <c r="X1416" s="164" t="str" cm="1">
        <f t="array" aca="1" ref="X1416" ca="1">SUBSTITUTE(SUBSTITUTE(MID(CELL("filename"),FIND("[",CELL("filename"))+1,FIND("]",CELL("filename"))-FIND("[",CELL("filename"))-1)," JH Farmer Payment-",""),".xlsx","")</f>
        <v>Indent</v>
      </c>
      <c r="Y1416" s="13">
        <f t="shared" si="115"/>
        <v>15.111639009287929</v>
      </c>
      <c r="Z1416" s="3">
        <v>0</v>
      </c>
    </row>
    <row r="1417" spans="1:26" x14ac:dyDescent="0.25">
      <c r="A1417" t="str">
        <f>CONCATENATE(Table2[[#This Row],[Code]],Table2[[#This Row],[Farmers Code]])</f>
        <v>200800410007</v>
      </c>
      <c r="B1417" s="1" t="str">
        <f>INDEX('MPG Payment'!$A:$A,MATCH(Table2[[#This Row],[Code]],'MPG Payment'!B:B,0))</f>
        <v>BMC Code :2008</v>
      </c>
      <c r="C1417" t="str">
        <f>VLOOKUP(Table2[[#This Row],[Code]],'MPG Payment'!B:C,2,0)</f>
        <v>KACHMACHI</v>
      </c>
      <c r="D1417" s="17">
        <v>20080041</v>
      </c>
      <c r="E1417" s="17" t="s">
        <v>20</v>
      </c>
      <c r="F1417" s="1">
        <v>13</v>
      </c>
      <c r="G1417" s="13">
        <v>32.58</v>
      </c>
      <c r="H1417" s="13">
        <v>1309.0303999999999</v>
      </c>
      <c r="I1417" s="166">
        <v>0</v>
      </c>
      <c r="J1417" s="191">
        <v>0</v>
      </c>
      <c r="K1417" s="166">
        <v>0</v>
      </c>
      <c r="L1417" s="166">
        <v>0</v>
      </c>
      <c r="M1417" s="18">
        <v>0</v>
      </c>
      <c r="N1417" s="165">
        <f>VLOOKUP(Table2[[#This Row],[Code]],'MPG Payment'!$B$4:$Z$130,25,0)</f>
        <v>0</v>
      </c>
      <c r="O1417" s="170">
        <f t="shared" si="116"/>
        <v>1309</v>
      </c>
      <c r="P1417" t="str">
        <f>IFERROR(VLOOKUP(D1417,'Bank Master'!$C$3:$D$7987,2,0),"Indirect")</f>
        <v>Direct</v>
      </c>
      <c r="Q1417" t="str">
        <f>IFERROR(VLOOKUP(A1417,Table1424[],6,0),0)</f>
        <v>SUKHMANI ORAON</v>
      </c>
      <c r="R1417" t="str">
        <f>IFERROR(VLOOKUP(A1417,Table1424[],7,0),0)</f>
        <v>589910110003949</v>
      </c>
      <c r="S1417" t="str">
        <f>IFERROR(VLOOKUP(A1417,Table1424[],8,0),0)</f>
        <v>BKID0005899</v>
      </c>
      <c r="T1417">
        <f>IFERROR(VLOOKUP(A1417,Table1424[],9,0),0)</f>
        <v>0</v>
      </c>
      <c r="U1417" s="40">
        <f>IFERROR(VLOOKUP(A1417,Table1424[],10,0),0)</f>
        <v>46006</v>
      </c>
      <c r="V1417">
        <f t="shared" si="117"/>
        <v>1</v>
      </c>
      <c r="W1417" t="str">
        <f t="shared" si="118"/>
        <v>Available</v>
      </c>
      <c r="X1417" s="164" t="str" cm="1">
        <f t="array" aca="1" ref="X1417" ca="1">SUBSTITUTE(SUBSTITUTE(MID(CELL("filename"),FIND("[",CELL("filename"))+1,FIND("]",CELL("filename"))-FIND("[",CELL("filename"))-1)," JH Farmer Payment-",""),".xlsx","")</f>
        <v>Indent</v>
      </c>
      <c r="Y1417" s="13">
        <f t="shared" si="115"/>
        <v>26.116321669736035</v>
      </c>
      <c r="Z1417" s="3">
        <v>0</v>
      </c>
    </row>
    <row r="1418" spans="1:26" x14ac:dyDescent="0.25">
      <c r="A1418" t="str">
        <f>CONCATENATE(Table2[[#This Row],[Code]],Table2[[#This Row],[Farmers Code]])</f>
        <v>200800410009</v>
      </c>
      <c r="B1418" s="1" t="str">
        <f>INDEX('MPG Payment'!$A:$A,MATCH(Table2[[#This Row],[Code]],'MPG Payment'!B:B,0))</f>
        <v>BMC Code :2008</v>
      </c>
      <c r="C1418" t="str">
        <f>VLOOKUP(Table2[[#This Row],[Code]],'MPG Payment'!B:C,2,0)</f>
        <v>KACHMACHI</v>
      </c>
      <c r="D1418" s="17">
        <v>20080041</v>
      </c>
      <c r="E1418" s="17" t="s">
        <v>36</v>
      </c>
      <c r="F1418" s="1">
        <v>7</v>
      </c>
      <c r="G1418" s="13">
        <v>13.52</v>
      </c>
      <c r="H1418" s="13">
        <v>606.18589999999995</v>
      </c>
      <c r="I1418" s="166">
        <v>0</v>
      </c>
      <c r="J1418" s="191">
        <v>0</v>
      </c>
      <c r="K1418" s="166">
        <v>0</v>
      </c>
      <c r="L1418" s="166">
        <v>0</v>
      </c>
      <c r="M1418" s="18">
        <v>0</v>
      </c>
      <c r="N1418" s="165">
        <f>VLOOKUP(Table2[[#This Row],[Code]],'MPG Payment'!$B$4:$Z$130,25,0)</f>
        <v>0</v>
      </c>
      <c r="O1418" s="170">
        <f t="shared" si="116"/>
        <v>606</v>
      </c>
      <c r="P1418" t="str">
        <f>IFERROR(VLOOKUP(D1418,'Bank Master'!$C$3:$D$7987,2,0),"Indirect")</f>
        <v>Direct</v>
      </c>
      <c r="Q1418" t="str">
        <f>IFERROR(VLOOKUP(A1418,Table1424[],6,0),0)</f>
        <v>VISHNU ORAON</v>
      </c>
      <c r="R1418" t="str">
        <f>IFERROR(VLOOKUP(A1418,Table1424[],7,0),0)</f>
        <v>40993067524</v>
      </c>
      <c r="S1418" t="str">
        <f>IFERROR(VLOOKUP(A1418,Table1424[],8,0),0)</f>
        <v>SBIN0014342</v>
      </c>
      <c r="T1418">
        <f>IFERROR(VLOOKUP(A1418,Table1424[],9,0),0)</f>
        <v>0</v>
      </c>
      <c r="U1418" s="40">
        <f>IFERROR(VLOOKUP(A1418,Table1424[],10,0),0)</f>
        <v>46244</v>
      </c>
      <c r="V1418">
        <f t="shared" si="117"/>
        <v>1</v>
      </c>
      <c r="W1418" t="str">
        <f t="shared" si="118"/>
        <v>Available</v>
      </c>
      <c r="X1418" s="164" t="str" cm="1">
        <f t="array" aca="1" ref="X1418" ca="1">SUBSTITUTE(SUBSTITUTE(MID(CELL("filename"),FIND("[",CELL("filename"))+1,FIND("]",CELL("filename"))-FIND("[",CELL("filename"))-1)," JH Farmer Payment-",""),".xlsx","")</f>
        <v>Indent</v>
      </c>
      <c r="Y1418" s="13">
        <f t="shared" si="115"/>
        <v>15.692682322485206</v>
      </c>
      <c r="Z1418" s="3">
        <v>0</v>
      </c>
    </row>
    <row r="1419" spans="1:26" x14ac:dyDescent="0.25">
      <c r="A1419" t="str">
        <f>CONCATENATE(Table2[[#This Row],[Code]],Table2[[#This Row],[Farmers Code]])</f>
        <v>200800410011</v>
      </c>
      <c r="B1419" s="1" t="str">
        <f>INDEX('MPG Payment'!$A:$A,MATCH(Table2[[#This Row],[Code]],'MPG Payment'!B:B,0))</f>
        <v>BMC Code :2008</v>
      </c>
      <c r="C1419" t="str">
        <f>VLOOKUP(Table2[[#This Row],[Code]],'MPG Payment'!B:C,2,0)</f>
        <v>KACHMACHI</v>
      </c>
      <c r="D1419" s="17">
        <v>20080041</v>
      </c>
      <c r="E1419" s="17" t="s">
        <v>22</v>
      </c>
      <c r="F1419" s="1">
        <v>7</v>
      </c>
      <c r="G1419" s="13">
        <v>31.07</v>
      </c>
      <c r="H1419" s="13">
        <v>1268.7058</v>
      </c>
      <c r="I1419" s="166">
        <v>0</v>
      </c>
      <c r="J1419" s="191">
        <v>0</v>
      </c>
      <c r="K1419" s="166">
        <v>0</v>
      </c>
      <c r="L1419" s="166">
        <v>0</v>
      </c>
      <c r="M1419" s="18">
        <v>0</v>
      </c>
      <c r="N1419" s="165">
        <f>VLOOKUP(Table2[[#This Row],[Code]],'MPG Payment'!$B$4:$Z$130,25,0)</f>
        <v>0</v>
      </c>
      <c r="O1419" s="170">
        <f t="shared" si="116"/>
        <v>1269</v>
      </c>
      <c r="P1419" t="str">
        <f>IFERROR(VLOOKUP(D1419,'Bank Master'!$C$3:$D$7987,2,0),"Indirect")</f>
        <v>Direct</v>
      </c>
      <c r="Q1419" t="str">
        <f>IFERROR(VLOOKUP(A1419,Table1424[],6,0),0)</f>
        <v>GOYANDI ORAIN</v>
      </c>
      <c r="R1419" t="str">
        <f>IFERROR(VLOOKUP(A1419,Table1424[],7,0),0)</f>
        <v>589910110002015</v>
      </c>
      <c r="S1419" t="str">
        <f>IFERROR(VLOOKUP(A1419,Table1424[],8,0),0)</f>
        <v>BKID0005899</v>
      </c>
      <c r="T1419">
        <f>IFERROR(VLOOKUP(A1419,Table1424[],9,0),0)</f>
        <v>0</v>
      </c>
      <c r="U1419" s="40">
        <f>IFERROR(VLOOKUP(A1419,Table1424[],10,0),0)</f>
        <v>46258</v>
      </c>
      <c r="V1419">
        <f t="shared" si="117"/>
        <v>1</v>
      </c>
      <c r="W1419" t="str">
        <f t="shared" si="118"/>
        <v>Available</v>
      </c>
      <c r="X1419" s="164" t="str" cm="1">
        <f t="array" aca="1" ref="X1419" ca="1">SUBSTITUTE(SUBSTITUTE(MID(CELL("filename"),FIND("[",CELL("filename"))+1,FIND("]",CELL("filename"))-FIND("[",CELL("filename"))-1)," JH Farmer Payment-",""),".xlsx","")</f>
        <v>Indent</v>
      </c>
      <c r="Y1419" s="13">
        <f t="shared" si="115"/>
        <v>14.291825877051819</v>
      </c>
      <c r="Z1419" s="3">
        <v>0</v>
      </c>
    </row>
    <row r="1420" spans="1:26" x14ac:dyDescent="0.25">
      <c r="A1420" t="str">
        <f>CONCATENATE(Table2[[#This Row],[Code]],Table2[[#This Row],[Farmers Code]])</f>
        <v>200800410012</v>
      </c>
      <c r="B1420" s="1" t="str">
        <f>INDEX('MPG Payment'!$A:$A,MATCH(Table2[[#This Row],[Code]],'MPG Payment'!B:B,0))</f>
        <v>BMC Code :2008</v>
      </c>
      <c r="C1420" t="str">
        <f>VLOOKUP(Table2[[#This Row],[Code]],'MPG Payment'!B:C,2,0)</f>
        <v>KACHMACHI</v>
      </c>
      <c r="D1420" s="17">
        <v>20080041</v>
      </c>
      <c r="E1420" s="17" t="s">
        <v>40</v>
      </c>
      <c r="F1420" s="1">
        <v>5</v>
      </c>
      <c r="G1420" s="13">
        <v>6.57</v>
      </c>
      <c r="H1420" s="13">
        <v>255.8526</v>
      </c>
      <c r="I1420" s="166">
        <v>0</v>
      </c>
      <c r="J1420" s="191">
        <v>0</v>
      </c>
      <c r="K1420" s="166">
        <v>0</v>
      </c>
      <c r="L1420" s="166">
        <v>0</v>
      </c>
      <c r="M1420" s="18">
        <v>0</v>
      </c>
      <c r="N1420" s="165">
        <f>VLOOKUP(Table2[[#This Row],[Code]],'MPG Payment'!$B$4:$Z$130,25,0)</f>
        <v>0</v>
      </c>
      <c r="O1420" s="170">
        <f t="shared" si="116"/>
        <v>256</v>
      </c>
      <c r="P1420" t="str">
        <f>IFERROR(VLOOKUP(D1420,'Bank Master'!$C$3:$D$7987,2,0),"Indirect")</f>
        <v>Direct</v>
      </c>
      <c r="Q1420" t="str">
        <f>IFERROR(VLOOKUP(A1420,Table1424[],6,0),0)</f>
        <v>BINA ORAIN</v>
      </c>
      <c r="R1420" t="str">
        <f>IFERROR(VLOOKUP(A1420,Table1424[],7,0),0)</f>
        <v>021110008543</v>
      </c>
      <c r="S1420" t="str">
        <f>IFERROR(VLOOKUP(A1420,Table1424[],8,0),0)</f>
        <v>IPOS0000001</v>
      </c>
      <c r="T1420">
        <f>IFERROR(VLOOKUP(A1420,Table1424[],9,0),0)</f>
        <v>0</v>
      </c>
      <c r="U1420" s="40">
        <f>IFERROR(VLOOKUP(A1420,Table1424[],10,0),0)</f>
        <v>46006</v>
      </c>
      <c r="V1420">
        <f t="shared" si="117"/>
        <v>1</v>
      </c>
      <c r="W1420" t="str">
        <f t="shared" si="118"/>
        <v>Available</v>
      </c>
      <c r="X1420" s="164" t="str" cm="1">
        <f t="array" aca="1" ref="X1420" ca="1">SUBSTITUTE(SUBSTITUTE(MID(CELL("filename"),FIND("[",CELL("filename"))+1,FIND("]",CELL("filename"))-FIND("[",CELL("filename"))-1)," JH Farmer Payment-",""),".xlsx","")</f>
        <v>Indent</v>
      </c>
      <c r="Y1420" s="13">
        <f t="shared" si="115"/>
        <v>9.7356392694063913</v>
      </c>
      <c r="Z1420" s="3">
        <v>0</v>
      </c>
    </row>
    <row r="1421" spans="1:26" x14ac:dyDescent="0.25">
      <c r="A1421" t="str">
        <f>CONCATENATE(Table2[[#This Row],[Code]],Table2[[#This Row],[Farmers Code]])</f>
        <v>200800410013</v>
      </c>
      <c r="B1421" s="1" t="str">
        <f>INDEX('MPG Payment'!$A:$A,MATCH(Table2[[#This Row],[Code]],'MPG Payment'!B:B,0))</f>
        <v>BMC Code :2008</v>
      </c>
      <c r="C1421" t="str">
        <f>VLOOKUP(Table2[[#This Row],[Code]],'MPG Payment'!B:C,2,0)</f>
        <v>KACHMACHI</v>
      </c>
      <c r="D1421" s="17">
        <v>20080041</v>
      </c>
      <c r="E1421" s="17" t="s">
        <v>23</v>
      </c>
      <c r="F1421" s="1">
        <v>12</v>
      </c>
      <c r="G1421" s="13">
        <v>30.610000000000007</v>
      </c>
      <c r="H1421" s="13">
        <v>1229.3505</v>
      </c>
      <c r="I1421" s="166">
        <v>0</v>
      </c>
      <c r="J1421" s="191">
        <v>0</v>
      </c>
      <c r="K1421" s="166">
        <v>0</v>
      </c>
      <c r="L1421" s="166">
        <v>0</v>
      </c>
      <c r="M1421" s="18">
        <v>0</v>
      </c>
      <c r="N1421" s="165">
        <f>VLOOKUP(Table2[[#This Row],[Code]],'MPG Payment'!$B$4:$Z$130,25,0)</f>
        <v>0</v>
      </c>
      <c r="O1421" s="170">
        <f t="shared" si="116"/>
        <v>1229</v>
      </c>
      <c r="P1421" t="str">
        <f>IFERROR(VLOOKUP(D1421,'Bank Master'!$C$3:$D$7987,2,0),"Indirect")</f>
        <v>Direct</v>
      </c>
      <c r="Q1421" t="str">
        <f>IFERROR(VLOOKUP(A1421,Table1424[],6,0),0)</f>
        <v>ANITA URAIN</v>
      </c>
      <c r="R1421" t="str">
        <f>IFERROR(VLOOKUP(A1421,Table1424[],7,0),0)</f>
        <v>589918210005047</v>
      </c>
      <c r="S1421" t="str">
        <f>IFERROR(VLOOKUP(A1421,Table1424[],8,0),0)</f>
        <v>BKID0005899</v>
      </c>
      <c r="T1421">
        <f>IFERROR(VLOOKUP(A1421,Table1424[],9,0),0)</f>
        <v>0</v>
      </c>
      <c r="U1421" s="40">
        <f>IFERROR(VLOOKUP(A1421,Table1424[],10,0),0)</f>
        <v>46258</v>
      </c>
      <c r="V1421">
        <f t="shared" si="117"/>
        <v>1</v>
      </c>
      <c r="W1421" t="str">
        <f t="shared" si="118"/>
        <v>Available</v>
      </c>
      <c r="X1421" s="164" t="str" cm="1">
        <f t="array" aca="1" ref="X1421" ca="1">SUBSTITUTE(SUBSTITUTE(MID(CELL("filename"),FIND("[",CELL("filename"))+1,FIND("]",CELL("filename"))-FIND("[",CELL("filename"))-1)," JH Farmer Payment-",""),".xlsx","")</f>
        <v>Indent</v>
      </c>
      <c r="Y1421" s="13">
        <f t="shared" si="115"/>
        <v>24.097036916040508</v>
      </c>
      <c r="Z1421" s="3">
        <v>0</v>
      </c>
    </row>
    <row r="1422" spans="1:26" x14ac:dyDescent="0.25">
      <c r="A1422" t="str">
        <f>CONCATENATE(Table2[[#This Row],[Code]],Table2[[#This Row],[Farmers Code]])</f>
        <v>200800410014</v>
      </c>
      <c r="B1422" s="1" t="str">
        <f>INDEX('MPG Payment'!$A:$A,MATCH(Table2[[#This Row],[Code]],'MPG Payment'!B:B,0))</f>
        <v>BMC Code :2008</v>
      </c>
      <c r="C1422" t="str">
        <f>VLOOKUP(Table2[[#This Row],[Code]],'MPG Payment'!B:C,2,0)</f>
        <v>KACHMACHI</v>
      </c>
      <c r="D1422" s="17">
        <v>20080041</v>
      </c>
      <c r="E1422" s="17" t="s">
        <v>24</v>
      </c>
      <c r="F1422" s="1">
        <v>9</v>
      </c>
      <c r="G1422" s="13">
        <v>26.27</v>
      </c>
      <c r="H1422" s="13">
        <v>1092.2593000000002</v>
      </c>
      <c r="I1422" s="166">
        <v>0</v>
      </c>
      <c r="J1422" s="191">
        <v>0</v>
      </c>
      <c r="K1422" s="166">
        <v>0</v>
      </c>
      <c r="L1422" s="166">
        <v>0</v>
      </c>
      <c r="M1422" s="18">
        <v>0</v>
      </c>
      <c r="N1422" s="165">
        <f>VLOOKUP(Table2[[#This Row],[Code]],'MPG Payment'!$B$4:$Z$130,25,0)</f>
        <v>0</v>
      </c>
      <c r="O1422" s="170">
        <f t="shared" si="116"/>
        <v>1092</v>
      </c>
      <c r="P1422" t="str">
        <f>IFERROR(VLOOKUP(D1422,'Bank Master'!$C$3:$D$7987,2,0),"Indirect")</f>
        <v>Direct</v>
      </c>
      <c r="Q1422" t="str">
        <f>IFERROR(VLOOKUP(A1422,Table1424[],6,0),0)</f>
        <v>ANISH LAKRA</v>
      </c>
      <c r="R1422" t="str">
        <f>IFERROR(VLOOKUP(A1422,Table1424[],7,0),0)</f>
        <v>84065203080</v>
      </c>
      <c r="S1422" t="str">
        <f>IFERROR(VLOOKUP(A1422,Table1424[],8,0),0)</f>
        <v>SBIN0RRVCGB</v>
      </c>
      <c r="T1422">
        <f>IFERROR(VLOOKUP(A1422,Table1424[],9,0),0)</f>
        <v>0</v>
      </c>
      <c r="U1422" s="40">
        <f>IFERROR(VLOOKUP(A1422,Table1424[],10,0),0)</f>
        <v>46258</v>
      </c>
      <c r="V1422">
        <f t="shared" si="117"/>
        <v>1</v>
      </c>
      <c r="W1422" t="str">
        <f t="shared" si="118"/>
        <v>Available</v>
      </c>
      <c r="X1422" s="164" t="str" cm="1">
        <f t="array" aca="1" ref="X1422" ca="1">SUBSTITUTE(SUBSTITUTE(MID(CELL("filename"),FIND("[",CELL("filename"))+1,FIND("]",CELL("filename"))-FIND("[",CELL("filename"))-1)," JH Farmer Payment-",""),".xlsx","")</f>
        <v>Indent</v>
      </c>
      <c r="Y1422" s="13">
        <f t="shared" si="115"/>
        <v>18.710189760182722</v>
      </c>
      <c r="Z1422" s="3">
        <v>0</v>
      </c>
    </row>
    <row r="1423" spans="1:26" x14ac:dyDescent="0.25">
      <c r="A1423" t="str">
        <f>CONCATENATE(Table2[[#This Row],[Code]],Table2[[#This Row],[Farmers Code]])</f>
        <v>200800410015</v>
      </c>
      <c r="B1423" s="1" t="str">
        <f>INDEX('MPG Payment'!$A:$A,MATCH(Table2[[#This Row],[Code]],'MPG Payment'!B:B,0))</f>
        <v>BMC Code :2008</v>
      </c>
      <c r="C1423" t="str">
        <f>VLOOKUP(Table2[[#This Row],[Code]],'MPG Payment'!B:C,2,0)</f>
        <v>KACHMACHI</v>
      </c>
      <c r="D1423" s="17">
        <v>20080041</v>
      </c>
      <c r="E1423" s="17" t="s">
        <v>25</v>
      </c>
      <c r="F1423" s="1">
        <v>14</v>
      </c>
      <c r="G1423" s="13">
        <v>31.039999999999996</v>
      </c>
      <c r="H1423" s="13">
        <v>1209.6264999999999</v>
      </c>
      <c r="I1423" s="166">
        <v>0</v>
      </c>
      <c r="J1423" s="191">
        <v>0</v>
      </c>
      <c r="K1423" s="166">
        <v>0</v>
      </c>
      <c r="L1423" s="166">
        <v>0</v>
      </c>
      <c r="M1423" s="18">
        <v>0</v>
      </c>
      <c r="N1423" s="165">
        <f>VLOOKUP(Table2[[#This Row],[Code]],'MPG Payment'!$B$4:$Z$130,25,0)</f>
        <v>0</v>
      </c>
      <c r="O1423" s="170">
        <f t="shared" si="116"/>
        <v>1210</v>
      </c>
      <c r="P1423" t="str">
        <f>IFERROR(VLOOKUP(D1423,'Bank Master'!$C$3:$D$7987,2,0),"Indirect")</f>
        <v>Direct</v>
      </c>
      <c r="Q1423" t="str">
        <f>IFERROR(VLOOKUP(A1423,Table1424[],6,0),0)</f>
        <v>SURJI URAIN</v>
      </c>
      <c r="R1423" t="str">
        <f>IFERROR(VLOOKUP(A1423,Table1424[],7,0),0)</f>
        <v>22013002705</v>
      </c>
      <c r="S1423" t="str">
        <f>IFERROR(VLOOKUP(A1423,Table1424[],8,0),0)</f>
        <v>SBIN0RRVCGB</v>
      </c>
      <c r="T1423">
        <f>IFERROR(VLOOKUP(A1423,Table1424[],9,0),0)</f>
        <v>0</v>
      </c>
      <c r="U1423" s="40">
        <f>IFERROR(VLOOKUP(A1423,Table1424[],10,0),0)</f>
        <v>46258</v>
      </c>
      <c r="V1423">
        <f t="shared" si="117"/>
        <v>1</v>
      </c>
      <c r="W1423" t="str">
        <f t="shared" si="118"/>
        <v>Available</v>
      </c>
      <c r="X1423" s="164" t="str" cm="1">
        <f t="array" aca="1" ref="X1423" ca="1">SUBSTITUTE(SUBSTITUTE(MID(CELL("filename"),FIND("[",CELL("filename"))+1,FIND("]",CELL("filename"))-FIND("[",CELL("filename"))-1)," JH Farmer Payment-",""),".xlsx","")</f>
        <v>Indent</v>
      </c>
      <c r="Y1423" s="13">
        <f t="shared" si="115"/>
        <v>27.278948131443304</v>
      </c>
      <c r="Z1423" s="3">
        <v>0</v>
      </c>
    </row>
    <row r="1424" spans="1:26" x14ac:dyDescent="0.25">
      <c r="A1424" t="str">
        <f>CONCATENATE(Table2[[#This Row],[Code]],Table2[[#This Row],[Farmers Code]])</f>
        <v>200800410016</v>
      </c>
      <c r="B1424" s="1" t="str">
        <f>INDEX('MPG Payment'!$A:$A,MATCH(Table2[[#This Row],[Code]],'MPG Payment'!B:B,0))</f>
        <v>BMC Code :2008</v>
      </c>
      <c r="C1424" t="str">
        <f>VLOOKUP(Table2[[#This Row],[Code]],'MPG Payment'!B:C,2,0)</f>
        <v>KACHMACHI</v>
      </c>
      <c r="D1424" s="17">
        <v>20080041</v>
      </c>
      <c r="E1424" s="17" t="s">
        <v>26</v>
      </c>
      <c r="F1424" s="1">
        <v>13</v>
      </c>
      <c r="G1424" s="13">
        <v>39.20000000000001</v>
      </c>
      <c r="H1424" s="13">
        <v>1368.4082999999998</v>
      </c>
      <c r="I1424" s="166">
        <v>0</v>
      </c>
      <c r="J1424" s="191">
        <v>0</v>
      </c>
      <c r="K1424" s="166">
        <v>0</v>
      </c>
      <c r="L1424" s="166">
        <v>0</v>
      </c>
      <c r="M1424" s="18">
        <v>0</v>
      </c>
      <c r="N1424" s="165">
        <f>VLOOKUP(Table2[[#This Row],[Code]],'MPG Payment'!$B$4:$Z$130,25,0)</f>
        <v>0</v>
      </c>
      <c r="O1424" s="170">
        <f t="shared" si="116"/>
        <v>1368</v>
      </c>
      <c r="P1424" t="str">
        <f>IFERROR(VLOOKUP(D1424,'Bank Master'!$C$3:$D$7987,2,0),"Indirect")</f>
        <v>Direct</v>
      </c>
      <c r="Q1424" t="str">
        <f>IFERROR(VLOOKUP(A1424,Table1424[],6,0),0)</f>
        <v>NAVNIT ORAON</v>
      </c>
      <c r="R1424" t="str">
        <f>IFERROR(VLOOKUP(A1424,Table1424[],7,0),0)</f>
        <v>589910510000635</v>
      </c>
      <c r="S1424" t="str">
        <f>IFERROR(VLOOKUP(A1424,Table1424[],8,0),0)</f>
        <v>BKID0005899</v>
      </c>
      <c r="T1424">
        <f>IFERROR(VLOOKUP(A1424,Table1424[],9,0),0)</f>
        <v>0</v>
      </c>
      <c r="U1424" s="40">
        <f>IFERROR(VLOOKUP(A1424,Table1424[],10,0),0)</f>
        <v>46258</v>
      </c>
      <c r="V1424">
        <f t="shared" si="117"/>
        <v>1</v>
      </c>
      <c r="W1424" t="str">
        <f t="shared" si="118"/>
        <v>Available</v>
      </c>
      <c r="X1424" s="164" t="str" cm="1">
        <f t="array" aca="1" ref="X1424" ca="1">SUBSTITUTE(SUBSTITUTE(MID(CELL("filename"),FIND("[",CELL("filename"))+1,FIND("]",CELL("filename"))-FIND("[",CELL("filename"))-1)," JH Farmer Payment-",""),".xlsx","")</f>
        <v>Indent</v>
      </c>
      <c r="Y1424" s="13">
        <f t="shared" si="115"/>
        <v>22.690443749999993</v>
      </c>
      <c r="Z1424" s="3">
        <v>0</v>
      </c>
    </row>
    <row r="1425" spans="1:26" x14ac:dyDescent="0.25">
      <c r="A1425" t="str">
        <f>CONCATENATE(Table2[[#This Row],[Code]],Table2[[#This Row],[Farmers Code]])</f>
        <v>200800410017</v>
      </c>
      <c r="B1425" s="1" t="str">
        <f>INDEX('MPG Payment'!$A:$A,MATCH(Table2[[#This Row],[Code]],'MPG Payment'!B:B,0))</f>
        <v>BMC Code :2008</v>
      </c>
      <c r="C1425" t="str">
        <f>VLOOKUP(Table2[[#This Row],[Code]],'MPG Payment'!B:C,2,0)</f>
        <v>KACHMACHI</v>
      </c>
      <c r="D1425" s="17">
        <v>20080041</v>
      </c>
      <c r="E1425" s="17" t="s">
        <v>27</v>
      </c>
      <c r="F1425" s="1">
        <v>7</v>
      </c>
      <c r="G1425" s="13">
        <v>15.489999999999998</v>
      </c>
      <c r="H1425" s="13">
        <v>589.88929999999993</v>
      </c>
      <c r="I1425" s="166">
        <v>0</v>
      </c>
      <c r="J1425" s="191">
        <v>0</v>
      </c>
      <c r="K1425" s="166">
        <v>0</v>
      </c>
      <c r="L1425" s="166">
        <v>0</v>
      </c>
      <c r="M1425" s="18">
        <v>0</v>
      </c>
      <c r="N1425" s="165">
        <f>VLOOKUP(Table2[[#This Row],[Code]],'MPG Payment'!$B$4:$Z$130,25,0)</f>
        <v>0</v>
      </c>
      <c r="O1425" s="170">
        <f t="shared" si="116"/>
        <v>590</v>
      </c>
      <c r="P1425" t="str">
        <f>IFERROR(VLOOKUP(D1425,'Bank Master'!$C$3:$D$7987,2,0),"Indirect")</f>
        <v>Direct</v>
      </c>
      <c r="Q1425" t="str">
        <f>IFERROR(VLOOKUP(A1425,Table1424[],6,0),0)</f>
        <v>KALIA ORAON</v>
      </c>
      <c r="R1425" t="str">
        <f>IFERROR(VLOOKUP(A1425,Table1424[],7,0),0)</f>
        <v>589910410000027</v>
      </c>
      <c r="S1425" t="str">
        <f>IFERROR(VLOOKUP(A1425,Table1424[],8,0),0)</f>
        <v>BKID0005899</v>
      </c>
      <c r="T1425">
        <f>IFERROR(VLOOKUP(A1425,Table1424[],9,0),0)</f>
        <v>0</v>
      </c>
      <c r="U1425" s="40">
        <f>IFERROR(VLOOKUP(A1425,Table1424[],10,0),0)</f>
        <v>46258</v>
      </c>
      <c r="V1425">
        <f t="shared" si="117"/>
        <v>1</v>
      </c>
      <c r="W1425" t="str">
        <f t="shared" si="118"/>
        <v>Available</v>
      </c>
      <c r="X1425" s="164" t="str" cm="1">
        <f t="array" aca="1" ref="X1425" ca="1">SUBSTITUTE(SUBSTITUTE(MID(CELL("filename"),FIND("[",CELL("filename"))+1,FIND("]",CELL("filename"))-FIND("[",CELL("filename"))-1)," JH Farmer Payment-",""),".xlsx","")</f>
        <v>Indent</v>
      </c>
      <c r="Y1425" s="13">
        <f t="shared" si="115"/>
        <v>13.328680116204005</v>
      </c>
      <c r="Z1425" s="3">
        <v>0</v>
      </c>
    </row>
    <row r="1426" spans="1:26" x14ac:dyDescent="0.25">
      <c r="A1426" t="str">
        <f>CONCATENATE(Table2[[#This Row],[Code]],Table2[[#This Row],[Farmers Code]])</f>
        <v>200800410018</v>
      </c>
      <c r="B1426" s="1" t="str">
        <f>INDEX('MPG Payment'!$A:$A,MATCH(Table2[[#This Row],[Code]],'MPG Payment'!B:B,0))</f>
        <v>BMC Code :2008</v>
      </c>
      <c r="C1426" t="str">
        <f>VLOOKUP(Table2[[#This Row],[Code]],'MPG Payment'!B:C,2,0)</f>
        <v>KACHMACHI</v>
      </c>
      <c r="D1426" s="17">
        <v>20080041</v>
      </c>
      <c r="E1426" s="17" t="s">
        <v>2</v>
      </c>
      <c r="F1426" s="1">
        <v>6</v>
      </c>
      <c r="G1426" s="13">
        <v>15.15</v>
      </c>
      <c r="H1426" s="13">
        <v>583.36720000000003</v>
      </c>
      <c r="I1426" s="166">
        <v>0</v>
      </c>
      <c r="J1426" s="191">
        <v>0</v>
      </c>
      <c r="K1426" s="166">
        <v>0</v>
      </c>
      <c r="L1426" s="166">
        <v>0</v>
      </c>
      <c r="M1426" s="18">
        <v>0</v>
      </c>
      <c r="N1426" s="165">
        <f>VLOOKUP(Table2[[#This Row],[Code]],'MPG Payment'!$B$4:$Z$130,25,0)</f>
        <v>0</v>
      </c>
      <c r="O1426" s="170">
        <f t="shared" si="116"/>
        <v>583</v>
      </c>
      <c r="P1426" t="str">
        <f>IFERROR(VLOOKUP(D1426,'Bank Master'!$C$3:$D$7987,2,0),"Indirect")</f>
        <v>Direct</v>
      </c>
      <c r="Q1426" t="str">
        <f>IFERROR(VLOOKUP(A1426,Table1424[],6,0),0)</f>
        <v>RINKI ORAIN</v>
      </c>
      <c r="R1426" t="str">
        <f>IFERROR(VLOOKUP(A1426,Table1424[],7,0),0)</f>
        <v>589911610000002</v>
      </c>
      <c r="S1426" t="str">
        <f>IFERROR(VLOOKUP(A1426,Table1424[],8,0),0)</f>
        <v>BKID0005899</v>
      </c>
      <c r="T1426">
        <f>IFERROR(VLOOKUP(A1426,Table1424[],9,0),0)</f>
        <v>0</v>
      </c>
      <c r="U1426" s="40">
        <f>IFERROR(VLOOKUP(A1426,Table1424[],10,0),0)</f>
        <v>46272</v>
      </c>
      <c r="V1426">
        <f t="shared" si="117"/>
        <v>1</v>
      </c>
      <c r="W1426" t="str">
        <f t="shared" si="118"/>
        <v>Available</v>
      </c>
      <c r="X1426" s="164" t="str" cm="1">
        <f t="array" aca="1" ref="X1426" ca="1">SUBSTITUTE(SUBSTITUTE(MID(CELL("filename"),FIND("[",CELL("filename"))+1,FIND("]",CELL("filename"))-FIND("[",CELL("filename"))-1)," JH Farmer Payment-",""),".xlsx","")</f>
        <v>Indent</v>
      </c>
      <c r="Y1426" s="13">
        <f t="shared" si="115"/>
        <v>11.551825742574259</v>
      </c>
      <c r="Z1426" s="3">
        <v>0</v>
      </c>
    </row>
    <row r="1427" spans="1:26" x14ac:dyDescent="0.25">
      <c r="A1427" t="str">
        <f>CONCATENATE(Table2[[#This Row],[Code]],Table2[[#This Row],[Farmers Code]])</f>
        <v>200800410019</v>
      </c>
      <c r="B1427" s="1" t="str">
        <f>INDEX('MPG Payment'!$A:$A,MATCH(Table2[[#This Row],[Code]],'MPG Payment'!B:B,0))</f>
        <v>BMC Code :2008</v>
      </c>
      <c r="C1427" t="str">
        <f>VLOOKUP(Table2[[#This Row],[Code]],'MPG Payment'!B:C,2,0)</f>
        <v>KACHMACHI</v>
      </c>
      <c r="D1427" s="17">
        <v>20080041</v>
      </c>
      <c r="E1427" s="17" t="s">
        <v>3</v>
      </c>
      <c r="F1427" s="1">
        <v>3</v>
      </c>
      <c r="G1427" s="13">
        <v>6.6100000000000012</v>
      </c>
      <c r="H1427" s="13">
        <v>287.79340000000002</v>
      </c>
      <c r="I1427" s="166">
        <v>0</v>
      </c>
      <c r="J1427" s="191">
        <v>0</v>
      </c>
      <c r="K1427" s="166">
        <v>0</v>
      </c>
      <c r="L1427" s="166">
        <v>0</v>
      </c>
      <c r="M1427" s="18">
        <v>0</v>
      </c>
      <c r="N1427" s="165">
        <f>VLOOKUP(Table2[[#This Row],[Code]],'MPG Payment'!$B$4:$Z$130,25,0)</f>
        <v>0</v>
      </c>
      <c r="O1427" s="170">
        <f t="shared" si="116"/>
        <v>288</v>
      </c>
      <c r="P1427" t="str">
        <f>IFERROR(VLOOKUP(D1427,'Bank Master'!$C$3:$D$7987,2,0),"Indirect")</f>
        <v>Direct</v>
      </c>
      <c r="Q1427" t="str">
        <f>IFERROR(VLOOKUP(A1427,Table1424[],6,0),0)</f>
        <v>SABBA KHAKAA</v>
      </c>
      <c r="R1427" t="str">
        <f>IFERROR(VLOOKUP(A1427,Table1424[],7,0),0)</f>
        <v>589918210005064</v>
      </c>
      <c r="S1427" t="str">
        <f>IFERROR(VLOOKUP(A1427,Table1424[],8,0),0)</f>
        <v>BKID0005899</v>
      </c>
      <c r="T1427">
        <f>IFERROR(VLOOKUP(A1427,Table1424[],9,0),0)</f>
        <v>0</v>
      </c>
      <c r="U1427" s="40">
        <f>IFERROR(VLOOKUP(A1427,Table1424[],10,0),0)</f>
        <v>46272</v>
      </c>
      <c r="V1427">
        <f t="shared" si="117"/>
        <v>1</v>
      </c>
      <c r="W1427" t="str">
        <f t="shared" si="118"/>
        <v>Available</v>
      </c>
      <c r="X1427" s="164" t="str" cm="1">
        <f t="array" aca="1" ref="X1427" ca="1">SUBSTITUTE(SUBSTITUTE(MID(CELL("filename"),FIND("[",CELL("filename"))+1,FIND("]",CELL("filename"))-FIND("[",CELL("filename"))-1)," JH Farmer Payment-",""),".xlsx","")</f>
        <v>Indent</v>
      </c>
      <c r="Y1427" s="13">
        <f t="shared" si="115"/>
        <v>6.5308638426626322</v>
      </c>
      <c r="Z1427" s="3">
        <v>0</v>
      </c>
    </row>
    <row r="1428" spans="1:26" x14ac:dyDescent="0.25">
      <c r="A1428" t="str">
        <f>CONCATENATE(Table2[[#This Row],[Code]],Table2[[#This Row],[Farmers Code]])</f>
        <v>200800430002</v>
      </c>
      <c r="B1428" s="1" t="str">
        <f>INDEX('MPG Payment'!$A:$A,MATCH(Table2[[#This Row],[Code]],'MPG Payment'!B:B,0))</f>
        <v>BMC Code :2008</v>
      </c>
      <c r="C1428" t="str">
        <f>VLOOKUP(Table2[[#This Row],[Code]],'MPG Payment'!B:C,2,0)</f>
        <v>JATARGARI</v>
      </c>
      <c r="D1428" s="17">
        <v>20080043</v>
      </c>
      <c r="E1428" s="17" t="s">
        <v>17</v>
      </c>
      <c r="F1428" s="1">
        <v>7</v>
      </c>
      <c r="G1428" s="13">
        <v>271.95</v>
      </c>
      <c r="H1428" s="13">
        <v>11051.156500000001</v>
      </c>
      <c r="I1428" s="166">
        <v>0</v>
      </c>
      <c r="J1428" s="191">
        <v>0</v>
      </c>
      <c r="K1428" s="166">
        <v>0</v>
      </c>
      <c r="L1428" s="166">
        <v>0</v>
      </c>
      <c r="M1428" s="18">
        <v>0</v>
      </c>
      <c r="N1428" s="165">
        <f>VLOOKUP(Table2[[#This Row],[Code]],'MPG Payment'!$B$4:$Z$130,25,0)</f>
        <v>0</v>
      </c>
      <c r="O1428" s="170">
        <f t="shared" si="116"/>
        <v>11051</v>
      </c>
      <c r="P1428" t="str">
        <f>IFERROR(VLOOKUP(D1428,'Bank Master'!$C$3:$D$7987,2,0),"Indirect")</f>
        <v>Direct</v>
      </c>
      <c r="Q1428" t="str">
        <f>IFERROR(VLOOKUP(A1428,Table1424[],6,0),0)</f>
        <v>PRADIP MAHTO</v>
      </c>
      <c r="R1428" t="str">
        <f>IFERROR(VLOOKUP(A1428,Table1424[],7,0),0)</f>
        <v>50122587485</v>
      </c>
      <c r="S1428" t="str">
        <f>IFERROR(VLOOKUP(A1428,Table1424[],8,0),0)</f>
        <v>IDIB000B765</v>
      </c>
      <c r="T1428">
        <f>IFERROR(VLOOKUP(A1428,Table1424[],9,0),0)</f>
        <v>0</v>
      </c>
      <c r="U1428" s="40">
        <f>IFERROR(VLOOKUP(A1428,Table1424[],10,0),0)</f>
        <v>45978</v>
      </c>
      <c r="V1428">
        <f t="shared" si="117"/>
        <v>1</v>
      </c>
      <c r="W1428" t="str">
        <f t="shared" si="118"/>
        <v>Available</v>
      </c>
      <c r="X1428" s="164" t="str" cm="1">
        <f t="array" aca="1" ref="X1428" ca="1">SUBSTITUTE(SUBSTITUTE(MID(CELL("filename"),FIND("[",CELL("filename"))+1,FIND("]",CELL("filename"))-FIND("[",CELL("filename"))-1)," JH Farmer Payment-",""),".xlsx","")</f>
        <v>Indent</v>
      </c>
      <c r="Y1428" s="13">
        <f t="shared" si="115"/>
        <v>14.22285263835264</v>
      </c>
      <c r="Z1428" s="3">
        <v>0</v>
      </c>
    </row>
    <row r="1429" spans="1:26" x14ac:dyDescent="0.25">
      <c r="A1429" t="str">
        <f>CONCATENATE(Table2[[#This Row],[Code]],Table2[[#This Row],[Farmers Code]])</f>
        <v>200800430003</v>
      </c>
      <c r="B1429" s="1" t="str">
        <f>INDEX('MPG Payment'!$A:$A,MATCH(Table2[[#This Row],[Code]],'MPG Payment'!B:B,0))</f>
        <v>BMC Code :2008</v>
      </c>
      <c r="C1429" t="str">
        <f>VLOOKUP(Table2[[#This Row],[Code]],'MPG Payment'!B:C,2,0)</f>
        <v>JATARGARI</v>
      </c>
      <c r="D1429" s="17">
        <v>20080043</v>
      </c>
      <c r="E1429" s="17" t="s">
        <v>0</v>
      </c>
      <c r="F1429" s="1">
        <v>7</v>
      </c>
      <c r="G1429" s="13">
        <v>25.549999999999997</v>
      </c>
      <c r="H1429" s="13">
        <v>1002.1660999999999</v>
      </c>
      <c r="I1429" s="166">
        <v>0</v>
      </c>
      <c r="J1429" s="191">
        <v>0</v>
      </c>
      <c r="K1429" s="166">
        <v>0</v>
      </c>
      <c r="L1429" s="166">
        <v>0</v>
      </c>
      <c r="M1429" s="18">
        <v>0</v>
      </c>
      <c r="N1429" s="165">
        <f>VLOOKUP(Table2[[#This Row],[Code]],'MPG Payment'!$B$4:$Z$130,25,0)</f>
        <v>0</v>
      </c>
      <c r="O1429" s="170">
        <f t="shared" si="116"/>
        <v>1002</v>
      </c>
      <c r="P1429" t="str">
        <f>IFERROR(VLOOKUP(D1429,'Bank Master'!$C$3:$D$7987,2,0),"Indirect")</f>
        <v>Direct</v>
      </c>
      <c r="Q1429" t="str">
        <f>IFERROR(VLOOKUP(A1429,Table1424[],6,0),0)</f>
        <v>SURESH MAHTO</v>
      </c>
      <c r="R1429" t="str">
        <f>IFERROR(VLOOKUP(A1429,Table1424[],7,0),0)</f>
        <v>021110013904</v>
      </c>
      <c r="S1429" t="str">
        <f>IFERROR(VLOOKUP(A1429,Table1424[],8,0),0)</f>
        <v>IPOS0000001</v>
      </c>
      <c r="T1429">
        <f>IFERROR(VLOOKUP(A1429,Table1424[],9,0),0)</f>
        <v>0</v>
      </c>
      <c r="U1429" s="40">
        <f>IFERROR(VLOOKUP(A1429,Table1424[],10,0),0)</f>
        <v>46020</v>
      </c>
      <c r="V1429">
        <f t="shared" si="117"/>
        <v>1</v>
      </c>
      <c r="W1429" t="str">
        <f t="shared" si="118"/>
        <v>Available</v>
      </c>
      <c r="X1429" s="164" t="str" cm="1">
        <f t="array" aca="1" ref="X1429" ca="1">SUBSTITUTE(SUBSTITUTE(MID(CELL("filename"),FIND("[",CELL("filename"))+1,FIND("]",CELL("filename"))-FIND("[",CELL("filename"))-1)," JH Farmer Payment-",""),".xlsx","")</f>
        <v>Indent</v>
      </c>
      <c r="Y1429" s="13">
        <f t="shared" si="115"/>
        <v>13.728302739726029</v>
      </c>
      <c r="Z1429" s="3">
        <v>0</v>
      </c>
    </row>
    <row r="1430" spans="1:26" x14ac:dyDescent="0.25">
      <c r="A1430" t="str">
        <f>CONCATENATE(Table2[[#This Row],[Code]],Table2[[#This Row],[Farmers Code]])</f>
        <v>200800430004</v>
      </c>
      <c r="B1430" s="1" t="str">
        <f>INDEX('MPG Payment'!$A:$A,MATCH(Table2[[#This Row],[Code]],'MPG Payment'!B:B,0))</f>
        <v>BMC Code :2008</v>
      </c>
      <c r="C1430" t="str">
        <f>VLOOKUP(Table2[[#This Row],[Code]],'MPG Payment'!B:C,2,0)</f>
        <v>JATARGARI</v>
      </c>
      <c r="D1430" s="17">
        <v>20080043</v>
      </c>
      <c r="E1430" s="17" t="s">
        <v>1</v>
      </c>
      <c r="F1430" s="1">
        <v>7</v>
      </c>
      <c r="G1430" s="13">
        <v>112.85</v>
      </c>
      <c r="H1430" s="13">
        <v>4427.2352000000001</v>
      </c>
      <c r="I1430" s="166">
        <v>0</v>
      </c>
      <c r="J1430" s="191">
        <v>0</v>
      </c>
      <c r="K1430" s="166">
        <v>0</v>
      </c>
      <c r="L1430" s="166">
        <v>0</v>
      </c>
      <c r="M1430" s="18">
        <v>0</v>
      </c>
      <c r="N1430" s="165">
        <f>VLOOKUP(Table2[[#This Row],[Code]],'MPG Payment'!$B$4:$Z$130,25,0)</f>
        <v>0</v>
      </c>
      <c r="O1430" s="170">
        <f t="shared" si="116"/>
        <v>4427</v>
      </c>
      <c r="P1430" t="str">
        <f>IFERROR(VLOOKUP(D1430,'Bank Master'!$C$3:$D$7987,2,0),"Indirect")</f>
        <v>Direct</v>
      </c>
      <c r="Q1430" t="str">
        <f>IFERROR(VLOOKUP(A1430,Table1424[],6,0),0)</f>
        <v>SANJAY MAHTO</v>
      </c>
      <c r="R1430" t="str">
        <f>IFERROR(VLOOKUP(A1430,Table1424[],7,0),0)</f>
        <v>34893260980</v>
      </c>
      <c r="S1430" t="str">
        <f>IFERROR(VLOOKUP(A1430,Table1424[],8,0),0)</f>
        <v>SBIN0017162</v>
      </c>
      <c r="T1430">
        <f>IFERROR(VLOOKUP(A1430,Table1424[],9,0),0)</f>
        <v>0</v>
      </c>
      <c r="U1430" s="40">
        <f>IFERROR(VLOOKUP(A1430,Table1424[],10,0),0)</f>
        <v>46020</v>
      </c>
      <c r="V1430">
        <f t="shared" si="117"/>
        <v>1</v>
      </c>
      <c r="W1430" t="str">
        <f t="shared" si="118"/>
        <v>Available</v>
      </c>
      <c r="X1430" s="164" t="str" cm="1">
        <f t="array" aca="1" ref="X1430" ca="1">SUBSTITUTE(SUBSTITUTE(MID(CELL("filename"),FIND("[",CELL("filename"))+1,FIND("]",CELL("filename"))-FIND("[",CELL("filename"))-1)," JH Farmer Payment-",""),".xlsx","")</f>
        <v>Indent</v>
      </c>
      <c r="Y1430" s="13">
        <f t="shared" si="115"/>
        <v>13.730902259636688</v>
      </c>
      <c r="Z1430" s="3">
        <v>0</v>
      </c>
    </row>
    <row r="1431" spans="1:26" x14ac:dyDescent="0.25">
      <c r="A1431" t="str">
        <f>CONCATENATE(Table2[[#This Row],[Code]],Table2[[#This Row],[Farmers Code]])</f>
        <v>200800430008</v>
      </c>
      <c r="B1431" s="1" t="str">
        <f>INDEX('MPG Payment'!$A:$A,MATCH(Table2[[#This Row],[Code]],'MPG Payment'!B:B,0))</f>
        <v>BMC Code :2008</v>
      </c>
      <c r="C1431" t="str">
        <f>VLOOKUP(Table2[[#This Row],[Code]],'MPG Payment'!B:C,2,0)</f>
        <v>JATARGARI</v>
      </c>
      <c r="D1431" s="17">
        <v>20080043</v>
      </c>
      <c r="E1431" s="17" t="s">
        <v>41</v>
      </c>
      <c r="F1431" s="1">
        <v>7</v>
      </c>
      <c r="G1431" s="13">
        <v>22.4</v>
      </c>
      <c r="H1431" s="13">
        <v>796.73550000000012</v>
      </c>
      <c r="I1431" s="166">
        <v>0</v>
      </c>
      <c r="J1431" s="191">
        <v>0</v>
      </c>
      <c r="K1431" s="166">
        <v>0</v>
      </c>
      <c r="L1431" s="166">
        <v>0</v>
      </c>
      <c r="M1431" s="18">
        <v>0</v>
      </c>
      <c r="N1431" s="165">
        <f>VLOOKUP(Table2[[#This Row],[Code]],'MPG Payment'!$B$4:$Z$130,25,0)</f>
        <v>0</v>
      </c>
      <c r="O1431" s="170">
        <f t="shared" si="116"/>
        <v>797</v>
      </c>
      <c r="P1431" t="str">
        <f>IFERROR(VLOOKUP(D1431,'Bank Master'!$C$3:$D$7987,2,0),"Indirect")</f>
        <v>Direct</v>
      </c>
      <c r="Q1431" t="str">
        <f>IFERROR(VLOOKUP(A1431,Table1424[],6,0),0)</f>
        <v>MANGARI ORAON</v>
      </c>
      <c r="R1431" t="str">
        <f>IFERROR(VLOOKUP(A1431,Table1424[],7,0),0)</f>
        <v>496918210009281</v>
      </c>
      <c r="S1431" t="str">
        <f>IFERROR(VLOOKUP(A1431,Table1424[],8,0),0)</f>
        <v>BKID0004969</v>
      </c>
      <c r="T1431">
        <f>IFERROR(VLOOKUP(A1431,Table1424[],9,0),0)</f>
        <v>0</v>
      </c>
      <c r="U1431" s="40">
        <f>IFERROR(VLOOKUP(A1431,Table1424[],10,0),0)</f>
        <v>46020</v>
      </c>
      <c r="V1431">
        <f t="shared" si="117"/>
        <v>1</v>
      </c>
      <c r="W1431" t="str">
        <f t="shared" si="118"/>
        <v>Available</v>
      </c>
      <c r="X1431" s="164" t="str" cm="1">
        <f t="array" aca="1" ref="X1431" ca="1">SUBSTITUTE(SUBSTITUTE(MID(CELL("filename"),FIND("[",CELL("filename"))+1,FIND("]",CELL("filename"))-FIND("[",CELL("filename"))-1)," JH Farmer Payment-",""),".xlsx","")</f>
        <v>Indent</v>
      </c>
      <c r="Y1431" s="13">
        <f t="shared" si="115"/>
        <v>12.448992187500004</v>
      </c>
      <c r="Z1431" s="3">
        <v>0</v>
      </c>
    </row>
    <row r="1432" spans="1:26" x14ac:dyDescent="0.25">
      <c r="A1432" t="str">
        <f>CONCATENATE(Table2[[#This Row],[Code]],Table2[[#This Row],[Farmers Code]])</f>
        <v>200800430011</v>
      </c>
      <c r="B1432" s="1" t="str">
        <f>INDEX('MPG Payment'!$A:$A,MATCH(Table2[[#This Row],[Code]],'MPG Payment'!B:B,0))</f>
        <v>BMC Code :2008</v>
      </c>
      <c r="C1432" t="str">
        <f>VLOOKUP(Table2[[#This Row],[Code]],'MPG Payment'!B:C,2,0)</f>
        <v>JATARGARI</v>
      </c>
      <c r="D1432" s="17">
        <v>20080043</v>
      </c>
      <c r="E1432" s="17" t="s">
        <v>22</v>
      </c>
      <c r="F1432" s="1">
        <v>5</v>
      </c>
      <c r="G1432" s="13">
        <v>7.2199999999999989</v>
      </c>
      <c r="H1432" s="13">
        <v>496.21920000000006</v>
      </c>
      <c r="I1432" s="166">
        <v>0</v>
      </c>
      <c r="J1432" s="191">
        <v>0</v>
      </c>
      <c r="K1432" s="166">
        <v>0</v>
      </c>
      <c r="L1432" s="166">
        <v>0</v>
      </c>
      <c r="M1432" s="18">
        <v>0</v>
      </c>
      <c r="N1432" s="165">
        <f>VLOOKUP(Table2[[#This Row],[Code]],'MPG Payment'!$B$4:$Z$130,25,0)</f>
        <v>0</v>
      </c>
      <c r="O1432" s="170">
        <f t="shared" si="116"/>
        <v>496</v>
      </c>
      <c r="P1432" t="str">
        <f>IFERROR(VLOOKUP(D1432,'Bank Master'!$C$3:$D$7987,2,0),"Indirect")</f>
        <v>Direct</v>
      </c>
      <c r="Q1432" t="str">
        <f>IFERROR(VLOOKUP(A1432,Table1424[],6,0),0)</f>
        <v>FULMANI DEVI</v>
      </c>
      <c r="R1432" t="str">
        <f>IFERROR(VLOOKUP(A1432,Table1424[],7,0),0)</f>
        <v>021110013943</v>
      </c>
      <c r="S1432" t="str">
        <f>IFERROR(VLOOKUP(A1432,Table1424[],8,0),0)</f>
        <v>IPOS0000001</v>
      </c>
      <c r="T1432">
        <f>IFERROR(VLOOKUP(A1432,Table1424[],9,0),0)</f>
        <v>0</v>
      </c>
      <c r="U1432" s="40">
        <f>IFERROR(VLOOKUP(A1432,Table1424[],10,0),0)</f>
        <v>46223</v>
      </c>
      <c r="V1432">
        <f t="shared" si="117"/>
        <v>1</v>
      </c>
      <c r="W1432" t="str">
        <f t="shared" si="118"/>
        <v>Available</v>
      </c>
      <c r="X1432" s="164" t="str" cm="1">
        <f t="array" aca="1" ref="X1432" ca="1">SUBSTITUTE(SUBSTITUTE(MID(CELL("filename"),FIND("[",CELL("filename"))+1,FIND("]",CELL("filename"))-FIND("[",CELL("filename"))-1)," JH Farmer Payment-",""),".xlsx","")</f>
        <v>Indent</v>
      </c>
      <c r="Y1432" s="13">
        <f t="shared" si="115"/>
        <v>17.182105263157901</v>
      </c>
      <c r="Z1432" s="3">
        <v>0</v>
      </c>
    </row>
    <row r="1433" spans="1:26" x14ac:dyDescent="0.25">
      <c r="A1433" t="str">
        <f>CONCATENATE(Table2[[#This Row],[Code]],Table2[[#This Row],[Farmers Code]])</f>
        <v>200800430012</v>
      </c>
      <c r="B1433" s="1" t="str">
        <f>INDEX('MPG Payment'!$A:$A,MATCH(Table2[[#This Row],[Code]],'MPG Payment'!B:B,0))</f>
        <v>BMC Code :2008</v>
      </c>
      <c r="C1433" t="str">
        <f>VLOOKUP(Table2[[#This Row],[Code]],'MPG Payment'!B:C,2,0)</f>
        <v>JATARGARI</v>
      </c>
      <c r="D1433" s="17">
        <v>20080043</v>
      </c>
      <c r="E1433" s="17" t="s">
        <v>40</v>
      </c>
      <c r="F1433" s="1">
        <v>7</v>
      </c>
      <c r="G1433" s="13">
        <v>81.13</v>
      </c>
      <c r="H1433" s="13">
        <v>4373.5934999999999</v>
      </c>
      <c r="I1433" s="166">
        <v>0</v>
      </c>
      <c r="J1433" s="191">
        <v>0</v>
      </c>
      <c r="K1433" s="166">
        <v>0</v>
      </c>
      <c r="L1433" s="166">
        <v>0</v>
      </c>
      <c r="M1433" s="18">
        <v>0</v>
      </c>
      <c r="N1433" s="165">
        <f>VLOOKUP(Table2[[#This Row],[Code]],'MPG Payment'!$B$4:$Z$130,25,0)</f>
        <v>0</v>
      </c>
      <c r="O1433" s="170">
        <f t="shared" si="116"/>
        <v>4374</v>
      </c>
      <c r="P1433" t="str">
        <f>IFERROR(VLOOKUP(D1433,'Bank Master'!$C$3:$D$7987,2,0),"Indirect")</f>
        <v>Direct</v>
      </c>
      <c r="Q1433" t="str">
        <f>IFERROR(VLOOKUP(A1433,Table1424[],6,0),0)</f>
        <v>LAKHESHWAR YADAV</v>
      </c>
      <c r="R1433" t="str">
        <f>IFERROR(VLOOKUP(A1433,Table1424[],7,0),0)</f>
        <v>496918210016090</v>
      </c>
      <c r="S1433" t="str">
        <f>IFERROR(VLOOKUP(A1433,Table1424[],8,0),0)</f>
        <v>BKID0004969</v>
      </c>
      <c r="T1433">
        <f>IFERROR(VLOOKUP(A1433,Table1424[],9,0),0)</f>
        <v>0</v>
      </c>
      <c r="U1433" s="40">
        <f>IFERROR(VLOOKUP(A1433,Table1424[],10,0),0)</f>
        <v>46237</v>
      </c>
      <c r="V1433">
        <f t="shared" si="117"/>
        <v>1</v>
      </c>
      <c r="W1433" t="str">
        <f t="shared" si="118"/>
        <v>Available</v>
      </c>
      <c r="X1433" s="164" t="str" cm="1">
        <f t="array" aca="1" ref="X1433" ca="1">SUBSTITUTE(SUBSTITUTE(MID(CELL("filename"),FIND("[",CELL("filename"))+1,FIND("]",CELL("filename"))-FIND("[",CELL("filename"))-1)," JH Farmer Payment-",""),".xlsx","")</f>
        <v>Indent</v>
      </c>
      <c r="Y1433" s="13">
        <f t="shared" si="115"/>
        <v>18.867961604831756</v>
      </c>
      <c r="Z1433" s="3">
        <v>0</v>
      </c>
    </row>
    <row r="1434" spans="1:26" x14ac:dyDescent="0.25">
      <c r="A1434" t="str">
        <f>CONCATENATE(Table2[[#This Row],[Code]],Table2[[#This Row],[Farmers Code]])</f>
        <v>200800500003</v>
      </c>
      <c r="B1434" s="1" t="str">
        <f>INDEX('MPG Payment'!$A:$A,MATCH(Table2[[#This Row],[Code]],'MPG Payment'!B:B,0))</f>
        <v>BMC Code :2008</v>
      </c>
      <c r="C1434" t="str">
        <f>VLOOKUP(Table2[[#This Row],[Code]],'MPG Payment'!B:C,2,0)</f>
        <v>KACHMACHI 2</v>
      </c>
      <c r="D1434" s="17">
        <v>20080050</v>
      </c>
      <c r="E1434" s="17" t="s">
        <v>0</v>
      </c>
      <c r="F1434" s="1">
        <v>14</v>
      </c>
      <c r="G1434" s="13">
        <v>91.45</v>
      </c>
      <c r="H1434" s="13">
        <v>3679.0388000000007</v>
      </c>
      <c r="I1434" s="166">
        <v>0</v>
      </c>
      <c r="J1434" s="191">
        <v>0</v>
      </c>
      <c r="K1434" s="166">
        <v>0</v>
      </c>
      <c r="L1434" s="166">
        <v>0</v>
      </c>
      <c r="M1434" s="18">
        <v>0</v>
      </c>
      <c r="N1434" s="165">
        <f>VLOOKUP(Table2[[#This Row],[Code]],'MPG Payment'!$B$4:$Z$130,25,0)</f>
        <v>0</v>
      </c>
      <c r="O1434" s="170">
        <f t="shared" si="116"/>
        <v>3679</v>
      </c>
      <c r="P1434" t="str">
        <f>IFERROR(VLOOKUP(D1434,'Bank Master'!$C$3:$D$7987,2,0),"Indirect")</f>
        <v>Direct</v>
      </c>
      <c r="Q1434" t="str">
        <f>IFERROR(VLOOKUP(A1434,Table1424[],6,0),0)</f>
        <v>DIPAK KUMAR SAHU</v>
      </c>
      <c r="R1434" t="str">
        <f>IFERROR(VLOOKUP(A1434,Table1424[],7,0),0)</f>
        <v>492918210006228</v>
      </c>
      <c r="S1434" t="str">
        <f>IFERROR(VLOOKUP(A1434,Table1424[],8,0),0)</f>
        <v>BKID0004929</v>
      </c>
      <c r="T1434">
        <f>IFERROR(VLOOKUP(A1434,Table1424[],9,0),0)</f>
        <v>0</v>
      </c>
      <c r="U1434" s="40">
        <f>IFERROR(VLOOKUP(A1434,Table1424[],10,0),0)</f>
        <v>46125</v>
      </c>
      <c r="V1434">
        <f t="shared" si="117"/>
        <v>1</v>
      </c>
      <c r="W1434" t="str">
        <f t="shared" si="118"/>
        <v>Available</v>
      </c>
      <c r="X1434" s="164" t="str" cm="1">
        <f t="array" aca="1" ref="X1434" ca="1">SUBSTITUTE(SUBSTITUTE(MID(CELL("filename"),FIND("[",CELL("filename"))+1,FIND("]",CELL("filename"))-FIND("[",CELL("filename"))-1)," JH Farmer Payment-",""),".xlsx","")</f>
        <v>Indent</v>
      </c>
      <c r="Y1434" s="13">
        <f t="shared" si="115"/>
        <v>28.161040568616738</v>
      </c>
      <c r="Z1434" s="3">
        <v>0</v>
      </c>
    </row>
    <row r="1435" spans="1:26" x14ac:dyDescent="0.25">
      <c r="A1435" t="str">
        <f>CONCATENATE(Table2[[#This Row],[Code]],Table2[[#This Row],[Farmers Code]])</f>
        <v>200800500004</v>
      </c>
      <c r="B1435" s="1" t="str">
        <f>INDEX('MPG Payment'!$A:$A,MATCH(Table2[[#This Row],[Code]],'MPG Payment'!B:B,0))</f>
        <v>BMC Code :2008</v>
      </c>
      <c r="C1435" t="str">
        <f>VLOOKUP(Table2[[#This Row],[Code]],'MPG Payment'!B:C,2,0)</f>
        <v>KACHMACHI 2</v>
      </c>
      <c r="D1435" s="17">
        <v>20080050</v>
      </c>
      <c r="E1435" s="17" t="s">
        <v>1</v>
      </c>
      <c r="F1435" s="1">
        <v>7</v>
      </c>
      <c r="G1435" s="13">
        <v>29.39</v>
      </c>
      <c r="H1435" s="13">
        <v>1053.7436</v>
      </c>
      <c r="I1435" s="166">
        <v>0</v>
      </c>
      <c r="J1435" s="191">
        <v>0</v>
      </c>
      <c r="K1435" s="166">
        <v>0</v>
      </c>
      <c r="L1435" s="166">
        <v>0</v>
      </c>
      <c r="M1435" s="18">
        <v>0</v>
      </c>
      <c r="N1435" s="165">
        <f>VLOOKUP(Table2[[#This Row],[Code]],'MPG Payment'!$B$4:$Z$130,25,0)</f>
        <v>0</v>
      </c>
      <c r="O1435" s="170">
        <f t="shared" si="116"/>
        <v>1054</v>
      </c>
      <c r="P1435" t="str">
        <f>IFERROR(VLOOKUP(D1435,'Bank Master'!$C$3:$D$7987,2,0),"Indirect")</f>
        <v>Direct</v>
      </c>
      <c r="Q1435" t="str">
        <f>IFERROR(VLOOKUP(A1435,Table1424[],6,0),0)</f>
        <v>KRISHNA MAHTO</v>
      </c>
      <c r="R1435" t="str">
        <f>IFERROR(VLOOKUP(A1435,Table1424[],7,0),0)</f>
        <v>492910510004412</v>
      </c>
      <c r="S1435" t="str">
        <f>IFERROR(VLOOKUP(A1435,Table1424[],8,0),0)</f>
        <v>BKID0004929</v>
      </c>
      <c r="T1435">
        <f>IFERROR(VLOOKUP(A1435,Table1424[],9,0),0)</f>
        <v>0</v>
      </c>
      <c r="U1435" s="40">
        <f>IFERROR(VLOOKUP(A1435,Table1424[],10,0),0)</f>
        <v>46116</v>
      </c>
      <c r="V1435">
        <f t="shared" si="117"/>
        <v>1</v>
      </c>
      <c r="W1435" t="str">
        <f t="shared" si="118"/>
        <v>Available</v>
      </c>
      <c r="X1435" s="164" t="str" cm="1">
        <f t="array" aca="1" ref="X1435" ca="1">SUBSTITUTE(SUBSTITUTE(MID(CELL("filename"),FIND("[",CELL("filename"))+1,FIND("]",CELL("filename"))-FIND("[",CELL("filename"))-1)," JH Farmer Payment-",""),".xlsx","")</f>
        <v>Indent</v>
      </c>
      <c r="Y1435" s="13">
        <f t="shared" si="115"/>
        <v>12.548834977883635</v>
      </c>
      <c r="Z1435" s="3">
        <v>0</v>
      </c>
    </row>
    <row r="1436" spans="1:26" x14ac:dyDescent="0.25">
      <c r="A1436" t="str">
        <f>CONCATENATE(Table2[[#This Row],[Code]],Table2[[#This Row],[Farmers Code]])</f>
        <v>200800500007</v>
      </c>
      <c r="B1436" s="1" t="str">
        <f>INDEX('MPG Payment'!$A:$A,MATCH(Table2[[#This Row],[Code]],'MPG Payment'!B:B,0))</f>
        <v>BMC Code :2008</v>
      </c>
      <c r="C1436" t="str">
        <f>VLOOKUP(Table2[[#This Row],[Code]],'MPG Payment'!B:C,2,0)</f>
        <v>KACHMACHI 2</v>
      </c>
      <c r="D1436" s="17">
        <v>20080050</v>
      </c>
      <c r="E1436" s="17" t="s">
        <v>20</v>
      </c>
      <c r="F1436" s="1">
        <v>7</v>
      </c>
      <c r="G1436" s="13">
        <v>41.94</v>
      </c>
      <c r="H1436" s="13">
        <v>1572.2405000000001</v>
      </c>
      <c r="I1436" s="166">
        <v>0</v>
      </c>
      <c r="J1436" s="191">
        <v>0</v>
      </c>
      <c r="K1436" s="166">
        <v>0</v>
      </c>
      <c r="L1436" s="166">
        <v>0</v>
      </c>
      <c r="M1436" s="18">
        <v>0</v>
      </c>
      <c r="N1436" s="165">
        <f>VLOOKUP(Table2[[#This Row],[Code]],'MPG Payment'!$B$4:$Z$130,25,0)</f>
        <v>0</v>
      </c>
      <c r="O1436" s="170">
        <f t="shared" si="116"/>
        <v>1572</v>
      </c>
      <c r="P1436" t="str">
        <f>IFERROR(VLOOKUP(D1436,'Bank Master'!$C$3:$D$7987,2,0),"Indirect")</f>
        <v>Direct</v>
      </c>
      <c r="Q1436" t="str">
        <f>IFERROR(VLOOKUP(A1436,Table1424[],6,0),0)</f>
        <v>JITAIN DEVI</v>
      </c>
      <c r="R1436" t="str">
        <f>IFERROR(VLOOKUP(A1436,Table1424[],7,0),0)</f>
        <v>4043001700365500</v>
      </c>
      <c r="S1436" t="str">
        <f>IFERROR(VLOOKUP(A1436,Table1424[],8,0),0)</f>
        <v>PUNB0404300</v>
      </c>
      <c r="T1436">
        <f>IFERROR(VLOOKUP(A1436,Table1424[],9,0),0)</f>
        <v>0</v>
      </c>
      <c r="U1436" s="40">
        <f>IFERROR(VLOOKUP(A1436,Table1424[],10,0),0)</f>
        <v>46132</v>
      </c>
      <c r="V1436">
        <f t="shared" si="117"/>
        <v>1</v>
      </c>
      <c r="W1436" t="str">
        <f t="shared" si="118"/>
        <v>Available</v>
      </c>
      <c r="X1436" s="164" t="str" cm="1">
        <f t="array" aca="1" ref="X1436" ca="1">SUBSTITUTE(SUBSTITUTE(MID(CELL("filename"),FIND("[",CELL("filename"))+1,FIND("]",CELL("filename"))-FIND("[",CELL("filename"))-1)," JH Farmer Payment-",""),".xlsx","")</f>
        <v>Indent</v>
      </c>
      <c r="Y1436" s="13">
        <f t="shared" si="115"/>
        <v>13.120748092513116</v>
      </c>
      <c r="Z1436" s="3">
        <v>0</v>
      </c>
    </row>
    <row r="1437" spans="1:26" x14ac:dyDescent="0.25">
      <c r="A1437" t="str">
        <f>CONCATENATE(Table2[[#This Row],[Code]],Table2[[#This Row],[Farmers Code]])</f>
        <v>200800500008</v>
      </c>
      <c r="B1437" s="1" t="str">
        <f>INDEX('MPG Payment'!$A:$A,MATCH(Table2[[#This Row],[Code]],'MPG Payment'!B:B,0))</f>
        <v>BMC Code :2008</v>
      </c>
      <c r="C1437" t="str">
        <f>VLOOKUP(Table2[[#This Row],[Code]],'MPG Payment'!B:C,2,0)</f>
        <v>KACHMACHI 2</v>
      </c>
      <c r="D1437" s="17">
        <v>20080050</v>
      </c>
      <c r="E1437" s="17" t="s">
        <v>41</v>
      </c>
      <c r="F1437" s="1">
        <v>2</v>
      </c>
      <c r="G1437" s="13">
        <v>5.26</v>
      </c>
      <c r="H1437" s="13">
        <v>176.95260000000002</v>
      </c>
      <c r="I1437" s="166">
        <v>0</v>
      </c>
      <c r="J1437" s="191">
        <v>0</v>
      </c>
      <c r="K1437" s="166">
        <v>0</v>
      </c>
      <c r="L1437" s="166">
        <v>0</v>
      </c>
      <c r="M1437" s="18">
        <v>0</v>
      </c>
      <c r="N1437" s="165">
        <f>VLOOKUP(Table2[[#This Row],[Code]],'MPG Payment'!$B$4:$Z$130,25,0)</f>
        <v>0</v>
      </c>
      <c r="O1437" s="170">
        <f t="shared" si="116"/>
        <v>177</v>
      </c>
      <c r="P1437" t="str">
        <f>IFERROR(VLOOKUP(D1437,'Bank Master'!$C$3:$D$7987,2,0),"Indirect")</f>
        <v>Direct</v>
      </c>
      <c r="Q1437" t="str">
        <f>IFERROR(VLOOKUP(A1437,Table1424[],6,0),0)</f>
        <v>NAJIM SHAH</v>
      </c>
      <c r="R1437" t="str">
        <f>IFERROR(VLOOKUP(A1437,Table1424[],7,0),0)</f>
        <v>40770715912</v>
      </c>
      <c r="S1437" t="str">
        <f>IFERROR(VLOOKUP(A1437,Table1424[],8,0),0)</f>
        <v>SBIN0014342</v>
      </c>
      <c r="T1437">
        <f>IFERROR(VLOOKUP(A1437,Table1424[],9,0),0)</f>
        <v>0</v>
      </c>
      <c r="U1437" s="40">
        <f>IFERROR(VLOOKUP(A1437,Table1424[],10,0),0)</f>
        <v>46244</v>
      </c>
      <c r="V1437">
        <f t="shared" si="117"/>
        <v>1</v>
      </c>
      <c r="W1437" t="str">
        <f t="shared" si="118"/>
        <v>Available</v>
      </c>
      <c r="X1437" s="164" t="str" cm="1">
        <f t="array" aca="1" ref="X1437" ca="1">SUBSTITUTE(SUBSTITUTE(MID(CELL("filename"),FIND("[",CELL("filename"))+1,FIND("]",CELL("filename"))-FIND("[",CELL("filename"))-1)," JH Farmer Payment-",""),".xlsx","")</f>
        <v>Indent</v>
      </c>
      <c r="Y1437" s="13">
        <f t="shared" si="115"/>
        <v>3.3641178707224344</v>
      </c>
      <c r="Z1437" s="3">
        <v>0</v>
      </c>
    </row>
    <row r="1438" spans="1:26" x14ac:dyDescent="0.25">
      <c r="A1438" t="str">
        <f>CONCATENATE(Table2[[#This Row],[Code]],Table2[[#This Row],[Farmers Code]])</f>
        <v>200800500009</v>
      </c>
      <c r="B1438" s="1" t="str">
        <f>INDEX('MPG Payment'!$A:$A,MATCH(Table2[[#This Row],[Code]],'MPG Payment'!B:B,0))</f>
        <v>BMC Code :2008</v>
      </c>
      <c r="C1438" t="str">
        <f>VLOOKUP(Table2[[#This Row],[Code]],'MPG Payment'!B:C,2,0)</f>
        <v>KACHMACHI 2</v>
      </c>
      <c r="D1438" s="17">
        <v>20080050</v>
      </c>
      <c r="E1438" s="17" t="s">
        <v>36</v>
      </c>
      <c r="F1438" s="1">
        <v>5</v>
      </c>
      <c r="G1438" s="13">
        <v>15.179999999999998</v>
      </c>
      <c r="H1438" s="13">
        <v>682.42740000000003</v>
      </c>
      <c r="I1438" s="166">
        <v>0</v>
      </c>
      <c r="J1438" s="191">
        <v>0</v>
      </c>
      <c r="K1438" s="166">
        <v>0</v>
      </c>
      <c r="L1438" s="166">
        <v>0</v>
      </c>
      <c r="M1438" s="18">
        <v>0</v>
      </c>
      <c r="N1438" s="165">
        <f>VLOOKUP(Table2[[#This Row],[Code]],'MPG Payment'!$B$4:$Z$130,25,0)</f>
        <v>0</v>
      </c>
      <c r="O1438" s="170">
        <f t="shared" si="116"/>
        <v>682</v>
      </c>
      <c r="P1438" t="str">
        <f>IFERROR(VLOOKUP(D1438,'Bank Master'!$C$3:$D$7987,2,0),"Indirect")</f>
        <v>Direct</v>
      </c>
      <c r="Q1438" t="str">
        <f>IFERROR(VLOOKUP(A1438,Table1424[],6,0),0)</f>
        <v>VIJAY ORAON</v>
      </c>
      <c r="R1438" t="str">
        <f>IFERROR(VLOOKUP(A1438,Table1424[],7,0),0)</f>
        <v>35951334884</v>
      </c>
      <c r="S1438" t="str">
        <f>IFERROR(VLOOKUP(A1438,Table1424[],8,0),0)</f>
        <v>SBIN0014342</v>
      </c>
      <c r="T1438">
        <f>IFERROR(VLOOKUP(A1438,Table1424[],9,0),0)</f>
        <v>0</v>
      </c>
      <c r="U1438" s="40">
        <f>IFERROR(VLOOKUP(A1438,Table1424[],10,0),0)</f>
        <v>46195</v>
      </c>
      <c r="V1438">
        <f t="shared" si="117"/>
        <v>1</v>
      </c>
      <c r="W1438" t="str">
        <f t="shared" si="118"/>
        <v>Available</v>
      </c>
      <c r="X1438" s="164" t="str" cm="1">
        <f t="array" aca="1" ref="X1438" ca="1">SUBSTITUTE(SUBSTITUTE(MID(CELL("filename"),FIND("[",CELL("filename"))+1,FIND("]",CELL("filename"))-FIND("[",CELL("filename"))-1)," JH Farmer Payment-",""),".xlsx","")</f>
        <v>Indent</v>
      </c>
      <c r="Y1438" s="13">
        <f t="shared" si="115"/>
        <v>11.238922924901187</v>
      </c>
      <c r="Z1438" s="3">
        <v>0</v>
      </c>
    </row>
    <row r="1439" spans="1:26" x14ac:dyDescent="0.25">
      <c r="A1439" t="str">
        <f>CONCATENATE(Table2[[#This Row],[Code]],Table2[[#This Row],[Farmers Code]])</f>
        <v>200800500010</v>
      </c>
      <c r="B1439" s="1" t="str">
        <f>INDEX('MPG Payment'!$A:$A,MATCH(Table2[[#This Row],[Code]],'MPG Payment'!B:B,0))</f>
        <v>BMC Code :2008</v>
      </c>
      <c r="C1439" t="str">
        <f>VLOOKUP(Table2[[#This Row],[Code]],'MPG Payment'!B:C,2,0)</f>
        <v>KACHMACHI 2</v>
      </c>
      <c r="D1439" s="17">
        <v>20080050</v>
      </c>
      <c r="E1439" s="17" t="s">
        <v>21</v>
      </c>
      <c r="F1439" s="1">
        <v>14</v>
      </c>
      <c r="G1439" s="13">
        <v>17.399999999999999</v>
      </c>
      <c r="H1439" s="13">
        <v>702.11950000000013</v>
      </c>
      <c r="I1439" s="166">
        <v>0</v>
      </c>
      <c r="J1439" s="191">
        <v>0</v>
      </c>
      <c r="K1439" s="166">
        <v>0</v>
      </c>
      <c r="L1439" s="166">
        <v>0</v>
      </c>
      <c r="M1439" s="18">
        <v>0</v>
      </c>
      <c r="N1439" s="165">
        <f>VLOOKUP(Table2[[#This Row],[Code]],'MPG Payment'!$B$4:$Z$130,25,0)</f>
        <v>0</v>
      </c>
      <c r="O1439" s="170">
        <f t="shared" si="116"/>
        <v>702</v>
      </c>
      <c r="P1439" t="str">
        <f>IFERROR(VLOOKUP(D1439,'Bank Master'!$C$3:$D$7987,2,0),"Indirect")</f>
        <v>Direct</v>
      </c>
      <c r="Q1439" t="str">
        <f>IFERROR(VLOOKUP(A1439,Table1424[],6,0),0)</f>
        <v>FULMANI URAIN</v>
      </c>
      <c r="R1439" t="str">
        <f>IFERROR(VLOOKUP(A1439,Table1424[],7,0),0)</f>
        <v>589918210000022</v>
      </c>
      <c r="S1439" t="str">
        <f>IFERROR(VLOOKUP(A1439,Table1424[],8,0),0)</f>
        <v>BKID0005899</v>
      </c>
      <c r="T1439">
        <f>IFERROR(VLOOKUP(A1439,Table1424[],9,0),0)</f>
        <v>0</v>
      </c>
      <c r="U1439" s="40">
        <f>IFERROR(VLOOKUP(A1439,Table1424[],10,0),0)</f>
        <v>46251</v>
      </c>
      <c r="V1439">
        <f t="shared" si="117"/>
        <v>1</v>
      </c>
      <c r="W1439" t="str">
        <f t="shared" si="118"/>
        <v>Available</v>
      </c>
      <c r="X1439" s="164" t="str" cm="1">
        <f t="array" aca="1" ref="X1439" ca="1">SUBSTITUTE(SUBSTITUTE(MID(CELL("filename"),FIND("[",CELL("filename"))+1,FIND("]",CELL("filename"))-FIND("[",CELL("filename"))-1)," JH Farmer Payment-",""),".xlsx","")</f>
        <v>Indent</v>
      </c>
      <c r="Y1439" s="13">
        <f t="shared" si="115"/>
        <v>28.246186781609204</v>
      </c>
      <c r="Z1439" s="3">
        <v>0</v>
      </c>
    </row>
    <row r="1440" spans="1:26" x14ac:dyDescent="0.25">
      <c r="A1440" t="str">
        <f>CONCATENATE(Table2[[#This Row],[Code]],Table2[[#This Row],[Farmers Code]])</f>
        <v>200900010002</v>
      </c>
      <c r="B1440" s="1" t="str">
        <f>INDEX('MPG Payment'!$A:$A,MATCH(Table2[[#This Row],[Code]],'MPG Payment'!B:B,0))</f>
        <v>BMC Code :2009</v>
      </c>
      <c r="C1440" t="str">
        <f>VLOOKUP(Table2[[#This Row],[Code]],'MPG Payment'!B:C,2,0)</f>
        <v>Chanho</v>
      </c>
      <c r="D1440" s="17">
        <v>20090001</v>
      </c>
      <c r="E1440" s="17" t="s">
        <v>17</v>
      </c>
      <c r="F1440" s="1">
        <v>14</v>
      </c>
      <c r="G1440" s="13">
        <v>678.08000000000015</v>
      </c>
      <c r="H1440" s="13">
        <v>27038.305600000003</v>
      </c>
      <c r="I1440" s="166">
        <v>0</v>
      </c>
      <c r="J1440" s="191">
        <v>0</v>
      </c>
      <c r="K1440" s="166">
        <v>0</v>
      </c>
      <c r="L1440" s="166">
        <v>0</v>
      </c>
      <c r="M1440" s="18">
        <v>0</v>
      </c>
      <c r="N1440" s="165">
        <f>VLOOKUP(Table2[[#This Row],[Code]],'MPG Payment'!$B$4:$Z$130,25,0)</f>
        <v>0</v>
      </c>
      <c r="O1440" s="170">
        <f t="shared" si="116"/>
        <v>27038</v>
      </c>
      <c r="P1440" t="str">
        <f>IFERROR(VLOOKUP(D1440,'Bank Master'!$C$3:$D$7987,2,0),"Indirect")</f>
        <v>Direct</v>
      </c>
      <c r="Q1440" t="str">
        <f>IFERROR(VLOOKUP(A1440,Table1424[],6,0),0)</f>
        <v>Arvind Kumar Singh</v>
      </c>
      <c r="R1440" t="str">
        <f>IFERROR(VLOOKUP(A1440,Table1424[],7,0),0)</f>
        <v>2867000100861122</v>
      </c>
      <c r="S1440" t="str">
        <f>IFERROR(VLOOKUP(A1440,Table1424[],8,0),0)</f>
        <v>PUNB0286700</v>
      </c>
      <c r="T1440">
        <f>IFERROR(VLOOKUP(A1440,Table1424[],9,0),0)</f>
        <v>0</v>
      </c>
      <c r="U1440" s="40">
        <f>IFERROR(VLOOKUP(A1440,Table1424[],10,0),0)</f>
        <v>45825</v>
      </c>
      <c r="V1440">
        <f t="shared" si="117"/>
        <v>1</v>
      </c>
      <c r="W1440" t="str">
        <f t="shared" si="118"/>
        <v>Available</v>
      </c>
      <c r="X1440" s="164" t="str" cm="1">
        <f t="array" aca="1" ref="X1440" ca="1">SUBSTITUTE(SUBSTITUTE(MID(CELL("filename"),FIND("[",CELL("filename"))+1,FIND("]",CELL("filename"))-FIND("[",CELL("filename"))-1)," JH Farmer Payment-",""),".xlsx","")</f>
        <v>Indent</v>
      </c>
      <c r="Y1440" s="13">
        <f t="shared" si="115"/>
        <v>27.912361255309108</v>
      </c>
      <c r="Z1440" s="3">
        <v>0</v>
      </c>
    </row>
    <row r="1441" spans="1:26" x14ac:dyDescent="0.25">
      <c r="A1441" t="str">
        <f>CONCATENATE(Table2[[#This Row],[Code]],Table2[[#This Row],[Farmers Code]])</f>
        <v>200900010003</v>
      </c>
      <c r="B1441" s="1" t="str">
        <f>INDEX('MPG Payment'!$A:$A,MATCH(Table2[[#This Row],[Code]],'MPG Payment'!B:B,0))</f>
        <v>BMC Code :2009</v>
      </c>
      <c r="C1441" t="str">
        <f>VLOOKUP(Table2[[#This Row],[Code]],'MPG Payment'!B:C,2,0)</f>
        <v>Chanho</v>
      </c>
      <c r="D1441" s="17">
        <v>20090001</v>
      </c>
      <c r="E1441" s="17" t="s">
        <v>0</v>
      </c>
      <c r="F1441" s="1">
        <v>7</v>
      </c>
      <c r="G1441" s="13">
        <v>10.520000000000001</v>
      </c>
      <c r="H1441" s="13">
        <v>469.85159999999996</v>
      </c>
      <c r="I1441" s="166">
        <v>0</v>
      </c>
      <c r="J1441" s="191">
        <v>0</v>
      </c>
      <c r="K1441" s="166">
        <v>0</v>
      </c>
      <c r="L1441" s="166">
        <v>0</v>
      </c>
      <c r="M1441" s="18">
        <v>0</v>
      </c>
      <c r="N1441" s="165">
        <f>VLOOKUP(Table2[[#This Row],[Code]],'MPG Payment'!$B$4:$Z$130,25,0)</f>
        <v>0</v>
      </c>
      <c r="O1441" s="170">
        <f t="shared" si="116"/>
        <v>470</v>
      </c>
      <c r="P1441" t="str">
        <f>IFERROR(VLOOKUP(D1441,'Bank Master'!$C$3:$D$7987,2,0),"Indirect")</f>
        <v>Direct</v>
      </c>
      <c r="Q1441" t="str">
        <f>IFERROR(VLOOKUP(A1441,Table1424[],6,0),0)</f>
        <v>SHAHNAJ PREWEEN</v>
      </c>
      <c r="R1441" t="str">
        <f>IFERROR(VLOOKUP(A1441,Table1424[],7,0),0)</f>
        <v>0746200100007926</v>
      </c>
      <c r="S1441" t="str">
        <f>IFERROR(VLOOKUP(A1441,Table1424[],8,0),0)</f>
        <v>PUNB0074620</v>
      </c>
      <c r="T1441">
        <f>IFERROR(VLOOKUP(A1441,Table1424[],9,0),0)</f>
        <v>0</v>
      </c>
      <c r="U1441" s="40">
        <f>IFERROR(VLOOKUP(A1441,Table1424[],10,0),0)</f>
        <v>45831</v>
      </c>
      <c r="V1441">
        <f t="shared" si="117"/>
        <v>1</v>
      </c>
      <c r="W1441" t="str">
        <f t="shared" si="118"/>
        <v>Available</v>
      </c>
      <c r="X1441" s="164" t="str" cm="1">
        <f t="array" aca="1" ref="X1441" ca="1">SUBSTITUTE(SUBSTITUTE(MID(CELL("filename"),FIND("[",CELL("filename"))+1,FIND("]",CELL("filename"))-FIND("[",CELL("filename"))-1)," JH Farmer Payment-",""),".xlsx","")</f>
        <v>Indent</v>
      </c>
      <c r="Y1441" s="13">
        <f t="shared" si="115"/>
        <v>15.631944866920151</v>
      </c>
      <c r="Z1441" s="3">
        <v>0</v>
      </c>
    </row>
    <row r="1442" spans="1:26" x14ac:dyDescent="0.25">
      <c r="A1442" t="str">
        <f>CONCATENATE(Table2[[#This Row],[Code]],Table2[[#This Row],[Farmers Code]])</f>
        <v>200900010004</v>
      </c>
      <c r="B1442" s="1" t="str">
        <f>INDEX('MPG Payment'!$A:$A,MATCH(Table2[[#This Row],[Code]],'MPG Payment'!B:B,0))</f>
        <v>BMC Code :2009</v>
      </c>
      <c r="C1442" t="str">
        <f>VLOOKUP(Table2[[#This Row],[Code]],'MPG Payment'!B:C,2,0)</f>
        <v>Chanho</v>
      </c>
      <c r="D1442" s="17">
        <v>20090001</v>
      </c>
      <c r="E1442" s="17" t="s">
        <v>1</v>
      </c>
      <c r="F1442" s="1">
        <v>6</v>
      </c>
      <c r="G1442" s="13">
        <v>16.079999999999998</v>
      </c>
      <c r="H1442" s="13">
        <v>719.2958000000001</v>
      </c>
      <c r="I1442" s="166">
        <v>0</v>
      </c>
      <c r="J1442" s="191">
        <v>0</v>
      </c>
      <c r="K1442" s="166">
        <v>0</v>
      </c>
      <c r="L1442" s="166">
        <v>0</v>
      </c>
      <c r="M1442" s="18">
        <v>0</v>
      </c>
      <c r="N1442" s="165">
        <f>VLOOKUP(Table2[[#This Row],[Code]],'MPG Payment'!$B$4:$Z$130,25,0)</f>
        <v>0</v>
      </c>
      <c r="O1442" s="170">
        <f t="shared" si="116"/>
        <v>719</v>
      </c>
      <c r="P1442" t="str">
        <f>IFERROR(VLOOKUP(D1442,'Bank Master'!$C$3:$D$7987,2,0),"Indirect")</f>
        <v>Direct</v>
      </c>
      <c r="Q1442" t="str">
        <f>IFERROR(VLOOKUP(A1442,Table1424[],6,0),0)</f>
        <v>ASHIK ANSARI</v>
      </c>
      <c r="R1442" t="str">
        <f>IFERROR(VLOOKUP(A1442,Table1424[],7,0),0)</f>
        <v>0746010255646</v>
      </c>
      <c r="S1442" t="str">
        <f>IFERROR(VLOOKUP(A1442,Table1424[],8,0),0)</f>
        <v>PUNB0074620</v>
      </c>
      <c r="T1442">
        <f>IFERROR(VLOOKUP(A1442,Table1424[],9,0),0)</f>
        <v>0</v>
      </c>
      <c r="U1442" s="40">
        <f>IFERROR(VLOOKUP(A1442,Table1424[],10,0),0)</f>
        <v>45838</v>
      </c>
      <c r="V1442">
        <f t="shared" si="117"/>
        <v>1</v>
      </c>
      <c r="W1442" t="str">
        <f t="shared" si="118"/>
        <v>Available</v>
      </c>
      <c r="X1442" s="164" t="str" cm="1">
        <f t="array" aca="1" ref="X1442" ca="1">SUBSTITUTE(SUBSTITUTE(MID(CELL("filename"),FIND("[",CELL("filename"))+1,FIND("]",CELL("filename"))-FIND("[",CELL("filename"))-1)," JH Farmer Payment-",""),".xlsx","")</f>
        <v>Indent</v>
      </c>
      <c r="Y1442" s="13">
        <f t="shared" si="115"/>
        <v>13.419697761194035</v>
      </c>
      <c r="Z1442" s="3">
        <v>0</v>
      </c>
    </row>
    <row r="1443" spans="1:26" x14ac:dyDescent="0.25">
      <c r="A1443" t="str">
        <f>CONCATENATE(Table2[[#This Row],[Code]],Table2[[#This Row],[Farmers Code]])</f>
        <v>200900010006</v>
      </c>
      <c r="B1443" s="1" t="str">
        <f>INDEX('MPG Payment'!$A:$A,MATCH(Table2[[#This Row],[Code]],'MPG Payment'!B:B,0))</f>
        <v>BMC Code :2009</v>
      </c>
      <c r="C1443" t="str">
        <f>VLOOKUP(Table2[[#This Row],[Code]],'MPG Payment'!B:C,2,0)</f>
        <v>Chanho</v>
      </c>
      <c r="D1443" s="17">
        <v>20090001</v>
      </c>
      <c r="E1443" s="17" t="s">
        <v>19</v>
      </c>
      <c r="F1443" s="1">
        <v>1</v>
      </c>
      <c r="G1443" s="13">
        <v>0.02</v>
      </c>
      <c r="H1443" s="13">
        <v>0.78300000000000003</v>
      </c>
      <c r="I1443" s="166">
        <v>0</v>
      </c>
      <c r="J1443" s="191">
        <v>0</v>
      </c>
      <c r="K1443" s="166">
        <v>0</v>
      </c>
      <c r="L1443" s="166">
        <v>0</v>
      </c>
      <c r="M1443" s="18">
        <v>0</v>
      </c>
      <c r="N1443" s="165">
        <f>VLOOKUP(Table2[[#This Row],[Code]],'MPG Payment'!$B$4:$Z$130,25,0)</f>
        <v>0</v>
      </c>
      <c r="O1443" s="170">
        <f t="shared" si="116"/>
        <v>1</v>
      </c>
      <c r="P1443" t="str">
        <f>IFERROR(VLOOKUP(D1443,'Bank Master'!$C$3:$D$7987,2,0),"Indirect")</f>
        <v>Direct</v>
      </c>
      <c r="Q1443" t="str">
        <f>IFERROR(VLOOKUP(A1443,Table1424[],6,0),0)</f>
        <v>SAMINA KHATUN</v>
      </c>
      <c r="R1443" t="str">
        <f>IFERROR(VLOOKUP(A1443,Table1424[],7,0),0)</f>
        <v>0746010110829</v>
      </c>
      <c r="S1443" t="str">
        <f>IFERROR(VLOOKUP(A1443,Table1424[],8,0),0)</f>
        <v>PUNB0074620</v>
      </c>
      <c r="T1443">
        <f>IFERROR(VLOOKUP(A1443,Table1424[],9,0),0)</f>
        <v>0</v>
      </c>
      <c r="U1443" s="40">
        <f>IFERROR(VLOOKUP(A1443,Table1424[],10,0),0)</f>
        <v>45908</v>
      </c>
      <c r="V1443">
        <f t="shared" si="117"/>
        <v>1</v>
      </c>
      <c r="W1443" t="str">
        <f t="shared" si="118"/>
        <v>Available</v>
      </c>
      <c r="X1443" s="164" t="str" cm="1">
        <f t="array" aca="1" ref="X1443" ca="1">SUBSTITUTE(SUBSTITUTE(MID(CELL("filename"),FIND("[",CELL("filename"))+1,FIND("]",CELL("filename"))-FIND("[",CELL("filename"))-1)," JH Farmer Payment-",""),".xlsx","")</f>
        <v>Indent</v>
      </c>
      <c r="Y1443" s="13">
        <f t="shared" si="115"/>
        <v>1.9575</v>
      </c>
      <c r="Z1443" s="3">
        <v>0</v>
      </c>
    </row>
    <row r="1444" spans="1:26" x14ac:dyDescent="0.25">
      <c r="A1444" t="str">
        <f>CONCATENATE(Table2[[#This Row],[Code]],Table2[[#This Row],[Farmers Code]])</f>
        <v>200900010010</v>
      </c>
      <c r="B1444" s="1" t="str">
        <f>INDEX('MPG Payment'!$A:$A,MATCH(Table2[[#This Row],[Code]],'MPG Payment'!B:B,0))</f>
        <v>BMC Code :2009</v>
      </c>
      <c r="C1444" t="str">
        <f>VLOOKUP(Table2[[#This Row],[Code]],'MPG Payment'!B:C,2,0)</f>
        <v>Chanho</v>
      </c>
      <c r="D1444" s="17">
        <v>20090001</v>
      </c>
      <c r="E1444" s="17" t="s">
        <v>21</v>
      </c>
      <c r="F1444" s="1">
        <v>12</v>
      </c>
      <c r="G1444" s="13">
        <v>25.299999999999997</v>
      </c>
      <c r="H1444" s="13">
        <v>1013.2736</v>
      </c>
      <c r="I1444" s="166">
        <v>0</v>
      </c>
      <c r="J1444" s="191">
        <v>0</v>
      </c>
      <c r="K1444" s="166">
        <v>0</v>
      </c>
      <c r="L1444" s="166">
        <v>0</v>
      </c>
      <c r="M1444" s="18">
        <v>0</v>
      </c>
      <c r="N1444" s="165">
        <f>VLOOKUP(Table2[[#This Row],[Code]],'MPG Payment'!$B$4:$Z$130,25,0)</f>
        <v>0</v>
      </c>
      <c r="O1444" s="170">
        <f t="shared" si="116"/>
        <v>1013</v>
      </c>
      <c r="P1444" t="str">
        <f>IFERROR(VLOOKUP(D1444,'Bank Master'!$C$3:$D$7987,2,0),"Indirect")</f>
        <v>Direct</v>
      </c>
      <c r="Q1444" t="str">
        <f>IFERROR(VLOOKUP(A1444,Table1424[],6,0),0)</f>
        <v>YASH SINGH</v>
      </c>
      <c r="R1444" t="str">
        <f>IFERROR(VLOOKUP(A1444,Table1424[],7,0),0)</f>
        <v>42479866802</v>
      </c>
      <c r="S1444" t="str">
        <f>IFERROR(VLOOKUP(A1444,Table1424[],8,0),0)</f>
        <v>SBIN0000627</v>
      </c>
      <c r="T1444">
        <f>IFERROR(VLOOKUP(A1444,Table1424[],9,0),0)</f>
        <v>0</v>
      </c>
      <c r="U1444" s="40">
        <f>IFERROR(VLOOKUP(A1444,Table1424[],10,0),0)</f>
        <v>46195</v>
      </c>
      <c r="V1444">
        <f t="shared" si="117"/>
        <v>1</v>
      </c>
      <c r="W1444" t="str">
        <f t="shared" si="118"/>
        <v>Available</v>
      </c>
      <c r="X1444" s="164" t="str" cm="1">
        <f t="array" aca="1" ref="X1444" ca="1">SUBSTITUTE(SUBSTITUTE(MID(CELL("filename"),FIND("[",CELL("filename"))+1,FIND("]",CELL("filename"))-FIND("[",CELL("filename"))-1)," JH Farmer Payment-",""),".xlsx","")</f>
        <v>Indent</v>
      </c>
      <c r="Y1444" s="13">
        <f t="shared" si="115"/>
        <v>24.030203952569178</v>
      </c>
      <c r="Z1444" s="3">
        <v>0</v>
      </c>
    </row>
    <row r="1445" spans="1:26" x14ac:dyDescent="0.25">
      <c r="A1445" t="str">
        <f>CONCATENATE(Table2[[#This Row],[Code]],Table2[[#This Row],[Farmers Code]])</f>
        <v>200900040003</v>
      </c>
      <c r="B1445" s="1" t="str">
        <f>INDEX('MPG Payment'!$A:$A,MATCH(Table2[[#This Row],[Code]],'MPG Payment'!B:B,0))</f>
        <v>BMC Code :2009</v>
      </c>
      <c r="C1445" t="str">
        <f>VLOOKUP(Table2[[#This Row],[Code]],'MPG Payment'!B:C,2,0)</f>
        <v>DUMRI</v>
      </c>
      <c r="D1445" s="17">
        <v>20090004</v>
      </c>
      <c r="E1445" s="17" t="s">
        <v>0</v>
      </c>
      <c r="F1445" s="1">
        <v>14</v>
      </c>
      <c r="G1445" s="13">
        <v>41.860000000000007</v>
      </c>
      <c r="H1445" s="13">
        <v>1490.4881</v>
      </c>
      <c r="I1445" s="166">
        <v>0</v>
      </c>
      <c r="J1445" s="191">
        <v>0</v>
      </c>
      <c r="K1445" s="166">
        <v>0</v>
      </c>
      <c r="L1445" s="166">
        <v>0</v>
      </c>
      <c r="M1445" s="18">
        <v>0</v>
      </c>
      <c r="N1445" s="165">
        <f>VLOOKUP(Table2[[#This Row],[Code]],'MPG Payment'!$B$4:$Z$130,25,0)</f>
        <v>0</v>
      </c>
      <c r="O1445" s="170">
        <f t="shared" si="116"/>
        <v>1490</v>
      </c>
      <c r="P1445" t="str">
        <f>IFERROR(VLOOKUP(D1445,'Bank Master'!$C$3:$D$7987,2,0),"Indirect")</f>
        <v>Direct</v>
      </c>
      <c r="Q1445" t="str">
        <f>IFERROR(VLOOKUP(A1445,Table1424[],6,0),0)</f>
        <v>IRSAD ANSARI</v>
      </c>
      <c r="R1445" t="str">
        <f>IFERROR(VLOOKUP(A1445,Table1424[],7,0),0)</f>
        <v>34390854227</v>
      </c>
      <c r="S1445" t="str">
        <f>IFERROR(VLOOKUP(A1445,Table1424[],8,0),0)</f>
        <v>SBIN0006304</v>
      </c>
      <c r="T1445">
        <f>IFERROR(VLOOKUP(A1445,Table1424[],9,0),0)</f>
        <v>0</v>
      </c>
      <c r="U1445" s="40">
        <f>IFERROR(VLOOKUP(A1445,Table1424[],10,0),0)</f>
        <v>45825</v>
      </c>
      <c r="V1445">
        <f t="shared" si="117"/>
        <v>1</v>
      </c>
      <c r="W1445" t="str">
        <f t="shared" si="118"/>
        <v>Available</v>
      </c>
      <c r="X1445" s="164" t="str" cm="1">
        <f t="array" aca="1" ref="X1445" ca="1">SUBSTITUTE(SUBSTITUTE(MID(CELL("filename"),FIND("[",CELL("filename"))+1,FIND("]",CELL("filename"))-FIND("[",CELL("filename"))-1)," JH Farmer Payment-",""),".xlsx","")</f>
        <v>Indent</v>
      </c>
      <c r="Y1445" s="13">
        <f t="shared" si="115"/>
        <v>24.92455016722408</v>
      </c>
      <c r="Z1445" s="3">
        <v>0</v>
      </c>
    </row>
    <row r="1446" spans="1:26" x14ac:dyDescent="0.25">
      <c r="A1446" t="str">
        <f>CONCATENATE(Table2[[#This Row],[Code]],Table2[[#This Row],[Farmers Code]])</f>
        <v>200900040006</v>
      </c>
      <c r="B1446" s="1" t="str">
        <f>INDEX('MPG Payment'!$A:$A,MATCH(Table2[[#This Row],[Code]],'MPG Payment'!B:B,0))</f>
        <v>BMC Code :2009</v>
      </c>
      <c r="C1446" t="str">
        <f>VLOOKUP(Table2[[#This Row],[Code]],'MPG Payment'!B:C,2,0)</f>
        <v>DUMRI</v>
      </c>
      <c r="D1446" s="17">
        <v>20090004</v>
      </c>
      <c r="E1446" s="17" t="s">
        <v>19</v>
      </c>
      <c r="F1446" s="1">
        <v>7</v>
      </c>
      <c r="G1446" s="13">
        <v>24.469999999999995</v>
      </c>
      <c r="H1446" s="13">
        <v>1145.4283</v>
      </c>
      <c r="I1446" s="166">
        <v>0</v>
      </c>
      <c r="J1446" s="191">
        <v>0</v>
      </c>
      <c r="K1446" s="166">
        <v>0</v>
      </c>
      <c r="L1446" s="166">
        <v>0</v>
      </c>
      <c r="M1446" s="18">
        <v>0</v>
      </c>
      <c r="N1446" s="165">
        <f>VLOOKUP(Table2[[#This Row],[Code]],'MPG Payment'!$B$4:$Z$130,25,0)</f>
        <v>0</v>
      </c>
      <c r="O1446" s="170">
        <f t="shared" si="116"/>
        <v>1145</v>
      </c>
      <c r="P1446" t="str">
        <f>IFERROR(VLOOKUP(D1446,'Bank Master'!$C$3:$D$7987,2,0),"Indirect")</f>
        <v>Direct</v>
      </c>
      <c r="Q1446" t="str">
        <f>IFERROR(VLOOKUP(A1446,Table1424[],6,0),0)</f>
        <v>SHAKEEL ANSARI</v>
      </c>
      <c r="R1446" t="str">
        <f>IFERROR(VLOOKUP(A1446,Table1424[],7,0),0)</f>
        <v>38389587684</v>
      </c>
      <c r="S1446" t="str">
        <f>IFERROR(VLOOKUP(A1446,Table1424[],8,0),0)</f>
        <v>SBIN0006304</v>
      </c>
      <c r="T1446">
        <f>IFERROR(VLOOKUP(A1446,Table1424[],9,0),0)</f>
        <v>0</v>
      </c>
      <c r="U1446" s="40">
        <f>IFERROR(VLOOKUP(A1446,Table1424[],10,0),0)</f>
        <v>45818</v>
      </c>
      <c r="V1446">
        <f t="shared" si="117"/>
        <v>1</v>
      </c>
      <c r="W1446" t="str">
        <f t="shared" si="118"/>
        <v>Available</v>
      </c>
      <c r="X1446" s="164" t="str" cm="1">
        <f t="array" aca="1" ref="X1446" ca="1">SUBSTITUTE(SUBSTITUTE(MID(CELL("filename"),FIND("[",CELL("filename"))+1,FIND("]",CELL("filename"))-FIND("[",CELL("filename"))-1)," JH Farmer Payment-",""),".xlsx","")</f>
        <v>Indent</v>
      </c>
      <c r="Y1446" s="13">
        <f t="shared" si="115"/>
        <v>16.383322639967314</v>
      </c>
      <c r="Z1446" s="3">
        <v>0</v>
      </c>
    </row>
    <row r="1447" spans="1:26" x14ac:dyDescent="0.25">
      <c r="A1447" t="str">
        <f>CONCATENATE(Table2[[#This Row],[Code]],Table2[[#This Row],[Farmers Code]])</f>
        <v>200900040007</v>
      </c>
      <c r="B1447" s="1" t="str">
        <f>INDEX('MPG Payment'!$A:$A,MATCH(Table2[[#This Row],[Code]],'MPG Payment'!B:B,0))</f>
        <v>BMC Code :2009</v>
      </c>
      <c r="C1447" t="str">
        <f>VLOOKUP(Table2[[#This Row],[Code]],'MPG Payment'!B:C,2,0)</f>
        <v>DUMRI</v>
      </c>
      <c r="D1447" s="17">
        <v>20090004</v>
      </c>
      <c r="E1447" s="17" t="s">
        <v>20</v>
      </c>
      <c r="F1447" s="1">
        <v>14</v>
      </c>
      <c r="G1447" s="13">
        <v>86.38</v>
      </c>
      <c r="H1447" s="13">
        <v>3624.2409000000002</v>
      </c>
      <c r="I1447" s="166">
        <v>0</v>
      </c>
      <c r="J1447" s="191">
        <v>0</v>
      </c>
      <c r="K1447" s="166">
        <v>0</v>
      </c>
      <c r="L1447" s="166">
        <v>0</v>
      </c>
      <c r="M1447" s="18">
        <v>0</v>
      </c>
      <c r="N1447" s="165">
        <f>VLOOKUP(Table2[[#This Row],[Code]],'MPG Payment'!$B$4:$Z$130,25,0)</f>
        <v>0</v>
      </c>
      <c r="O1447" s="170">
        <f t="shared" si="116"/>
        <v>3624</v>
      </c>
      <c r="P1447" t="str">
        <f>IFERROR(VLOOKUP(D1447,'Bank Master'!$C$3:$D$7987,2,0),"Indirect")</f>
        <v>Direct</v>
      </c>
      <c r="Q1447" t="str">
        <f>IFERROR(VLOOKUP(A1447,Table1424[],6,0),0)</f>
        <v>SAMERUN KHATUN</v>
      </c>
      <c r="R1447" t="str">
        <f>IFERROR(VLOOKUP(A1447,Table1424[],7,0),0)</f>
        <v>20149503219</v>
      </c>
      <c r="S1447" t="str">
        <f>IFERROR(VLOOKUP(A1447,Table1424[],8,0),0)</f>
        <v>FINO0000001</v>
      </c>
      <c r="T1447">
        <f>IFERROR(VLOOKUP(A1447,Table1424[],9,0),0)</f>
        <v>0</v>
      </c>
      <c r="U1447" s="40">
        <f>IFERROR(VLOOKUP(A1447,Table1424[],10,0),0)</f>
        <v>45928</v>
      </c>
      <c r="V1447">
        <f t="shared" si="117"/>
        <v>1</v>
      </c>
      <c r="W1447" t="str">
        <f t="shared" si="118"/>
        <v>Available</v>
      </c>
      <c r="X1447" s="164" t="str" cm="1">
        <f t="array" aca="1" ref="X1447" ca="1">SUBSTITUTE(SUBSTITUTE(MID(CELL("filename"),FIND("[",CELL("filename"))+1,FIND("]",CELL("filename"))-FIND("[",CELL("filename"))-1)," JH Farmer Payment-",""),".xlsx","")</f>
        <v>Indent</v>
      </c>
      <c r="Y1447" s="13">
        <f t="shared" si="115"/>
        <v>29.369861426256083</v>
      </c>
      <c r="Z1447" s="3">
        <v>0</v>
      </c>
    </row>
    <row r="1448" spans="1:26" x14ac:dyDescent="0.25">
      <c r="A1448" t="str">
        <f>CONCATENATE(Table2[[#This Row],[Code]],Table2[[#This Row],[Farmers Code]])</f>
        <v>200900040009</v>
      </c>
      <c r="B1448" s="1" t="str">
        <f>INDEX('MPG Payment'!$A:$A,MATCH(Table2[[#This Row],[Code]],'MPG Payment'!B:B,0))</f>
        <v>BMC Code :2009</v>
      </c>
      <c r="C1448" t="str">
        <f>VLOOKUP(Table2[[#This Row],[Code]],'MPG Payment'!B:C,2,0)</f>
        <v>DUMRI</v>
      </c>
      <c r="D1448" s="17">
        <v>20090004</v>
      </c>
      <c r="E1448" s="17" t="s">
        <v>36</v>
      </c>
      <c r="F1448" s="1">
        <v>12</v>
      </c>
      <c r="G1448" s="13">
        <v>37.9</v>
      </c>
      <c r="H1448" s="13">
        <v>1407.3821</v>
      </c>
      <c r="I1448" s="166">
        <v>0</v>
      </c>
      <c r="J1448" s="191">
        <v>0</v>
      </c>
      <c r="K1448" s="166">
        <v>0</v>
      </c>
      <c r="L1448" s="166">
        <v>0</v>
      </c>
      <c r="M1448" s="18">
        <v>0</v>
      </c>
      <c r="N1448" s="165">
        <f>VLOOKUP(Table2[[#This Row],[Code]],'MPG Payment'!$B$4:$Z$130,25,0)</f>
        <v>0</v>
      </c>
      <c r="O1448" s="170">
        <f t="shared" si="116"/>
        <v>1407</v>
      </c>
      <c r="P1448" t="str">
        <f>IFERROR(VLOOKUP(D1448,'Bank Master'!$C$3:$D$7987,2,0),"Indirect")</f>
        <v>Direct</v>
      </c>
      <c r="Q1448" t="str">
        <f>IFERROR(VLOOKUP(A1448,Table1424[],6,0),0)</f>
        <v>SHANTI URAIN</v>
      </c>
      <c r="R1448" t="str">
        <f>IFERROR(VLOOKUP(A1448,Table1424[],7,0),0)</f>
        <v>33037282251</v>
      </c>
      <c r="S1448" t="str">
        <f>IFERROR(VLOOKUP(A1448,Table1424[],8,0),0)</f>
        <v>SBIN0006304</v>
      </c>
      <c r="T1448">
        <f>IFERROR(VLOOKUP(A1448,Table1424[],9,0),0)</f>
        <v>0</v>
      </c>
      <c r="U1448" s="40">
        <f>IFERROR(VLOOKUP(A1448,Table1424[],10,0),0)</f>
        <v>45825</v>
      </c>
      <c r="V1448">
        <f t="shared" si="117"/>
        <v>1</v>
      </c>
      <c r="W1448" t="str">
        <f t="shared" si="118"/>
        <v>Available</v>
      </c>
      <c r="X1448" s="164" t="str" cm="1">
        <f t="array" aca="1" ref="X1448" ca="1">SUBSTITUTE(SUBSTITUTE(MID(CELL("filename"),FIND("[",CELL("filename"))+1,FIND("]",CELL("filename"))-FIND("[",CELL("filename"))-1)," JH Farmer Payment-",""),".xlsx","")</f>
        <v>Indent</v>
      </c>
      <c r="Y1448" s="13">
        <f t="shared" si="115"/>
        <v>22.280455408970983</v>
      </c>
      <c r="Z1448" s="3">
        <v>0</v>
      </c>
    </row>
    <row r="1449" spans="1:26" x14ac:dyDescent="0.25">
      <c r="A1449" t="str">
        <f>CONCATENATE(Table2[[#This Row],[Code]],Table2[[#This Row],[Farmers Code]])</f>
        <v>200900040011</v>
      </c>
      <c r="B1449" s="1" t="str">
        <f>INDEX('MPG Payment'!$A:$A,MATCH(Table2[[#This Row],[Code]],'MPG Payment'!B:B,0))</f>
        <v>BMC Code :2009</v>
      </c>
      <c r="C1449" t="str">
        <f>VLOOKUP(Table2[[#This Row],[Code]],'MPG Payment'!B:C,2,0)</f>
        <v>DUMRI</v>
      </c>
      <c r="D1449" s="17">
        <v>20090004</v>
      </c>
      <c r="E1449" s="17" t="s">
        <v>22</v>
      </c>
      <c r="F1449" s="1">
        <v>7</v>
      </c>
      <c r="G1449" s="13">
        <v>20.88</v>
      </c>
      <c r="H1449" s="13">
        <v>985.53399999999988</v>
      </c>
      <c r="I1449" s="166">
        <v>0</v>
      </c>
      <c r="J1449" s="191">
        <v>0</v>
      </c>
      <c r="K1449" s="166">
        <v>0</v>
      </c>
      <c r="L1449" s="166">
        <v>0</v>
      </c>
      <c r="M1449" s="18">
        <v>0</v>
      </c>
      <c r="N1449" s="165">
        <f>VLOOKUP(Table2[[#This Row],[Code]],'MPG Payment'!$B$4:$Z$130,25,0)</f>
        <v>0</v>
      </c>
      <c r="O1449" s="170">
        <f t="shared" si="116"/>
        <v>986</v>
      </c>
      <c r="P1449" t="str">
        <f>IFERROR(VLOOKUP(D1449,'Bank Master'!$C$3:$D$7987,2,0),"Indirect")</f>
        <v>Direct</v>
      </c>
      <c r="Q1449" t="str">
        <f>IFERROR(VLOOKUP(A1449,Table1424[],6,0),0)</f>
        <v>JULEKHA KHATUN</v>
      </c>
      <c r="R1449" t="str">
        <f>IFERROR(VLOOKUP(A1449,Table1424[],7,0),0)</f>
        <v>638202120014389</v>
      </c>
      <c r="S1449" t="str">
        <f>IFERROR(VLOOKUP(A1449,Table1424[],8,0),0)</f>
        <v>UBIN0563820</v>
      </c>
      <c r="T1449">
        <f>IFERROR(VLOOKUP(A1449,Table1424[],9,0),0)</f>
        <v>0</v>
      </c>
      <c r="U1449" s="40">
        <f>IFERROR(VLOOKUP(A1449,Table1424[],10,0),0)</f>
        <v>45825</v>
      </c>
      <c r="V1449">
        <f t="shared" si="117"/>
        <v>1</v>
      </c>
      <c r="W1449" t="str">
        <f t="shared" si="118"/>
        <v>Available</v>
      </c>
      <c r="X1449" s="164" t="str" cm="1">
        <f t="array" aca="1" ref="X1449" ca="1">SUBSTITUTE(SUBSTITUTE(MID(CELL("filename"),FIND("[",CELL("filename"))+1,FIND("]",CELL("filename"))-FIND("[",CELL("filename"))-1)," JH Farmer Payment-",""),".xlsx","")</f>
        <v>Indent</v>
      </c>
      <c r="Y1449" s="13">
        <f t="shared" si="115"/>
        <v>16.519966475095785</v>
      </c>
      <c r="Z1449" s="3">
        <v>0</v>
      </c>
    </row>
    <row r="1450" spans="1:26" x14ac:dyDescent="0.25">
      <c r="A1450" t="str">
        <f>CONCATENATE(Table2[[#This Row],[Code]],Table2[[#This Row],[Farmers Code]])</f>
        <v>200900040012</v>
      </c>
      <c r="B1450" s="1" t="str">
        <f>INDEX('MPG Payment'!$A:$A,MATCH(Table2[[#This Row],[Code]],'MPG Payment'!B:B,0))</f>
        <v>BMC Code :2009</v>
      </c>
      <c r="C1450" t="str">
        <f>VLOOKUP(Table2[[#This Row],[Code]],'MPG Payment'!B:C,2,0)</f>
        <v>DUMRI</v>
      </c>
      <c r="D1450" s="17">
        <v>20090004</v>
      </c>
      <c r="E1450" s="17" t="s">
        <v>40</v>
      </c>
      <c r="F1450" s="1">
        <v>7</v>
      </c>
      <c r="G1450" s="13">
        <v>29.049999999999997</v>
      </c>
      <c r="H1450" s="13">
        <v>1263.1233999999999</v>
      </c>
      <c r="I1450" s="166">
        <v>0</v>
      </c>
      <c r="J1450" s="191">
        <v>0</v>
      </c>
      <c r="K1450" s="166">
        <v>0</v>
      </c>
      <c r="L1450" s="166">
        <v>0</v>
      </c>
      <c r="M1450" s="18">
        <v>0</v>
      </c>
      <c r="N1450" s="165">
        <f>VLOOKUP(Table2[[#This Row],[Code]],'MPG Payment'!$B$4:$Z$130,25,0)</f>
        <v>0</v>
      </c>
      <c r="O1450" s="170">
        <f t="shared" si="112"/>
        <v>1263</v>
      </c>
      <c r="P1450" t="str">
        <f>IFERROR(VLOOKUP(D1450,'Bank Master'!$C$3:$D$7987,2,0),"Indirect")</f>
        <v>Direct</v>
      </c>
      <c r="Q1450" t="str">
        <f>IFERROR(VLOOKUP(A1450,Table1424[],6,0),0)</f>
        <v>YASMIN KHATUN</v>
      </c>
      <c r="R1450" t="str">
        <f>IFERROR(VLOOKUP(A1450,Table1424[],7,0),0)</f>
        <v>35350224397</v>
      </c>
      <c r="S1450" t="str">
        <f>IFERROR(VLOOKUP(A1450,Table1424[],8,0),0)</f>
        <v>SBIN0006304</v>
      </c>
      <c r="T1450">
        <f>IFERROR(VLOOKUP(A1450,Table1424[],9,0),0)</f>
        <v>0</v>
      </c>
      <c r="U1450" s="40">
        <f>IFERROR(VLOOKUP(A1450,Table1424[],10,0),0)</f>
        <v>45831</v>
      </c>
      <c r="V1450">
        <f t="shared" si="113"/>
        <v>1</v>
      </c>
      <c r="W1450" t="str">
        <f t="shared" si="114"/>
        <v>Available</v>
      </c>
      <c r="X1450" s="164" t="str" cm="1">
        <f t="array" aca="1" ref="X1450" ca="1">SUBSTITUTE(SUBSTITUTE(MID(CELL("filename"),FIND("[",CELL("filename"))+1,FIND("]",CELL("filename"))-FIND("[",CELL("filename"))-1)," JH Farmer Payment-",""),".xlsx","")</f>
        <v>Indent</v>
      </c>
      <c r="Y1450" s="13">
        <f t="shared" si="115"/>
        <v>15.218354216867473</v>
      </c>
      <c r="Z1450" s="3">
        <v>0</v>
      </c>
    </row>
    <row r="1451" spans="1:26" x14ac:dyDescent="0.25">
      <c r="A1451" t="str">
        <f>CONCATENATE(Table2[[#This Row],[Code]],Table2[[#This Row],[Farmers Code]])</f>
        <v>200900040015</v>
      </c>
      <c r="B1451" s="1" t="str">
        <f>INDEX('MPG Payment'!$A:$A,MATCH(Table2[[#This Row],[Code]],'MPG Payment'!B:B,0))</f>
        <v>BMC Code :2009</v>
      </c>
      <c r="C1451" t="str">
        <f>VLOOKUP(Table2[[#This Row],[Code]],'MPG Payment'!B:C,2,0)</f>
        <v>DUMRI</v>
      </c>
      <c r="D1451" s="17">
        <v>20090004</v>
      </c>
      <c r="E1451" s="17" t="s">
        <v>25</v>
      </c>
      <c r="F1451" s="1">
        <v>5</v>
      </c>
      <c r="G1451" s="13">
        <v>5.04</v>
      </c>
      <c r="H1451" s="13">
        <v>284.90210000000002</v>
      </c>
      <c r="I1451" s="166">
        <v>0</v>
      </c>
      <c r="J1451" s="191">
        <v>0</v>
      </c>
      <c r="K1451" s="166">
        <v>0</v>
      </c>
      <c r="L1451" s="166">
        <v>0</v>
      </c>
      <c r="M1451" s="18">
        <v>0</v>
      </c>
      <c r="N1451" s="165">
        <f>VLOOKUP(Table2[[#This Row],[Code]],'MPG Payment'!$B$4:$Z$130,25,0)</f>
        <v>0</v>
      </c>
      <c r="O1451" s="170">
        <f t="shared" si="112"/>
        <v>285</v>
      </c>
      <c r="P1451" t="str">
        <f>IFERROR(VLOOKUP(D1451,'Bank Master'!$C$3:$D$7987,2,0),"Indirect")</f>
        <v>Direct</v>
      </c>
      <c r="Q1451" t="str">
        <f>IFERROR(VLOOKUP(A1451,Table1424[],6,0),0)</f>
        <v>SABNAM KHATOON</v>
      </c>
      <c r="R1451" t="str">
        <f>IFERROR(VLOOKUP(A1451,Table1424[],7,0),0)</f>
        <v>0407201700010745</v>
      </c>
      <c r="S1451" t="str">
        <f>IFERROR(VLOOKUP(A1451,Table1424[],8,0),0)</f>
        <v>PUNB0040720</v>
      </c>
      <c r="T1451">
        <f>IFERROR(VLOOKUP(A1451,Table1424[],9,0),0)</f>
        <v>0</v>
      </c>
      <c r="U1451" s="40">
        <f>IFERROR(VLOOKUP(A1451,Table1424[],10,0),0)</f>
        <v>45873</v>
      </c>
      <c r="V1451">
        <f t="shared" si="113"/>
        <v>1</v>
      </c>
      <c r="W1451" t="str">
        <f t="shared" si="114"/>
        <v>Available</v>
      </c>
      <c r="X1451" s="164" t="str" cm="1">
        <f t="array" aca="1" ref="X1451" ca="1">SUBSTITUTE(SUBSTITUTE(MID(CELL("filename"),FIND("[",CELL("filename"))+1,FIND("]",CELL("filename"))-FIND("[",CELL("filename"))-1)," JH Farmer Payment-",""),".xlsx","")</f>
        <v>Indent</v>
      </c>
      <c r="Y1451" s="13">
        <f t="shared" si="115"/>
        <v>14.132048611111111</v>
      </c>
      <c r="Z1451" s="3">
        <v>0</v>
      </c>
    </row>
    <row r="1452" spans="1:26" x14ac:dyDescent="0.25">
      <c r="A1452" t="str">
        <f>CONCATENATE(Table2[[#This Row],[Code]],Table2[[#This Row],[Farmers Code]])</f>
        <v>200900040016</v>
      </c>
      <c r="B1452" s="1" t="str">
        <f>INDEX('MPG Payment'!$A:$A,MATCH(Table2[[#This Row],[Code]],'MPG Payment'!B:B,0))</f>
        <v>BMC Code :2009</v>
      </c>
      <c r="C1452" t="str">
        <f>VLOOKUP(Table2[[#This Row],[Code]],'MPG Payment'!B:C,2,0)</f>
        <v>DUMRI</v>
      </c>
      <c r="D1452" s="17">
        <v>20090004</v>
      </c>
      <c r="E1452" s="17" t="s">
        <v>26</v>
      </c>
      <c r="F1452" s="1">
        <v>12</v>
      </c>
      <c r="G1452" s="13">
        <v>38.980000000000004</v>
      </c>
      <c r="H1452" s="13">
        <v>1542.1341</v>
      </c>
      <c r="I1452" s="166">
        <v>0</v>
      </c>
      <c r="J1452" s="191">
        <v>0</v>
      </c>
      <c r="K1452" s="166">
        <v>0</v>
      </c>
      <c r="L1452" s="166">
        <v>0</v>
      </c>
      <c r="M1452" s="18">
        <v>0</v>
      </c>
      <c r="N1452" s="165">
        <f>VLOOKUP(Table2[[#This Row],[Code]],'MPG Payment'!$B$4:$Z$130,25,0)</f>
        <v>0</v>
      </c>
      <c r="O1452" s="170">
        <f t="shared" si="112"/>
        <v>1542</v>
      </c>
      <c r="P1452" t="str">
        <f>IFERROR(VLOOKUP(D1452,'Bank Master'!$C$3:$D$7987,2,0),"Indirect")</f>
        <v>Direct</v>
      </c>
      <c r="Q1452" t="str">
        <f>IFERROR(VLOOKUP(A1452,Table1424[],6,0),0)</f>
        <v>SARASWATI BHAGTAIN</v>
      </c>
      <c r="R1452" t="str">
        <f>IFERROR(VLOOKUP(A1452,Table1424[],7,0),0)</f>
        <v>36501663316</v>
      </c>
      <c r="S1452" t="str">
        <f>IFERROR(VLOOKUP(A1452,Table1424[],8,0),0)</f>
        <v>SBIN0006304</v>
      </c>
      <c r="T1452">
        <f>IFERROR(VLOOKUP(A1452,Table1424[],9,0),0)</f>
        <v>0</v>
      </c>
      <c r="U1452" s="40">
        <f>IFERROR(VLOOKUP(A1452,Table1424[],10,0),0)</f>
        <v>45873</v>
      </c>
      <c r="V1452">
        <f t="shared" si="113"/>
        <v>1</v>
      </c>
      <c r="W1452" t="str">
        <f t="shared" si="114"/>
        <v>Available</v>
      </c>
      <c r="X1452" s="164" t="str" cm="1">
        <f t="array" aca="1" ref="X1452" ca="1">SUBSTITUTE(SUBSTITUTE(MID(CELL("filename"),FIND("[",CELL("filename"))+1,FIND("]",CELL("filename"))-FIND("[",CELL("filename"))-1)," JH Farmer Payment-",""),".xlsx","")</f>
        <v>Indent</v>
      </c>
      <c r="Y1452" s="13">
        <f t="shared" si="115"/>
        <v>23.737312981015904</v>
      </c>
      <c r="Z1452" s="3">
        <v>0</v>
      </c>
    </row>
    <row r="1453" spans="1:26" x14ac:dyDescent="0.25">
      <c r="A1453" t="str">
        <f>CONCATENATE(Table2[[#This Row],[Code]],Table2[[#This Row],[Farmers Code]])</f>
        <v>200900040021</v>
      </c>
      <c r="B1453" s="1" t="str">
        <f>INDEX('MPG Payment'!$A:$A,MATCH(Table2[[#This Row],[Code]],'MPG Payment'!B:B,0))</f>
        <v>BMC Code :2009</v>
      </c>
      <c r="C1453" t="str">
        <f>VLOOKUP(Table2[[#This Row],[Code]],'MPG Payment'!B:C,2,0)</f>
        <v>DUMRI</v>
      </c>
      <c r="D1453" s="17">
        <v>20090004</v>
      </c>
      <c r="E1453" s="17" t="s">
        <v>28</v>
      </c>
      <c r="F1453" s="1">
        <v>9</v>
      </c>
      <c r="G1453" s="13">
        <v>71.8</v>
      </c>
      <c r="H1453" s="13">
        <v>3554.5256999999997</v>
      </c>
      <c r="I1453" s="166">
        <v>0</v>
      </c>
      <c r="J1453" s="191">
        <v>0</v>
      </c>
      <c r="K1453" s="166">
        <v>0</v>
      </c>
      <c r="L1453" s="166">
        <v>0</v>
      </c>
      <c r="M1453" s="18">
        <v>0</v>
      </c>
      <c r="N1453" s="165">
        <f>VLOOKUP(Table2[[#This Row],[Code]],'MPG Payment'!$B$4:$Z$130,25,0)</f>
        <v>0</v>
      </c>
      <c r="O1453" s="170">
        <f t="shared" si="112"/>
        <v>3555</v>
      </c>
      <c r="P1453" t="str">
        <f>IFERROR(VLOOKUP(D1453,'Bank Master'!$C$3:$D$7987,2,0),"Indirect")</f>
        <v>Direct</v>
      </c>
      <c r="Q1453" t="str">
        <f>IFERROR(VLOOKUP(A1453,Table1424[],6,0),0)</f>
        <v>SABILA KHATOON</v>
      </c>
      <c r="R1453" t="str">
        <f>IFERROR(VLOOKUP(A1453,Table1424[],7,0),0)</f>
        <v>20178158716</v>
      </c>
      <c r="S1453" t="str">
        <f>IFERROR(VLOOKUP(A1453,Table1424[],8,0),0)</f>
        <v>FINO0000001</v>
      </c>
      <c r="T1453">
        <f>IFERROR(VLOOKUP(A1453,Table1424[],9,0),0)</f>
        <v>0</v>
      </c>
      <c r="U1453" s="40">
        <f>IFERROR(VLOOKUP(A1453,Table1424[],10,0),0)</f>
        <v>45888</v>
      </c>
      <c r="V1453">
        <f t="shared" si="113"/>
        <v>1</v>
      </c>
      <c r="W1453" t="str">
        <f t="shared" si="114"/>
        <v>Available</v>
      </c>
      <c r="X1453" s="164" t="str" cm="1">
        <f t="array" aca="1" ref="X1453" ca="1">SUBSTITUTE(SUBSTITUTE(MID(CELL("filename"),FIND("[",CELL("filename"))+1,FIND("]",CELL("filename"))-FIND("[",CELL("filename"))-1)," JH Farmer Payment-",""),".xlsx","")</f>
        <v>Indent</v>
      </c>
      <c r="Y1453" s="13">
        <f t="shared" si="115"/>
        <v>22.277668036211701</v>
      </c>
      <c r="Z1453" s="3">
        <v>0</v>
      </c>
    </row>
    <row r="1454" spans="1:26" x14ac:dyDescent="0.25">
      <c r="A1454" t="str">
        <f>CONCATENATE(Table2[[#This Row],[Code]],Table2[[#This Row],[Farmers Code]])</f>
        <v>200900040023</v>
      </c>
      <c r="B1454" s="1" t="str">
        <f>INDEX('MPG Payment'!$A:$A,MATCH(Table2[[#This Row],[Code]],'MPG Payment'!B:B,0))</f>
        <v>BMC Code :2009</v>
      </c>
      <c r="C1454" t="str">
        <f>VLOOKUP(Table2[[#This Row],[Code]],'MPG Payment'!B:C,2,0)</f>
        <v>DUMRI</v>
      </c>
      <c r="D1454" s="17">
        <v>20090004</v>
      </c>
      <c r="E1454" s="17" t="s">
        <v>38</v>
      </c>
      <c r="F1454" s="1">
        <v>14</v>
      </c>
      <c r="G1454" s="13">
        <v>67.250000000000014</v>
      </c>
      <c r="H1454" s="13">
        <v>2983.1677</v>
      </c>
      <c r="I1454" s="166">
        <v>0</v>
      </c>
      <c r="J1454" s="191">
        <v>0</v>
      </c>
      <c r="K1454" s="166">
        <v>0</v>
      </c>
      <c r="L1454" s="166">
        <v>0</v>
      </c>
      <c r="M1454" s="18">
        <v>0</v>
      </c>
      <c r="N1454" s="165">
        <f>VLOOKUP(Table2[[#This Row],[Code]],'MPG Payment'!$B$4:$Z$130,25,0)</f>
        <v>0</v>
      </c>
      <c r="O1454" s="170">
        <f t="shared" ref="O1454:O1529" si="119">IF(N1454="Yes",0,ROUND((H1454-I1454-J1454-K1454-L1454-M1454),0))</f>
        <v>2983</v>
      </c>
      <c r="P1454" t="str">
        <f>IFERROR(VLOOKUP(D1454,'Bank Master'!$C$3:$D$7987,2,0),"Indirect")</f>
        <v>Direct</v>
      </c>
      <c r="Q1454" t="str">
        <f>IFERROR(VLOOKUP(A1454,Table1424[],6,0),0)</f>
        <v>MANISHA KHATUN</v>
      </c>
      <c r="R1454" t="str">
        <f>IFERROR(VLOOKUP(A1454,Table1424[],7,0),0)</f>
        <v>638202120015881</v>
      </c>
      <c r="S1454" t="str">
        <f>IFERROR(VLOOKUP(A1454,Table1424[],8,0),0)</f>
        <v>UBIN0563820</v>
      </c>
      <c r="T1454">
        <f>IFERROR(VLOOKUP(A1454,Table1424[],9,0),0)</f>
        <v>0</v>
      </c>
      <c r="U1454" s="40">
        <f>IFERROR(VLOOKUP(A1454,Table1424[],10,0),0)</f>
        <v>45965</v>
      </c>
      <c r="V1454">
        <f t="shared" ref="V1454:V1529" si="120">IF(G1454&gt;0,1,0)</f>
        <v>1</v>
      </c>
      <c r="W1454" t="str">
        <f t="shared" ref="W1454:W1529" si="121">IF(Q1454=0,"Not Available","Available")</f>
        <v>Available</v>
      </c>
      <c r="X1454" s="164" t="str" cm="1">
        <f t="array" aca="1" ref="X1454" ca="1">SUBSTITUTE(SUBSTITUTE(MID(CELL("filename"),FIND("[",CELL("filename"))+1,FIND("]",CELL("filename"))-FIND("[",CELL("filename"))-1)," JH Farmer Payment-",""),".xlsx","")</f>
        <v>Indent</v>
      </c>
      <c r="Y1454" s="13">
        <f t="shared" si="115"/>
        <v>31.051559702602226</v>
      </c>
      <c r="Z1454" s="3">
        <v>0</v>
      </c>
    </row>
    <row r="1455" spans="1:26" x14ac:dyDescent="0.25">
      <c r="A1455" t="str">
        <f>CONCATENATE(Table2[[#This Row],[Code]],Table2[[#This Row],[Farmers Code]])</f>
        <v>200900040027</v>
      </c>
      <c r="B1455" s="1" t="str">
        <f>INDEX('MPG Payment'!$A:$A,MATCH(Table2[[#This Row],[Code]],'MPG Payment'!B:B,0))</f>
        <v>BMC Code :2009</v>
      </c>
      <c r="C1455" t="str">
        <f>VLOOKUP(Table2[[#This Row],[Code]],'MPG Payment'!B:C,2,0)</f>
        <v>DUMRI</v>
      </c>
      <c r="D1455" s="17">
        <v>20090004</v>
      </c>
      <c r="E1455" s="17" t="s">
        <v>6</v>
      </c>
      <c r="F1455" s="1">
        <v>7</v>
      </c>
      <c r="G1455" s="13">
        <v>17.05</v>
      </c>
      <c r="H1455" s="13">
        <v>791.62619999999993</v>
      </c>
      <c r="I1455" s="166">
        <v>0</v>
      </c>
      <c r="J1455" s="191">
        <v>0</v>
      </c>
      <c r="K1455" s="166">
        <v>0</v>
      </c>
      <c r="L1455" s="166">
        <v>0</v>
      </c>
      <c r="M1455" s="18">
        <v>0</v>
      </c>
      <c r="N1455" s="165">
        <f>VLOOKUP(Table2[[#This Row],[Code]],'MPG Payment'!$B$4:$Z$130,25,0)</f>
        <v>0</v>
      </c>
      <c r="O1455" s="170">
        <f t="shared" si="119"/>
        <v>792</v>
      </c>
      <c r="P1455" t="str">
        <f>IFERROR(VLOOKUP(D1455,'Bank Master'!$C$3:$D$7987,2,0),"Indirect")</f>
        <v>Direct</v>
      </c>
      <c r="Q1455" t="str">
        <f>IFERROR(VLOOKUP(A1455,Table1424[],6,0),0)</f>
        <v>JITWAHAN TANA BHAGAT</v>
      </c>
      <c r="R1455" t="str">
        <f>IFERROR(VLOOKUP(A1455,Table1424[],7,0),0)</f>
        <v>0407201700009581</v>
      </c>
      <c r="S1455" t="str">
        <f>IFERROR(VLOOKUP(A1455,Table1424[],8,0),0)</f>
        <v>PUNB0040720</v>
      </c>
      <c r="T1455">
        <f>IFERROR(VLOOKUP(A1455,Table1424[],9,0),0)</f>
        <v>0</v>
      </c>
      <c r="U1455" s="40">
        <f>IFERROR(VLOOKUP(A1455,Table1424[],10,0),0)</f>
        <v>45999</v>
      </c>
      <c r="V1455">
        <f t="shared" si="120"/>
        <v>1</v>
      </c>
      <c r="W1455" t="str">
        <f t="shared" si="121"/>
        <v>Available</v>
      </c>
      <c r="X1455" s="164" t="str" cm="1">
        <f t="array" aca="1" ref="X1455" ca="1">SUBSTITUTE(SUBSTITUTE(MID(CELL("filename"),FIND("[",CELL("filename"))+1,FIND("]",CELL("filename"))-FIND("[",CELL("filename"))-1)," JH Farmer Payment-",""),".xlsx","")</f>
        <v>Indent</v>
      </c>
      <c r="Y1455" s="13">
        <f t="shared" si="115"/>
        <v>16.250391202346041</v>
      </c>
      <c r="Z1455" s="3">
        <v>0</v>
      </c>
    </row>
    <row r="1456" spans="1:26" x14ac:dyDescent="0.25">
      <c r="A1456" t="str">
        <f>CONCATENATE(Table2[[#This Row],[Code]],Table2[[#This Row],[Farmers Code]])</f>
        <v>200900040033</v>
      </c>
      <c r="B1456" s="1" t="str">
        <f>INDEX('MPG Payment'!$A:$A,MATCH(Table2[[#This Row],[Code]],'MPG Payment'!B:B,0))</f>
        <v>BMC Code :2009</v>
      </c>
      <c r="C1456" t="str">
        <f>VLOOKUP(Table2[[#This Row],[Code]],'MPG Payment'!B:C,2,0)</f>
        <v>DUMRI</v>
      </c>
      <c r="D1456" s="17">
        <v>20090004</v>
      </c>
      <c r="E1456" s="17" t="s">
        <v>32</v>
      </c>
      <c r="F1456" s="1">
        <v>6</v>
      </c>
      <c r="G1456" s="13">
        <v>10.83</v>
      </c>
      <c r="H1456" s="13">
        <v>481.56290000000001</v>
      </c>
      <c r="I1456" s="166">
        <v>0</v>
      </c>
      <c r="J1456" s="191">
        <v>0</v>
      </c>
      <c r="K1456" s="166">
        <v>0</v>
      </c>
      <c r="L1456" s="166">
        <v>0</v>
      </c>
      <c r="M1456" s="18">
        <v>0</v>
      </c>
      <c r="N1456" s="165">
        <f>VLOOKUP(Table2[[#This Row],[Code]],'MPG Payment'!$B$4:$Z$130,25,0)</f>
        <v>0</v>
      </c>
      <c r="O1456" s="170">
        <f t="shared" si="119"/>
        <v>482</v>
      </c>
      <c r="P1456" t="str">
        <f>IFERROR(VLOOKUP(D1456,'Bank Master'!$C$3:$D$7987,2,0),"Indirect")</f>
        <v>Direct</v>
      </c>
      <c r="Q1456" t="str">
        <f>IFERROR(VLOOKUP(A1456,Table1424[],6,0),0)</f>
        <v>DHURA ORAON</v>
      </c>
      <c r="R1456" t="str">
        <f>IFERROR(VLOOKUP(A1456,Table1424[],7,0),0)</f>
        <v>0407201700028674</v>
      </c>
      <c r="S1456" t="str">
        <f>IFERROR(VLOOKUP(A1456,Table1424[],8,0),0)</f>
        <v>PUNB0040720</v>
      </c>
      <c r="T1456">
        <f>IFERROR(VLOOKUP(A1456,Table1424[],9,0),0)</f>
        <v>0</v>
      </c>
      <c r="U1456" s="40">
        <f>IFERROR(VLOOKUP(A1456,Table1424[],10,0),0)</f>
        <v>46041</v>
      </c>
      <c r="V1456">
        <f t="shared" si="120"/>
        <v>1</v>
      </c>
      <c r="W1456" t="str">
        <f t="shared" si="121"/>
        <v>Available</v>
      </c>
      <c r="X1456" s="164" t="str" cm="1">
        <f t="array" aca="1" ref="X1456" ca="1">SUBSTITUTE(SUBSTITUTE(MID(CELL("filename"),FIND("[",CELL("filename"))+1,FIND("]",CELL("filename"))-FIND("[",CELL("filename"))-1)," JH Farmer Payment-",""),".xlsx","")</f>
        <v>Indent</v>
      </c>
      <c r="Y1456" s="13">
        <f t="shared" si="115"/>
        <v>13.339692520775625</v>
      </c>
      <c r="Z1456" s="3">
        <v>0</v>
      </c>
    </row>
    <row r="1457" spans="1:26" x14ac:dyDescent="0.25">
      <c r="A1457" t="str">
        <f>CONCATENATE(Table2[[#This Row],[Code]],Table2[[#This Row],[Farmers Code]])</f>
        <v>200900040034</v>
      </c>
      <c r="B1457" s="1" t="str">
        <f>INDEX('MPG Payment'!$A:$A,MATCH(Table2[[#This Row],[Code]],'MPG Payment'!B:B,0))</f>
        <v>BMC Code :2009</v>
      </c>
      <c r="C1457" t="str">
        <f>VLOOKUP(Table2[[#This Row],[Code]],'MPG Payment'!B:C,2,0)</f>
        <v>DUMRI</v>
      </c>
      <c r="D1457" s="17">
        <v>20090004</v>
      </c>
      <c r="E1457" s="17" t="s">
        <v>33</v>
      </c>
      <c r="F1457" s="1">
        <v>7</v>
      </c>
      <c r="G1457" s="13">
        <v>25.78</v>
      </c>
      <c r="H1457" s="13">
        <v>1126.5995999999998</v>
      </c>
      <c r="I1457" s="166">
        <v>0</v>
      </c>
      <c r="J1457" s="191">
        <v>0</v>
      </c>
      <c r="K1457" s="166">
        <v>0</v>
      </c>
      <c r="L1457" s="166">
        <v>0</v>
      </c>
      <c r="M1457" s="18">
        <v>0</v>
      </c>
      <c r="N1457" s="165">
        <f>VLOOKUP(Table2[[#This Row],[Code]],'MPG Payment'!$B$4:$Z$130,25,0)</f>
        <v>0</v>
      </c>
      <c r="O1457" s="170">
        <f t="shared" si="119"/>
        <v>1127</v>
      </c>
      <c r="P1457" t="str">
        <f>IFERROR(VLOOKUP(D1457,'Bank Master'!$C$3:$D$7987,2,0),"Indirect")</f>
        <v>Direct</v>
      </c>
      <c r="Q1457" t="str">
        <f>IFERROR(VLOOKUP(A1457,Table1424[],6,0),0)</f>
        <v>MURTAZA ANSARI</v>
      </c>
      <c r="R1457" t="str">
        <f>IFERROR(VLOOKUP(A1457,Table1424[],7,0),0)</f>
        <v>32602336893</v>
      </c>
      <c r="S1457" t="str">
        <f>IFERROR(VLOOKUP(A1457,Table1424[],8,0),0)</f>
        <v>SBIN0006304</v>
      </c>
      <c r="T1457">
        <f>IFERROR(VLOOKUP(A1457,Table1424[],9,0),0)</f>
        <v>0</v>
      </c>
      <c r="U1457" s="40">
        <f>IFERROR(VLOOKUP(A1457,Table1424[],10,0),0)</f>
        <v>46049</v>
      </c>
      <c r="V1457">
        <f t="shared" si="120"/>
        <v>1</v>
      </c>
      <c r="W1457" t="str">
        <f t="shared" si="121"/>
        <v>Available</v>
      </c>
      <c r="X1457" s="164" t="str" cm="1">
        <f t="array" aca="1" ref="X1457" ca="1">SUBSTITUTE(SUBSTITUTE(MID(CELL("filename"),FIND("[",CELL("filename"))+1,FIND("]",CELL("filename"))-FIND("[",CELL("filename"))-1)," JH Farmer Payment-",""),".xlsx","")</f>
        <v>Indent</v>
      </c>
      <c r="Y1457" s="13">
        <f t="shared" si="115"/>
        <v>15.295184639255236</v>
      </c>
      <c r="Z1457" s="3">
        <v>0</v>
      </c>
    </row>
    <row r="1458" spans="1:26" x14ac:dyDescent="0.25">
      <c r="A1458" t="str">
        <f>CONCATENATE(Table2[[#This Row],[Code]],Table2[[#This Row],[Farmers Code]])</f>
        <v>200900040040</v>
      </c>
      <c r="B1458" s="1" t="str">
        <f>INDEX('MPG Payment'!$A:$A,MATCH(Table2[[#This Row],[Code]],'MPG Payment'!B:B,0))</f>
        <v>BMC Code :2009</v>
      </c>
      <c r="C1458" t="str">
        <f>VLOOKUP(Table2[[#This Row],[Code]],'MPG Payment'!B:C,2,0)</f>
        <v>DUMRI</v>
      </c>
      <c r="D1458" s="17">
        <v>20090004</v>
      </c>
      <c r="E1458" s="17" t="s">
        <v>13</v>
      </c>
      <c r="F1458" s="1">
        <v>7</v>
      </c>
      <c r="G1458" s="13">
        <v>22.689999999999998</v>
      </c>
      <c r="H1458" s="13">
        <v>908.87720000000013</v>
      </c>
      <c r="I1458" s="166">
        <v>0</v>
      </c>
      <c r="J1458" s="191">
        <v>0</v>
      </c>
      <c r="K1458" s="166">
        <v>0</v>
      </c>
      <c r="L1458" s="166">
        <v>0</v>
      </c>
      <c r="M1458" s="18">
        <v>0</v>
      </c>
      <c r="N1458" s="165">
        <f>VLOOKUP(Table2[[#This Row],[Code]],'MPG Payment'!$B$4:$Z$130,25,0)</f>
        <v>0</v>
      </c>
      <c r="O1458" s="170">
        <f t="shared" si="119"/>
        <v>909</v>
      </c>
      <c r="P1458" t="str">
        <f>IFERROR(VLOOKUP(D1458,'Bank Master'!$C$3:$D$7987,2,0),"Indirect")</f>
        <v>Direct</v>
      </c>
      <c r="Q1458" t="str">
        <f>IFERROR(VLOOKUP(A1458,Table1424[],6,0),0)</f>
        <v>FREDRIK MINJ</v>
      </c>
      <c r="R1458" t="str">
        <f>IFERROR(VLOOKUP(A1458,Table1424[],7,0),0)</f>
        <v>20325050578</v>
      </c>
      <c r="S1458" t="str">
        <f>IFERROR(VLOOKUP(A1458,Table1424[],8,0),0)</f>
        <v>SBIN0012618</v>
      </c>
      <c r="T1458">
        <f>IFERROR(VLOOKUP(A1458,Table1424[],9,0),0)</f>
        <v>0</v>
      </c>
      <c r="U1458" s="40">
        <f>IFERROR(VLOOKUP(A1458,Table1424[],10,0),0)</f>
        <v>46116</v>
      </c>
      <c r="V1458">
        <f t="shared" si="120"/>
        <v>1</v>
      </c>
      <c r="W1458" t="str">
        <f t="shared" si="121"/>
        <v>Available</v>
      </c>
      <c r="X1458" s="164" t="str" cm="1">
        <f t="array" aca="1" ref="X1458" ca="1">SUBSTITUTE(SUBSTITUTE(MID(CELL("filename"),FIND("[",CELL("filename"))+1,FIND("]",CELL("filename"))-FIND("[",CELL("filename"))-1)," JH Farmer Payment-",""),".xlsx","")</f>
        <v>Indent</v>
      </c>
      <c r="Y1458" s="13">
        <f t="shared" si="115"/>
        <v>14.019701189951526</v>
      </c>
      <c r="Z1458" s="3">
        <v>0</v>
      </c>
    </row>
    <row r="1459" spans="1:26" x14ac:dyDescent="0.25">
      <c r="A1459" t="str">
        <f>CONCATENATE(Table2[[#This Row],[Code]],Table2[[#This Row],[Farmers Code]])</f>
        <v>200900040041</v>
      </c>
      <c r="B1459" s="1" t="str">
        <f>INDEX('MPG Payment'!$A:$A,MATCH(Table2[[#This Row],[Code]],'MPG Payment'!B:B,0))</f>
        <v>BMC Code :2009</v>
      </c>
      <c r="C1459" t="str">
        <f>VLOOKUP(Table2[[#This Row],[Code]],'MPG Payment'!B:C,2,0)</f>
        <v>DUMRI</v>
      </c>
      <c r="D1459" s="17">
        <v>20090004</v>
      </c>
      <c r="E1459" s="17" t="s">
        <v>35</v>
      </c>
      <c r="F1459" s="1">
        <v>7</v>
      </c>
      <c r="G1459" s="13">
        <v>23.089999999999996</v>
      </c>
      <c r="H1459" s="13">
        <v>830.65150000000006</v>
      </c>
      <c r="I1459" s="166">
        <v>0</v>
      </c>
      <c r="J1459" s="191">
        <v>0</v>
      </c>
      <c r="K1459" s="166">
        <v>0</v>
      </c>
      <c r="L1459" s="166">
        <v>0</v>
      </c>
      <c r="M1459" s="18">
        <v>0</v>
      </c>
      <c r="N1459" s="165">
        <f>VLOOKUP(Table2[[#This Row],[Code]],'MPG Payment'!$B$4:$Z$130,25,0)</f>
        <v>0</v>
      </c>
      <c r="O1459" s="170">
        <f t="shared" si="119"/>
        <v>831</v>
      </c>
      <c r="P1459" t="str">
        <f>IFERROR(VLOOKUP(D1459,'Bank Master'!$C$3:$D$7987,2,0),"Indirect")</f>
        <v>Direct</v>
      </c>
      <c r="Q1459" t="str">
        <f>IFERROR(VLOOKUP(A1459,Table1424[],6,0),0)</f>
        <v>SANJITA MINJ</v>
      </c>
      <c r="R1459" t="str">
        <f>IFERROR(VLOOKUP(A1459,Table1424[],7,0),0)</f>
        <v>84036957452</v>
      </c>
      <c r="S1459" t="str">
        <f>IFERROR(VLOOKUP(A1459,Table1424[],8,0),0)</f>
        <v>SBIN0RRVCGB</v>
      </c>
      <c r="T1459">
        <f>IFERROR(VLOOKUP(A1459,Table1424[],9,0),0)</f>
        <v>0</v>
      </c>
      <c r="U1459" s="40">
        <f>IFERROR(VLOOKUP(A1459,Table1424[],10,0),0)</f>
        <v>46111</v>
      </c>
      <c r="V1459">
        <f t="shared" si="120"/>
        <v>1</v>
      </c>
      <c r="W1459" t="str">
        <f t="shared" si="121"/>
        <v>Available</v>
      </c>
      <c r="X1459" s="164" t="str" cm="1">
        <f t="array" aca="1" ref="X1459" ca="1">SUBSTITUTE(SUBSTITUTE(MID(CELL("filename"),FIND("[",CELL("filename"))+1,FIND("]",CELL("filename"))-FIND("[",CELL("filename"))-1)," JH Farmer Payment-",""),".xlsx","")</f>
        <v>Indent</v>
      </c>
      <c r="Y1459" s="13">
        <f t="shared" si="115"/>
        <v>12.591079471632746</v>
      </c>
      <c r="Z1459" s="3">
        <v>0</v>
      </c>
    </row>
    <row r="1460" spans="1:26" x14ac:dyDescent="0.25">
      <c r="A1460" t="str">
        <f>CONCATENATE(Table2[[#This Row],[Code]],Table2[[#This Row],[Farmers Code]])</f>
        <v>200900040044</v>
      </c>
      <c r="B1460" s="1" t="str">
        <f>INDEX('MPG Payment'!$A:$A,MATCH(Table2[[#This Row],[Code]],'MPG Payment'!B:B,0))</f>
        <v>BMC Code :2009</v>
      </c>
      <c r="C1460" t="str">
        <f>VLOOKUP(Table2[[#This Row],[Code]],'MPG Payment'!B:C,2,0)</f>
        <v>DUMRI</v>
      </c>
      <c r="D1460" s="17">
        <v>20090004</v>
      </c>
      <c r="E1460" s="17" t="s">
        <v>15</v>
      </c>
      <c r="F1460" s="1">
        <v>14</v>
      </c>
      <c r="G1460" s="13">
        <v>34.19</v>
      </c>
      <c r="H1460" s="13">
        <v>1549.1644000000001</v>
      </c>
      <c r="I1460" s="166">
        <v>0</v>
      </c>
      <c r="J1460" s="191">
        <v>0</v>
      </c>
      <c r="K1460" s="166">
        <v>0</v>
      </c>
      <c r="L1460" s="166">
        <v>0</v>
      </c>
      <c r="M1460" s="18">
        <v>0</v>
      </c>
      <c r="N1460" s="165">
        <f>VLOOKUP(Table2[[#This Row],[Code]],'MPG Payment'!$B$4:$Z$130,25,0)</f>
        <v>0</v>
      </c>
      <c r="O1460" s="170">
        <f t="shared" si="119"/>
        <v>1549</v>
      </c>
      <c r="P1460" t="str">
        <f>IFERROR(VLOOKUP(D1460,'Bank Master'!$C$3:$D$7987,2,0),"Indirect")</f>
        <v>Direct</v>
      </c>
      <c r="Q1460" t="str">
        <f>IFERROR(VLOOKUP(A1460,Table1424[],6,0),0)</f>
        <v>HALIMA KHATUN</v>
      </c>
      <c r="R1460" t="str">
        <f>IFERROR(VLOOKUP(A1460,Table1424[],7,0),0)</f>
        <v>33592912097</v>
      </c>
      <c r="S1460" t="str">
        <f>IFERROR(VLOOKUP(A1460,Table1424[],8,0),0)</f>
        <v>SBIN0006304</v>
      </c>
      <c r="T1460">
        <f>IFERROR(VLOOKUP(A1460,Table1424[],9,0),0)</f>
        <v>0</v>
      </c>
      <c r="U1460" s="40">
        <f>IFERROR(VLOOKUP(A1460,Table1424[],10,0),0)</f>
        <v>46140</v>
      </c>
      <c r="V1460">
        <f t="shared" si="120"/>
        <v>1</v>
      </c>
      <c r="W1460" t="str">
        <f t="shared" si="121"/>
        <v>Available</v>
      </c>
      <c r="X1460" s="164" t="str" cm="1">
        <f t="array" aca="1" ref="X1460" ca="1">SUBSTITUTE(SUBSTITUTE(MID(CELL("filename"),FIND("[",CELL("filename"))+1,FIND("]",CELL("filename"))-FIND("[",CELL("filename"))-1)," JH Farmer Payment-",""),".xlsx","")</f>
        <v>Indent</v>
      </c>
      <c r="Y1460" s="13">
        <f t="shared" si="115"/>
        <v>31.717317344252713</v>
      </c>
      <c r="Z1460" s="3">
        <v>0</v>
      </c>
    </row>
    <row r="1461" spans="1:26" x14ac:dyDescent="0.25">
      <c r="A1461" t="str">
        <f>CONCATENATE(Table2[[#This Row],[Code]],Table2[[#This Row],[Farmers Code]])</f>
        <v>200900040051</v>
      </c>
      <c r="B1461" s="1" t="str">
        <f>INDEX('MPG Payment'!$A:$A,MATCH(Table2[[#This Row],[Code]],'MPG Payment'!B:B,0))</f>
        <v>BMC Code :2009</v>
      </c>
      <c r="C1461" t="str">
        <f>VLOOKUP(Table2[[#This Row],[Code]],'MPG Payment'!B:C,2,0)</f>
        <v>DUMRI</v>
      </c>
      <c r="D1461" s="17">
        <v>20090004</v>
      </c>
      <c r="E1461" s="17" t="s">
        <v>130</v>
      </c>
      <c r="F1461" s="1">
        <v>1</v>
      </c>
      <c r="G1461" s="13">
        <v>0.81</v>
      </c>
      <c r="H1461" s="13">
        <v>30.213000000000001</v>
      </c>
      <c r="I1461" s="166">
        <v>0</v>
      </c>
      <c r="J1461" s="191">
        <v>0</v>
      </c>
      <c r="K1461" s="166">
        <v>0</v>
      </c>
      <c r="L1461" s="166">
        <v>0</v>
      </c>
      <c r="M1461" s="18">
        <v>0</v>
      </c>
      <c r="N1461" s="165">
        <f>VLOOKUP(Table2[[#This Row],[Code]],'MPG Payment'!$B$4:$Z$130,25,0)</f>
        <v>0</v>
      </c>
      <c r="O1461" s="170">
        <f t="shared" ref="O1461:O1527" si="122">IF(N1461="Yes",0,ROUND((H1461-I1461-J1461-K1461-L1461-M1461),0))</f>
        <v>30</v>
      </c>
      <c r="P1461" t="str">
        <f>IFERROR(VLOOKUP(D1461,'Bank Master'!$C$3:$D$7987,2,0),"Indirect")</f>
        <v>Direct</v>
      </c>
      <c r="Q1461" t="str">
        <f>IFERROR(VLOOKUP(A1461,Table1424[],6,0),0)</f>
        <v>SALMAN ANSARI</v>
      </c>
      <c r="R1461" t="str">
        <f>IFERROR(VLOOKUP(A1461,Table1424[],7,0),0)</f>
        <v>0407201700005390</v>
      </c>
      <c r="S1461" t="str">
        <f>IFERROR(VLOOKUP(A1461,Table1424[],8,0),0)</f>
        <v>PUNB0040720</v>
      </c>
      <c r="T1461">
        <f>IFERROR(VLOOKUP(A1461,Table1424[],9,0),0)</f>
        <v>0</v>
      </c>
      <c r="U1461" s="40">
        <f>IFERROR(VLOOKUP(A1461,Table1424[],10,0),0)</f>
        <v>46272</v>
      </c>
      <c r="V1461">
        <f t="shared" ref="V1461:V1527" si="123">IF(G1461&gt;0,1,0)</f>
        <v>1</v>
      </c>
      <c r="W1461" t="str">
        <f t="shared" ref="W1461:W1527" si="124">IF(Q1461=0,"Not Available","Available")</f>
        <v>Available</v>
      </c>
      <c r="X1461" s="164" t="str" cm="1">
        <f t="array" aca="1" ref="X1461" ca="1">SUBSTITUTE(SUBSTITUTE(MID(CELL("filename"),FIND("[",CELL("filename"))+1,FIND("]",CELL("filename"))-FIND("[",CELL("filename"))-1)," JH Farmer Payment-",""),".xlsx","")</f>
        <v>Indent</v>
      </c>
      <c r="Y1461" s="13">
        <f t="shared" si="115"/>
        <v>1.865</v>
      </c>
      <c r="Z1461" s="3">
        <v>0</v>
      </c>
    </row>
    <row r="1462" spans="1:26" x14ac:dyDescent="0.25">
      <c r="A1462" t="str">
        <f>CONCATENATE(Table2[[#This Row],[Code]],Table2[[#This Row],[Farmers Code]])</f>
        <v>200900080004</v>
      </c>
      <c r="B1462" s="1" t="str">
        <f>INDEX('MPG Payment'!$A:$A,MATCH(Table2[[#This Row],[Code]],'MPG Payment'!B:B,0))</f>
        <v>BMC Code :2009</v>
      </c>
      <c r="C1462" t="str">
        <f>VLOOKUP(Table2[[#This Row],[Code]],'MPG Payment'!B:C,2,0)</f>
        <v>GANESHPUR</v>
      </c>
      <c r="D1462" s="17">
        <v>20090008</v>
      </c>
      <c r="E1462" s="17" t="s">
        <v>1</v>
      </c>
      <c r="F1462" s="1">
        <v>13</v>
      </c>
      <c r="G1462" s="13">
        <v>35.56</v>
      </c>
      <c r="H1462" s="13">
        <v>1381.5914</v>
      </c>
      <c r="I1462" s="166">
        <v>0</v>
      </c>
      <c r="J1462" s="191">
        <v>0</v>
      </c>
      <c r="K1462" s="166">
        <v>0</v>
      </c>
      <c r="L1462" s="166">
        <v>0</v>
      </c>
      <c r="M1462" s="18">
        <v>0</v>
      </c>
      <c r="N1462" s="165">
        <f>VLOOKUP(Table2[[#This Row],[Code]],'MPG Payment'!$B$4:$Z$130,25,0)</f>
        <v>0</v>
      </c>
      <c r="O1462" s="170">
        <f t="shared" si="122"/>
        <v>1382</v>
      </c>
      <c r="P1462" t="str">
        <f>IFERROR(VLOOKUP(D1462,'Bank Master'!$C$3:$D$7987,2,0),"Indirect")</f>
        <v>Direct</v>
      </c>
      <c r="Q1462" t="str">
        <f>IFERROR(VLOOKUP(A1462,Table1424[],6,0),0)</f>
        <v>BHAGWATI ORAON</v>
      </c>
      <c r="R1462" t="str">
        <f>IFERROR(VLOOKUP(A1462,Table1424[],7,0),0)</f>
        <v>0746010460569</v>
      </c>
      <c r="S1462" t="str">
        <f>IFERROR(VLOOKUP(A1462,Table1424[],8,0),0)</f>
        <v>PUNB0074620</v>
      </c>
      <c r="T1462">
        <f>IFERROR(VLOOKUP(A1462,Table1424[],9,0),0)</f>
        <v>0</v>
      </c>
      <c r="U1462" s="40">
        <f>IFERROR(VLOOKUP(A1462,Table1424[],10,0),0)</f>
        <v>46195</v>
      </c>
      <c r="V1462">
        <f t="shared" si="123"/>
        <v>1</v>
      </c>
      <c r="W1462" t="str">
        <f t="shared" si="124"/>
        <v>Available</v>
      </c>
      <c r="X1462" s="164" t="str" cm="1">
        <f t="array" aca="1" ref="X1462" ca="1">SUBSTITUTE(SUBSTITUTE(MID(CELL("filename"),FIND("[",CELL("filename"))+1,FIND("]",CELL("filename"))-FIND("[",CELL("filename"))-1)," JH Farmer Payment-",""),".xlsx","")</f>
        <v>Indent</v>
      </c>
      <c r="Y1462" s="13">
        <f t="shared" si="115"/>
        <v>25.254061023622047</v>
      </c>
      <c r="Z1462" s="3">
        <v>0</v>
      </c>
    </row>
    <row r="1463" spans="1:26" x14ac:dyDescent="0.25">
      <c r="A1463" t="str">
        <f>CONCATENATE(Table2[[#This Row],[Code]],Table2[[#This Row],[Farmers Code]])</f>
        <v>200900080005</v>
      </c>
      <c r="B1463" s="1" t="str">
        <f>INDEX('MPG Payment'!$A:$A,MATCH(Table2[[#This Row],[Code]],'MPG Payment'!B:B,0))</f>
        <v>BMC Code :2009</v>
      </c>
      <c r="C1463" t="str">
        <f>VLOOKUP(Table2[[#This Row],[Code]],'MPG Payment'!B:C,2,0)</f>
        <v>GANESHPUR</v>
      </c>
      <c r="D1463" s="17">
        <v>20090008</v>
      </c>
      <c r="E1463" s="17" t="s">
        <v>18</v>
      </c>
      <c r="F1463" s="1">
        <v>14</v>
      </c>
      <c r="G1463" s="13">
        <v>1180.3800000000001</v>
      </c>
      <c r="H1463" s="13">
        <v>53609.294599999987</v>
      </c>
      <c r="I1463" s="166">
        <v>0</v>
      </c>
      <c r="J1463" s="191">
        <v>0</v>
      </c>
      <c r="K1463" s="166">
        <v>0</v>
      </c>
      <c r="L1463" s="166">
        <v>635</v>
      </c>
      <c r="M1463" s="18">
        <v>0</v>
      </c>
      <c r="N1463" s="165">
        <f>VLOOKUP(Table2[[#This Row],[Code]],'MPG Payment'!$B$4:$Z$130,25,0)</f>
        <v>0</v>
      </c>
      <c r="O1463" s="170">
        <f t="shared" si="122"/>
        <v>52974</v>
      </c>
      <c r="P1463" t="str">
        <f>IFERROR(VLOOKUP(D1463,'Bank Master'!$C$3:$D$7987,2,0),"Indirect")</f>
        <v>Direct</v>
      </c>
      <c r="Q1463" t="str">
        <f>IFERROR(VLOOKUP(A1463,Table1424[],6,0),0)</f>
        <v>BABLU ORAON</v>
      </c>
      <c r="R1463" t="str">
        <f>IFERROR(VLOOKUP(A1463,Table1424[],7,0),0)</f>
        <v>44579056106</v>
      </c>
      <c r="S1463" t="str">
        <f>IFERROR(VLOOKUP(A1463,Table1424[],8,0),0)</f>
        <v>SBIN0014339</v>
      </c>
      <c r="T1463">
        <f>IFERROR(VLOOKUP(A1463,Table1424[],9,0),0)</f>
        <v>0</v>
      </c>
      <c r="U1463" s="40">
        <f>IFERROR(VLOOKUP(A1463,Table1424[],10,0),0)</f>
        <v>45971</v>
      </c>
      <c r="V1463">
        <f t="shared" si="123"/>
        <v>1</v>
      </c>
      <c r="W1463" t="str">
        <f t="shared" si="124"/>
        <v>Available</v>
      </c>
      <c r="X1463" s="164" t="str" cm="1">
        <f t="array" aca="1" ref="X1463" ca="1">SUBSTITUTE(SUBSTITUTE(MID(CELL("filename"),FIND("[",CELL("filename"))+1,FIND("]",CELL("filename"))-FIND("[",CELL("filename"))-1)," JH Farmer Payment-",""),".xlsx","")</f>
        <v>Indent</v>
      </c>
      <c r="Y1463" s="13">
        <f t="shared" si="115"/>
        <v>31.791885850319378</v>
      </c>
      <c r="Z1463" s="3">
        <v>0</v>
      </c>
    </row>
    <row r="1464" spans="1:26" x14ac:dyDescent="0.25">
      <c r="A1464" t="str">
        <f>CONCATENATE(Table2[[#This Row],[Code]],Table2[[#This Row],[Farmers Code]])</f>
        <v>200900080016</v>
      </c>
      <c r="B1464" s="1" t="str">
        <f>INDEX('MPG Payment'!$A:$A,MATCH(Table2[[#This Row],[Code]],'MPG Payment'!B:B,0))</f>
        <v>BMC Code :2009</v>
      </c>
      <c r="C1464" t="str">
        <f>VLOOKUP(Table2[[#This Row],[Code]],'MPG Payment'!B:C,2,0)</f>
        <v>GANESHPUR</v>
      </c>
      <c r="D1464" s="17">
        <v>20090008</v>
      </c>
      <c r="E1464" s="17" t="s">
        <v>26</v>
      </c>
      <c r="F1464" s="1">
        <v>13</v>
      </c>
      <c r="G1464" s="13">
        <v>43.65</v>
      </c>
      <c r="H1464" s="13">
        <v>1694.9882</v>
      </c>
      <c r="I1464" s="166">
        <v>0</v>
      </c>
      <c r="J1464" s="191">
        <v>0</v>
      </c>
      <c r="K1464" s="166">
        <v>0</v>
      </c>
      <c r="L1464" s="166">
        <v>0</v>
      </c>
      <c r="M1464" s="18">
        <v>0</v>
      </c>
      <c r="N1464" s="165">
        <f>VLOOKUP(Table2[[#This Row],[Code]],'MPG Payment'!$B$4:$Z$130,25,0)</f>
        <v>0</v>
      </c>
      <c r="O1464" s="170">
        <f t="shared" si="122"/>
        <v>1695</v>
      </c>
      <c r="P1464" t="str">
        <f>IFERROR(VLOOKUP(D1464,'Bank Master'!$C$3:$D$7987,2,0),"Indirect")</f>
        <v>Direct</v>
      </c>
      <c r="Q1464" t="str">
        <f>IFERROR(VLOOKUP(A1464,Table1424[],6,0),0)</f>
        <v>SHUBHASHI DEVI</v>
      </c>
      <c r="R1464" t="str">
        <f>IFERROR(VLOOKUP(A1464,Table1424[],7,0),0)</f>
        <v>0746010465564</v>
      </c>
      <c r="S1464" t="str">
        <f>IFERROR(VLOOKUP(A1464,Table1424[],8,0),0)</f>
        <v>PUNB0074620</v>
      </c>
      <c r="T1464">
        <f>IFERROR(VLOOKUP(A1464,Table1424[],9,0),0)</f>
        <v>0</v>
      </c>
      <c r="U1464" s="40">
        <f>IFERROR(VLOOKUP(A1464,Table1424[],10,0),0)</f>
        <v>45888</v>
      </c>
      <c r="V1464">
        <f t="shared" si="123"/>
        <v>1</v>
      </c>
      <c r="W1464" t="str">
        <f t="shared" si="124"/>
        <v>Available</v>
      </c>
      <c r="X1464" s="164" t="str" cm="1">
        <f t="array" aca="1" ref="X1464" ca="1">SUBSTITUTE(SUBSTITUTE(MID(CELL("filename"),FIND("[",CELL("filename"))+1,FIND("]",CELL("filename"))-FIND("[",CELL("filename"))-1)," JH Farmer Payment-",""),".xlsx","")</f>
        <v>Indent</v>
      </c>
      <c r="Y1464" s="13">
        <f t="shared" si="115"/>
        <v>25.240374112256589</v>
      </c>
      <c r="Z1464" s="3">
        <v>0</v>
      </c>
    </row>
    <row r="1465" spans="1:26" x14ac:dyDescent="0.25">
      <c r="A1465" t="str">
        <f>CONCATENATE(Table2[[#This Row],[Code]],Table2[[#This Row],[Farmers Code]])</f>
        <v>200900080021</v>
      </c>
      <c r="B1465" s="1" t="str">
        <f>INDEX('MPG Payment'!$A:$A,MATCH(Table2[[#This Row],[Code]],'MPG Payment'!B:B,0))</f>
        <v>BMC Code :2009</v>
      </c>
      <c r="C1465" t="str">
        <f>VLOOKUP(Table2[[#This Row],[Code]],'MPG Payment'!B:C,2,0)</f>
        <v>GANESHPUR</v>
      </c>
      <c r="D1465" s="17">
        <v>20090008</v>
      </c>
      <c r="E1465" s="17" t="s">
        <v>28</v>
      </c>
      <c r="F1465" s="1">
        <v>14</v>
      </c>
      <c r="G1465" s="13">
        <v>45.349999999999994</v>
      </c>
      <c r="H1465" s="13">
        <v>2520.2570999999998</v>
      </c>
      <c r="I1465" s="166">
        <v>0</v>
      </c>
      <c r="J1465" s="191">
        <v>0</v>
      </c>
      <c r="K1465" s="166">
        <v>0</v>
      </c>
      <c r="L1465" s="166">
        <v>0</v>
      </c>
      <c r="M1465" s="18">
        <v>0</v>
      </c>
      <c r="N1465" s="165">
        <f>VLOOKUP(Table2[[#This Row],[Code]],'MPG Payment'!$B$4:$Z$130,25,0)</f>
        <v>0</v>
      </c>
      <c r="O1465" s="170">
        <f t="shared" si="122"/>
        <v>2520</v>
      </c>
      <c r="P1465" t="str">
        <f>IFERROR(VLOOKUP(D1465,'Bank Master'!$C$3:$D$7987,2,0),"Indirect")</f>
        <v>Direct</v>
      </c>
      <c r="Q1465" t="str">
        <f>IFERROR(VLOOKUP(A1465,Table1424[],6,0),0)</f>
        <v>CHANDU ORAON</v>
      </c>
      <c r="R1465" t="str">
        <f>IFERROR(VLOOKUP(A1465,Table1424[],7,0),0)</f>
        <v>0746010209350</v>
      </c>
      <c r="S1465" t="str">
        <f>IFERROR(VLOOKUP(A1465,Table1424[],8,0),0)</f>
        <v>PUNB0074620</v>
      </c>
      <c r="T1465">
        <f>IFERROR(VLOOKUP(A1465,Table1424[],9,0),0)</f>
        <v>0</v>
      </c>
      <c r="U1465" s="40">
        <f>IFERROR(VLOOKUP(A1465,Table1424[],10,0),0)</f>
        <v>45881</v>
      </c>
      <c r="V1465">
        <f t="shared" si="123"/>
        <v>1</v>
      </c>
      <c r="W1465" t="str">
        <f t="shared" si="124"/>
        <v>Available</v>
      </c>
      <c r="X1465" s="164" t="str" cm="1">
        <f t="array" aca="1" ref="X1465" ca="1">SUBSTITUTE(SUBSTITUTE(MID(CELL("filename"),FIND("[",CELL("filename"))+1,FIND("]",CELL("filename"))-FIND("[",CELL("filename"))-1)," JH Farmer Payment-",""),".xlsx","")</f>
        <v>Indent</v>
      </c>
      <c r="Y1465" s="13">
        <f t="shared" si="115"/>
        <v>38.901432635060644</v>
      </c>
      <c r="Z1465" s="3">
        <v>0</v>
      </c>
    </row>
    <row r="1466" spans="1:26" x14ac:dyDescent="0.25">
      <c r="A1466" t="str">
        <f>CONCATENATE(Table2[[#This Row],[Code]],Table2[[#This Row],[Farmers Code]])</f>
        <v>200900080028</v>
      </c>
      <c r="B1466" s="1" t="str">
        <f>INDEX('MPG Payment'!$A:$A,MATCH(Table2[[#This Row],[Code]],'MPG Payment'!B:B,0))</f>
        <v>BMC Code :2009</v>
      </c>
      <c r="C1466" t="str">
        <f>VLOOKUP(Table2[[#This Row],[Code]],'MPG Payment'!B:C,2,0)</f>
        <v>GANESHPUR</v>
      </c>
      <c r="D1466" s="17">
        <v>20090008</v>
      </c>
      <c r="E1466" s="17" t="s">
        <v>30</v>
      </c>
      <c r="F1466" s="1">
        <v>7</v>
      </c>
      <c r="G1466" s="13">
        <v>20.86</v>
      </c>
      <c r="H1466" s="13">
        <v>925.68020000000001</v>
      </c>
      <c r="I1466" s="166">
        <v>0</v>
      </c>
      <c r="J1466" s="191">
        <v>0</v>
      </c>
      <c r="K1466" s="166">
        <v>0</v>
      </c>
      <c r="L1466" s="166">
        <v>0</v>
      </c>
      <c r="M1466" s="18">
        <v>0</v>
      </c>
      <c r="N1466" s="165">
        <f>VLOOKUP(Table2[[#This Row],[Code]],'MPG Payment'!$B$4:$Z$130,25,0)</f>
        <v>0</v>
      </c>
      <c r="O1466" s="170">
        <f t="shared" si="122"/>
        <v>926</v>
      </c>
      <c r="P1466" t="str">
        <f>IFERROR(VLOOKUP(D1466,'Bank Master'!$C$3:$D$7987,2,0),"Indirect")</f>
        <v>Direct</v>
      </c>
      <c r="Q1466" t="str">
        <f>IFERROR(VLOOKUP(A1466,Table1424[],6,0),0)</f>
        <v>ASHANUNI ORAON</v>
      </c>
      <c r="R1466" t="str">
        <f>IFERROR(VLOOKUP(A1466,Table1424[],7,0),0)</f>
        <v>0746010240702</v>
      </c>
      <c r="S1466" t="str">
        <f>IFERROR(VLOOKUP(A1466,Table1424[],8,0),0)</f>
        <v>PUNB0074620</v>
      </c>
      <c r="T1466">
        <f>IFERROR(VLOOKUP(A1466,Table1424[],9,0),0)</f>
        <v>0</v>
      </c>
      <c r="U1466" s="40">
        <f>IFERROR(VLOOKUP(A1466,Table1424[],10,0),0)</f>
        <v>46020</v>
      </c>
      <c r="V1466">
        <f t="shared" si="123"/>
        <v>1</v>
      </c>
      <c r="W1466" t="str">
        <f t="shared" si="124"/>
        <v>Available</v>
      </c>
      <c r="X1466" s="164" t="str" cm="1">
        <f t="array" aca="1" ref="X1466" ca="1">SUBSTITUTE(SUBSTITUTE(MID(CELL("filename"),FIND("[",CELL("filename"))+1,FIND("]",CELL("filename"))-FIND("[",CELL("filename"))-1)," JH Farmer Payment-",""),".xlsx","")</f>
        <v>Indent</v>
      </c>
      <c r="Y1466" s="13">
        <f t="shared" si="115"/>
        <v>15.531546979865773</v>
      </c>
      <c r="Z1466" s="3">
        <v>0</v>
      </c>
    </row>
    <row r="1467" spans="1:26" x14ac:dyDescent="0.25">
      <c r="A1467" t="str">
        <f>CONCATENATE(Table2[[#This Row],[Code]],Table2[[#This Row],[Farmers Code]])</f>
        <v>200900080031</v>
      </c>
      <c r="B1467" s="1" t="str">
        <f>INDEX('MPG Payment'!$A:$A,MATCH(Table2[[#This Row],[Code]],'MPG Payment'!B:B,0))</f>
        <v>BMC Code :2009</v>
      </c>
      <c r="C1467" t="str">
        <f>VLOOKUP(Table2[[#This Row],[Code]],'MPG Payment'!B:C,2,0)</f>
        <v>GANESHPUR</v>
      </c>
      <c r="D1467" s="17">
        <v>20090008</v>
      </c>
      <c r="E1467" s="17" t="s">
        <v>422</v>
      </c>
      <c r="F1467" s="1">
        <v>11</v>
      </c>
      <c r="G1467" s="13">
        <v>32.35</v>
      </c>
      <c r="H1467" s="13">
        <v>1251.3508999999999</v>
      </c>
      <c r="I1467" s="166">
        <v>0</v>
      </c>
      <c r="J1467" s="191">
        <v>0</v>
      </c>
      <c r="K1467" s="166">
        <v>0</v>
      </c>
      <c r="L1467" s="166">
        <v>0</v>
      </c>
      <c r="M1467" s="18">
        <v>0</v>
      </c>
      <c r="N1467" s="165">
        <f>VLOOKUP(Table2[[#This Row],[Code]],'MPG Payment'!$B$4:$Z$130,25,0)</f>
        <v>0</v>
      </c>
      <c r="O1467" s="170">
        <f t="shared" si="122"/>
        <v>1251</v>
      </c>
      <c r="P1467" t="str">
        <f>IFERROR(VLOOKUP(D1467,'Bank Master'!$C$3:$D$7987,2,0),"Indirect")</f>
        <v>Direct</v>
      </c>
      <c r="Q1467" t="str">
        <f>IFERROR(VLOOKUP(A1467,Table1424[],6,0),0)</f>
        <v>SUNDARI ORAON</v>
      </c>
      <c r="R1467" t="str">
        <f>IFERROR(VLOOKUP(A1467,Table1424[],7,0),0)</f>
        <v>0746010810173</v>
      </c>
      <c r="S1467" t="str">
        <f>IFERROR(VLOOKUP(A1467,Table1424[],8,0),0)</f>
        <v>PUNB0074620</v>
      </c>
      <c r="T1467">
        <f>IFERROR(VLOOKUP(A1467,Table1424[],9,0),0)</f>
        <v>0</v>
      </c>
      <c r="U1467" s="40">
        <f>IFERROR(VLOOKUP(A1467,Table1424[],10,0),0)</f>
        <v>46209</v>
      </c>
      <c r="V1467">
        <f t="shared" si="123"/>
        <v>1</v>
      </c>
      <c r="W1467" t="str">
        <f t="shared" si="124"/>
        <v>Available</v>
      </c>
      <c r="X1467" s="164" t="str" cm="1">
        <f t="array" aca="1" ref="X1467" ca="1">SUBSTITUTE(SUBSTITUTE(MID(CELL("filename"),FIND("[",CELL("filename"))+1,FIND("]",CELL("filename"))-FIND("[",CELL("filename"))-1)," JH Farmer Payment-",""),".xlsx","")</f>
        <v>Indent</v>
      </c>
      <c r="Y1467" s="13">
        <f t="shared" si="115"/>
        <v>21.274899381761976</v>
      </c>
      <c r="Z1467" s="3">
        <v>0</v>
      </c>
    </row>
    <row r="1468" spans="1:26" x14ac:dyDescent="0.25">
      <c r="A1468" t="str">
        <f>CONCATENATE(Table2[[#This Row],[Code]],Table2[[#This Row],[Farmers Code]])</f>
        <v>200900130002</v>
      </c>
      <c r="B1468" s="1" t="str">
        <f>INDEX('MPG Payment'!$A:$A,MATCH(Table2[[#This Row],[Code]],'MPG Payment'!B:B,0))</f>
        <v>BMC Code :2009</v>
      </c>
      <c r="C1468" t="str">
        <f>VLOOKUP(Table2[[#This Row],[Code]],'MPG Payment'!B:C,2,0)</f>
        <v>LUNDRI 1</v>
      </c>
      <c r="D1468" s="17">
        <v>20090013</v>
      </c>
      <c r="E1468" s="17" t="s">
        <v>17</v>
      </c>
      <c r="F1468" s="1">
        <v>14</v>
      </c>
      <c r="G1468" s="13">
        <v>515.58000000000004</v>
      </c>
      <c r="H1468" s="13">
        <v>21690.702999999998</v>
      </c>
      <c r="I1468" s="166">
        <v>0</v>
      </c>
      <c r="J1468" s="191">
        <v>0</v>
      </c>
      <c r="K1468" s="166">
        <v>450.50000000000364</v>
      </c>
      <c r="L1468" s="166">
        <v>0</v>
      </c>
      <c r="M1468" s="18">
        <v>0</v>
      </c>
      <c r="N1468" s="165">
        <f>VLOOKUP(Table2[[#This Row],[Code]],'MPG Payment'!$B$4:$Z$130,25,0)</f>
        <v>0</v>
      </c>
      <c r="O1468" s="170">
        <f t="shared" ref="O1468:O1471" si="125">IF(N1468="Yes",0,ROUND((H1468-I1468-J1468-K1468-L1468-M1468),0))</f>
        <v>21240</v>
      </c>
      <c r="P1468" t="str">
        <f>IFERROR(VLOOKUP(D1468,'Bank Master'!$C$3:$D$7987,2,0),"Indirect")</f>
        <v>Direct</v>
      </c>
      <c r="Q1468" t="str">
        <f>IFERROR(VLOOKUP(A1468,Table1424[],6,0),0)</f>
        <v>SHAMIM ANSARI</v>
      </c>
      <c r="R1468" t="str">
        <f>IFERROR(VLOOKUP(A1468,Table1424[],7,0),0)</f>
        <v>22010848398</v>
      </c>
      <c r="S1468" t="str">
        <f>IFERROR(VLOOKUP(A1468,Table1424[],8,0),0)</f>
        <v>SBIN0RRVCGB</v>
      </c>
      <c r="T1468">
        <f>IFERROR(VLOOKUP(A1468,Table1424[],9,0),0)</f>
        <v>0</v>
      </c>
      <c r="U1468" s="40">
        <f>IFERROR(VLOOKUP(A1468,Table1424[],10,0),0)</f>
        <v>45908</v>
      </c>
      <c r="V1468">
        <f t="shared" ref="V1468:V1471" si="126">IF(G1468&gt;0,1,0)</f>
        <v>1</v>
      </c>
      <c r="W1468" t="str">
        <f t="shared" ref="W1468:W1471" si="127">IF(Q1468=0,"Not Available","Available")</f>
        <v>Available</v>
      </c>
      <c r="X1468" s="164" t="str" cm="1">
        <f t="array" aca="1" ref="X1468" ca="1">SUBSTITUTE(SUBSTITUTE(MID(CELL("filename"),FIND("[",CELL("filename"))+1,FIND("]",CELL("filename"))-FIND("[",CELL("filename"))-1)," JH Farmer Payment-",""),".xlsx","")</f>
        <v>Indent</v>
      </c>
      <c r="Y1468" s="13">
        <f t="shared" si="115"/>
        <v>29.449342682028007</v>
      </c>
      <c r="Z1468" s="3">
        <v>0</v>
      </c>
    </row>
    <row r="1469" spans="1:26" x14ac:dyDescent="0.25">
      <c r="A1469" t="str">
        <f>CONCATENATE(Table2[[#This Row],[Code]],Table2[[#This Row],[Farmers Code]])</f>
        <v>200900130005</v>
      </c>
      <c r="B1469" s="1" t="str">
        <f>INDEX('MPG Payment'!$A:$A,MATCH(Table2[[#This Row],[Code]],'MPG Payment'!B:B,0))</f>
        <v>BMC Code :2009</v>
      </c>
      <c r="C1469" t="str">
        <f>VLOOKUP(Table2[[#This Row],[Code]],'MPG Payment'!B:C,2,0)</f>
        <v>LUNDRI 1</v>
      </c>
      <c r="D1469" s="17">
        <v>20090013</v>
      </c>
      <c r="E1469" s="17" t="s">
        <v>18</v>
      </c>
      <c r="F1469" s="1">
        <v>7</v>
      </c>
      <c r="G1469" s="13">
        <v>23.020000000000003</v>
      </c>
      <c r="H1469" s="13">
        <v>861.92239999999993</v>
      </c>
      <c r="I1469" s="166">
        <v>0</v>
      </c>
      <c r="J1469" s="191">
        <v>0</v>
      </c>
      <c r="K1469" s="166">
        <v>0</v>
      </c>
      <c r="L1469" s="166">
        <v>0</v>
      </c>
      <c r="M1469" s="18">
        <v>0</v>
      </c>
      <c r="N1469" s="165">
        <f>VLOOKUP(Table2[[#This Row],[Code]],'MPG Payment'!$B$4:$Z$130,25,0)</f>
        <v>0</v>
      </c>
      <c r="O1469" s="170">
        <f t="shared" si="125"/>
        <v>862</v>
      </c>
      <c r="P1469" t="str">
        <f>IFERROR(VLOOKUP(D1469,'Bank Master'!$C$3:$D$7987,2,0),"Indirect")</f>
        <v>Direct</v>
      </c>
      <c r="Q1469" t="str">
        <f>IFERROR(VLOOKUP(A1469,Table1424[],6,0),0)</f>
        <v>FULMANI ORAON</v>
      </c>
      <c r="R1469" t="str">
        <f>IFERROR(VLOOKUP(A1469,Table1424[],7,0),0)</f>
        <v>84068555620</v>
      </c>
      <c r="S1469" t="str">
        <f>IFERROR(VLOOKUP(A1469,Table1424[],8,0),0)</f>
        <v>SBIN0RRVCGB</v>
      </c>
      <c r="T1469">
        <f>IFERROR(VLOOKUP(A1469,Table1424[],9,0),0)</f>
        <v>0</v>
      </c>
      <c r="U1469" s="40">
        <f>IFERROR(VLOOKUP(A1469,Table1424[],10,0),0)</f>
        <v>45978</v>
      </c>
      <c r="V1469">
        <f t="shared" si="126"/>
        <v>1</v>
      </c>
      <c r="W1469" t="str">
        <f t="shared" si="127"/>
        <v>Available</v>
      </c>
      <c r="X1469" s="164" t="str" cm="1">
        <f t="array" aca="1" ref="X1469" ca="1">SUBSTITUTE(SUBSTITUTE(MID(CELL("filename"),FIND("[",CELL("filename"))+1,FIND("]",CELL("filename"))-FIND("[",CELL("filename"))-1)," JH Farmer Payment-",""),".xlsx","")</f>
        <v>Indent</v>
      </c>
      <c r="Y1469" s="13">
        <f t="shared" si="115"/>
        <v>13.104814943527366</v>
      </c>
      <c r="Z1469" s="3">
        <v>0</v>
      </c>
    </row>
    <row r="1470" spans="1:26" x14ac:dyDescent="0.25">
      <c r="A1470" t="str">
        <f>CONCATENATE(Table2[[#This Row],[Code]],Table2[[#This Row],[Farmers Code]])</f>
        <v>200900130006</v>
      </c>
      <c r="B1470" s="1" t="str">
        <f>INDEX('MPG Payment'!$A:$A,MATCH(Table2[[#This Row],[Code]],'MPG Payment'!B:B,0))</f>
        <v>BMC Code :2009</v>
      </c>
      <c r="C1470" t="str">
        <f>VLOOKUP(Table2[[#This Row],[Code]],'MPG Payment'!B:C,2,0)</f>
        <v>LUNDRI 1</v>
      </c>
      <c r="D1470" s="17">
        <v>20090013</v>
      </c>
      <c r="E1470" s="17" t="s">
        <v>19</v>
      </c>
      <c r="F1470" s="1">
        <v>4</v>
      </c>
      <c r="G1470" s="13">
        <v>19.62</v>
      </c>
      <c r="H1470" s="13">
        <v>818.70500000000015</v>
      </c>
      <c r="I1470" s="166">
        <v>0</v>
      </c>
      <c r="J1470" s="191">
        <v>0</v>
      </c>
      <c r="K1470" s="166">
        <v>0</v>
      </c>
      <c r="L1470" s="166">
        <v>0</v>
      </c>
      <c r="M1470" s="18">
        <v>0</v>
      </c>
      <c r="N1470" s="165">
        <f>VLOOKUP(Table2[[#This Row],[Code]],'MPG Payment'!$B$4:$Z$130,25,0)</f>
        <v>0</v>
      </c>
      <c r="O1470" s="170">
        <f t="shared" si="125"/>
        <v>819</v>
      </c>
      <c r="P1470" t="str">
        <f>IFERROR(VLOOKUP(D1470,'Bank Master'!$C$3:$D$7987,2,0),"Indirect")</f>
        <v>Direct</v>
      </c>
      <c r="Q1470" t="str">
        <f>IFERROR(VLOOKUP(A1470,Table1424[],6,0),0)</f>
        <v>SAJMUN KHATUN</v>
      </c>
      <c r="R1470" t="str">
        <f>IFERROR(VLOOKUP(A1470,Table1424[],7,0),0)</f>
        <v>84071728157</v>
      </c>
      <c r="S1470" t="str">
        <f>IFERROR(VLOOKUP(A1470,Table1424[],8,0),0)</f>
        <v>SBIN0RRVCGB</v>
      </c>
      <c r="T1470">
        <f>IFERROR(VLOOKUP(A1470,Table1424[],9,0),0)</f>
        <v>0</v>
      </c>
      <c r="U1470" s="40">
        <f>IFERROR(VLOOKUP(A1470,Table1424[],10,0),0)</f>
        <v>46020</v>
      </c>
      <c r="V1470">
        <f t="shared" si="126"/>
        <v>1</v>
      </c>
      <c r="W1470" t="str">
        <f t="shared" si="127"/>
        <v>Available</v>
      </c>
      <c r="X1470" s="164" t="str" cm="1">
        <f t="array" aca="1" ref="X1470" ca="1">SUBSTITUTE(SUBSTITUTE(MID(CELL("filename"),FIND("[",CELL("filename"))+1,FIND("]",CELL("filename"))-FIND("[",CELL("filename"))-1)," JH Farmer Payment-",""),".xlsx","")</f>
        <v>Indent</v>
      </c>
      <c r="Y1470" s="13">
        <f t="shared" si="115"/>
        <v>8.3456167176350675</v>
      </c>
      <c r="Z1470" s="3">
        <v>0</v>
      </c>
    </row>
    <row r="1471" spans="1:26" x14ac:dyDescent="0.25">
      <c r="A1471" t="str">
        <f>CONCATENATE(Table2[[#This Row],[Code]],Table2[[#This Row],[Farmers Code]])</f>
        <v>200900130009</v>
      </c>
      <c r="B1471" s="1" t="str">
        <f>INDEX('MPG Payment'!$A:$A,MATCH(Table2[[#This Row],[Code]],'MPG Payment'!B:B,0))</f>
        <v>BMC Code :2009</v>
      </c>
      <c r="C1471" t="str">
        <f>VLOOKUP(Table2[[#This Row],[Code]],'MPG Payment'!B:C,2,0)</f>
        <v>LUNDRI 1</v>
      </c>
      <c r="D1471" s="17">
        <v>20090013</v>
      </c>
      <c r="E1471" s="17" t="s">
        <v>36</v>
      </c>
      <c r="F1471" s="1">
        <v>11</v>
      </c>
      <c r="G1471" s="13">
        <v>34.880000000000003</v>
      </c>
      <c r="H1471" s="13">
        <v>1476.8931999999998</v>
      </c>
      <c r="I1471" s="166">
        <v>0</v>
      </c>
      <c r="J1471" s="191">
        <v>0</v>
      </c>
      <c r="K1471" s="166">
        <v>0</v>
      </c>
      <c r="L1471" s="166">
        <v>0</v>
      </c>
      <c r="M1471" s="18">
        <v>0</v>
      </c>
      <c r="N1471" s="165">
        <f>VLOOKUP(Table2[[#This Row],[Code]],'MPG Payment'!$B$4:$Z$130,25,0)</f>
        <v>0</v>
      </c>
      <c r="O1471" s="170">
        <f t="shared" si="125"/>
        <v>1477</v>
      </c>
      <c r="P1471" t="str">
        <f>IFERROR(VLOOKUP(D1471,'Bank Master'!$C$3:$D$7987,2,0),"Indirect")</f>
        <v>Direct</v>
      </c>
      <c r="Q1471" t="str">
        <f>IFERROR(VLOOKUP(A1471,Table1424[],6,0),0)</f>
        <v>RAMJAN ANSARI</v>
      </c>
      <c r="R1471" t="str">
        <f>IFERROR(VLOOKUP(A1471,Table1424[],7,0),0)</f>
        <v>22010878286</v>
      </c>
      <c r="S1471" t="str">
        <f>IFERROR(VLOOKUP(A1471,Table1424[],8,0),0)</f>
        <v>SBIN0RRVCGB</v>
      </c>
      <c r="T1471">
        <f>IFERROR(VLOOKUP(A1471,Table1424[],9,0),0)</f>
        <v>0</v>
      </c>
      <c r="U1471" s="40">
        <f>IFERROR(VLOOKUP(A1471,Table1424[],10,0),0)</f>
        <v>46055</v>
      </c>
      <c r="V1471">
        <f t="shared" si="126"/>
        <v>1</v>
      </c>
      <c r="W1471" t="str">
        <f t="shared" si="127"/>
        <v>Available</v>
      </c>
      <c r="X1471" s="164" t="str" cm="1">
        <f t="array" aca="1" ref="X1471" ca="1">SUBSTITUTE(SUBSTITUTE(MID(CELL("filename"),FIND("[",CELL("filename"))+1,FIND("]",CELL("filename"))-FIND("[",CELL("filename"))-1)," JH Farmer Payment-",""),".xlsx","")</f>
        <v>Indent</v>
      </c>
      <c r="Y1471" s="13">
        <f t="shared" si="115"/>
        <v>23.28816685779816</v>
      </c>
      <c r="Z1471" s="3">
        <v>0</v>
      </c>
    </row>
    <row r="1472" spans="1:26" x14ac:dyDescent="0.25">
      <c r="A1472" t="str">
        <f>CONCATENATE(Table2[[#This Row],[Code]],Table2[[#This Row],[Farmers Code]])</f>
        <v>200900130010</v>
      </c>
      <c r="B1472" s="1" t="str">
        <f>INDEX('MPG Payment'!$A:$A,MATCH(Table2[[#This Row],[Code]],'MPG Payment'!B:B,0))</f>
        <v>BMC Code :2009</v>
      </c>
      <c r="C1472" t="str">
        <f>VLOOKUP(Table2[[#This Row],[Code]],'MPG Payment'!B:C,2,0)</f>
        <v>LUNDRI 1</v>
      </c>
      <c r="D1472" s="17">
        <v>20090013</v>
      </c>
      <c r="E1472" s="17" t="s">
        <v>21</v>
      </c>
      <c r="F1472" s="1">
        <v>7</v>
      </c>
      <c r="G1472" s="13">
        <v>19.04</v>
      </c>
      <c r="H1472" s="13">
        <v>767.01779999999997</v>
      </c>
      <c r="I1472" s="166">
        <v>0</v>
      </c>
      <c r="J1472" s="191">
        <v>0</v>
      </c>
      <c r="K1472" s="166">
        <v>0</v>
      </c>
      <c r="L1472" s="166">
        <v>0</v>
      </c>
      <c r="M1472" s="18">
        <v>0</v>
      </c>
      <c r="N1472" s="165">
        <f>VLOOKUP(Table2[[#This Row],[Code]],'MPG Payment'!$B$4:$Z$130,25,0)</f>
        <v>0</v>
      </c>
      <c r="O1472" s="170">
        <f t="shared" ref="O1472:O1522" si="128">IF(N1472="Yes",0,ROUND((H1472-I1472-J1472-K1472-L1472-M1472),0))</f>
        <v>767</v>
      </c>
      <c r="P1472" t="str">
        <f>IFERROR(VLOOKUP(D1472,'Bank Master'!$C$3:$D$7987,2,0),"Indirect")</f>
        <v>Direct</v>
      </c>
      <c r="Q1472" t="str">
        <f>IFERROR(VLOOKUP(A1472,Table1424[],6,0),0)</f>
        <v>AYESHA KHATUN</v>
      </c>
      <c r="R1472" t="str">
        <f>IFERROR(VLOOKUP(A1472,Table1424[],7,0),0)</f>
        <v>22010860405</v>
      </c>
      <c r="S1472" t="str">
        <f>IFERROR(VLOOKUP(A1472,Table1424[],8,0),0)</f>
        <v>SBIN0RRVCGB</v>
      </c>
      <c r="T1472">
        <f>IFERROR(VLOOKUP(A1472,Table1424[],9,0),0)</f>
        <v>0</v>
      </c>
      <c r="U1472" s="40">
        <f>IFERROR(VLOOKUP(A1472,Table1424[],10,0),0)</f>
        <v>46055</v>
      </c>
      <c r="V1472">
        <f t="shared" ref="V1472:V1522" si="129">IF(G1472&gt;0,1,0)</f>
        <v>1</v>
      </c>
      <c r="W1472" t="str">
        <f t="shared" ref="W1472:W1522" si="130">IF(Q1472=0,"Not Available","Available")</f>
        <v>Available</v>
      </c>
      <c r="X1472" s="164" t="str" cm="1">
        <f t="array" aca="1" ref="X1472" ca="1">SUBSTITUTE(SUBSTITUTE(MID(CELL("filename"),FIND("[",CELL("filename"))+1,FIND("]",CELL("filename"))-FIND("[",CELL("filename"))-1)," JH Farmer Payment-",""),".xlsx","")</f>
        <v>Indent</v>
      </c>
      <c r="Y1472" s="13">
        <f t="shared" si="115"/>
        <v>14.099591911764708</v>
      </c>
      <c r="Z1472" s="3">
        <v>0</v>
      </c>
    </row>
    <row r="1473" spans="1:26" x14ac:dyDescent="0.25">
      <c r="A1473" t="str">
        <f>CONCATENATE(Table2[[#This Row],[Code]],Table2[[#This Row],[Farmers Code]])</f>
        <v>200900130011</v>
      </c>
      <c r="B1473" s="1" t="str">
        <f>INDEX('MPG Payment'!$A:$A,MATCH(Table2[[#This Row],[Code]],'MPG Payment'!B:B,0))</f>
        <v>BMC Code :2009</v>
      </c>
      <c r="C1473" t="str">
        <f>VLOOKUP(Table2[[#This Row],[Code]],'MPG Payment'!B:C,2,0)</f>
        <v>LUNDRI 1</v>
      </c>
      <c r="D1473" s="17">
        <v>20090013</v>
      </c>
      <c r="E1473" s="17" t="s">
        <v>22</v>
      </c>
      <c r="F1473" s="1">
        <v>8</v>
      </c>
      <c r="G1473" s="13">
        <v>19.34</v>
      </c>
      <c r="H1473" s="13">
        <v>876.83760000000007</v>
      </c>
      <c r="I1473" s="166">
        <v>0</v>
      </c>
      <c r="J1473" s="191">
        <v>0</v>
      </c>
      <c r="K1473" s="166">
        <v>0</v>
      </c>
      <c r="L1473" s="166">
        <v>0</v>
      </c>
      <c r="M1473" s="18">
        <v>0</v>
      </c>
      <c r="N1473" s="165">
        <f>VLOOKUP(Table2[[#This Row],[Code]],'MPG Payment'!$B$4:$Z$130,25,0)</f>
        <v>0</v>
      </c>
      <c r="O1473" s="170">
        <f t="shared" si="128"/>
        <v>877</v>
      </c>
      <c r="P1473" t="str">
        <f>IFERROR(VLOOKUP(D1473,'Bank Master'!$C$3:$D$7987,2,0),"Indirect")</f>
        <v>Direct</v>
      </c>
      <c r="Q1473" t="str">
        <f>IFERROR(VLOOKUP(A1473,Table1424[],6,0),0)</f>
        <v>FAGU BHAGAT</v>
      </c>
      <c r="R1473" t="str">
        <f>IFERROR(VLOOKUP(A1473,Table1424[],7,0),0)</f>
        <v>22010857028</v>
      </c>
      <c r="S1473" t="str">
        <f>IFERROR(VLOOKUP(A1473,Table1424[],8,0),0)</f>
        <v>SBIN0RRVCGB</v>
      </c>
      <c r="T1473">
        <f>IFERROR(VLOOKUP(A1473,Table1424[],9,0),0)</f>
        <v>0</v>
      </c>
      <c r="U1473" s="40">
        <f>IFERROR(VLOOKUP(A1473,Table1424[],10,0),0)</f>
        <v>0</v>
      </c>
      <c r="V1473">
        <f t="shared" si="129"/>
        <v>1</v>
      </c>
      <c r="W1473" t="str">
        <f t="shared" si="130"/>
        <v>Available</v>
      </c>
      <c r="X1473" s="164" t="str" cm="1">
        <f t="array" aca="1" ref="X1473" ca="1">SUBSTITUTE(SUBSTITUTE(MID(CELL("filename"),FIND("[",CELL("filename"))+1,FIND("]",CELL("filename"))-FIND("[",CELL("filename"))-1)," JH Farmer Payment-",""),".xlsx","")</f>
        <v>Indent</v>
      </c>
      <c r="Y1473" s="13">
        <f t="shared" si="115"/>
        <v>18.135214064115825</v>
      </c>
      <c r="Z1473" s="3">
        <v>0</v>
      </c>
    </row>
    <row r="1474" spans="1:26" x14ac:dyDescent="0.25">
      <c r="A1474" t="str">
        <f>CONCATENATE(Table2[[#This Row],[Code]],Table2[[#This Row],[Farmers Code]])</f>
        <v>200900130012</v>
      </c>
      <c r="B1474" s="1" t="str">
        <f>INDEX('MPG Payment'!$A:$A,MATCH(Table2[[#This Row],[Code]],'MPG Payment'!B:B,0))</f>
        <v>BMC Code :2009</v>
      </c>
      <c r="C1474" t="str">
        <f>VLOOKUP(Table2[[#This Row],[Code]],'MPG Payment'!B:C,2,0)</f>
        <v>LUNDRI 1</v>
      </c>
      <c r="D1474" s="17">
        <v>20090013</v>
      </c>
      <c r="E1474" s="17" t="s">
        <v>40</v>
      </c>
      <c r="F1474" s="1">
        <v>7</v>
      </c>
      <c r="G1474" s="13">
        <v>27.92</v>
      </c>
      <c r="H1474" s="13">
        <v>1151.8371999999999</v>
      </c>
      <c r="I1474" s="166">
        <v>0</v>
      </c>
      <c r="J1474" s="191">
        <v>0</v>
      </c>
      <c r="K1474" s="166">
        <v>0</v>
      </c>
      <c r="L1474" s="166">
        <v>0</v>
      </c>
      <c r="M1474" s="18">
        <v>0</v>
      </c>
      <c r="N1474" s="165">
        <f>VLOOKUP(Table2[[#This Row],[Code]],'MPG Payment'!$B$4:$Z$130,25,0)</f>
        <v>0</v>
      </c>
      <c r="O1474" s="170">
        <f t="shared" si="128"/>
        <v>1152</v>
      </c>
      <c r="P1474" t="str">
        <f>IFERROR(VLOOKUP(D1474,'Bank Master'!$C$3:$D$7987,2,0),"Indirect")</f>
        <v>Direct</v>
      </c>
      <c r="Q1474" t="str">
        <f>IFERROR(VLOOKUP(A1474,Table1424[],6,0),0)</f>
        <v>SAHDA KHATUN</v>
      </c>
      <c r="R1474" t="str">
        <f>IFERROR(VLOOKUP(A1474,Table1424[],7,0),0)</f>
        <v>84063024831</v>
      </c>
      <c r="S1474" t="str">
        <f>IFERROR(VLOOKUP(A1474,Table1424[],8,0),0)</f>
        <v>SBIN0RRVCGB</v>
      </c>
      <c r="T1474">
        <f>IFERROR(VLOOKUP(A1474,Table1424[],9,0),0)</f>
        <v>0</v>
      </c>
      <c r="U1474" s="40">
        <f>IFERROR(VLOOKUP(A1474,Table1424[],10,0),0)</f>
        <v>0</v>
      </c>
      <c r="V1474">
        <f t="shared" si="129"/>
        <v>1</v>
      </c>
      <c r="W1474" t="str">
        <f t="shared" si="130"/>
        <v>Available</v>
      </c>
      <c r="X1474" s="164" t="str" cm="1">
        <f t="array" aca="1" ref="X1474" ca="1">SUBSTITUTE(SUBSTITUTE(MID(CELL("filename"),FIND("[",CELL("filename"))+1,FIND("]",CELL("filename"))-FIND("[",CELL("filename"))-1)," JH Farmer Payment-",""),".xlsx","")</f>
        <v>Indent</v>
      </c>
      <c r="Y1474" s="13">
        <f t="shared" si="115"/>
        <v>14.439219914040114</v>
      </c>
      <c r="Z1474" s="3">
        <v>0</v>
      </c>
    </row>
    <row r="1475" spans="1:26" x14ac:dyDescent="0.25">
      <c r="A1475" t="str">
        <f>CONCATENATE(Table2[[#This Row],[Code]],Table2[[#This Row],[Farmers Code]])</f>
        <v>200900130013</v>
      </c>
      <c r="B1475" s="1" t="str">
        <f>INDEX('MPG Payment'!$A:$A,MATCH(Table2[[#This Row],[Code]],'MPG Payment'!B:B,0))</f>
        <v>BMC Code :2009</v>
      </c>
      <c r="C1475" t="str">
        <f>VLOOKUP(Table2[[#This Row],[Code]],'MPG Payment'!B:C,2,0)</f>
        <v>LUNDRI 1</v>
      </c>
      <c r="D1475" s="17">
        <v>20090013</v>
      </c>
      <c r="E1475" s="17" t="s">
        <v>23</v>
      </c>
      <c r="F1475" s="1">
        <v>1</v>
      </c>
      <c r="G1475" s="13">
        <v>25.36</v>
      </c>
      <c r="H1475" s="13">
        <v>1015.9216</v>
      </c>
      <c r="I1475" s="166">
        <v>0</v>
      </c>
      <c r="J1475" s="191">
        <v>0</v>
      </c>
      <c r="K1475" s="166">
        <v>0</v>
      </c>
      <c r="L1475" s="166">
        <v>0</v>
      </c>
      <c r="M1475" s="18">
        <v>0</v>
      </c>
      <c r="N1475" s="165">
        <f>VLOOKUP(Table2[[#This Row],[Code]],'MPG Payment'!$B$4:$Z$130,25,0)</f>
        <v>0</v>
      </c>
      <c r="O1475" s="170">
        <f t="shared" si="128"/>
        <v>1016</v>
      </c>
      <c r="P1475" t="str">
        <f>IFERROR(VLOOKUP(D1475,'Bank Master'!$C$3:$D$7987,2,0),"Indirect")</f>
        <v>Direct</v>
      </c>
      <c r="Q1475" t="str">
        <f>IFERROR(VLOOKUP(A1475,Table1424[],6,0),0)</f>
        <v>SAMMA PARWEEN</v>
      </c>
      <c r="R1475" t="str">
        <f>IFERROR(VLOOKUP(A1475,Table1424[],7,0),0)</f>
        <v>84029855552</v>
      </c>
      <c r="S1475" t="str">
        <f>IFERROR(VLOOKUP(A1475,Table1424[],8,0),0)</f>
        <v>SBIN0RRVCGB</v>
      </c>
      <c r="T1475">
        <f>IFERROR(VLOOKUP(A1475,Table1424[],9,0),0)</f>
        <v>0</v>
      </c>
      <c r="U1475" s="40">
        <f>IFERROR(VLOOKUP(A1475,Table1424[],10,0),0)</f>
        <v>46111</v>
      </c>
      <c r="V1475">
        <f t="shared" si="129"/>
        <v>1</v>
      </c>
      <c r="W1475" t="str">
        <f t="shared" si="130"/>
        <v>Available</v>
      </c>
      <c r="X1475" s="164" t="str" cm="1">
        <f t="array" aca="1" ref="X1475" ca="1">SUBSTITUTE(SUBSTITUTE(MID(CELL("filename"),FIND("[",CELL("filename"))+1,FIND("]",CELL("filename"))-FIND("[",CELL("filename"))-1)," JH Farmer Payment-",""),".xlsx","")</f>
        <v>Indent</v>
      </c>
      <c r="Y1475" s="13">
        <f t="shared" ref="Y1475:Y1538" si="131">(F1475*0.05)*(H1475/G1475)</f>
        <v>2.0030000000000001</v>
      </c>
      <c r="Z1475" s="3">
        <v>0</v>
      </c>
    </row>
    <row r="1476" spans="1:26" x14ac:dyDescent="0.25">
      <c r="A1476" t="str">
        <f>CONCATENATE(Table2[[#This Row],[Code]],Table2[[#This Row],[Farmers Code]])</f>
        <v>200900130014</v>
      </c>
      <c r="B1476" s="1" t="str">
        <f>INDEX('MPG Payment'!$A:$A,MATCH(Table2[[#This Row],[Code]],'MPG Payment'!B:B,0))</f>
        <v>BMC Code :2009</v>
      </c>
      <c r="C1476" t="str">
        <f>VLOOKUP(Table2[[#This Row],[Code]],'MPG Payment'!B:C,2,0)</f>
        <v>LUNDRI 1</v>
      </c>
      <c r="D1476" s="17">
        <v>20090013</v>
      </c>
      <c r="E1476" s="17" t="s">
        <v>24</v>
      </c>
      <c r="F1476" s="1">
        <v>7</v>
      </c>
      <c r="G1476" s="13">
        <v>14.120000000000001</v>
      </c>
      <c r="H1476" s="13">
        <v>581.82240000000002</v>
      </c>
      <c r="I1476" s="166">
        <v>0</v>
      </c>
      <c r="J1476" s="191">
        <v>0</v>
      </c>
      <c r="K1476" s="166">
        <v>0</v>
      </c>
      <c r="L1476" s="166">
        <v>0</v>
      </c>
      <c r="M1476" s="18">
        <v>0</v>
      </c>
      <c r="N1476" s="165">
        <f>VLOOKUP(Table2[[#This Row],[Code]],'MPG Payment'!$B$4:$Z$130,25,0)</f>
        <v>0</v>
      </c>
      <c r="O1476" s="170">
        <f t="shared" si="128"/>
        <v>582</v>
      </c>
      <c r="P1476" t="str">
        <f>IFERROR(VLOOKUP(D1476,'Bank Master'!$C$3:$D$7987,2,0),"Indirect")</f>
        <v>Direct</v>
      </c>
      <c r="Q1476" t="str">
        <f>IFERROR(VLOOKUP(A1476,Table1424[],6,0),0)</f>
        <v>TAYMUNNA KHATUN</v>
      </c>
      <c r="R1476" t="str">
        <f>IFERROR(VLOOKUP(A1476,Table1424[],7,0),0)</f>
        <v>0746010661782</v>
      </c>
      <c r="S1476" t="str">
        <f>IFERROR(VLOOKUP(A1476,Table1424[],8,0),0)</f>
        <v>PUNB0074620</v>
      </c>
      <c r="T1476">
        <f>IFERROR(VLOOKUP(A1476,Table1424[],9,0),0)</f>
        <v>0</v>
      </c>
      <c r="U1476" s="40">
        <f>IFERROR(VLOOKUP(A1476,Table1424[],10,0),0)</f>
        <v>46168</v>
      </c>
      <c r="V1476">
        <f t="shared" si="129"/>
        <v>1</v>
      </c>
      <c r="W1476" t="str">
        <f t="shared" si="130"/>
        <v>Available</v>
      </c>
      <c r="X1476" s="164" t="str" cm="1">
        <f t="array" aca="1" ref="X1476" ca="1">SUBSTITUTE(SUBSTITUTE(MID(CELL("filename"),FIND("[",CELL("filename"))+1,FIND("]",CELL("filename"))-FIND("[",CELL("filename"))-1)," JH Farmer Payment-",""),".xlsx","")</f>
        <v>Indent</v>
      </c>
      <c r="Y1476" s="13">
        <f t="shared" si="131"/>
        <v>14.421943342776204</v>
      </c>
      <c r="Z1476" s="3">
        <v>0</v>
      </c>
    </row>
    <row r="1477" spans="1:26" x14ac:dyDescent="0.25">
      <c r="A1477" t="str">
        <f>CONCATENATE(Table2[[#This Row],[Code]],Table2[[#This Row],[Farmers Code]])</f>
        <v>200900140003</v>
      </c>
      <c r="B1477" s="1" t="str">
        <f>INDEX('MPG Payment'!$A:$A,MATCH(Table2[[#This Row],[Code]],'MPG Payment'!B:B,0))</f>
        <v>BMC Code :2009</v>
      </c>
      <c r="C1477" t="str">
        <f>VLOOKUP(Table2[[#This Row],[Code]],'MPG Payment'!B:C,2,0)</f>
        <v>HUTAR</v>
      </c>
      <c r="D1477" s="17">
        <v>20090014</v>
      </c>
      <c r="E1477" s="17" t="s">
        <v>0</v>
      </c>
      <c r="F1477" s="1">
        <v>14</v>
      </c>
      <c r="G1477" s="13">
        <v>74.350000000000009</v>
      </c>
      <c r="H1477" s="13">
        <v>3096.2908999999995</v>
      </c>
      <c r="I1477" s="166">
        <v>0</v>
      </c>
      <c r="J1477" s="191">
        <v>0</v>
      </c>
      <c r="K1477" s="166">
        <v>0</v>
      </c>
      <c r="L1477" s="166">
        <v>0</v>
      </c>
      <c r="M1477" s="18">
        <v>0</v>
      </c>
      <c r="N1477" s="165">
        <f>VLOOKUP(Table2[[#This Row],[Code]],'MPG Payment'!$B$4:$Z$130,25,0)</f>
        <v>0</v>
      </c>
      <c r="O1477" s="170">
        <f t="shared" ref="O1477:O1521" si="132">IF(N1477="Yes",0,ROUND((H1477-I1477-J1477-K1477-L1477-M1477),0))</f>
        <v>3096</v>
      </c>
      <c r="P1477" t="str">
        <f>IFERROR(VLOOKUP(D1477,'Bank Master'!$C$3:$D$7987,2,0),"Indirect")</f>
        <v>Direct</v>
      </c>
      <c r="Q1477" t="str">
        <f>IFERROR(VLOOKUP(A1477,Table1424[],6,0),0)</f>
        <v>MUNERA KHATOON</v>
      </c>
      <c r="R1477" t="str">
        <f>IFERROR(VLOOKUP(A1477,Table1424[],7,0),0)</f>
        <v>84035039078</v>
      </c>
      <c r="S1477" t="str">
        <f>IFERROR(VLOOKUP(A1477,Table1424[],8,0),0)</f>
        <v>SBIN0RRVCGB</v>
      </c>
      <c r="T1477">
        <f>IFERROR(VLOOKUP(A1477,Table1424[],9,0),0)</f>
        <v>0</v>
      </c>
      <c r="U1477" s="40">
        <f>IFERROR(VLOOKUP(A1477,Table1424[],10,0),0)</f>
        <v>45936</v>
      </c>
      <c r="V1477">
        <f t="shared" ref="V1477:V1521" si="133">IF(G1477&gt;0,1,0)</f>
        <v>1</v>
      </c>
      <c r="W1477" t="str">
        <f t="shared" ref="W1477:W1521" si="134">IF(Q1477=0,"Not Available","Available")</f>
        <v>Available</v>
      </c>
      <c r="X1477" s="164" t="str" cm="1">
        <f t="array" aca="1" ref="X1477" ca="1">SUBSTITUTE(SUBSTITUTE(MID(CELL("filename"),FIND("[",CELL("filename"))+1,FIND("]",CELL("filename"))-FIND("[",CELL("filename"))-1)," JH Farmer Payment-",""),".xlsx","")</f>
        <v>Indent</v>
      </c>
      <c r="Y1477" s="13">
        <f t="shared" si="131"/>
        <v>29.151360188298582</v>
      </c>
      <c r="Z1477" s="3">
        <v>0</v>
      </c>
    </row>
    <row r="1478" spans="1:26" x14ac:dyDescent="0.25">
      <c r="A1478" t="str">
        <f>CONCATENATE(Table2[[#This Row],[Code]],Table2[[#This Row],[Farmers Code]])</f>
        <v>200900140004</v>
      </c>
      <c r="B1478" s="1" t="str">
        <f>INDEX('MPG Payment'!$A:$A,MATCH(Table2[[#This Row],[Code]],'MPG Payment'!B:B,0))</f>
        <v>BMC Code :2009</v>
      </c>
      <c r="C1478" t="str">
        <f>VLOOKUP(Table2[[#This Row],[Code]],'MPG Payment'!B:C,2,0)</f>
        <v>HUTAR</v>
      </c>
      <c r="D1478" s="17">
        <v>20090014</v>
      </c>
      <c r="E1478" s="17" t="s">
        <v>1</v>
      </c>
      <c r="F1478" s="1">
        <v>14</v>
      </c>
      <c r="G1478" s="13">
        <v>103.28</v>
      </c>
      <c r="H1478" s="13">
        <v>4061.8525</v>
      </c>
      <c r="I1478" s="166">
        <v>0</v>
      </c>
      <c r="J1478" s="191">
        <v>0</v>
      </c>
      <c r="K1478" s="166">
        <v>0</v>
      </c>
      <c r="L1478" s="166">
        <v>0</v>
      </c>
      <c r="M1478" s="18">
        <v>0</v>
      </c>
      <c r="N1478" s="165">
        <f>VLOOKUP(Table2[[#This Row],[Code]],'MPG Payment'!$B$4:$Z$130,25,0)</f>
        <v>0</v>
      </c>
      <c r="O1478" s="170">
        <f t="shared" si="132"/>
        <v>4062</v>
      </c>
      <c r="P1478" t="str">
        <f>IFERROR(VLOOKUP(D1478,'Bank Master'!$C$3:$D$7987,2,0),"Indirect")</f>
        <v>Direct</v>
      </c>
      <c r="Q1478" t="str">
        <f>IFERROR(VLOOKUP(A1478,Table1424[],6,0),0)</f>
        <v>HINA ORAON</v>
      </c>
      <c r="R1478" t="str">
        <f>IFERROR(VLOOKUP(A1478,Table1424[],7,0),0)</f>
        <v>22010909464</v>
      </c>
      <c r="S1478" t="str">
        <f>IFERROR(VLOOKUP(A1478,Table1424[],8,0),0)</f>
        <v>SBIN0RRVCGB</v>
      </c>
      <c r="T1478">
        <f>IFERROR(VLOOKUP(A1478,Table1424[],9,0),0)</f>
        <v>0</v>
      </c>
      <c r="U1478" s="40">
        <f>IFERROR(VLOOKUP(A1478,Table1424[],10,0),0)</f>
        <v>45936</v>
      </c>
      <c r="V1478">
        <f t="shared" si="133"/>
        <v>1</v>
      </c>
      <c r="W1478" t="str">
        <f t="shared" si="134"/>
        <v>Available</v>
      </c>
      <c r="X1478" s="164" t="str" cm="1">
        <f t="array" aca="1" ref="X1478" ca="1">SUBSTITUTE(SUBSTITUTE(MID(CELL("filename"),FIND("[",CELL("filename"))+1,FIND("]",CELL("filename"))-FIND("[",CELL("filename"))-1)," JH Farmer Payment-",""),".xlsx","")</f>
        <v>Indent</v>
      </c>
      <c r="Y1478" s="13">
        <f t="shared" si="131"/>
        <v>27.529984024012396</v>
      </c>
      <c r="Z1478" s="3">
        <v>0</v>
      </c>
    </row>
    <row r="1479" spans="1:26" x14ac:dyDescent="0.25">
      <c r="A1479" t="str">
        <f>CONCATENATE(Table2[[#This Row],[Code]],Table2[[#This Row],[Farmers Code]])</f>
        <v>200900140005</v>
      </c>
      <c r="B1479" s="1" t="str">
        <f>INDEX('MPG Payment'!$A:$A,MATCH(Table2[[#This Row],[Code]],'MPG Payment'!B:B,0))</f>
        <v>BMC Code :2009</v>
      </c>
      <c r="C1479" t="str">
        <f>VLOOKUP(Table2[[#This Row],[Code]],'MPG Payment'!B:C,2,0)</f>
        <v>HUTAR</v>
      </c>
      <c r="D1479" s="17">
        <v>20090014</v>
      </c>
      <c r="E1479" s="17" t="s">
        <v>18</v>
      </c>
      <c r="F1479" s="1">
        <v>7</v>
      </c>
      <c r="G1479" s="13">
        <v>13.47</v>
      </c>
      <c r="H1479" s="13">
        <v>641.02019999999993</v>
      </c>
      <c r="I1479" s="166">
        <v>0</v>
      </c>
      <c r="J1479" s="191">
        <v>0</v>
      </c>
      <c r="K1479" s="166">
        <v>0</v>
      </c>
      <c r="L1479" s="166">
        <v>0</v>
      </c>
      <c r="M1479" s="18">
        <v>0</v>
      </c>
      <c r="N1479" s="165">
        <f>VLOOKUP(Table2[[#This Row],[Code]],'MPG Payment'!$B$4:$Z$130,25,0)</f>
        <v>0</v>
      </c>
      <c r="O1479" s="170">
        <f t="shared" si="132"/>
        <v>641</v>
      </c>
      <c r="P1479" t="str">
        <f>IFERROR(VLOOKUP(D1479,'Bank Master'!$C$3:$D$7987,2,0),"Indirect")</f>
        <v>Direct</v>
      </c>
      <c r="Q1479" t="str">
        <f>IFERROR(VLOOKUP(A1479,Table1424[],6,0),0)</f>
        <v>TARANUM KHATUN</v>
      </c>
      <c r="R1479" t="str">
        <f>IFERROR(VLOOKUP(A1479,Table1424[],7,0),0)</f>
        <v>84035105500</v>
      </c>
      <c r="S1479" t="str">
        <f>IFERROR(VLOOKUP(A1479,Table1424[],8,0),0)</f>
        <v>SBIN0RRVCGB</v>
      </c>
      <c r="T1479">
        <f>IFERROR(VLOOKUP(A1479,Table1424[],9,0),0)</f>
        <v>0</v>
      </c>
      <c r="U1479" s="40">
        <f>IFERROR(VLOOKUP(A1479,Table1424[],10,0),0)</f>
        <v>46146</v>
      </c>
      <c r="V1479">
        <f t="shared" si="133"/>
        <v>1</v>
      </c>
      <c r="W1479" t="str">
        <f t="shared" si="134"/>
        <v>Available</v>
      </c>
      <c r="X1479" s="164" t="str" cm="1">
        <f t="array" aca="1" ref="X1479" ca="1">SUBSTITUTE(SUBSTITUTE(MID(CELL("filename"),FIND("[",CELL("filename"))+1,FIND("]",CELL("filename"))-FIND("[",CELL("filename"))-1)," JH Farmer Payment-",""),".xlsx","")</f>
        <v>Indent</v>
      </c>
      <c r="Y1479" s="13">
        <f t="shared" si="131"/>
        <v>16.656055679287302</v>
      </c>
      <c r="Z1479" s="3">
        <v>0</v>
      </c>
    </row>
    <row r="1480" spans="1:26" x14ac:dyDescent="0.25">
      <c r="A1480" t="str">
        <f>CONCATENATE(Table2[[#This Row],[Code]],Table2[[#This Row],[Farmers Code]])</f>
        <v>200900140011</v>
      </c>
      <c r="B1480" s="1" t="str">
        <f>INDEX('MPG Payment'!$A:$A,MATCH(Table2[[#This Row],[Code]],'MPG Payment'!B:B,0))</f>
        <v>BMC Code :2009</v>
      </c>
      <c r="C1480" t="str">
        <f>VLOOKUP(Table2[[#This Row],[Code]],'MPG Payment'!B:C,2,0)</f>
        <v>HUTAR</v>
      </c>
      <c r="D1480" s="17">
        <v>20090014</v>
      </c>
      <c r="E1480" s="17" t="s">
        <v>22</v>
      </c>
      <c r="F1480" s="1">
        <v>14</v>
      </c>
      <c r="G1480" s="13">
        <v>287.56</v>
      </c>
      <c r="H1480" s="13">
        <v>11030.3073</v>
      </c>
      <c r="I1480" s="166">
        <v>0</v>
      </c>
      <c r="J1480" s="191">
        <v>0</v>
      </c>
      <c r="K1480" s="166">
        <v>0</v>
      </c>
      <c r="L1480" s="166">
        <v>0</v>
      </c>
      <c r="M1480" s="18">
        <v>0</v>
      </c>
      <c r="N1480" s="165">
        <f>VLOOKUP(Table2[[#This Row],[Code]],'MPG Payment'!$B$4:$Z$130,25,0)</f>
        <v>0</v>
      </c>
      <c r="O1480" s="170">
        <f t="shared" si="132"/>
        <v>11030</v>
      </c>
      <c r="P1480" t="str">
        <f>IFERROR(VLOOKUP(D1480,'Bank Master'!$C$3:$D$7987,2,0),"Indirect")</f>
        <v>Direct</v>
      </c>
      <c r="Q1480" t="str">
        <f>IFERROR(VLOOKUP(A1480,Table1424[],6,0),0)</f>
        <v>SAMINA KHATUN</v>
      </c>
      <c r="R1480" t="str">
        <f>IFERROR(VLOOKUP(A1480,Table1424[],7,0),0)</f>
        <v>22010918174</v>
      </c>
      <c r="S1480" t="str">
        <f>IFERROR(VLOOKUP(A1480,Table1424[],8,0),0)</f>
        <v>SBIN0RRVCGB</v>
      </c>
      <c r="T1480">
        <f>IFERROR(VLOOKUP(A1480,Table1424[],9,0),0)</f>
        <v>0</v>
      </c>
      <c r="U1480" s="40">
        <f>IFERROR(VLOOKUP(A1480,Table1424[],10,0),0)</f>
        <v>45978</v>
      </c>
      <c r="V1480">
        <f t="shared" si="133"/>
        <v>1</v>
      </c>
      <c r="W1480" t="str">
        <f t="shared" si="134"/>
        <v>Available</v>
      </c>
      <c r="X1480" s="164" t="str" cm="1">
        <f t="array" aca="1" ref="X1480" ca="1">SUBSTITUTE(SUBSTITUTE(MID(CELL("filename"),FIND("[",CELL("filename"))+1,FIND("]",CELL("filename"))-FIND("[",CELL("filename"))-1)," JH Farmer Payment-",""),".xlsx","")</f>
        <v>Indent</v>
      </c>
      <c r="Y1480" s="13">
        <f t="shared" si="131"/>
        <v>26.850796738072056</v>
      </c>
      <c r="Z1480" s="3">
        <v>0</v>
      </c>
    </row>
    <row r="1481" spans="1:26" x14ac:dyDescent="0.25">
      <c r="A1481" t="str">
        <f>CONCATENATE(Table2[[#This Row],[Code]],Table2[[#This Row],[Farmers Code]])</f>
        <v>200900140012</v>
      </c>
      <c r="B1481" s="1" t="str">
        <f>INDEX('MPG Payment'!$A:$A,MATCH(Table2[[#This Row],[Code]],'MPG Payment'!B:B,0))</f>
        <v>BMC Code :2009</v>
      </c>
      <c r="C1481" t="str">
        <f>VLOOKUP(Table2[[#This Row],[Code]],'MPG Payment'!B:C,2,0)</f>
        <v>HUTAR</v>
      </c>
      <c r="D1481" s="17">
        <v>20090014</v>
      </c>
      <c r="E1481" s="17" t="s">
        <v>40</v>
      </c>
      <c r="F1481" s="1">
        <v>7</v>
      </c>
      <c r="G1481" s="13">
        <v>36.410000000000004</v>
      </c>
      <c r="H1481" s="13">
        <v>1699.9128999999998</v>
      </c>
      <c r="I1481" s="166">
        <v>0</v>
      </c>
      <c r="J1481" s="191">
        <v>0</v>
      </c>
      <c r="K1481" s="166">
        <v>0</v>
      </c>
      <c r="L1481" s="166">
        <v>0</v>
      </c>
      <c r="M1481" s="18">
        <v>0</v>
      </c>
      <c r="N1481" s="165">
        <f>VLOOKUP(Table2[[#This Row],[Code]],'MPG Payment'!$B$4:$Z$130,25,0)</f>
        <v>0</v>
      </c>
      <c r="O1481" s="170">
        <f t="shared" si="132"/>
        <v>1700</v>
      </c>
      <c r="P1481" t="str">
        <f>IFERROR(VLOOKUP(D1481,'Bank Master'!$C$3:$D$7987,2,0),"Indirect")</f>
        <v>Direct</v>
      </c>
      <c r="Q1481" t="str">
        <f>IFERROR(VLOOKUP(A1481,Table1424[],6,0),0)</f>
        <v>SURENDRA OARON</v>
      </c>
      <c r="R1481" t="str">
        <f>IFERROR(VLOOKUP(A1481,Table1424[],7,0),0)</f>
        <v>84061089109</v>
      </c>
      <c r="S1481" t="str">
        <f>IFERROR(VLOOKUP(A1481,Table1424[],8,0),0)</f>
        <v>SBIN0RRVCGB</v>
      </c>
      <c r="T1481">
        <f>IFERROR(VLOOKUP(A1481,Table1424[],9,0),0)</f>
        <v>0</v>
      </c>
      <c r="U1481" s="40">
        <f>IFERROR(VLOOKUP(A1481,Table1424[],10,0),0)</f>
        <v>45978</v>
      </c>
      <c r="V1481">
        <f t="shared" si="133"/>
        <v>1</v>
      </c>
      <c r="W1481" t="str">
        <f t="shared" si="134"/>
        <v>Available</v>
      </c>
      <c r="X1481" s="164" t="str" cm="1">
        <f t="array" aca="1" ref="X1481" ca="1">SUBSTITUTE(SUBSTITUTE(MID(CELL("filename"),FIND("[",CELL("filename"))+1,FIND("]",CELL("filename"))-FIND("[",CELL("filename"))-1)," JH Farmer Payment-",""),".xlsx","")</f>
        <v>Indent</v>
      </c>
      <c r="Y1481" s="13">
        <f t="shared" si="131"/>
        <v>16.340827107937379</v>
      </c>
      <c r="Z1481" s="3">
        <v>0</v>
      </c>
    </row>
    <row r="1482" spans="1:26" x14ac:dyDescent="0.25">
      <c r="A1482" t="str">
        <f>CONCATENATE(Table2[[#This Row],[Code]],Table2[[#This Row],[Farmers Code]])</f>
        <v>200900140013</v>
      </c>
      <c r="B1482" s="1" t="str">
        <f>INDEX('MPG Payment'!$A:$A,MATCH(Table2[[#This Row],[Code]],'MPG Payment'!B:B,0))</f>
        <v>BMC Code :2009</v>
      </c>
      <c r="C1482" t="str">
        <f>VLOOKUP(Table2[[#This Row],[Code]],'MPG Payment'!B:C,2,0)</f>
        <v>HUTAR</v>
      </c>
      <c r="D1482" s="17">
        <v>20090014</v>
      </c>
      <c r="E1482" s="17" t="s">
        <v>23</v>
      </c>
      <c r="F1482" s="1">
        <v>12</v>
      </c>
      <c r="G1482" s="13">
        <v>55.059999999999995</v>
      </c>
      <c r="H1482" s="13">
        <v>2246.2242999999999</v>
      </c>
      <c r="I1482" s="166">
        <v>0</v>
      </c>
      <c r="J1482" s="191">
        <v>0</v>
      </c>
      <c r="K1482" s="166">
        <v>0</v>
      </c>
      <c r="L1482" s="166">
        <v>0</v>
      </c>
      <c r="M1482" s="18">
        <v>0</v>
      </c>
      <c r="N1482" s="165">
        <f>VLOOKUP(Table2[[#This Row],[Code]],'MPG Payment'!$B$4:$Z$130,25,0)</f>
        <v>0</v>
      </c>
      <c r="O1482" s="170">
        <f t="shared" si="132"/>
        <v>2246</v>
      </c>
      <c r="P1482" t="str">
        <f>IFERROR(VLOOKUP(D1482,'Bank Master'!$C$3:$D$7987,2,0),"Indirect")</f>
        <v>Direct</v>
      </c>
      <c r="Q1482" t="str">
        <f>IFERROR(VLOOKUP(A1482,Table1424[],6,0),0)</f>
        <v>MUNNI DEVI</v>
      </c>
      <c r="R1482" t="str">
        <f>IFERROR(VLOOKUP(A1482,Table1424[],7,0),0)</f>
        <v>490310110006241</v>
      </c>
      <c r="S1482" t="str">
        <f>IFERROR(VLOOKUP(A1482,Table1424[],8,0),0)</f>
        <v>BKID0004903</v>
      </c>
      <c r="T1482">
        <f>IFERROR(VLOOKUP(A1482,Table1424[],9,0),0)</f>
        <v>0</v>
      </c>
      <c r="U1482" s="40">
        <f>IFERROR(VLOOKUP(A1482,Table1424[],10,0),0)</f>
        <v>45986</v>
      </c>
      <c r="V1482">
        <f t="shared" si="133"/>
        <v>1</v>
      </c>
      <c r="W1482" t="str">
        <f t="shared" si="134"/>
        <v>Available</v>
      </c>
      <c r="X1482" s="164" t="str" cm="1">
        <f t="array" aca="1" ref="X1482" ca="1">SUBSTITUTE(SUBSTITUTE(MID(CELL("filename"),FIND("[",CELL("filename"))+1,FIND("]",CELL("filename"))-FIND("[",CELL("filename"))-1)," JH Farmer Payment-",""),".xlsx","")</f>
        <v>Indent</v>
      </c>
      <c r="Y1482" s="13">
        <f t="shared" si="131"/>
        <v>24.477562295677448</v>
      </c>
      <c r="Z1482" s="3">
        <v>0</v>
      </c>
    </row>
    <row r="1483" spans="1:26" x14ac:dyDescent="0.25">
      <c r="A1483" t="str">
        <f>CONCATENATE(Table2[[#This Row],[Code]],Table2[[#This Row],[Farmers Code]])</f>
        <v>200900140015</v>
      </c>
      <c r="B1483" s="1" t="str">
        <f>INDEX('MPG Payment'!$A:$A,MATCH(Table2[[#This Row],[Code]],'MPG Payment'!B:B,0))</f>
        <v>BMC Code :2009</v>
      </c>
      <c r="C1483" t="str">
        <f>VLOOKUP(Table2[[#This Row],[Code]],'MPG Payment'!B:C,2,0)</f>
        <v>HUTAR</v>
      </c>
      <c r="D1483" s="17">
        <v>20090014</v>
      </c>
      <c r="E1483" s="17" t="s">
        <v>25</v>
      </c>
      <c r="F1483" s="1">
        <v>13</v>
      </c>
      <c r="G1483" s="13">
        <v>346.78000000000003</v>
      </c>
      <c r="H1483" s="13">
        <v>14771.627799999998</v>
      </c>
      <c r="I1483" s="166">
        <v>0</v>
      </c>
      <c r="J1483" s="191">
        <v>0</v>
      </c>
      <c r="K1483" s="166">
        <v>0</v>
      </c>
      <c r="L1483" s="166">
        <v>6350</v>
      </c>
      <c r="M1483" s="18">
        <v>0</v>
      </c>
      <c r="N1483" s="165">
        <f>VLOOKUP(Table2[[#This Row],[Code]],'MPG Payment'!$B$4:$Z$130,25,0)</f>
        <v>0</v>
      </c>
      <c r="O1483" s="170">
        <f t="shared" si="132"/>
        <v>8422</v>
      </c>
      <c r="P1483" t="str">
        <f>IFERROR(VLOOKUP(D1483,'Bank Master'!$C$3:$D$7987,2,0),"Indirect")</f>
        <v>Direct</v>
      </c>
      <c r="Q1483" t="str">
        <f>IFERROR(VLOOKUP(A1483,Table1424[],6,0),0)</f>
        <v>MUKESH KUMAR SAHU</v>
      </c>
      <c r="R1483" t="str">
        <f>IFERROR(VLOOKUP(A1483,Table1424[],7,0),0)</f>
        <v>490310510001596</v>
      </c>
      <c r="S1483" t="str">
        <f>IFERROR(VLOOKUP(A1483,Table1424[],8,0),0)</f>
        <v>BKID0004903</v>
      </c>
      <c r="T1483">
        <f>IFERROR(VLOOKUP(A1483,Table1424[],9,0),0)</f>
        <v>0</v>
      </c>
      <c r="U1483" s="40">
        <f>IFERROR(VLOOKUP(A1483,Table1424[],10,0),0)</f>
        <v>46006</v>
      </c>
      <c r="V1483">
        <f t="shared" si="133"/>
        <v>1</v>
      </c>
      <c r="W1483" t="str">
        <f t="shared" si="134"/>
        <v>Available</v>
      </c>
      <c r="X1483" s="164" t="str" cm="1">
        <f t="array" aca="1" ref="X1483" ca="1">SUBSTITUTE(SUBSTITUTE(MID(CELL("filename"),FIND("[",CELL("filename"))+1,FIND("]",CELL("filename"))-FIND("[",CELL("filename"))-1)," JH Farmer Payment-",""),".xlsx","")</f>
        <v>Indent</v>
      </c>
      <c r="Y1483" s="13">
        <f t="shared" si="131"/>
        <v>27.687750360459077</v>
      </c>
      <c r="Z1483" s="3">
        <v>0</v>
      </c>
    </row>
    <row r="1484" spans="1:26" x14ac:dyDescent="0.25">
      <c r="A1484" t="str">
        <f>CONCATENATE(Table2[[#This Row],[Code]],Table2[[#This Row],[Farmers Code]])</f>
        <v>200900140016</v>
      </c>
      <c r="B1484" s="1" t="str">
        <f>INDEX('MPG Payment'!$A:$A,MATCH(Table2[[#This Row],[Code]],'MPG Payment'!B:B,0))</f>
        <v>BMC Code :2009</v>
      </c>
      <c r="C1484" t="str">
        <f>VLOOKUP(Table2[[#This Row],[Code]],'MPG Payment'!B:C,2,0)</f>
        <v>HUTAR</v>
      </c>
      <c r="D1484" s="17">
        <v>20090014</v>
      </c>
      <c r="E1484" s="17" t="s">
        <v>26</v>
      </c>
      <c r="F1484" s="1">
        <v>6</v>
      </c>
      <c r="G1484" s="13">
        <v>14.959999999999999</v>
      </c>
      <c r="H1484" s="13">
        <v>704.47389999999996</v>
      </c>
      <c r="I1484" s="166">
        <v>0</v>
      </c>
      <c r="J1484" s="191">
        <v>0</v>
      </c>
      <c r="K1484" s="166">
        <v>0</v>
      </c>
      <c r="L1484" s="166">
        <v>0</v>
      </c>
      <c r="M1484" s="18">
        <v>0</v>
      </c>
      <c r="N1484" s="165">
        <f>VLOOKUP(Table2[[#This Row],[Code]],'MPG Payment'!$B$4:$Z$130,25,0)</f>
        <v>0</v>
      </c>
      <c r="O1484" s="170">
        <f t="shared" si="132"/>
        <v>704</v>
      </c>
      <c r="P1484" t="str">
        <f>IFERROR(VLOOKUP(D1484,'Bank Master'!$C$3:$D$7987,2,0),"Indirect")</f>
        <v>Direct</v>
      </c>
      <c r="Q1484" t="str">
        <f>IFERROR(VLOOKUP(A1484,Table1424[],6,0),0)</f>
        <v>MOHAMMAD ADIL</v>
      </c>
      <c r="R1484" t="str">
        <f>IFERROR(VLOOKUP(A1484,Table1424[],7,0),0)</f>
        <v>22010917839</v>
      </c>
      <c r="S1484" t="str">
        <f>IFERROR(VLOOKUP(A1484,Table1424[],8,0),0)</f>
        <v>SBIN0RRVCGB</v>
      </c>
      <c r="T1484">
        <f>IFERROR(VLOOKUP(A1484,Table1424[],9,0),0)</f>
        <v>0</v>
      </c>
      <c r="U1484" s="40">
        <f>IFERROR(VLOOKUP(A1484,Table1424[],10,0),0)</f>
        <v>46006</v>
      </c>
      <c r="V1484">
        <f t="shared" si="133"/>
        <v>1</v>
      </c>
      <c r="W1484" t="str">
        <f t="shared" si="134"/>
        <v>Available</v>
      </c>
      <c r="X1484" s="164" t="str" cm="1">
        <f t="array" aca="1" ref="X1484" ca="1">SUBSTITUTE(SUBSTITUTE(MID(CELL("filename"),FIND("[",CELL("filename"))+1,FIND("]",CELL("filename"))-FIND("[",CELL("filename"))-1)," JH Farmer Payment-",""),".xlsx","")</f>
        <v>Indent</v>
      </c>
      <c r="Y1484" s="13">
        <f t="shared" si="131"/>
        <v>14.127150401069521</v>
      </c>
      <c r="Z1484" s="3">
        <v>0</v>
      </c>
    </row>
    <row r="1485" spans="1:26" x14ac:dyDescent="0.25">
      <c r="A1485" t="str">
        <f>CONCATENATE(Table2[[#This Row],[Code]],Table2[[#This Row],[Farmers Code]])</f>
        <v>200900140017</v>
      </c>
      <c r="B1485" s="1" t="str">
        <f>INDEX('MPG Payment'!$A:$A,MATCH(Table2[[#This Row],[Code]],'MPG Payment'!B:B,0))</f>
        <v>BMC Code :2009</v>
      </c>
      <c r="C1485" t="str">
        <f>VLOOKUP(Table2[[#This Row],[Code]],'MPG Payment'!B:C,2,0)</f>
        <v>HUTAR</v>
      </c>
      <c r="D1485" s="17">
        <v>20090014</v>
      </c>
      <c r="E1485" s="17" t="s">
        <v>27</v>
      </c>
      <c r="F1485" s="1">
        <v>7</v>
      </c>
      <c r="G1485" s="13">
        <v>22.359999999999996</v>
      </c>
      <c r="H1485" s="13">
        <v>1209.6623000000002</v>
      </c>
      <c r="I1485" s="166">
        <v>0</v>
      </c>
      <c r="J1485" s="191">
        <v>0</v>
      </c>
      <c r="K1485" s="166">
        <v>0</v>
      </c>
      <c r="L1485" s="166">
        <v>0</v>
      </c>
      <c r="M1485" s="18">
        <v>0</v>
      </c>
      <c r="N1485" s="165">
        <f>VLOOKUP(Table2[[#This Row],[Code]],'MPG Payment'!$B$4:$Z$130,25,0)</f>
        <v>0</v>
      </c>
      <c r="O1485" s="170">
        <f t="shared" si="132"/>
        <v>1210</v>
      </c>
      <c r="P1485" t="str">
        <f>IFERROR(VLOOKUP(D1485,'Bank Master'!$C$3:$D$7987,2,0),"Indirect")</f>
        <v>Direct</v>
      </c>
      <c r="Q1485" t="str">
        <f>IFERROR(VLOOKUP(A1485,Table1424[],6,0),0)</f>
        <v>KAJAL KUMARI</v>
      </c>
      <c r="R1485" t="str">
        <f>IFERROR(VLOOKUP(A1485,Table1424[],7,0),0)</f>
        <v>84065405214</v>
      </c>
      <c r="S1485" t="str">
        <f>IFERROR(VLOOKUP(A1485,Table1424[],8,0),0)</f>
        <v>SBIN0RRVCGB</v>
      </c>
      <c r="T1485">
        <f>IFERROR(VLOOKUP(A1485,Table1424[],9,0),0)</f>
        <v>0</v>
      </c>
      <c r="U1485" s="40">
        <f>IFERROR(VLOOKUP(A1485,Table1424[],10,0),0)</f>
        <v>46006</v>
      </c>
      <c r="V1485">
        <f t="shared" si="133"/>
        <v>1</v>
      </c>
      <c r="W1485" t="str">
        <f t="shared" si="134"/>
        <v>Available</v>
      </c>
      <c r="X1485" s="164" t="str" cm="1">
        <f t="array" aca="1" ref="X1485" ca="1">SUBSTITUTE(SUBSTITUTE(MID(CELL("filename"),FIND("[",CELL("filename"))+1,FIND("]",CELL("filename"))-FIND("[",CELL("filename"))-1)," JH Farmer Payment-",""),".xlsx","")</f>
        <v>Indent</v>
      </c>
      <c r="Y1485" s="13">
        <f t="shared" si="131"/>
        <v>18.934785554561728</v>
      </c>
      <c r="Z1485" s="3">
        <v>0</v>
      </c>
    </row>
    <row r="1486" spans="1:26" x14ac:dyDescent="0.25">
      <c r="A1486" t="str">
        <f>CONCATENATE(Table2[[#This Row],[Code]],Table2[[#This Row],[Farmers Code]])</f>
        <v>200900140018</v>
      </c>
      <c r="B1486" s="1" t="str">
        <f>INDEX('MPG Payment'!$A:$A,MATCH(Table2[[#This Row],[Code]],'MPG Payment'!B:B,0))</f>
        <v>BMC Code :2009</v>
      </c>
      <c r="C1486" t="str">
        <f>VLOOKUP(Table2[[#This Row],[Code]],'MPG Payment'!B:C,2,0)</f>
        <v>HUTAR</v>
      </c>
      <c r="D1486" s="17">
        <v>20090014</v>
      </c>
      <c r="E1486" s="17" t="s">
        <v>2</v>
      </c>
      <c r="F1486" s="1">
        <v>11</v>
      </c>
      <c r="G1486" s="13">
        <v>21.279999999999998</v>
      </c>
      <c r="H1486" s="13">
        <v>949.43860000000006</v>
      </c>
      <c r="I1486" s="166">
        <v>0</v>
      </c>
      <c r="J1486" s="191">
        <v>0</v>
      </c>
      <c r="K1486" s="166">
        <v>0</v>
      </c>
      <c r="L1486" s="166">
        <v>0</v>
      </c>
      <c r="M1486" s="18">
        <v>0</v>
      </c>
      <c r="N1486" s="165">
        <f>VLOOKUP(Table2[[#This Row],[Code]],'MPG Payment'!$B$4:$Z$130,25,0)</f>
        <v>0</v>
      </c>
      <c r="O1486" s="170">
        <f t="shared" si="132"/>
        <v>949</v>
      </c>
      <c r="P1486" t="str">
        <f>IFERROR(VLOOKUP(D1486,'Bank Master'!$C$3:$D$7987,2,0),"Indirect")</f>
        <v>Direct</v>
      </c>
      <c r="Q1486" t="str">
        <f>IFERROR(VLOOKUP(A1486,Table1424[],6,0),0)</f>
        <v>AFSANA KHATUN</v>
      </c>
      <c r="R1486" t="str">
        <f>IFERROR(VLOOKUP(A1486,Table1424[],7,0),0)</f>
        <v>22010879063</v>
      </c>
      <c r="S1486" t="str">
        <f>IFERROR(VLOOKUP(A1486,Table1424[],8,0),0)</f>
        <v>SBIN0RRVCGB</v>
      </c>
      <c r="T1486">
        <f>IFERROR(VLOOKUP(A1486,Table1424[],9,0),0)</f>
        <v>0</v>
      </c>
      <c r="U1486" s="40">
        <f>IFERROR(VLOOKUP(A1486,Table1424[],10,0),0)</f>
        <v>46049</v>
      </c>
      <c r="V1486">
        <f t="shared" si="133"/>
        <v>1</v>
      </c>
      <c r="W1486" t="str">
        <f t="shared" si="134"/>
        <v>Available</v>
      </c>
      <c r="X1486" s="164" t="str" cm="1">
        <f t="array" aca="1" ref="X1486" ca="1">SUBSTITUTE(SUBSTITUTE(MID(CELL("filename"),FIND("[",CELL("filename"))+1,FIND("]",CELL("filename"))-FIND("[",CELL("filename"))-1)," JH Farmer Payment-",""),".xlsx","")</f>
        <v>Indent</v>
      </c>
      <c r="Y1486" s="13">
        <f t="shared" si="131"/>
        <v>24.53906156015038</v>
      </c>
      <c r="Z1486" s="3">
        <v>0</v>
      </c>
    </row>
    <row r="1487" spans="1:26" x14ac:dyDescent="0.25">
      <c r="A1487" t="str">
        <f>CONCATENATE(Table2[[#This Row],[Code]],Table2[[#This Row],[Farmers Code]])</f>
        <v>200900140023</v>
      </c>
      <c r="B1487" s="1" t="str">
        <f>INDEX('MPG Payment'!$A:$A,MATCH(Table2[[#This Row],[Code]],'MPG Payment'!B:B,0))</f>
        <v>BMC Code :2009</v>
      </c>
      <c r="C1487" t="str">
        <f>VLOOKUP(Table2[[#This Row],[Code]],'MPG Payment'!B:C,2,0)</f>
        <v>HUTAR</v>
      </c>
      <c r="D1487" s="17">
        <v>20090014</v>
      </c>
      <c r="E1487" s="17" t="s">
        <v>38</v>
      </c>
      <c r="F1487" s="1">
        <v>14</v>
      </c>
      <c r="G1487" s="13">
        <v>59.39</v>
      </c>
      <c r="H1487" s="13">
        <v>2413.2109</v>
      </c>
      <c r="I1487" s="166">
        <v>0</v>
      </c>
      <c r="J1487" s="191">
        <v>0</v>
      </c>
      <c r="K1487" s="166">
        <v>0</v>
      </c>
      <c r="L1487" s="166">
        <v>0</v>
      </c>
      <c r="M1487" s="18">
        <v>0</v>
      </c>
      <c r="N1487" s="165">
        <f>VLOOKUP(Table2[[#This Row],[Code]],'MPG Payment'!$B$4:$Z$130,25,0)</f>
        <v>0</v>
      </c>
      <c r="O1487" s="170">
        <f t="shared" si="132"/>
        <v>2413</v>
      </c>
      <c r="P1487" t="str">
        <f>IFERROR(VLOOKUP(D1487,'Bank Master'!$C$3:$D$7987,2,0),"Indirect")</f>
        <v>Direct</v>
      </c>
      <c r="Q1487" t="str">
        <f>IFERROR(VLOOKUP(A1487,Table1424[],6,0),0)</f>
        <v>SHANTI ORAON</v>
      </c>
      <c r="R1487" t="str">
        <f>IFERROR(VLOOKUP(A1487,Table1424[],7,0),0)</f>
        <v>22010848637</v>
      </c>
      <c r="S1487" t="str">
        <f>IFERROR(VLOOKUP(A1487,Table1424[],8,0),0)</f>
        <v>SBIN0RRVCGB</v>
      </c>
      <c r="T1487">
        <f>IFERROR(VLOOKUP(A1487,Table1424[],9,0),0)</f>
        <v>0</v>
      </c>
      <c r="U1487" s="40">
        <f>IFERROR(VLOOKUP(A1487,Table1424[],10,0),0)</f>
        <v>46034</v>
      </c>
      <c r="V1487">
        <f t="shared" si="133"/>
        <v>1</v>
      </c>
      <c r="W1487" t="str">
        <f t="shared" si="134"/>
        <v>Available</v>
      </c>
      <c r="X1487" s="164" t="str" cm="1">
        <f t="array" aca="1" ref="X1487" ca="1">SUBSTITUTE(SUBSTITUTE(MID(CELL("filename"),FIND("[",CELL("filename"))+1,FIND("]",CELL("filename"))-FIND("[",CELL("filename"))-1)," JH Farmer Payment-",""),".xlsx","")</f>
        <v>Indent</v>
      </c>
      <c r="Y1487" s="13">
        <f t="shared" si="131"/>
        <v>28.443300724027619</v>
      </c>
      <c r="Z1487" s="3">
        <v>0</v>
      </c>
    </row>
    <row r="1488" spans="1:26" x14ac:dyDescent="0.25">
      <c r="A1488" t="str">
        <f>CONCATENATE(Table2[[#This Row],[Code]],Table2[[#This Row],[Farmers Code]])</f>
        <v>200900140024</v>
      </c>
      <c r="B1488" s="1" t="str">
        <f>INDEX('MPG Payment'!$A:$A,MATCH(Table2[[#This Row],[Code]],'MPG Payment'!B:B,0))</f>
        <v>BMC Code :2009</v>
      </c>
      <c r="C1488" t="str">
        <f>VLOOKUP(Table2[[#This Row],[Code]],'MPG Payment'!B:C,2,0)</f>
        <v>HUTAR</v>
      </c>
      <c r="D1488" s="17">
        <v>20090014</v>
      </c>
      <c r="E1488" s="17" t="s">
        <v>29</v>
      </c>
      <c r="F1488" s="1">
        <v>14</v>
      </c>
      <c r="G1488" s="13">
        <v>46.37</v>
      </c>
      <c r="H1488" s="13">
        <v>1974.3966000000005</v>
      </c>
      <c r="I1488" s="166">
        <v>0</v>
      </c>
      <c r="J1488" s="191">
        <v>0</v>
      </c>
      <c r="K1488" s="166">
        <v>0</v>
      </c>
      <c r="L1488" s="166">
        <v>0</v>
      </c>
      <c r="M1488" s="18">
        <v>0</v>
      </c>
      <c r="N1488" s="165">
        <f>VLOOKUP(Table2[[#This Row],[Code]],'MPG Payment'!$B$4:$Z$130,25,0)</f>
        <v>0</v>
      </c>
      <c r="O1488" s="170">
        <f t="shared" si="132"/>
        <v>1974</v>
      </c>
      <c r="P1488" t="str">
        <f>IFERROR(VLOOKUP(D1488,'Bank Master'!$C$3:$D$7987,2,0),"Indirect")</f>
        <v>Direct</v>
      </c>
      <c r="Q1488" t="str">
        <f>IFERROR(VLOOKUP(A1488,Table1424[],6,0),0)</f>
        <v>RAFAT FATMI</v>
      </c>
      <c r="R1488" t="str">
        <f>IFERROR(VLOOKUP(A1488,Table1424[],7,0),0)</f>
        <v>22010884596</v>
      </c>
      <c r="S1488" t="str">
        <f>IFERROR(VLOOKUP(A1488,Table1424[],8,0),0)</f>
        <v>SBIN0RRVCGB</v>
      </c>
      <c r="T1488">
        <f>IFERROR(VLOOKUP(A1488,Table1424[],9,0),0)</f>
        <v>0</v>
      </c>
      <c r="U1488" s="40">
        <f>IFERROR(VLOOKUP(A1488,Table1424[],10,0),0)</f>
        <v>46041</v>
      </c>
      <c r="V1488">
        <f t="shared" si="133"/>
        <v>1</v>
      </c>
      <c r="W1488" t="str">
        <f t="shared" si="134"/>
        <v>Available</v>
      </c>
      <c r="X1488" s="164" t="str" cm="1">
        <f t="array" aca="1" ref="X1488" ca="1">SUBSTITUTE(SUBSTITUTE(MID(CELL("filename"),FIND("[",CELL("filename"))+1,FIND("]",CELL("filename"))-FIND("[",CELL("filename"))-1)," JH Farmer Payment-",""),".xlsx","")</f>
        <v>Indent</v>
      </c>
      <c r="Y1488" s="13">
        <f t="shared" si="131"/>
        <v>29.805426353245647</v>
      </c>
      <c r="Z1488" s="3">
        <v>0</v>
      </c>
    </row>
    <row r="1489" spans="1:26" x14ac:dyDescent="0.25">
      <c r="A1489" t="str">
        <f>CONCATENATE(Table2[[#This Row],[Code]],Table2[[#This Row],[Farmers Code]])</f>
        <v>200900140025</v>
      </c>
      <c r="B1489" s="1" t="str">
        <f>INDEX('MPG Payment'!$A:$A,MATCH(Table2[[#This Row],[Code]],'MPG Payment'!B:B,0))</f>
        <v>BMC Code :2009</v>
      </c>
      <c r="C1489" t="str">
        <f>VLOOKUP(Table2[[#This Row],[Code]],'MPG Payment'!B:C,2,0)</f>
        <v>HUTAR</v>
      </c>
      <c r="D1489" s="17">
        <v>20090014</v>
      </c>
      <c r="E1489" s="17" t="s">
        <v>5</v>
      </c>
      <c r="F1489" s="1">
        <v>6</v>
      </c>
      <c r="G1489" s="13">
        <v>20.490000000000002</v>
      </c>
      <c r="H1489" s="13">
        <v>842.49</v>
      </c>
      <c r="I1489" s="166">
        <v>0</v>
      </c>
      <c r="J1489" s="191">
        <v>0</v>
      </c>
      <c r="K1489" s="166">
        <v>0</v>
      </c>
      <c r="L1489" s="166">
        <v>0</v>
      </c>
      <c r="M1489" s="18">
        <v>0</v>
      </c>
      <c r="N1489" s="165">
        <f>VLOOKUP(Table2[[#This Row],[Code]],'MPG Payment'!$B$4:$Z$130,25,0)</f>
        <v>0</v>
      </c>
      <c r="O1489" s="170">
        <f t="shared" si="132"/>
        <v>842</v>
      </c>
      <c r="P1489" t="str">
        <f>IFERROR(VLOOKUP(D1489,'Bank Master'!$C$3:$D$7987,2,0),"Indirect")</f>
        <v>Direct</v>
      </c>
      <c r="Q1489" t="str">
        <f>IFERROR(VLOOKUP(A1489,Table1424[],6,0),0)</f>
        <v>PARWEEN NISHA</v>
      </c>
      <c r="R1489" t="str">
        <f>IFERROR(VLOOKUP(A1489,Table1424[],7,0),0)</f>
        <v>488018210015235</v>
      </c>
      <c r="S1489" t="str">
        <f>IFERROR(VLOOKUP(A1489,Table1424[],8,0),0)</f>
        <v>BKID0004880</v>
      </c>
      <c r="T1489">
        <f>IFERROR(VLOOKUP(A1489,Table1424[],9,0),0)</f>
        <v>0</v>
      </c>
      <c r="U1489" s="40">
        <f>IFERROR(VLOOKUP(A1489,Table1424[],10,0),0)</f>
        <v>46041</v>
      </c>
      <c r="V1489">
        <f t="shared" si="133"/>
        <v>1</v>
      </c>
      <c r="W1489" t="str">
        <f t="shared" si="134"/>
        <v>Available</v>
      </c>
      <c r="X1489" s="164" t="str" cm="1">
        <f t="array" aca="1" ref="X1489" ca="1">SUBSTITUTE(SUBSTITUTE(MID(CELL("filename"),FIND("[",CELL("filename"))+1,FIND("]",CELL("filename"))-FIND("[",CELL("filename"))-1)," JH Farmer Payment-",""),".xlsx","")</f>
        <v>Indent</v>
      </c>
      <c r="Y1489" s="13">
        <f t="shared" si="131"/>
        <v>12.335139092240118</v>
      </c>
      <c r="Z1489" s="3">
        <v>0</v>
      </c>
    </row>
    <row r="1490" spans="1:26" x14ac:dyDescent="0.25">
      <c r="A1490" t="str">
        <f>CONCATENATE(Table2[[#This Row],[Code]],Table2[[#This Row],[Farmers Code]])</f>
        <v>200900140026</v>
      </c>
      <c r="B1490" s="1" t="str">
        <f>INDEX('MPG Payment'!$A:$A,MATCH(Table2[[#This Row],[Code]],'MPG Payment'!B:B,0))</f>
        <v>BMC Code :2009</v>
      </c>
      <c r="C1490" t="str">
        <f>VLOOKUP(Table2[[#This Row],[Code]],'MPG Payment'!B:C,2,0)</f>
        <v>HUTAR</v>
      </c>
      <c r="D1490" s="17">
        <v>20090014</v>
      </c>
      <c r="E1490" s="17" t="s">
        <v>39</v>
      </c>
      <c r="F1490" s="1">
        <v>6</v>
      </c>
      <c r="G1490" s="13">
        <v>19.279999999999998</v>
      </c>
      <c r="H1490" s="13">
        <v>861.72029999999995</v>
      </c>
      <c r="I1490" s="166">
        <v>0</v>
      </c>
      <c r="J1490" s="191">
        <v>0</v>
      </c>
      <c r="K1490" s="166">
        <v>0</v>
      </c>
      <c r="L1490" s="166">
        <v>0</v>
      </c>
      <c r="M1490" s="18">
        <v>0</v>
      </c>
      <c r="N1490" s="165">
        <f>VLOOKUP(Table2[[#This Row],[Code]],'MPG Payment'!$B$4:$Z$130,25,0)</f>
        <v>0</v>
      </c>
      <c r="O1490" s="170">
        <f t="shared" si="132"/>
        <v>862</v>
      </c>
      <c r="P1490" t="str">
        <f>IFERROR(VLOOKUP(D1490,'Bank Master'!$C$3:$D$7987,2,0),"Indirect")</f>
        <v>Direct</v>
      </c>
      <c r="Q1490" t="str">
        <f>IFERROR(VLOOKUP(A1490,Table1424[],6,0),0)</f>
        <v>AJUL ANSARI</v>
      </c>
      <c r="R1490" t="str">
        <f>IFERROR(VLOOKUP(A1490,Table1424[],7,0),0)</f>
        <v>84053168194</v>
      </c>
      <c r="S1490" t="str">
        <f>IFERROR(VLOOKUP(A1490,Table1424[],8,0),0)</f>
        <v>SBIN0RRVCGB</v>
      </c>
      <c r="T1490">
        <f>IFERROR(VLOOKUP(A1490,Table1424[],9,0),0)</f>
        <v>0</v>
      </c>
      <c r="U1490" s="40">
        <f>IFERROR(VLOOKUP(A1490,Table1424[],10,0),0)</f>
        <v>46041</v>
      </c>
      <c r="V1490">
        <f t="shared" si="133"/>
        <v>1</v>
      </c>
      <c r="W1490" t="str">
        <f t="shared" si="134"/>
        <v>Available</v>
      </c>
      <c r="X1490" s="164" t="str" cm="1">
        <f t="array" aca="1" ref="X1490" ca="1">SUBSTITUTE(SUBSTITUTE(MID(CELL("filename"),FIND("[",CELL("filename"))+1,FIND("]",CELL("filename"))-FIND("[",CELL("filename"))-1)," JH Farmer Payment-",""),".xlsx","")</f>
        <v>Indent</v>
      </c>
      <c r="Y1490" s="13">
        <f t="shared" si="131"/>
        <v>13.408510892116187</v>
      </c>
      <c r="Z1490" s="3">
        <v>0</v>
      </c>
    </row>
    <row r="1491" spans="1:26" x14ac:dyDescent="0.25">
      <c r="A1491" t="str">
        <f>CONCATENATE(Table2[[#This Row],[Code]],Table2[[#This Row],[Farmers Code]])</f>
        <v>200900140027</v>
      </c>
      <c r="B1491" s="1" t="str">
        <f>INDEX('MPG Payment'!$A:$A,MATCH(Table2[[#This Row],[Code]],'MPG Payment'!B:B,0))</f>
        <v>BMC Code :2009</v>
      </c>
      <c r="C1491" t="str">
        <f>VLOOKUP(Table2[[#This Row],[Code]],'MPG Payment'!B:C,2,0)</f>
        <v>HUTAR</v>
      </c>
      <c r="D1491" s="17">
        <v>20090014</v>
      </c>
      <c r="E1491" s="17" t="s">
        <v>6</v>
      </c>
      <c r="F1491" s="1">
        <v>13</v>
      </c>
      <c r="G1491" s="13">
        <v>96.77000000000001</v>
      </c>
      <c r="H1491" s="13">
        <v>4135.5607</v>
      </c>
      <c r="I1491" s="166">
        <v>0</v>
      </c>
      <c r="J1491" s="191">
        <v>0</v>
      </c>
      <c r="K1491" s="166">
        <v>0</v>
      </c>
      <c r="L1491" s="166">
        <v>0</v>
      </c>
      <c r="M1491" s="18">
        <v>0</v>
      </c>
      <c r="N1491" s="165">
        <f>VLOOKUP(Table2[[#This Row],[Code]],'MPG Payment'!$B$4:$Z$130,25,0)</f>
        <v>0</v>
      </c>
      <c r="O1491" s="170">
        <f t="shared" si="132"/>
        <v>4136</v>
      </c>
      <c r="P1491" t="str">
        <f>IFERROR(VLOOKUP(D1491,'Bank Master'!$C$3:$D$7987,2,0),"Indirect")</f>
        <v>Direct</v>
      </c>
      <c r="Q1491" t="str">
        <f>IFERROR(VLOOKUP(A1491,Table1424[],6,0),0)</f>
        <v>RAJESH GOP</v>
      </c>
      <c r="R1491" t="str">
        <f>IFERROR(VLOOKUP(A1491,Table1424[],7,0),0)</f>
        <v>22010826634</v>
      </c>
      <c r="S1491" t="str">
        <f>IFERROR(VLOOKUP(A1491,Table1424[],8,0),0)</f>
        <v>SBIN0RRVCGB</v>
      </c>
      <c r="T1491">
        <f>IFERROR(VLOOKUP(A1491,Table1424[],9,0),0)</f>
        <v>0</v>
      </c>
      <c r="U1491" s="40">
        <f>IFERROR(VLOOKUP(A1491,Table1424[],10,0),0)</f>
        <v>46049</v>
      </c>
      <c r="V1491">
        <f t="shared" si="133"/>
        <v>1</v>
      </c>
      <c r="W1491" t="str">
        <f t="shared" si="134"/>
        <v>Available</v>
      </c>
      <c r="X1491" s="164" t="str" cm="1">
        <f t="array" aca="1" ref="X1491" ca="1">SUBSTITUTE(SUBSTITUTE(MID(CELL("filename"),FIND("[",CELL("filename"))+1,FIND("]",CELL("filename"))-FIND("[",CELL("filename"))-1)," JH Farmer Payment-",""),".xlsx","")</f>
        <v>Indent</v>
      </c>
      <c r="Y1491" s="13">
        <f t="shared" si="131"/>
        <v>27.778386431745375</v>
      </c>
      <c r="Z1491" s="3">
        <v>0</v>
      </c>
    </row>
    <row r="1492" spans="1:26" x14ac:dyDescent="0.25">
      <c r="A1492" t="str">
        <f>CONCATENATE(Table2[[#This Row],[Code]],Table2[[#This Row],[Farmers Code]])</f>
        <v>200900140028</v>
      </c>
      <c r="B1492" s="1" t="str">
        <f>INDEX('MPG Payment'!$A:$A,MATCH(Table2[[#This Row],[Code]],'MPG Payment'!B:B,0))</f>
        <v>BMC Code :2009</v>
      </c>
      <c r="C1492" t="str">
        <f>VLOOKUP(Table2[[#This Row],[Code]],'MPG Payment'!B:C,2,0)</f>
        <v>HUTAR</v>
      </c>
      <c r="D1492" s="17">
        <v>20090014</v>
      </c>
      <c r="E1492" s="17" t="s">
        <v>30</v>
      </c>
      <c r="F1492" s="1">
        <v>14</v>
      </c>
      <c r="G1492" s="13">
        <v>47.099999999999994</v>
      </c>
      <c r="H1492" s="13">
        <v>1833.9805000000001</v>
      </c>
      <c r="I1492" s="166">
        <v>0</v>
      </c>
      <c r="J1492" s="191">
        <v>0</v>
      </c>
      <c r="K1492" s="166">
        <v>0</v>
      </c>
      <c r="L1492" s="166">
        <v>0</v>
      </c>
      <c r="M1492" s="18">
        <v>0</v>
      </c>
      <c r="N1492" s="165">
        <f>VLOOKUP(Table2[[#This Row],[Code]],'MPG Payment'!$B$4:$Z$130,25,0)</f>
        <v>0</v>
      </c>
      <c r="O1492" s="170">
        <f t="shared" si="132"/>
        <v>1834</v>
      </c>
      <c r="P1492" t="str">
        <f>IFERROR(VLOOKUP(D1492,'Bank Master'!$C$3:$D$7987,2,0),"Indirect")</f>
        <v>Direct</v>
      </c>
      <c r="Q1492" t="str">
        <f>IFERROR(VLOOKUP(A1492,Table1424[],6,0),0)</f>
        <v>ASMINA KHATUN</v>
      </c>
      <c r="R1492" t="str">
        <f>IFERROR(VLOOKUP(A1492,Table1424[],7,0),0)</f>
        <v>22010878854</v>
      </c>
      <c r="S1492" t="str">
        <f>IFERROR(VLOOKUP(A1492,Table1424[],8,0),0)</f>
        <v>SBIN0RRVCGB</v>
      </c>
      <c r="T1492">
        <f>IFERROR(VLOOKUP(A1492,Table1424[],9,0),0)</f>
        <v>0</v>
      </c>
      <c r="U1492" s="40">
        <f>IFERROR(VLOOKUP(A1492,Table1424[],10,0),0)</f>
        <v>46049</v>
      </c>
      <c r="V1492">
        <f t="shared" si="133"/>
        <v>1</v>
      </c>
      <c r="W1492" t="str">
        <f t="shared" si="134"/>
        <v>Available</v>
      </c>
      <c r="X1492" s="164" t="str" cm="1">
        <f t="array" aca="1" ref="X1492" ca="1">SUBSTITUTE(SUBSTITUTE(MID(CELL("filename"),FIND("[",CELL("filename"))+1,FIND("]",CELL("filename"))-FIND("[",CELL("filename"))-1)," JH Farmer Payment-",""),".xlsx","")</f>
        <v>Indent</v>
      </c>
      <c r="Y1492" s="13">
        <f t="shared" si="131"/>
        <v>27.256610403397037</v>
      </c>
      <c r="Z1492" s="3">
        <v>0</v>
      </c>
    </row>
    <row r="1493" spans="1:26" x14ac:dyDescent="0.25">
      <c r="A1493" t="str">
        <f>CONCATENATE(Table2[[#This Row],[Code]],Table2[[#This Row],[Farmers Code]])</f>
        <v>200900140030</v>
      </c>
      <c r="B1493" s="1" t="str">
        <f>INDEX('MPG Payment'!$A:$A,MATCH(Table2[[#This Row],[Code]],'MPG Payment'!B:B,0))</f>
        <v>BMC Code :2009</v>
      </c>
      <c r="C1493" t="str">
        <f>VLOOKUP(Table2[[#This Row],[Code]],'MPG Payment'!B:C,2,0)</f>
        <v>HUTAR</v>
      </c>
      <c r="D1493" s="17">
        <v>20090014</v>
      </c>
      <c r="E1493" s="17" t="s">
        <v>7</v>
      </c>
      <c r="F1493" s="1">
        <v>14</v>
      </c>
      <c r="G1493" s="13">
        <v>46.849999999999994</v>
      </c>
      <c r="H1493" s="13">
        <v>1892.0156999999999</v>
      </c>
      <c r="I1493" s="166">
        <v>0</v>
      </c>
      <c r="J1493" s="191">
        <v>0</v>
      </c>
      <c r="K1493" s="166">
        <v>0</v>
      </c>
      <c r="L1493" s="166">
        <v>0</v>
      </c>
      <c r="M1493" s="18">
        <v>0</v>
      </c>
      <c r="N1493" s="165">
        <f>VLOOKUP(Table2[[#This Row],[Code]],'MPG Payment'!$B$4:$Z$130,25,0)</f>
        <v>0</v>
      </c>
      <c r="O1493" s="170">
        <f t="shared" si="132"/>
        <v>1892</v>
      </c>
      <c r="P1493" t="str">
        <f>IFERROR(VLOOKUP(D1493,'Bank Master'!$C$3:$D$7987,2,0),"Indirect")</f>
        <v>Direct</v>
      </c>
      <c r="Q1493" t="str">
        <f>IFERROR(VLOOKUP(A1493,Table1424[],6,0),0)</f>
        <v>BASANTI DEVI</v>
      </c>
      <c r="R1493" t="str">
        <f>IFERROR(VLOOKUP(A1493,Table1424[],7,0),0)</f>
        <v>22010857765</v>
      </c>
      <c r="S1493" t="str">
        <f>IFERROR(VLOOKUP(A1493,Table1424[],8,0),0)</f>
        <v>SBIN0RRVCGB</v>
      </c>
      <c r="T1493">
        <f>IFERROR(VLOOKUP(A1493,Table1424[],9,0),0)</f>
        <v>0</v>
      </c>
      <c r="U1493" s="40">
        <f>IFERROR(VLOOKUP(A1493,Table1424[],10,0),0)</f>
        <v>46111</v>
      </c>
      <c r="V1493">
        <f t="shared" si="133"/>
        <v>1</v>
      </c>
      <c r="W1493" t="str">
        <f t="shared" si="134"/>
        <v>Available</v>
      </c>
      <c r="X1493" s="164" t="str" cm="1">
        <f t="array" aca="1" ref="X1493" ca="1">SUBSTITUTE(SUBSTITUTE(MID(CELL("filename"),FIND("[",CELL("filename"))+1,FIND("]",CELL("filename"))-FIND("[",CELL("filename"))-1)," JH Farmer Payment-",""),".xlsx","")</f>
        <v>Indent</v>
      </c>
      <c r="Y1493" s="13">
        <f t="shared" si="131"/>
        <v>28.269178014941307</v>
      </c>
      <c r="Z1493" s="3">
        <v>0</v>
      </c>
    </row>
    <row r="1494" spans="1:26" x14ac:dyDescent="0.25">
      <c r="A1494" t="str">
        <f>CONCATENATE(Table2[[#This Row],[Code]],Table2[[#This Row],[Farmers Code]])</f>
        <v>200900140031</v>
      </c>
      <c r="B1494" s="1" t="str">
        <f>INDEX('MPG Payment'!$A:$A,MATCH(Table2[[#This Row],[Code]],'MPG Payment'!B:B,0))</f>
        <v>BMC Code :2009</v>
      </c>
      <c r="C1494" t="str">
        <f>VLOOKUP(Table2[[#This Row],[Code]],'MPG Payment'!B:C,2,0)</f>
        <v>HUTAR</v>
      </c>
      <c r="D1494" s="17">
        <v>20090014</v>
      </c>
      <c r="E1494" s="17" t="s">
        <v>422</v>
      </c>
      <c r="F1494" s="1">
        <v>13</v>
      </c>
      <c r="G1494" s="13">
        <v>45.92</v>
      </c>
      <c r="H1494" s="13">
        <v>1810.3296999999998</v>
      </c>
      <c r="I1494" s="166">
        <v>0</v>
      </c>
      <c r="J1494" s="191">
        <v>0</v>
      </c>
      <c r="K1494" s="166">
        <v>0</v>
      </c>
      <c r="L1494" s="166">
        <v>0</v>
      </c>
      <c r="M1494" s="18">
        <v>0</v>
      </c>
      <c r="N1494" s="165">
        <f>VLOOKUP(Table2[[#This Row],[Code]],'MPG Payment'!$B$4:$Z$130,25,0)</f>
        <v>0</v>
      </c>
      <c r="O1494" s="170">
        <f t="shared" si="132"/>
        <v>1810</v>
      </c>
      <c r="P1494" t="str">
        <f>IFERROR(VLOOKUP(D1494,'Bank Master'!$C$3:$D$7987,2,0),"Indirect")</f>
        <v>Direct</v>
      </c>
      <c r="Q1494" t="str">
        <f>IFERROR(VLOOKUP(A1494,Table1424[],6,0),0)</f>
        <v>JARINA KHATUN</v>
      </c>
      <c r="R1494" t="str">
        <f>IFERROR(VLOOKUP(A1494,Table1424[],7,0),0)</f>
        <v>22010884405</v>
      </c>
      <c r="S1494" t="str">
        <f>IFERROR(VLOOKUP(A1494,Table1424[],8,0),0)</f>
        <v>SBIN0RRVCGB</v>
      </c>
      <c r="T1494">
        <f>IFERROR(VLOOKUP(A1494,Table1424[],9,0),0)</f>
        <v>0</v>
      </c>
      <c r="U1494" s="40">
        <f>IFERROR(VLOOKUP(A1494,Table1424[],10,0),0)</f>
        <v>46111</v>
      </c>
      <c r="V1494">
        <f t="shared" si="133"/>
        <v>1</v>
      </c>
      <c r="W1494" t="str">
        <f t="shared" si="134"/>
        <v>Available</v>
      </c>
      <c r="X1494" s="164" t="str" cm="1">
        <f t="array" aca="1" ref="X1494" ca="1">SUBSTITUTE(SUBSTITUTE(MID(CELL("filename"),FIND("[",CELL("filename"))+1,FIND("]",CELL("filename"))-FIND("[",CELL("filename"))-1)," JH Farmer Payment-",""),".xlsx","")</f>
        <v>Indent</v>
      </c>
      <c r="Y1494" s="13">
        <f t="shared" si="131"/>
        <v>25.625311520034838</v>
      </c>
      <c r="Z1494" s="3">
        <v>0</v>
      </c>
    </row>
    <row r="1495" spans="1:26" x14ac:dyDescent="0.25">
      <c r="A1495" t="str">
        <f>CONCATENATE(Table2[[#This Row],[Code]],Table2[[#This Row],[Farmers Code]])</f>
        <v>200900140032</v>
      </c>
      <c r="B1495" s="1" t="str">
        <f>INDEX('MPG Payment'!$A:$A,MATCH(Table2[[#This Row],[Code]],'MPG Payment'!B:B,0))</f>
        <v>BMC Code :2009</v>
      </c>
      <c r="C1495" t="str">
        <f>VLOOKUP(Table2[[#This Row],[Code]],'MPG Payment'!B:C,2,0)</f>
        <v>HUTAR</v>
      </c>
      <c r="D1495" s="17">
        <v>20090014</v>
      </c>
      <c r="E1495" s="17" t="s">
        <v>8</v>
      </c>
      <c r="F1495" s="1">
        <v>5</v>
      </c>
      <c r="G1495" s="13">
        <v>12.48</v>
      </c>
      <c r="H1495" s="13">
        <v>531.86450000000002</v>
      </c>
      <c r="I1495" s="166">
        <v>0</v>
      </c>
      <c r="J1495" s="191">
        <v>0</v>
      </c>
      <c r="K1495" s="166">
        <v>0</v>
      </c>
      <c r="L1495" s="166">
        <v>0</v>
      </c>
      <c r="M1495" s="18">
        <v>0</v>
      </c>
      <c r="N1495" s="165">
        <f>VLOOKUP(Table2[[#This Row],[Code]],'MPG Payment'!$B$4:$Z$130,25,0)</f>
        <v>0</v>
      </c>
      <c r="O1495" s="170">
        <f t="shared" si="132"/>
        <v>532</v>
      </c>
      <c r="P1495" t="str">
        <f>IFERROR(VLOOKUP(D1495,'Bank Master'!$C$3:$D$7987,2,0),"Indirect")</f>
        <v>Direct</v>
      </c>
      <c r="Q1495" t="str">
        <f>IFERROR(VLOOKUP(A1495,Table1424[],6,0),0)</f>
        <v>JULEKHA KHATUN</v>
      </c>
      <c r="R1495" t="str">
        <f>IFERROR(VLOOKUP(A1495,Table1424[],7,0),0)</f>
        <v>84035480582</v>
      </c>
      <c r="S1495" t="str">
        <f>IFERROR(VLOOKUP(A1495,Table1424[],8,0),0)</f>
        <v>SBIN0RRVCGB</v>
      </c>
      <c r="T1495">
        <f>IFERROR(VLOOKUP(A1495,Table1424[],9,0),0)</f>
        <v>0</v>
      </c>
      <c r="U1495" s="40">
        <f>IFERROR(VLOOKUP(A1495,Table1424[],10,0),0)</f>
        <v>46153</v>
      </c>
      <c r="V1495">
        <f t="shared" si="133"/>
        <v>1</v>
      </c>
      <c r="W1495" t="str">
        <f t="shared" si="134"/>
        <v>Available</v>
      </c>
      <c r="X1495" s="164" t="str" cm="1">
        <f t="array" aca="1" ref="X1495" ca="1">SUBSTITUTE(SUBSTITUTE(MID(CELL("filename"),FIND("[",CELL("filename"))+1,FIND("]",CELL("filename"))-FIND("[",CELL("filename"))-1)," JH Farmer Payment-",""),".xlsx","")</f>
        <v>Indent</v>
      </c>
      <c r="Y1495" s="13">
        <f t="shared" si="131"/>
        <v>10.654336939102564</v>
      </c>
      <c r="Z1495" s="3">
        <v>0</v>
      </c>
    </row>
    <row r="1496" spans="1:26" x14ac:dyDescent="0.25">
      <c r="A1496" t="str">
        <f>CONCATENATE(Table2[[#This Row],[Code]],Table2[[#This Row],[Farmers Code]])</f>
        <v>200900140033</v>
      </c>
      <c r="B1496" s="1" t="str">
        <f>INDEX('MPG Payment'!$A:$A,MATCH(Table2[[#This Row],[Code]],'MPG Payment'!B:B,0))</f>
        <v>BMC Code :2009</v>
      </c>
      <c r="C1496" t="str">
        <f>VLOOKUP(Table2[[#This Row],[Code]],'MPG Payment'!B:C,2,0)</f>
        <v>HUTAR</v>
      </c>
      <c r="D1496" s="17">
        <v>20090014</v>
      </c>
      <c r="E1496" s="17" t="s">
        <v>32</v>
      </c>
      <c r="F1496" s="1">
        <v>6</v>
      </c>
      <c r="G1496" s="13">
        <v>18.899999999999999</v>
      </c>
      <c r="H1496" s="13">
        <v>786.64880000000005</v>
      </c>
      <c r="I1496" s="166">
        <v>0</v>
      </c>
      <c r="J1496" s="191">
        <v>0</v>
      </c>
      <c r="K1496" s="166">
        <v>0</v>
      </c>
      <c r="L1496" s="166">
        <v>0</v>
      </c>
      <c r="M1496" s="18">
        <v>0</v>
      </c>
      <c r="N1496" s="165">
        <f>VLOOKUP(Table2[[#This Row],[Code]],'MPG Payment'!$B$4:$Z$130,25,0)</f>
        <v>0</v>
      </c>
      <c r="O1496" s="170">
        <f t="shared" si="132"/>
        <v>787</v>
      </c>
      <c r="P1496" t="str">
        <f>IFERROR(VLOOKUP(D1496,'Bank Master'!$C$3:$D$7987,2,0),"Indirect")</f>
        <v>Direct</v>
      </c>
      <c r="Q1496" t="str">
        <f>IFERROR(VLOOKUP(A1496,Table1424[],6,0),0)</f>
        <v>ANJITA KISPOTTA</v>
      </c>
      <c r="R1496" t="str">
        <f>IFERROR(VLOOKUP(A1496,Table1424[],7,0),0)</f>
        <v>490310110017813</v>
      </c>
      <c r="S1496" t="str">
        <f>IFERROR(VLOOKUP(A1496,Table1424[],8,0),0)</f>
        <v>BKID0004903</v>
      </c>
      <c r="T1496">
        <f>IFERROR(VLOOKUP(A1496,Table1424[],9,0),0)</f>
        <v>0</v>
      </c>
      <c r="U1496" s="40">
        <f>IFERROR(VLOOKUP(A1496,Table1424[],10,0),0)</f>
        <v>46153</v>
      </c>
      <c r="V1496">
        <f t="shared" si="133"/>
        <v>1</v>
      </c>
      <c r="W1496" t="str">
        <f t="shared" si="134"/>
        <v>Available</v>
      </c>
      <c r="X1496" s="164" t="str" cm="1">
        <f t="array" aca="1" ref="X1496" ca="1">SUBSTITUTE(SUBSTITUTE(MID(CELL("filename"),FIND("[",CELL("filename"))+1,FIND("]",CELL("filename"))-FIND("[",CELL("filename"))-1)," JH Farmer Payment-",""),".xlsx","")</f>
        <v>Indent</v>
      </c>
      <c r="Y1496" s="13">
        <f t="shared" si="131"/>
        <v>12.486488888888893</v>
      </c>
      <c r="Z1496" s="3">
        <v>0</v>
      </c>
    </row>
    <row r="1497" spans="1:26" x14ac:dyDescent="0.25">
      <c r="A1497" t="str">
        <f>CONCATENATE(Table2[[#This Row],[Code]],Table2[[#This Row],[Farmers Code]])</f>
        <v>200900140035</v>
      </c>
      <c r="B1497" s="1" t="str">
        <f>INDEX('MPG Payment'!$A:$A,MATCH(Table2[[#This Row],[Code]],'MPG Payment'!B:B,0))</f>
        <v>BMC Code :2009</v>
      </c>
      <c r="C1497" t="str">
        <f>VLOOKUP(Table2[[#This Row],[Code]],'MPG Payment'!B:C,2,0)</f>
        <v>HUTAR</v>
      </c>
      <c r="D1497" s="17">
        <v>20090014</v>
      </c>
      <c r="E1497" s="17" t="s">
        <v>9</v>
      </c>
      <c r="F1497" s="1">
        <v>10</v>
      </c>
      <c r="G1497" s="13">
        <v>45.16</v>
      </c>
      <c r="H1497" s="13">
        <v>1758.1762000000001</v>
      </c>
      <c r="I1497" s="166">
        <v>0</v>
      </c>
      <c r="J1497" s="191">
        <v>0</v>
      </c>
      <c r="K1497" s="166">
        <v>0</v>
      </c>
      <c r="L1497" s="166">
        <v>0</v>
      </c>
      <c r="M1497" s="18">
        <v>0</v>
      </c>
      <c r="N1497" s="165">
        <f>VLOOKUP(Table2[[#This Row],[Code]],'MPG Payment'!$B$4:$Z$130,25,0)</f>
        <v>0</v>
      </c>
      <c r="O1497" s="170">
        <f t="shared" ref="O1497:O1516" si="135">IF(N1497="Yes",0,ROUND((H1497-I1497-J1497-K1497-L1497-M1497),0))</f>
        <v>1758</v>
      </c>
      <c r="P1497" t="str">
        <f>IFERROR(VLOOKUP(D1497,'Bank Master'!$C$3:$D$7987,2,0),"Indirect")</f>
        <v>Direct</v>
      </c>
      <c r="Q1497" t="str">
        <f>IFERROR(VLOOKUP(A1497,Table1424[],6,0),0)</f>
        <v>SUNITA KUMARI BHAGAT</v>
      </c>
      <c r="R1497" t="str">
        <f>IFERROR(VLOOKUP(A1497,Table1424[],7,0),0)</f>
        <v>84063114421</v>
      </c>
      <c r="S1497" t="str">
        <f>IFERROR(VLOOKUP(A1497,Table1424[],8,0),0)</f>
        <v>SBIN0RRVCGB</v>
      </c>
      <c r="T1497">
        <f>IFERROR(VLOOKUP(A1497,Table1424[],9,0),0)</f>
        <v>0</v>
      </c>
      <c r="U1497" s="40">
        <f>IFERROR(VLOOKUP(A1497,Table1424[],10,0),0)</f>
        <v>46153</v>
      </c>
      <c r="V1497">
        <f t="shared" ref="V1497:V1516" si="136">IF(G1497&gt;0,1,0)</f>
        <v>1</v>
      </c>
      <c r="W1497" t="str">
        <f t="shared" ref="W1497:W1516" si="137">IF(Q1497=0,"Not Available","Available")</f>
        <v>Available</v>
      </c>
      <c r="X1497" s="164" t="str" cm="1">
        <f t="array" aca="1" ref="X1497" ca="1">SUBSTITUTE(SUBSTITUTE(MID(CELL("filename"),FIND("[",CELL("filename"))+1,FIND("]",CELL("filename"))-FIND("[",CELL("filename"))-1)," JH Farmer Payment-",""),".xlsx","")</f>
        <v>Indent</v>
      </c>
      <c r="Y1497" s="13">
        <f t="shared" si="131"/>
        <v>19.466078387953946</v>
      </c>
      <c r="Z1497" s="3">
        <v>0</v>
      </c>
    </row>
    <row r="1498" spans="1:26" x14ac:dyDescent="0.25">
      <c r="A1498" t="str">
        <f>CONCATENATE(Table2[[#This Row],[Code]],Table2[[#This Row],[Farmers Code]])</f>
        <v>200900140037</v>
      </c>
      <c r="B1498" s="1" t="str">
        <f>INDEX('MPG Payment'!$A:$A,MATCH(Table2[[#This Row],[Code]],'MPG Payment'!B:B,0))</f>
        <v>BMC Code :2009</v>
      </c>
      <c r="C1498" t="str">
        <f>VLOOKUP(Table2[[#This Row],[Code]],'MPG Payment'!B:C,2,0)</f>
        <v>HUTAR</v>
      </c>
      <c r="D1498" s="17">
        <v>20090014</v>
      </c>
      <c r="E1498" s="17" t="s">
        <v>34</v>
      </c>
      <c r="F1498" s="1">
        <v>7</v>
      </c>
      <c r="G1498" s="13">
        <v>12.89</v>
      </c>
      <c r="H1498" s="13">
        <v>502.04140000000001</v>
      </c>
      <c r="I1498" s="166">
        <v>0</v>
      </c>
      <c r="J1498" s="191">
        <v>0</v>
      </c>
      <c r="K1498" s="166">
        <v>0</v>
      </c>
      <c r="L1498" s="166">
        <v>0</v>
      </c>
      <c r="M1498" s="18">
        <v>0</v>
      </c>
      <c r="N1498" s="165">
        <f>VLOOKUP(Table2[[#This Row],[Code]],'MPG Payment'!$B$4:$Z$130,25,0)</f>
        <v>0</v>
      </c>
      <c r="O1498" s="170">
        <f t="shared" si="135"/>
        <v>502</v>
      </c>
      <c r="P1498" t="str">
        <f>IFERROR(VLOOKUP(D1498,'Bank Master'!$C$3:$D$7987,2,0),"Indirect")</f>
        <v>Direct</v>
      </c>
      <c r="Q1498" t="str">
        <f>IFERROR(VLOOKUP(A1498,Table1424[],6,0),0)</f>
        <v>TALMUN KHATUN</v>
      </c>
      <c r="R1498" t="str">
        <f>IFERROR(VLOOKUP(A1498,Table1424[],7,0),0)</f>
        <v>84033619007</v>
      </c>
      <c r="S1498" t="str">
        <f>IFERROR(VLOOKUP(A1498,Table1424[],8,0),0)</f>
        <v>SBIN0RRVCGB</v>
      </c>
      <c r="T1498">
        <f>IFERROR(VLOOKUP(A1498,Table1424[],9,0),0)</f>
        <v>0</v>
      </c>
      <c r="U1498" s="40">
        <f>IFERROR(VLOOKUP(A1498,Table1424[],10,0),0)</f>
        <v>46153</v>
      </c>
      <c r="V1498">
        <f t="shared" si="136"/>
        <v>1</v>
      </c>
      <c r="W1498" t="str">
        <f t="shared" si="137"/>
        <v>Available</v>
      </c>
      <c r="X1498" s="164" t="str" cm="1">
        <f t="array" aca="1" ref="X1498" ca="1">SUBSTITUTE(SUBSTITUTE(MID(CELL("filename"),FIND("[",CELL("filename"))+1,FIND("]",CELL("filename"))-FIND("[",CELL("filename"))-1)," JH Farmer Payment-",""),".xlsx","")</f>
        <v>Indent</v>
      </c>
      <c r="Y1498" s="13">
        <f t="shared" si="131"/>
        <v>13.631845616757179</v>
      </c>
      <c r="Z1498" s="3">
        <v>0</v>
      </c>
    </row>
    <row r="1499" spans="1:26" x14ac:dyDescent="0.25">
      <c r="A1499" t="str">
        <f>CONCATENATE(Table2[[#This Row],[Code]],Table2[[#This Row],[Farmers Code]])</f>
        <v>200900140038</v>
      </c>
      <c r="B1499" s="1" t="str">
        <f>INDEX('MPG Payment'!$A:$A,MATCH(Table2[[#This Row],[Code]],'MPG Payment'!B:B,0))</f>
        <v>BMC Code :2009</v>
      </c>
      <c r="C1499" t="str">
        <f>VLOOKUP(Table2[[#This Row],[Code]],'MPG Payment'!B:C,2,0)</f>
        <v>HUTAR</v>
      </c>
      <c r="D1499" s="17">
        <v>20090014</v>
      </c>
      <c r="E1499" s="17" t="s">
        <v>11</v>
      </c>
      <c r="F1499" s="1">
        <v>6</v>
      </c>
      <c r="G1499" s="13">
        <v>73.929999999999993</v>
      </c>
      <c r="H1499" s="13">
        <v>3112.3856000000001</v>
      </c>
      <c r="I1499" s="166">
        <v>0</v>
      </c>
      <c r="J1499" s="191">
        <v>0</v>
      </c>
      <c r="K1499" s="166">
        <v>0</v>
      </c>
      <c r="L1499" s="166">
        <v>0</v>
      </c>
      <c r="M1499" s="18">
        <v>0</v>
      </c>
      <c r="N1499" s="165">
        <f>VLOOKUP(Table2[[#This Row],[Code]],'MPG Payment'!$B$4:$Z$130,25,0)</f>
        <v>0</v>
      </c>
      <c r="O1499" s="170">
        <f t="shared" si="135"/>
        <v>3112</v>
      </c>
      <c r="P1499" t="str">
        <f>IFERROR(VLOOKUP(D1499,'Bank Master'!$C$3:$D$7987,2,0),"Indirect")</f>
        <v>Direct</v>
      </c>
      <c r="Q1499" t="str">
        <f>IFERROR(VLOOKUP(A1499,Table1424[],6,0),0)</f>
        <v>INDRAJEET GOPE</v>
      </c>
      <c r="R1499" t="str">
        <f>IFERROR(VLOOKUP(A1499,Table1424[],7,0),0)</f>
        <v>490310110014356</v>
      </c>
      <c r="S1499" t="str">
        <f>IFERROR(VLOOKUP(A1499,Table1424[],8,0),0)</f>
        <v>BKID0004903</v>
      </c>
      <c r="T1499">
        <f>IFERROR(VLOOKUP(A1499,Table1424[],9,0),0)</f>
        <v>0</v>
      </c>
      <c r="U1499" s="40">
        <f>IFERROR(VLOOKUP(A1499,Table1424[],10,0),0)</f>
        <v>46175</v>
      </c>
      <c r="V1499">
        <f t="shared" si="136"/>
        <v>1</v>
      </c>
      <c r="W1499" t="str">
        <f t="shared" si="137"/>
        <v>Available</v>
      </c>
      <c r="X1499" s="164" t="str" cm="1">
        <f t="array" aca="1" ref="X1499" ca="1">SUBSTITUTE(SUBSTITUTE(MID(CELL("filename"),FIND("[",CELL("filename"))+1,FIND("]",CELL("filename"))-FIND("[",CELL("filename"))-1)," JH Farmer Payment-",""),".xlsx","")</f>
        <v>Indent</v>
      </c>
      <c r="Y1499" s="13">
        <f t="shared" si="131"/>
        <v>12.629726498038689</v>
      </c>
      <c r="Z1499" s="3">
        <v>0</v>
      </c>
    </row>
    <row r="1500" spans="1:26" x14ac:dyDescent="0.25">
      <c r="A1500" t="str">
        <f>CONCATENATE(Table2[[#This Row],[Code]],Table2[[#This Row],[Farmers Code]])</f>
        <v>200900140039</v>
      </c>
      <c r="B1500" s="1" t="str">
        <f>INDEX('MPG Payment'!$A:$A,MATCH(Table2[[#This Row],[Code]],'MPG Payment'!B:B,0))</f>
        <v>BMC Code :2009</v>
      </c>
      <c r="C1500" t="str">
        <f>VLOOKUP(Table2[[#This Row],[Code]],'MPG Payment'!B:C,2,0)</f>
        <v>HUTAR</v>
      </c>
      <c r="D1500" s="17">
        <v>20090014</v>
      </c>
      <c r="E1500" s="17" t="s">
        <v>12</v>
      </c>
      <c r="F1500" s="1">
        <v>14</v>
      </c>
      <c r="G1500" s="13">
        <v>41.96</v>
      </c>
      <c r="H1500" s="13">
        <v>1885.5477999999998</v>
      </c>
      <c r="I1500" s="166">
        <v>0</v>
      </c>
      <c r="J1500" s="191">
        <v>0</v>
      </c>
      <c r="K1500" s="166">
        <v>0</v>
      </c>
      <c r="L1500" s="166">
        <v>0</v>
      </c>
      <c r="M1500" s="18">
        <v>0</v>
      </c>
      <c r="N1500" s="165">
        <f>VLOOKUP(Table2[[#This Row],[Code]],'MPG Payment'!$B$4:$Z$130,25,0)</f>
        <v>0</v>
      </c>
      <c r="O1500" s="170">
        <f t="shared" si="135"/>
        <v>1886</v>
      </c>
      <c r="P1500" t="str">
        <f>IFERROR(VLOOKUP(D1500,'Bank Master'!$C$3:$D$7987,2,0),"Indirect")</f>
        <v>Direct</v>
      </c>
      <c r="Q1500" t="str">
        <f>IFERROR(VLOOKUP(A1500,Table1424[],6,0),0)</f>
        <v>ROJIDA PRAWEEN</v>
      </c>
      <c r="R1500" t="str">
        <f>IFERROR(VLOOKUP(A1500,Table1424[],7,0),0)</f>
        <v>490318210013542</v>
      </c>
      <c r="S1500" t="str">
        <f>IFERROR(VLOOKUP(A1500,Table1424[],8,0),0)</f>
        <v>BKID0004903</v>
      </c>
      <c r="T1500">
        <f>IFERROR(VLOOKUP(A1500,Table1424[],9,0),0)</f>
        <v>0</v>
      </c>
      <c r="U1500" s="40">
        <f>IFERROR(VLOOKUP(A1500,Table1424[],10,0),0)</f>
        <v>46175</v>
      </c>
      <c r="V1500">
        <f t="shared" si="136"/>
        <v>1</v>
      </c>
      <c r="W1500" t="str">
        <f t="shared" si="137"/>
        <v>Available</v>
      </c>
      <c r="X1500" s="164" t="str" cm="1">
        <f t="array" aca="1" ref="X1500" ca="1">SUBSTITUTE(SUBSTITUTE(MID(CELL("filename"),FIND("[",CELL("filename"))+1,FIND("]",CELL("filename"))-FIND("[",CELL("filename"))-1)," JH Farmer Payment-",""),".xlsx","")</f>
        <v>Indent</v>
      </c>
      <c r="Y1500" s="13">
        <f t="shared" si="131"/>
        <v>31.455754528122018</v>
      </c>
      <c r="Z1500" s="3">
        <v>0</v>
      </c>
    </row>
    <row r="1501" spans="1:26" x14ac:dyDescent="0.25">
      <c r="A1501" t="str">
        <f>CONCATENATE(Table2[[#This Row],[Code]],Table2[[#This Row],[Farmers Code]])</f>
        <v>200900140040</v>
      </c>
      <c r="B1501" s="1" t="str">
        <f>INDEX('MPG Payment'!$A:$A,MATCH(Table2[[#This Row],[Code]],'MPG Payment'!B:B,0))</f>
        <v>BMC Code :2009</v>
      </c>
      <c r="C1501" t="str">
        <f>VLOOKUP(Table2[[#This Row],[Code]],'MPG Payment'!B:C,2,0)</f>
        <v>HUTAR</v>
      </c>
      <c r="D1501" s="17">
        <v>20090014</v>
      </c>
      <c r="E1501" s="17" t="s">
        <v>13</v>
      </c>
      <c r="F1501" s="1">
        <v>7</v>
      </c>
      <c r="G1501" s="13">
        <v>19.709999999999997</v>
      </c>
      <c r="H1501" s="13">
        <v>862.77379999999994</v>
      </c>
      <c r="I1501" s="166">
        <v>0</v>
      </c>
      <c r="J1501" s="191">
        <v>0</v>
      </c>
      <c r="K1501" s="166">
        <v>0</v>
      </c>
      <c r="L1501" s="166">
        <v>0</v>
      </c>
      <c r="M1501" s="18">
        <v>0</v>
      </c>
      <c r="N1501" s="165">
        <f>VLOOKUP(Table2[[#This Row],[Code]],'MPG Payment'!$B$4:$Z$130,25,0)</f>
        <v>0</v>
      </c>
      <c r="O1501" s="170">
        <f t="shared" si="135"/>
        <v>863</v>
      </c>
      <c r="P1501" t="str">
        <f>IFERROR(VLOOKUP(D1501,'Bank Master'!$C$3:$D$7987,2,0),"Indirect")</f>
        <v>Direct</v>
      </c>
      <c r="Q1501" t="str">
        <f>IFERROR(VLOOKUP(A1501,Table1424[],6,0),0)</f>
        <v>RASIDA KHATUN</v>
      </c>
      <c r="R1501" t="str">
        <f>IFERROR(VLOOKUP(A1501,Table1424[],7,0),0)</f>
        <v>22010917919</v>
      </c>
      <c r="S1501" t="str">
        <f>IFERROR(VLOOKUP(A1501,Table1424[],8,0),0)</f>
        <v>SBIN0RRVCGB</v>
      </c>
      <c r="T1501">
        <f>IFERROR(VLOOKUP(A1501,Table1424[],9,0),0)</f>
        <v>0</v>
      </c>
      <c r="U1501" s="40">
        <f>IFERROR(VLOOKUP(A1501,Table1424[],10,0),0)</f>
        <v>46175</v>
      </c>
      <c r="V1501">
        <f t="shared" si="136"/>
        <v>1</v>
      </c>
      <c r="W1501" t="str">
        <f t="shared" si="137"/>
        <v>Available</v>
      </c>
      <c r="X1501" s="164" t="str" cm="1">
        <f t="array" aca="1" ref="X1501" ca="1">SUBSTITUTE(SUBSTITUTE(MID(CELL("filename"),FIND("[",CELL("filename"))+1,FIND("]",CELL("filename"))-FIND("[",CELL("filename"))-1)," JH Farmer Payment-",""),".xlsx","")</f>
        <v>Indent</v>
      </c>
      <c r="Y1501" s="13">
        <f t="shared" si="131"/>
        <v>15.320691527143586</v>
      </c>
      <c r="Z1501" s="3">
        <v>0</v>
      </c>
    </row>
    <row r="1502" spans="1:26" x14ac:dyDescent="0.25">
      <c r="A1502" t="str">
        <f>CONCATENATE(Table2[[#This Row],[Code]],Table2[[#This Row],[Farmers Code]])</f>
        <v>200900140041</v>
      </c>
      <c r="B1502" s="1" t="str">
        <f>INDEX('MPG Payment'!$A:$A,MATCH(Table2[[#This Row],[Code]],'MPG Payment'!B:B,0))</f>
        <v>BMC Code :2009</v>
      </c>
      <c r="C1502" t="str">
        <f>VLOOKUP(Table2[[#This Row],[Code]],'MPG Payment'!B:C,2,0)</f>
        <v>HUTAR</v>
      </c>
      <c r="D1502" s="17">
        <v>20090014</v>
      </c>
      <c r="E1502" s="17" t="s">
        <v>35</v>
      </c>
      <c r="F1502" s="1">
        <v>13</v>
      </c>
      <c r="G1502" s="13">
        <v>33.65</v>
      </c>
      <c r="H1502" s="13">
        <v>1252.6675000000002</v>
      </c>
      <c r="I1502" s="166">
        <v>0</v>
      </c>
      <c r="J1502" s="191">
        <v>0</v>
      </c>
      <c r="K1502" s="166">
        <v>0</v>
      </c>
      <c r="L1502" s="166">
        <v>0</v>
      </c>
      <c r="M1502" s="18">
        <v>0</v>
      </c>
      <c r="N1502" s="165">
        <f>VLOOKUP(Table2[[#This Row],[Code]],'MPG Payment'!$B$4:$Z$130,25,0)</f>
        <v>0</v>
      </c>
      <c r="O1502" s="170">
        <f t="shared" si="135"/>
        <v>1253</v>
      </c>
      <c r="P1502" t="str">
        <f>IFERROR(VLOOKUP(D1502,'Bank Master'!$C$3:$D$7987,2,0),"Indirect")</f>
        <v>Direct</v>
      </c>
      <c r="Q1502" t="str">
        <f>IFERROR(VLOOKUP(A1502,Table1424[],6,0),0)</f>
        <v>SARFUDDIN ANSARI</v>
      </c>
      <c r="R1502" t="str">
        <f>IFERROR(VLOOKUP(A1502,Table1424[],7,0),0)</f>
        <v>490310510009914</v>
      </c>
      <c r="S1502" t="str">
        <f>IFERROR(VLOOKUP(A1502,Table1424[],8,0),0)</f>
        <v>BKID0004903</v>
      </c>
      <c r="T1502">
        <f>IFERROR(VLOOKUP(A1502,Table1424[],9,0),0)</f>
        <v>0</v>
      </c>
      <c r="U1502" s="40">
        <f>IFERROR(VLOOKUP(A1502,Table1424[],10,0),0)</f>
        <v>46175</v>
      </c>
      <c r="V1502">
        <f t="shared" si="136"/>
        <v>1</v>
      </c>
      <c r="W1502" t="str">
        <f t="shared" si="137"/>
        <v>Available</v>
      </c>
      <c r="X1502" s="164" t="str" cm="1">
        <f t="array" aca="1" ref="X1502" ca="1">SUBSTITUTE(SUBSTITUTE(MID(CELL("filename"),FIND("[",CELL("filename"))+1,FIND("]",CELL("filename"))-FIND("[",CELL("filename"))-1)," JH Farmer Payment-",""),".xlsx","")</f>
        <v>Indent</v>
      </c>
      <c r="Y1502" s="13">
        <f t="shared" si="131"/>
        <v>24.197143387815757</v>
      </c>
      <c r="Z1502" s="3">
        <v>0</v>
      </c>
    </row>
    <row r="1503" spans="1:26" x14ac:dyDescent="0.25">
      <c r="A1503" t="str">
        <f>CONCATENATE(Table2[[#This Row],[Code]],Table2[[#This Row],[Farmers Code]])</f>
        <v>200900140042</v>
      </c>
      <c r="B1503" s="1" t="str">
        <f>INDEX('MPG Payment'!$A:$A,MATCH(Table2[[#This Row],[Code]],'MPG Payment'!B:B,0))</f>
        <v>BMC Code :2009</v>
      </c>
      <c r="C1503" t="str">
        <f>VLOOKUP(Table2[[#This Row],[Code]],'MPG Payment'!B:C,2,0)</f>
        <v>HUTAR</v>
      </c>
      <c r="D1503" s="17">
        <v>20090014</v>
      </c>
      <c r="E1503" s="17" t="s">
        <v>14</v>
      </c>
      <c r="F1503" s="1">
        <v>10</v>
      </c>
      <c r="G1503" s="13">
        <v>27.9</v>
      </c>
      <c r="H1503" s="13">
        <v>1106.3959</v>
      </c>
      <c r="I1503" s="166">
        <v>0</v>
      </c>
      <c r="J1503" s="191">
        <v>0</v>
      </c>
      <c r="K1503" s="166">
        <v>0</v>
      </c>
      <c r="L1503" s="166">
        <v>0</v>
      </c>
      <c r="M1503" s="18">
        <v>0</v>
      </c>
      <c r="N1503" s="165">
        <f>VLOOKUP(Table2[[#This Row],[Code]],'MPG Payment'!$B$4:$Z$130,25,0)</f>
        <v>0</v>
      </c>
      <c r="O1503" s="170">
        <f t="shared" si="135"/>
        <v>1106</v>
      </c>
      <c r="P1503" t="str">
        <f>IFERROR(VLOOKUP(D1503,'Bank Master'!$C$3:$D$7987,2,0),"Indirect")</f>
        <v>Direct</v>
      </c>
      <c r="Q1503" t="str">
        <f>IFERROR(VLOOKUP(A1503,Table1424[],6,0),0)</f>
        <v>PREMIKA ORAON</v>
      </c>
      <c r="R1503" t="str">
        <f>IFERROR(VLOOKUP(A1503,Table1424[],7,0),0)</f>
        <v>22010892041</v>
      </c>
      <c r="S1503" t="str">
        <f>IFERROR(VLOOKUP(A1503,Table1424[],8,0),0)</f>
        <v>SBIN0RRVCGB</v>
      </c>
      <c r="T1503">
        <f>IFERROR(VLOOKUP(A1503,Table1424[],9,0),0)</f>
        <v>0</v>
      </c>
      <c r="U1503" s="40">
        <f>IFERROR(VLOOKUP(A1503,Table1424[],10,0),0)</f>
        <v>46175</v>
      </c>
      <c r="V1503">
        <f t="shared" si="136"/>
        <v>1</v>
      </c>
      <c r="W1503" t="str">
        <f t="shared" si="137"/>
        <v>Available</v>
      </c>
      <c r="X1503" s="164" t="str" cm="1">
        <f t="array" aca="1" ref="X1503" ca="1">SUBSTITUTE(SUBSTITUTE(MID(CELL("filename"),FIND("[",CELL("filename"))+1,FIND("]",CELL("filename"))-FIND("[",CELL("filename"))-1)," JH Farmer Payment-",""),".xlsx","")</f>
        <v>Indent</v>
      </c>
      <c r="Y1503" s="13">
        <f t="shared" si="131"/>
        <v>19.827883512544805</v>
      </c>
      <c r="Z1503" s="3">
        <v>0</v>
      </c>
    </row>
    <row r="1504" spans="1:26" x14ac:dyDescent="0.25">
      <c r="A1504" t="str">
        <f>CONCATENATE(Table2[[#This Row],[Code]],Table2[[#This Row],[Farmers Code]])</f>
        <v>200900140043</v>
      </c>
      <c r="B1504" s="1" t="str">
        <f>INDEX('MPG Payment'!$A:$A,MATCH(Table2[[#This Row],[Code]],'MPG Payment'!B:B,0))</f>
        <v>BMC Code :2009</v>
      </c>
      <c r="C1504" t="str">
        <f>VLOOKUP(Table2[[#This Row],[Code]],'MPG Payment'!B:C,2,0)</f>
        <v>HUTAR</v>
      </c>
      <c r="D1504" s="17">
        <v>20090014</v>
      </c>
      <c r="E1504" s="17" t="s">
        <v>1650</v>
      </c>
      <c r="F1504" s="1">
        <v>13</v>
      </c>
      <c r="G1504" s="13">
        <v>124.99000000000001</v>
      </c>
      <c r="H1504" s="13">
        <v>5378.1261999999997</v>
      </c>
      <c r="I1504" s="166">
        <v>0</v>
      </c>
      <c r="J1504" s="191">
        <v>0</v>
      </c>
      <c r="K1504" s="166">
        <v>0</v>
      </c>
      <c r="L1504" s="166">
        <v>0</v>
      </c>
      <c r="M1504" s="18">
        <v>0</v>
      </c>
      <c r="N1504" s="165">
        <f>VLOOKUP(Table2[[#This Row],[Code]],'MPG Payment'!$B$4:$Z$130,25,0)</f>
        <v>0</v>
      </c>
      <c r="O1504" s="170">
        <f t="shared" si="135"/>
        <v>5378</v>
      </c>
      <c r="P1504" t="str">
        <f>IFERROR(VLOOKUP(D1504,'Bank Master'!$C$3:$D$7987,2,0),"Indirect")</f>
        <v>Direct</v>
      </c>
      <c r="Q1504" t="str">
        <f>IFERROR(VLOOKUP(A1504,Table1424[],6,0),0)</f>
        <v>NARAYAN GOPE</v>
      </c>
      <c r="R1504" t="str">
        <f>IFERROR(VLOOKUP(A1504,Table1424[],7,0),0)</f>
        <v>490310100004105</v>
      </c>
      <c r="S1504" t="str">
        <f>IFERROR(VLOOKUP(A1504,Table1424[],8,0),0)</f>
        <v>BKID0004903</v>
      </c>
      <c r="T1504">
        <f>IFERROR(VLOOKUP(A1504,Table1424[],9,0),0)</f>
        <v>0</v>
      </c>
      <c r="U1504" s="40">
        <f>IFERROR(VLOOKUP(A1504,Table1424[],10,0),0)</f>
        <v>46195</v>
      </c>
      <c r="V1504">
        <f t="shared" si="136"/>
        <v>1</v>
      </c>
      <c r="W1504" t="str">
        <f t="shared" si="137"/>
        <v>Available</v>
      </c>
      <c r="X1504" s="164" t="str" cm="1">
        <f t="array" aca="1" ref="X1504" ca="1">SUBSTITUTE(SUBSTITUTE(MID(CELL("filename"),FIND("[",CELL("filename"))+1,FIND("]",CELL("filename"))-FIND("[",CELL("filename"))-1)," JH Farmer Payment-",""),".xlsx","")</f>
        <v>Indent</v>
      </c>
      <c r="Y1504" s="13">
        <f t="shared" si="131"/>
        <v>27.968493719497555</v>
      </c>
      <c r="Z1504" s="3">
        <v>0</v>
      </c>
    </row>
    <row r="1505" spans="1:26" x14ac:dyDescent="0.25">
      <c r="A1505" t="str">
        <f>CONCATENATE(Table2[[#This Row],[Code]],Table2[[#This Row],[Farmers Code]])</f>
        <v>200900140044</v>
      </c>
      <c r="B1505" s="1" t="str">
        <f>INDEX('MPG Payment'!$A:$A,MATCH(Table2[[#This Row],[Code]],'MPG Payment'!B:B,0))</f>
        <v>BMC Code :2009</v>
      </c>
      <c r="C1505" t="str">
        <f>VLOOKUP(Table2[[#This Row],[Code]],'MPG Payment'!B:C,2,0)</f>
        <v>HUTAR</v>
      </c>
      <c r="D1505" s="17">
        <v>20090014</v>
      </c>
      <c r="E1505" s="17" t="s">
        <v>15</v>
      </c>
      <c r="F1505" s="1">
        <v>14</v>
      </c>
      <c r="G1505" s="13">
        <v>31.6</v>
      </c>
      <c r="H1505" s="13">
        <v>1318.9631999999999</v>
      </c>
      <c r="I1505" s="166">
        <v>0</v>
      </c>
      <c r="J1505" s="191">
        <v>0</v>
      </c>
      <c r="K1505" s="166">
        <v>0</v>
      </c>
      <c r="L1505" s="166">
        <v>0</v>
      </c>
      <c r="M1505" s="18">
        <v>0</v>
      </c>
      <c r="N1505" s="165">
        <f>VLOOKUP(Table2[[#This Row],[Code]],'MPG Payment'!$B$4:$Z$130,25,0)</f>
        <v>0</v>
      </c>
      <c r="O1505" s="170">
        <f t="shared" si="135"/>
        <v>1319</v>
      </c>
      <c r="P1505" t="str">
        <f>IFERROR(VLOOKUP(D1505,'Bank Master'!$C$3:$D$7987,2,0),"Indirect")</f>
        <v>Direct</v>
      </c>
      <c r="Q1505" t="str">
        <f>IFERROR(VLOOKUP(A1505,Table1424[],6,0),0)</f>
        <v>MAMTA KUMARI</v>
      </c>
      <c r="R1505" t="str">
        <f>IFERROR(VLOOKUP(A1505,Table1424[],7,0),0)</f>
        <v>490310510010125</v>
      </c>
      <c r="S1505" t="str">
        <f>IFERROR(VLOOKUP(A1505,Table1424[],8,0),0)</f>
        <v>BKID0004903</v>
      </c>
      <c r="T1505">
        <f>IFERROR(VLOOKUP(A1505,Table1424[],9,0),0)</f>
        <v>0</v>
      </c>
      <c r="U1505" s="40">
        <f>IFERROR(VLOOKUP(A1505,Table1424[],10,0),0)</f>
        <v>46195</v>
      </c>
      <c r="V1505">
        <f t="shared" si="136"/>
        <v>1</v>
      </c>
      <c r="W1505" t="str">
        <f t="shared" si="137"/>
        <v>Available</v>
      </c>
      <c r="X1505" s="164" t="str" cm="1">
        <f t="array" aca="1" ref="X1505" ca="1">SUBSTITUTE(SUBSTITUTE(MID(CELL("filename"),FIND("[",CELL("filename"))+1,FIND("]",CELL("filename"))-FIND("[",CELL("filename"))-1)," JH Farmer Payment-",""),".xlsx","")</f>
        <v>Indent</v>
      </c>
      <c r="Y1505" s="13">
        <f t="shared" si="131"/>
        <v>29.21753924050633</v>
      </c>
      <c r="Z1505" s="3">
        <v>0</v>
      </c>
    </row>
    <row r="1506" spans="1:26" x14ac:dyDescent="0.25">
      <c r="A1506" t="str">
        <f>CONCATENATE(Table2[[#This Row],[Code]],Table2[[#This Row],[Farmers Code]])</f>
        <v>200900140045</v>
      </c>
      <c r="B1506" s="1" t="str">
        <f>INDEX('MPG Payment'!$A:$A,MATCH(Table2[[#This Row],[Code]],'MPG Payment'!B:B,0))</f>
        <v>BMC Code :2009</v>
      </c>
      <c r="C1506" t="str">
        <f>VLOOKUP(Table2[[#This Row],[Code]],'MPG Payment'!B:C,2,0)</f>
        <v>HUTAR</v>
      </c>
      <c r="D1506" s="17">
        <v>20090014</v>
      </c>
      <c r="E1506" s="17" t="s">
        <v>16</v>
      </c>
      <c r="F1506" s="1">
        <v>12</v>
      </c>
      <c r="G1506" s="13">
        <v>43.210000000000008</v>
      </c>
      <c r="H1506" s="13">
        <v>1662.4196999999997</v>
      </c>
      <c r="I1506" s="166">
        <v>0</v>
      </c>
      <c r="J1506" s="191">
        <v>0</v>
      </c>
      <c r="K1506" s="166">
        <v>0</v>
      </c>
      <c r="L1506" s="166">
        <v>0</v>
      </c>
      <c r="M1506" s="18">
        <v>0</v>
      </c>
      <c r="N1506" s="165">
        <f>VLOOKUP(Table2[[#This Row],[Code]],'MPG Payment'!$B$4:$Z$130,25,0)</f>
        <v>0</v>
      </c>
      <c r="O1506" s="170">
        <f t="shared" si="135"/>
        <v>1662</v>
      </c>
      <c r="P1506" t="str">
        <f>IFERROR(VLOOKUP(D1506,'Bank Master'!$C$3:$D$7987,2,0),"Indirect")</f>
        <v>Direct</v>
      </c>
      <c r="Q1506" t="str">
        <f>IFERROR(VLOOKUP(A1506,Table1424[],6,0),0)</f>
        <v>BIRU ORAON</v>
      </c>
      <c r="R1506" t="str">
        <f>IFERROR(VLOOKUP(A1506,Table1424[],7,0),0)</f>
        <v>35541527179</v>
      </c>
      <c r="S1506" t="str">
        <f>IFERROR(VLOOKUP(A1506,Table1424[],8,0),0)</f>
        <v>SBIN0014339</v>
      </c>
      <c r="T1506">
        <f>IFERROR(VLOOKUP(A1506,Table1424[],9,0),0)</f>
        <v>0</v>
      </c>
      <c r="U1506" s="40">
        <f>IFERROR(VLOOKUP(A1506,Table1424[],10,0),0)</f>
        <v>46195</v>
      </c>
      <c r="V1506">
        <f t="shared" si="136"/>
        <v>1</v>
      </c>
      <c r="W1506" t="str">
        <f t="shared" si="137"/>
        <v>Available</v>
      </c>
      <c r="X1506" s="164" t="str" cm="1">
        <f t="array" aca="1" ref="X1506" ca="1">SUBSTITUTE(SUBSTITUTE(MID(CELL("filename"),FIND("[",CELL("filename"))+1,FIND("]",CELL("filename"))-FIND("[",CELL("filename"))-1)," JH Farmer Payment-",""),".xlsx","")</f>
        <v>Indent</v>
      </c>
      <c r="Y1506" s="13">
        <f t="shared" si="131"/>
        <v>23.083819023374215</v>
      </c>
      <c r="Z1506" s="3">
        <v>0</v>
      </c>
    </row>
    <row r="1507" spans="1:26" x14ac:dyDescent="0.25">
      <c r="A1507" t="str">
        <f>CONCATENATE(Table2[[#This Row],[Code]],Table2[[#This Row],[Farmers Code]])</f>
        <v>200900140046</v>
      </c>
      <c r="B1507" s="1" t="str">
        <f>INDEX('MPG Payment'!$A:$A,MATCH(Table2[[#This Row],[Code]],'MPG Payment'!B:B,0))</f>
        <v>BMC Code :2009</v>
      </c>
      <c r="C1507" t="str">
        <f>VLOOKUP(Table2[[#This Row],[Code]],'MPG Payment'!B:C,2,0)</f>
        <v>HUTAR</v>
      </c>
      <c r="D1507" s="17">
        <v>20090014</v>
      </c>
      <c r="E1507" s="17" t="s">
        <v>129</v>
      </c>
      <c r="F1507" s="1">
        <v>10</v>
      </c>
      <c r="G1507" s="13">
        <v>66.510000000000005</v>
      </c>
      <c r="H1507" s="13">
        <v>2902.5793999999996</v>
      </c>
      <c r="I1507" s="166">
        <v>0</v>
      </c>
      <c r="J1507" s="191">
        <v>0</v>
      </c>
      <c r="K1507" s="166">
        <v>0</v>
      </c>
      <c r="L1507" s="166">
        <v>0</v>
      </c>
      <c r="M1507" s="18">
        <v>0</v>
      </c>
      <c r="N1507" s="165">
        <f>VLOOKUP(Table2[[#This Row],[Code]],'MPG Payment'!$B$4:$Z$130,25,0)</f>
        <v>0</v>
      </c>
      <c r="O1507" s="170">
        <f t="shared" si="135"/>
        <v>2903</v>
      </c>
      <c r="P1507" t="str">
        <f>IFERROR(VLOOKUP(D1507,'Bank Master'!$C$3:$D$7987,2,0),"Indirect")</f>
        <v>Direct</v>
      </c>
      <c r="Q1507" t="str">
        <f>IFERROR(VLOOKUP(A1507,Table1424[],6,0),0)</f>
        <v>KRISHNA ORAON</v>
      </c>
      <c r="R1507" t="str">
        <f>IFERROR(VLOOKUP(A1507,Table1424[],7,0),0)</f>
        <v>4903100003016</v>
      </c>
      <c r="S1507" t="str">
        <f>IFERROR(VLOOKUP(A1507,Table1424[],8,0),0)</f>
        <v>BKID0004903</v>
      </c>
      <c r="T1507">
        <f>IFERROR(VLOOKUP(A1507,Table1424[],9,0),0)</f>
        <v>0</v>
      </c>
      <c r="U1507" s="40">
        <f>IFERROR(VLOOKUP(A1507,Table1424[],10,0),0)</f>
        <v>46223</v>
      </c>
      <c r="V1507">
        <f t="shared" si="136"/>
        <v>1</v>
      </c>
      <c r="W1507" t="str">
        <f t="shared" si="137"/>
        <v>Available</v>
      </c>
      <c r="X1507" s="164" t="str" cm="1">
        <f t="array" aca="1" ref="X1507" ca="1">SUBSTITUTE(SUBSTITUTE(MID(CELL("filename"),FIND("[",CELL("filename"))+1,FIND("]",CELL("filename"))-FIND("[",CELL("filename"))-1)," JH Farmer Payment-",""),".xlsx","")</f>
        <v>Indent</v>
      </c>
      <c r="Y1507" s="13">
        <f t="shared" si="131"/>
        <v>21.820623966320849</v>
      </c>
      <c r="Z1507" s="3">
        <v>0</v>
      </c>
    </row>
    <row r="1508" spans="1:26" x14ac:dyDescent="0.25">
      <c r="A1508" t="str">
        <f>CONCATENATE(Table2[[#This Row],[Code]],Table2[[#This Row],[Farmers Code]])</f>
        <v>200900140047</v>
      </c>
      <c r="B1508" s="1" t="str">
        <f>INDEX('MPG Payment'!$A:$A,MATCH(Table2[[#This Row],[Code]],'MPG Payment'!B:B,0))</f>
        <v>BMC Code :2009</v>
      </c>
      <c r="C1508" t="str">
        <f>VLOOKUP(Table2[[#This Row],[Code]],'MPG Payment'!B:C,2,0)</f>
        <v>HUTAR</v>
      </c>
      <c r="D1508" s="17">
        <v>20090014</v>
      </c>
      <c r="E1508" s="17" t="s">
        <v>423</v>
      </c>
      <c r="F1508" s="1">
        <v>14</v>
      </c>
      <c r="G1508" s="13">
        <v>24.590000000000003</v>
      </c>
      <c r="H1508" s="13">
        <v>1155.9803999999999</v>
      </c>
      <c r="I1508" s="166">
        <v>0</v>
      </c>
      <c r="J1508" s="191">
        <v>0</v>
      </c>
      <c r="K1508" s="166">
        <v>0</v>
      </c>
      <c r="L1508" s="166">
        <v>0</v>
      </c>
      <c r="M1508" s="18">
        <v>0</v>
      </c>
      <c r="N1508" s="165">
        <f>VLOOKUP(Table2[[#This Row],[Code]],'MPG Payment'!$B$4:$Z$130,25,0)</f>
        <v>0</v>
      </c>
      <c r="O1508" s="170">
        <f t="shared" si="135"/>
        <v>1156</v>
      </c>
      <c r="P1508" t="str">
        <f>IFERROR(VLOOKUP(D1508,'Bank Master'!$C$3:$D$7987,2,0),"Indirect")</f>
        <v>Direct</v>
      </c>
      <c r="Q1508" t="str">
        <f>IFERROR(VLOOKUP(A1508,Table1424[],6,0),0)</f>
        <v>PARINA KHATUN</v>
      </c>
      <c r="R1508" t="str">
        <f>IFERROR(VLOOKUP(A1508,Table1424[],7,0),0)</f>
        <v>22010912864</v>
      </c>
      <c r="S1508" t="str">
        <f>IFERROR(VLOOKUP(A1508,Table1424[],8,0),0)</f>
        <v>SBIN0RRVCGB</v>
      </c>
      <c r="T1508">
        <f>IFERROR(VLOOKUP(A1508,Table1424[],9,0),0)</f>
        <v>0</v>
      </c>
      <c r="U1508" s="40">
        <f>IFERROR(VLOOKUP(A1508,Table1424[],10,0),0)</f>
        <v>46223</v>
      </c>
      <c r="V1508">
        <f t="shared" si="136"/>
        <v>1</v>
      </c>
      <c r="W1508" t="str">
        <f t="shared" si="137"/>
        <v>Available</v>
      </c>
      <c r="X1508" s="164" t="str" cm="1">
        <f t="array" aca="1" ref="X1508" ca="1">SUBSTITUTE(SUBSTITUTE(MID(CELL("filename"),FIND("[",CELL("filename"))+1,FIND("]",CELL("filename"))-FIND("[",CELL("filename"))-1)," JH Farmer Payment-",""),".xlsx","")</f>
        <v>Indent</v>
      </c>
      <c r="Y1508" s="13">
        <f t="shared" si="131"/>
        <v>32.907128100854003</v>
      </c>
      <c r="Z1508" s="3">
        <v>0</v>
      </c>
    </row>
    <row r="1509" spans="1:26" x14ac:dyDescent="0.25">
      <c r="A1509" t="str">
        <f>CONCATENATE(Table2[[#This Row],[Code]],Table2[[#This Row],[Farmers Code]])</f>
        <v>200900140048</v>
      </c>
      <c r="B1509" s="1" t="str">
        <f>INDEX('MPG Payment'!$A:$A,MATCH(Table2[[#This Row],[Code]],'MPG Payment'!B:B,0))</f>
        <v>BMC Code :2009</v>
      </c>
      <c r="C1509" t="str">
        <f>VLOOKUP(Table2[[#This Row],[Code]],'MPG Payment'!B:C,2,0)</f>
        <v>HUTAR</v>
      </c>
      <c r="D1509" s="17">
        <v>20090014</v>
      </c>
      <c r="E1509" s="17" t="s">
        <v>424</v>
      </c>
      <c r="F1509" s="1">
        <v>7</v>
      </c>
      <c r="G1509" s="13">
        <v>29.490000000000002</v>
      </c>
      <c r="H1509" s="13">
        <v>1154.5237</v>
      </c>
      <c r="I1509" s="166">
        <v>0</v>
      </c>
      <c r="J1509" s="191">
        <v>0</v>
      </c>
      <c r="K1509" s="166">
        <v>0</v>
      </c>
      <c r="L1509" s="166">
        <v>0</v>
      </c>
      <c r="M1509" s="18">
        <v>0</v>
      </c>
      <c r="N1509" s="165">
        <f>VLOOKUP(Table2[[#This Row],[Code]],'MPG Payment'!$B$4:$Z$130,25,0)</f>
        <v>0</v>
      </c>
      <c r="O1509" s="170">
        <f t="shared" si="135"/>
        <v>1155</v>
      </c>
      <c r="P1509" t="str">
        <f>IFERROR(VLOOKUP(D1509,'Bank Master'!$C$3:$D$7987,2,0),"Indirect")</f>
        <v>Direct</v>
      </c>
      <c r="Q1509" t="str">
        <f>IFERROR(VLOOKUP(A1509,Table1424[],6,0),0)</f>
        <v>AKHTARI KHATUN</v>
      </c>
      <c r="R1509" t="str">
        <f>IFERROR(VLOOKUP(A1509,Table1424[],7,0),0)</f>
        <v>22010884766</v>
      </c>
      <c r="S1509" t="str">
        <f>IFERROR(VLOOKUP(A1509,Table1424[],8,0),0)</f>
        <v>SBIN0RRVCGB</v>
      </c>
      <c r="T1509">
        <f>IFERROR(VLOOKUP(A1509,Table1424[],9,0),0)</f>
        <v>0</v>
      </c>
      <c r="U1509" s="40">
        <f>IFERROR(VLOOKUP(A1509,Table1424[],10,0),0)</f>
        <v>46244</v>
      </c>
      <c r="V1509">
        <f t="shared" si="136"/>
        <v>1</v>
      </c>
      <c r="W1509" t="str">
        <f t="shared" si="137"/>
        <v>Available</v>
      </c>
      <c r="X1509" s="164" t="str" cm="1">
        <f t="array" aca="1" ref="X1509" ca="1">SUBSTITUTE(SUBSTITUTE(MID(CELL("filename"),FIND("[",CELL("filename"))+1,FIND("]",CELL("filename"))-FIND("[",CELL("filename"))-1)," JH Farmer Payment-",""),".xlsx","")</f>
        <v>Indent</v>
      </c>
      <c r="Y1509" s="13">
        <f t="shared" si="131"/>
        <v>13.702383689386231</v>
      </c>
      <c r="Z1509" s="3">
        <v>0</v>
      </c>
    </row>
    <row r="1510" spans="1:26" x14ac:dyDescent="0.25">
      <c r="A1510" t="str">
        <f>CONCATENATE(Table2[[#This Row],[Code]],Table2[[#This Row],[Farmers Code]])</f>
        <v>200900140049</v>
      </c>
      <c r="B1510" s="1" t="str">
        <f>INDEX('MPG Payment'!$A:$A,MATCH(Table2[[#This Row],[Code]],'MPG Payment'!B:B,0))</f>
        <v>BMC Code :2009</v>
      </c>
      <c r="C1510" t="str">
        <f>VLOOKUP(Table2[[#This Row],[Code]],'MPG Payment'!B:C,2,0)</f>
        <v>HUTAR</v>
      </c>
      <c r="D1510" s="17">
        <v>20090014</v>
      </c>
      <c r="E1510" s="17" t="s">
        <v>425</v>
      </c>
      <c r="F1510" s="1">
        <v>6</v>
      </c>
      <c r="G1510" s="13">
        <v>14.47</v>
      </c>
      <c r="H1510" s="13">
        <v>530.06269999999995</v>
      </c>
      <c r="I1510" s="166">
        <v>0</v>
      </c>
      <c r="J1510" s="191">
        <v>0</v>
      </c>
      <c r="K1510" s="166">
        <v>0</v>
      </c>
      <c r="L1510" s="166">
        <v>0</v>
      </c>
      <c r="M1510" s="18">
        <v>0</v>
      </c>
      <c r="N1510" s="165">
        <f>VLOOKUP(Table2[[#This Row],[Code]],'MPG Payment'!$B$4:$Z$130,25,0)</f>
        <v>0</v>
      </c>
      <c r="O1510" s="170">
        <f t="shared" si="135"/>
        <v>530</v>
      </c>
      <c r="P1510" t="str">
        <f>IFERROR(VLOOKUP(D1510,'Bank Master'!$C$3:$D$7987,2,0),"Indirect")</f>
        <v>Direct</v>
      </c>
      <c r="Q1510" t="str">
        <f>IFERROR(VLOOKUP(A1510,Table1424[],6,0),0)</f>
        <v>FATMA KHATUN</v>
      </c>
      <c r="R1510" t="str">
        <f>IFERROR(VLOOKUP(A1510,Table1424[],7,0),0)</f>
        <v>84056375550</v>
      </c>
      <c r="S1510" t="str">
        <f>IFERROR(VLOOKUP(A1510,Table1424[],8,0),0)</f>
        <v>SBIN0RRVCGB</v>
      </c>
      <c r="T1510">
        <f>IFERROR(VLOOKUP(A1510,Table1424[],9,0),0)</f>
        <v>0</v>
      </c>
      <c r="U1510" s="40">
        <f>IFERROR(VLOOKUP(A1510,Table1424[],10,0),0)</f>
        <v>46251</v>
      </c>
      <c r="V1510">
        <f t="shared" si="136"/>
        <v>1</v>
      </c>
      <c r="W1510" t="str">
        <f t="shared" si="137"/>
        <v>Available</v>
      </c>
      <c r="X1510" s="164" t="str" cm="1">
        <f t="array" aca="1" ref="X1510" ca="1">SUBSTITUTE(SUBSTITUTE(MID(CELL("filename"),FIND("[",CELL("filename"))+1,FIND("]",CELL("filename"))-FIND("[",CELL("filename"))-1)," JH Farmer Payment-",""),".xlsx","")</f>
        <v>Indent</v>
      </c>
      <c r="Y1510" s="13">
        <f t="shared" si="131"/>
        <v>10.989551485832758</v>
      </c>
      <c r="Z1510" s="3">
        <v>0</v>
      </c>
    </row>
    <row r="1511" spans="1:26" x14ac:dyDescent="0.25">
      <c r="A1511" t="str">
        <f>CONCATENATE(Table2[[#This Row],[Code]],Table2[[#This Row],[Farmers Code]])</f>
        <v>200900150002</v>
      </c>
      <c r="B1511" s="1" t="str">
        <f>INDEX('MPG Payment'!$A:$A,MATCH(Table2[[#This Row],[Code]],'MPG Payment'!B:B,0))</f>
        <v>BMC Code :2009</v>
      </c>
      <c r="C1511" t="str">
        <f>VLOOKUP(Table2[[#This Row],[Code]],'MPG Payment'!B:C,2,0)</f>
        <v>PAKARIYO</v>
      </c>
      <c r="D1511" s="17">
        <v>20090015</v>
      </c>
      <c r="E1511" s="17" t="s">
        <v>17</v>
      </c>
      <c r="F1511" s="1">
        <v>10</v>
      </c>
      <c r="G1511" s="13">
        <v>12.21</v>
      </c>
      <c r="H1511" s="13">
        <v>479.65250000000003</v>
      </c>
      <c r="I1511" s="166">
        <v>0</v>
      </c>
      <c r="J1511" s="191">
        <v>0</v>
      </c>
      <c r="K1511" s="166">
        <v>0</v>
      </c>
      <c r="L1511" s="166">
        <v>0</v>
      </c>
      <c r="M1511" s="18">
        <v>0</v>
      </c>
      <c r="N1511" s="165">
        <f>VLOOKUP(Table2[[#This Row],[Code]],'MPG Payment'!$B$4:$Z$130,25,0)</f>
        <v>0</v>
      </c>
      <c r="O1511" s="170">
        <f t="shared" si="135"/>
        <v>480</v>
      </c>
      <c r="P1511" t="str">
        <f>IFERROR(VLOOKUP(D1511,'Bank Master'!$C$3:$D$7987,2,0),"Indirect")</f>
        <v>Direct</v>
      </c>
      <c r="Q1511" t="str">
        <f>IFERROR(VLOOKUP(A1511,Table1424[],6,0),0)</f>
        <v>ELYASH ANSARI</v>
      </c>
      <c r="R1511" t="str">
        <f>IFERROR(VLOOKUP(A1511,Table1424[],7,0),0)</f>
        <v>0746010415040</v>
      </c>
      <c r="S1511" t="str">
        <f>IFERROR(VLOOKUP(A1511,Table1424[],8,0),0)</f>
        <v>PUNB0074620</v>
      </c>
      <c r="T1511">
        <f>IFERROR(VLOOKUP(A1511,Table1424[],9,0),0)</f>
        <v>0</v>
      </c>
      <c r="U1511" s="40">
        <f>IFERROR(VLOOKUP(A1511,Table1424[],10,0),0)</f>
        <v>45923</v>
      </c>
      <c r="V1511">
        <f t="shared" si="136"/>
        <v>1</v>
      </c>
      <c r="W1511" t="str">
        <f t="shared" si="137"/>
        <v>Available</v>
      </c>
      <c r="X1511" s="164" t="str" cm="1">
        <f t="array" aca="1" ref="X1511" ca="1">SUBSTITUTE(SUBSTITUTE(MID(CELL("filename"),FIND("[",CELL("filename"))+1,FIND("]",CELL("filename"))-FIND("[",CELL("filename"))-1)," JH Farmer Payment-",""),".xlsx","")</f>
        <v>Indent</v>
      </c>
      <c r="Y1511" s="13">
        <f t="shared" si="131"/>
        <v>19.641789516789515</v>
      </c>
      <c r="Z1511" s="3">
        <v>0</v>
      </c>
    </row>
    <row r="1512" spans="1:26" x14ac:dyDescent="0.25">
      <c r="A1512" t="str">
        <f>CONCATENATE(Table2[[#This Row],[Code]],Table2[[#This Row],[Farmers Code]])</f>
        <v>200900150010</v>
      </c>
      <c r="B1512" s="1" t="str">
        <f>INDEX('MPG Payment'!$A:$A,MATCH(Table2[[#This Row],[Code]],'MPG Payment'!B:B,0))</f>
        <v>BMC Code :2009</v>
      </c>
      <c r="C1512" t="str">
        <f>VLOOKUP(Table2[[#This Row],[Code]],'MPG Payment'!B:C,2,0)</f>
        <v>PAKARIYO</v>
      </c>
      <c r="D1512" s="17">
        <v>20090015</v>
      </c>
      <c r="E1512" s="17" t="s">
        <v>21</v>
      </c>
      <c r="F1512" s="1">
        <v>14</v>
      </c>
      <c r="G1512" s="13">
        <v>70.34</v>
      </c>
      <c r="H1512" s="13">
        <v>2636.4954000000002</v>
      </c>
      <c r="I1512" s="166">
        <v>0</v>
      </c>
      <c r="J1512" s="191">
        <v>0</v>
      </c>
      <c r="K1512" s="166">
        <v>0</v>
      </c>
      <c r="L1512" s="166">
        <v>0</v>
      </c>
      <c r="M1512" s="18">
        <v>0</v>
      </c>
      <c r="N1512" s="165">
        <f>VLOOKUP(Table2[[#This Row],[Code]],'MPG Payment'!$B$4:$Z$130,25,0)</f>
        <v>0</v>
      </c>
      <c r="O1512" s="170">
        <f t="shared" si="135"/>
        <v>2636</v>
      </c>
      <c r="P1512" t="str">
        <f>IFERROR(VLOOKUP(D1512,'Bank Master'!$C$3:$D$7987,2,0),"Indirect")</f>
        <v>Direct</v>
      </c>
      <c r="Q1512" t="str">
        <f>IFERROR(VLOOKUP(A1512,Table1424[],6,0),0)</f>
        <v>RUHI KHATOON</v>
      </c>
      <c r="R1512" t="str">
        <f>IFERROR(VLOOKUP(A1512,Table1424[],7,0),0)</f>
        <v>0746010110855</v>
      </c>
      <c r="S1512" t="str">
        <f>IFERROR(VLOOKUP(A1512,Table1424[],8,0),0)</f>
        <v>PUNB0074620</v>
      </c>
      <c r="T1512">
        <f>IFERROR(VLOOKUP(A1512,Table1424[],9,0),0)</f>
        <v>0</v>
      </c>
      <c r="U1512" s="40">
        <f>IFERROR(VLOOKUP(A1512,Table1424[],10,0),0)</f>
        <v>45923</v>
      </c>
      <c r="V1512">
        <f t="shared" si="136"/>
        <v>1</v>
      </c>
      <c r="W1512" t="str">
        <f t="shared" si="137"/>
        <v>Available</v>
      </c>
      <c r="X1512" s="164" t="str" cm="1">
        <f t="array" aca="1" ref="X1512" ca="1">SUBSTITUTE(SUBSTITUTE(MID(CELL("filename"),FIND("[",CELL("filename"))+1,FIND("]",CELL("filename"))-FIND("[",CELL("filename"))-1)," JH Farmer Payment-",""),".xlsx","")</f>
        <v>Indent</v>
      </c>
      <c r="Y1512" s="13">
        <f t="shared" si="131"/>
        <v>26.237514643161788</v>
      </c>
      <c r="Z1512" s="3">
        <v>0</v>
      </c>
    </row>
    <row r="1513" spans="1:26" x14ac:dyDescent="0.25">
      <c r="A1513" t="str">
        <f>CONCATENATE(Table2[[#This Row],[Code]],Table2[[#This Row],[Farmers Code]])</f>
        <v>200900150012</v>
      </c>
      <c r="B1513" s="1" t="str">
        <f>INDEX('MPG Payment'!$A:$A,MATCH(Table2[[#This Row],[Code]],'MPG Payment'!B:B,0))</f>
        <v>BMC Code :2009</v>
      </c>
      <c r="C1513" t="str">
        <f>VLOOKUP(Table2[[#This Row],[Code]],'MPG Payment'!B:C,2,0)</f>
        <v>PAKARIYO</v>
      </c>
      <c r="D1513" s="17">
        <v>20090015</v>
      </c>
      <c r="E1513" s="17" t="s">
        <v>40</v>
      </c>
      <c r="F1513" s="1">
        <v>14</v>
      </c>
      <c r="G1513" s="13">
        <v>69.540000000000006</v>
      </c>
      <c r="H1513" s="13">
        <v>2579.1996000000004</v>
      </c>
      <c r="I1513" s="166">
        <v>0</v>
      </c>
      <c r="J1513" s="191">
        <v>0</v>
      </c>
      <c r="K1513" s="166">
        <v>0</v>
      </c>
      <c r="L1513" s="166">
        <v>0</v>
      </c>
      <c r="M1513" s="18">
        <v>0</v>
      </c>
      <c r="N1513" s="165">
        <f>VLOOKUP(Table2[[#This Row],[Code]],'MPG Payment'!$B$4:$Z$130,25,0)</f>
        <v>0</v>
      </c>
      <c r="O1513" s="170">
        <f t="shared" si="135"/>
        <v>2579</v>
      </c>
      <c r="P1513" t="str">
        <f>IFERROR(VLOOKUP(D1513,'Bank Master'!$C$3:$D$7987,2,0),"Indirect")</f>
        <v>Direct</v>
      </c>
      <c r="Q1513" t="str">
        <f>IFERROR(VLOOKUP(A1513,Table1424[],6,0),0)</f>
        <v>SHANAJ KHATOON</v>
      </c>
      <c r="R1513" t="str">
        <f>IFERROR(VLOOKUP(A1513,Table1424[],7,0),0)</f>
        <v>0746010530316</v>
      </c>
      <c r="S1513" t="str">
        <f>IFERROR(VLOOKUP(A1513,Table1424[],8,0),0)</f>
        <v>PUNB0074620</v>
      </c>
      <c r="T1513">
        <f>IFERROR(VLOOKUP(A1513,Table1424[],9,0),0)</f>
        <v>0</v>
      </c>
      <c r="U1513" s="40">
        <f>IFERROR(VLOOKUP(A1513,Table1424[],10,0),0)</f>
        <v>45923</v>
      </c>
      <c r="V1513">
        <f t="shared" si="136"/>
        <v>1</v>
      </c>
      <c r="W1513" t="str">
        <f t="shared" si="137"/>
        <v>Available</v>
      </c>
      <c r="X1513" s="164" t="str" cm="1">
        <f t="array" aca="1" ref="X1513" ca="1">SUBSTITUTE(SUBSTITUTE(MID(CELL("filename"),FIND("[",CELL("filename"))+1,FIND("]",CELL("filename"))-FIND("[",CELL("filename"))-1)," JH Farmer Payment-",""),".xlsx","")</f>
        <v>Indent</v>
      </c>
      <c r="Y1513" s="13">
        <f t="shared" si="131"/>
        <v>25.962607420189823</v>
      </c>
      <c r="Z1513" s="3">
        <v>0</v>
      </c>
    </row>
    <row r="1514" spans="1:26" x14ac:dyDescent="0.25">
      <c r="A1514" t="str">
        <f>CONCATENATE(Table2[[#This Row],[Code]],Table2[[#This Row],[Farmers Code]])</f>
        <v>200900150013</v>
      </c>
      <c r="B1514" s="1" t="str">
        <f>INDEX('MPG Payment'!$A:$A,MATCH(Table2[[#This Row],[Code]],'MPG Payment'!B:B,0))</f>
        <v>BMC Code :2009</v>
      </c>
      <c r="C1514" t="str">
        <f>VLOOKUP(Table2[[#This Row],[Code]],'MPG Payment'!B:C,2,0)</f>
        <v>PAKARIYO</v>
      </c>
      <c r="D1514" s="17">
        <v>20090015</v>
      </c>
      <c r="E1514" s="17" t="s">
        <v>23</v>
      </c>
      <c r="F1514" s="1">
        <v>10</v>
      </c>
      <c r="G1514" s="13">
        <v>29.009999999999998</v>
      </c>
      <c r="H1514" s="13">
        <v>1076.4603999999999</v>
      </c>
      <c r="I1514" s="166">
        <v>0</v>
      </c>
      <c r="J1514" s="191">
        <v>0</v>
      </c>
      <c r="K1514" s="166">
        <v>0</v>
      </c>
      <c r="L1514" s="166">
        <v>0</v>
      </c>
      <c r="M1514" s="18">
        <v>0</v>
      </c>
      <c r="N1514" s="165">
        <f>VLOOKUP(Table2[[#This Row],[Code]],'MPG Payment'!$B$4:$Z$130,25,0)</f>
        <v>0</v>
      </c>
      <c r="O1514" s="170">
        <f t="shared" si="135"/>
        <v>1076</v>
      </c>
      <c r="P1514" t="str">
        <f>IFERROR(VLOOKUP(D1514,'Bank Master'!$C$3:$D$7987,2,0),"Indirect")</f>
        <v>Direct</v>
      </c>
      <c r="Q1514" t="str">
        <f>IFERROR(VLOOKUP(A1514,Table1424[],6,0),0)</f>
        <v>Rakib Alam</v>
      </c>
      <c r="R1514" t="str">
        <f>IFERROR(VLOOKUP(A1514,Table1424[],7,0),0)</f>
        <v>22010880535</v>
      </c>
      <c r="S1514" t="str">
        <f>IFERROR(VLOOKUP(A1514,Table1424[],8,0),0)</f>
        <v>SBIN0RRVCGB</v>
      </c>
      <c r="T1514">
        <f>IFERROR(VLOOKUP(A1514,Table1424[],9,0),0)</f>
        <v>0</v>
      </c>
      <c r="U1514" s="40">
        <f>IFERROR(VLOOKUP(A1514,Table1424[],10,0),0)</f>
        <v>45978</v>
      </c>
      <c r="V1514">
        <f t="shared" si="136"/>
        <v>1</v>
      </c>
      <c r="W1514" t="str">
        <f t="shared" si="137"/>
        <v>Available</v>
      </c>
      <c r="X1514" s="164" t="str" cm="1">
        <f t="array" aca="1" ref="X1514" ca="1">SUBSTITUTE(SUBSTITUTE(MID(CELL("filename"),FIND("[",CELL("filename"))+1,FIND("]",CELL("filename"))-FIND("[",CELL("filename"))-1)," JH Farmer Payment-",""),".xlsx","")</f>
        <v>Indent</v>
      </c>
      <c r="Y1514" s="13">
        <f t="shared" si="131"/>
        <v>18.553264391589106</v>
      </c>
      <c r="Z1514" s="3">
        <v>0</v>
      </c>
    </row>
    <row r="1515" spans="1:26" x14ac:dyDescent="0.25">
      <c r="A1515" t="str">
        <f>CONCATENATE(Table2[[#This Row],[Code]],Table2[[#This Row],[Farmers Code]])</f>
        <v>200900150014</v>
      </c>
      <c r="B1515" s="1" t="str">
        <f>INDEX('MPG Payment'!$A:$A,MATCH(Table2[[#This Row],[Code]],'MPG Payment'!B:B,0))</f>
        <v>BMC Code :2009</v>
      </c>
      <c r="C1515" t="str">
        <f>VLOOKUP(Table2[[#This Row],[Code]],'MPG Payment'!B:C,2,0)</f>
        <v>PAKARIYO</v>
      </c>
      <c r="D1515" s="17">
        <v>20090015</v>
      </c>
      <c r="E1515" s="17" t="s">
        <v>24</v>
      </c>
      <c r="F1515" s="1">
        <v>14</v>
      </c>
      <c r="G1515" s="13">
        <v>106.30999999999999</v>
      </c>
      <c r="H1515" s="13">
        <v>3992.7496000000001</v>
      </c>
      <c r="I1515" s="166">
        <v>0</v>
      </c>
      <c r="J1515" s="191">
        <v>0</v>
      </c>
      <c r="K1515" s="166">
        <v>0</v>
      </c>
      <c r="L1515" s="166">
        <v>0</v>
      </c>
      <c r="M1515" s="18">
        <v>0</v>
      </c>
      <c r="N1515" s="165">
        <f>VLOOKUP(Table2[[#This Row],[Code]],'MPG Payment'!$B$4:$Z$130,25,0)</f>
        <v>0</v>
      </c>
      <c r="O1515" s="170">
        <f t="shared" si="135"/>
        <v>3993</v>
      </c>
      <c r="P1515" t="str">
        <f>IFERROR(VLOOKUP(D1515,'Bank Master'!$C$3:$D$7987,2,0),"Indirect")</f>
        <v>Direct</v>
      </c>
      <c r="Q1515" t="str">
        <f>IFERROR(VLOOKUP(A1515,Table1424[],6,0),0)</f>
        <v>KURBAN ANSARI</v>
      </c>
      <c r="R1515" t="str">
        <f>IFERROR(VLOOKUP(A1515,Table1424[],7,0),0)</f>
        <v>490310110001598</v>
      </c>
      <c r="S1515" t="str">
        <f>IFERROR(VLOOKUP(A1515,Table1424[],8,0),0)</f>
        <v>BKID0004903</v>
      </c>
      <c r="T1515">
        <f>IFERROR(VLOOKUP(A1515,Table1424[],9,0),0)</f>
        <v>0</v>
      </c>
      <c r="U1515" s="40">
        <f>IFERROR(VLOOKUP(A1515,Table1424[],10,0),0)</f>
        <v>45923</v>
      </c>
      <c r="V1515">
        <f t="shared" si="136"/>
        <v>1</v>
      </c>
      <c r="W1515" t="str">
        <f t="shared" si="137"/>
        <v>Available</v>
      </c>
      <c r="X1515" s="164" t="str" cm="1">
        <f t="array" aca="1" ref="X1515" ca="1">SUBSTITUTE(SUBSTITUTE(MID(CELL("filename"),FIND("[",CELL("filename"))+1,FIND("]",CELL("filename"))-FIND("[",CELL("filename"))-1)," JH Farmer Payment-",""),".xlsx","")</f>
        <v>Indent</v>
      </c>
      <c r="Y1515" s="13">
        <f t="shared" si="131"/>
        <v>26.290327532687428</v>
      </c>
      <c r="Z1515" s="3">
        <v>0</v>
      </c>
    </row>
    <row r="1516" spans="1:26" x14ac:dyDescent="0.25">
      <c r="A1516" t="str">
        <f>CONCATENATE(Table2[[#This Row],[Code]],Table2[[#This Row],[Farmers Code]])</f>
        <v>200900150016</v>
      </c>
      <c r="B1516" s="1" t="str">
        <f>INDEX('MPG Payment'!$A:$A,MATCH(Table2[[#This Row],[Code]],'MPG Payment'!B:B,0))</f>
        <v>BMC Code :2009</v>
      </c>
      <c r="C1516" t="str">
        <f>VLOOKUP(Table2[[#This Row],[Code]],'MPG Payment'!B:C,2,0)</f>
        <v>PAKARIYO</v>
      </c>
      <c r="D1516" s="17">
        <v>20090015</v>
      </c>
      <c r="E1516" s="17" t="s">
        <v>26</v>
      </c>
      <c r="F1516" s="1">
        <v>14</v>
      </c>
      <c r="G1516" s="13">
        <v>45.519999999999996</v>
      </c>
      <c r="H1516" s="13">
        <v>1824.1546000000001</v>
      </c>
      <c r="I1516" s="166">
        <v>0</v>
      </c>
      <c r="J1516" s="191">
        <v>0</v>
      </c>
      <c r="K1516" s="166">
        <v>0</v>
      </c>
      <c r="L1516" s="166">
        <v>0</v>
      </c>
      <c r="M1516" s="18">
        <v>0</v>
      </c>
      <c r="N1516" s="165">
        <f>VLOOKUP(Table2[[#This Row],[Code]],'MPG Payment'!$B$4:$Z$130,25,0)</f>
        <v>0</v>
      </c>
      <c r="O1516" s="170">
        <f t="shared" si="135"/>
        <v>1824</v>
      </c>
      <c r="P1516" t="str">
        <f>IFERROR(VLOOKUP(D1516,'Bank Master'!$C$3:$D$7987,2,0),"Indirect")</f>
        <v>Direct</v>
      </c>
      <c r="Q1516" t="str">
        <f>IFERROR(VLOOKUP(A1516,Table1424[],6,0),0)</f>
        <v>RAKIBA KHATOON</v>
      </c>
      <c r="R1516" t="str">
        <f>IFERROR(VLOOKUP(A1516,Table1424[],7,0),0)</f>
        <v>0746010420082</v>
      </c>
      <c r="S1516" t="str">
        <f>IFERROR(VLOOKUP(A1516,Table1424[],8,0),0)</f>
        <v>PUNB0074620</v>
      </c>
      <c r="T1516">
        <f>IFERROR(VLOOKUP(A1516,Table1424[],9,0),0)</f>
        <v>0</v>
      </c>
      <c r="U1516" s="40">
        <f>IFERROR(VLOOKUP(A1516,Table1424[],10,0),0)</f>
        <v>45923</v>
      </c>
      <c r="V1516">
        <f t="shared" si="136"/>
        <v>1</v>
      </c>
      <c r="W1516" t="str">
        <f t="shared" si="137"/>
        <v>Available</v>
      </c>
      <c r="X1516" s="164" t="str" cm="1">
        <f t="array" aca="1" ref="X1516" ca="1">SUBSTITUTE(SUBSTITUTE(MID(CELL("filename"),FIND("[",CELL("filename"))+1,FIND("]",CELL("filename"))-FIND("[",CELL("filename"))-1)," JH Farmer Payment-",""),".xlsx","")</f>
        <v>Indent</v>
      </c>
      <c r="Y1516" s="13">
        <f t="shared" si="131"/>
        <v>28.051586555360288</v>
      </c>
      <c r="Z1516" s="3">
        <v>0</v>
      </c>
    </row>
    <row r="1517" spans="1:26" x14ac:dyDescent="0.25">
      <c r="A1517" t="str">
        <f>CONCATENATE(Table2[[#This Row],[Code]],Table2[[#This Row],[Farmers Code]])</f>
        <v>200900150017</v>
      </c>
      <c r="B1517" s="1" t="str">
        <f>INDEX('MPG Payment'!$A:$A,MATCH(Table2[[#This Row],[Code]],'MPG Payment'!B:B,0))</f>
        <v>BMC Code :2009</v>
      </c>
      <c r="C1517" t="str">
        <f>VLOOKUP(Table2[[#This Row],[Code]],'MPG Payment'!B:C,2,0)</f>
        <v>PAKARIYO</v>
      </c>
      <c r="D1517" s="17">
        <v>20090015</v>
      </c>
      <c r="E1517" s="17" t="s">
        <v>27</v>
      </c>
      <c r="F1517" s="1">
        <v>7</v>
      </c>
      <c r="G1517" s="13">
        <v>10.88</v>
      </c>
      <c r="H1517" s="13">
        <v>516.54149999999993</v>
      </c>
      <c r="I1517" s="166">
        <v>0</v>
      </c>
      <c r="J1517" s="191">
        <v>0</v>
      </c>
      <c r="K1517" s="166">
        <v>0</v>
      </c>
      <c r="L1517" s="166">
        <v>0</v>
      </c>
      <c r="M1517" s="18">
        <v>0</v>
      </c>
      <c r="N1517" s="165">
        <f>VLOOKUP(Table2[[#This Row],[Code]],'MPG Payment'!$B$4:$Z$130,25,0)</f>
        <v>0</v>
      </c>
      <c r="O1517" s="170">
        <f t="shared" si="132"/>
        <v>517</v>
      </c>
      <c r="P1517" t="str">
        <f>IFERROR(VLOOKUP(D1517,'Bank Master'!$C$3:$D$7987,2,0),"Indirect")</f>
        <v>Direct</v>
      </c>
      <c r="Q1517" t="str">
        <f>IFERROR(VLOOKUP(A1517,Table1424[],6,0),0)</f>
        <v>MIYAJAN ANSARI</v>
      </c>
      <c r="R1517" t="str">
        <f>IFERROR(VLOOKUP(A1517,Table1424[],7,0),0)</f>
        <v>0746201700000504</v>
      </c>
      <c r="S1517" t="str">
        <f>IFERROR(VLOOKUP(A1517,Table1424[],8,0),0)</f>
        <v>PUNB0074620</v>
      </c>
      <c r="T1517">
        <f>IFERROR(VLOOKUP(A1517,Table1424[],9,0),0)</f>
        <v>0</v>
      </c>
      <c r="U1517" s="40">
        <f>IFERROR(VLOOKUP(A1517,Table1424[],10,0),0)</f>
        <v>45978</v>
      </c>
      <c r="V1517">
        <f t="shared" si="133"/>
        <v>1</v>
      </c>
      <c r="W1517" t="str">
        <f t="shared" si="134"/>
        <v>Available</v>
      </c>
      <c r="X1517" s="164" t="str" cm="1">
        <f t="array" aca="1" ref="X1517" ca="1">SUBSTITUTE(SUBSTITUTE(MID(CELL("filename"),FIND("[",CELL("filename"))+1,FIND("]",CELL("filename"))-FIND("[",CELL("filename"))-1)," JH Farmer Payment-",""),".xlsx","")</f>
        <v>Indent</v>
      </c>
      <c r="Y1517" s="13">
        <f t="shared" si="131"/>
        <v>16.616684283088233</v>
      </c>
      <c r="Z1517" s="3">
        <v>0</v>
      </c>
    </row>
    <row r="1518" spans="1:26" x14ac:dyDescent="0.25">
      <c r="A1518" t="str">
        <f>CONCATENATE(Table2[[#This Row],[Code]],Table2[[#This Row],[Farmers Code]])</f>
        <v>200900150018</v>
      </c>
      <c r="B1518" s="1" t="str">
        <f>INDEX('MPG Payment'!$A:$A,MATCH(Table2[[#This Row],[Code]],'MPG Payment'!B:B,0))</f>
        <v>BMC Code :2009</v>
      </c>
      <c r="C1518" t="str">
        <f>VLOOKUP(Table2[[#This Row],[Code]],'MPG Payment'!B:C,2,0)</f>
        <v>PAKARIYO</v>
      </c>
      <c r="D1518" s="17">
        <v>20090015</v>
      </c>
      <c r="E1518" s="17" t="s">
        <v>2</v>
      </c>
      <c r="F1518" s="1">
        <v>4</v>
      </c>
      <c r="G1518" s="13">
        <v>10.77</v>
      </c>
      <c r="H1518" s="13">
        <v>508.69060000000002</v>
      </c>
      <c r="I1518" s="166">
        <v>0</v>
      </c>
      <c r="J1518" s="191">
        <v>0</v>
      </c>
      <c r="K1518" s="166">
        <v>0</v>
      </c>
      <c r="L1518" s="166">
        <v>0</v>
      </c>
      <c r="M1518" s="18">
        <v>0</v>
      </c>
      <c r="N1518" s="165">
        <f>VLOOKUP(Table2[[#This Row],[Code]],'MPG Payment'!$B$4:$Z$130,25,0)</f>
        <v>0</v>
      </c>
      <c r="O1518" s="170">
        <f t="shared" si="132"/>
        <v>509</v>
      </c>
      <c r="P1518" t="str">
        <f>IFERROR(VLOOKUP(D1518,'Bank Master'!$C$3:$D$7987,2,0),"Indirect")</f>
        <v>Direct</v>
      </c>
      <c r="Q1518" t="str">
        <f>IFERROR(VLOOKUP(A1518,Table1424[],6,0),0)</f>
        <v>ASHFAK ANSARI</v>
      </c>
      <c r="R1518" t="str">
        <f>IFERROR(VLOOKUP(A1518,Table1424[],7,0),0)</f>
        <v>0746010554749</v>
      </c>
      <c r="S1518" t="str">
        <f>IFERROR(VLOOKUP(A1518,Table1424[],8,0),0)</f>
        <v>PUNB0074620</v>
      </c>
      <c r="T1518">
        <f>IFERROR(VLOOKUP(A1518,Table1424[],9,0),0)</f>
        <v>0</v>
      </c>
      <c r="U1518" s="40">
        <f>IFERROR(VLOOKUP(A1518,Table1424[],10,0),0)</f>
        <v>45936</v>
      </c>
      <c r="V1518">
        <f t="shared" si="133"/>
        <v>1</v>
      </c>
      <c r="W1518" t="str">
        <f t="shared" si="134"/>
        <v>Available</v>
      </c>
      <c r="X1518" s="164" t="str" cm="1">
        <f t="array" aca="1" ref="X1518" ca="1">SUBSTITUTE(SUBSTITUTE(MID(CELL("filename"),FIND("[",CELL("filename"))+1,FIND("]",CELL("filename"))-FIND("[",CELL("filename"))-1)," JH Farmer Payment-",""),".xlsx","")</f>
        <v>Indent</v>
      </c>
      <c r="Y1518" s="13">
        <f t="shared" si="131"/>
        <v>9.4464363974001877</v>
      </c>
      <c r="Z1518" s="3">
        <v>0</v>
      </c>
    </row>
    <row r="1519" spans="1:26" x14ac:dyDescent="0.25">
      <c r="A1519" t="str">
        <f>CONCATENATE(Table2[[#This Row],[Code]],Table2[[#This Row],[Farmers Code]])</f>
        <v>200900150021</v>
      </c>
      <c r="B1519" s="1" t="str">
        <f>INDEX('MPG Payment'!$A:$A,MATCH(Table2[[#This Row],[Code]],'MPG Payment'!B:B,0))</f>
        <v>BMC Code :2009</v>
      </c>
      <c r="C1519" t="str">
        <f>VLOOKUP(Table2[[#This Row],[Code]],'MPG Payment'!B:C,2,0)</f>
        <v>PAKARIYO</v>
      </c>
      <c r="D1519" s="17">
        <v>20090015</v>
      </c>
      <c r="E1519" s="17" t="s">
        <v>28</v>
      </c>
      <c r="F1519" s="1">
        <v>14</v>
      </c>
      <c r="G1519" s="13">
        <v>52.25</v>
      </c>
      <c r="H1519" s="13">
        <v>2203.3340000000003</v>
      </c>
      <c r="I1519" s="166">
        <v>0</v>
      </c>
      <c r="J1519" s="191">
        <v>0</v>
      </c>
      <c r="K1519" s="166">
        <v>0</v>
      </c>
      <c r="L1519" s="166">
        <v>0</v>
      </c>
      <c r="M1519" s="18">
        <v>0</v>
      </c>
      <c r="N1519" s="165">
        <f>VLOOKUP(Table2[[#This Row],[Code]],'MPG Payment'!$B$4:$Z$130,25,0)</f>
        <v>0</v>
      </c>
      <c r="O1519" s="170">
        <f t="shared" si="132"/>
        <v>2203</v>
      </c>
      <c r="P1519" t="str">
        <f>IFERROR(VLOOKUP(D1519,'Bank Master'!$C$3:$D$7987,2,0),"Indirect")</f>
        <v>Direct</v>
      </c>
      <c r="Q1519" t="str">
        <f>IFERROR(VLOOKUP(A1519,Table1424[],6,0),0)</f>
        <v>ANWARI KHATOON</v>
      </c>
      <c r="R1519" t="str">
        <f>IFERROR(VLOOKUP(A1519,Table1424[],7,0),0)</f>
        <v>0746010719513</v>
      </c>
      <c r="S1519" t="str">
        <f>IFERROR(VLOOKUP(A1519,Table1424[],8,0),0)</f>
        <v>PUNB0074620</v>
      </c>
      <c r="T1519">
        <f>IFERROR(VLOOKUP(A1519,Table1424[],9,0),0)</f>
        <v>0</v>
      </c>
      <c r="U1519" s="40">
        <f>IFERROR(VLOOKUP(A1519,Table1424[],10,0),0)</f>
        <v>45923</v>
      </c>
      <c r="V1519">
        <f t="shared" si="133"/>
        <v>1</v>
      </c>
      <c r="W1519" t="str">
        <f t="shared" si="134"/>
        <v>Available</v>
      </c>
      <c r="X1519" s="164" t="str" cm="1">
        <f t="array" aca="1" ref="X1519" ca="1">SUBSTITUTE(SUBSTITUTE(MID(CELL("filename"),FIND("[",CELL("filename"))+1,FIND("]",CELL("filename"))-FIND("[",CELL("filename"))-1)," JH Farmer Payment-",""),".xlsx","")</f>
        <v>Indent</v>
      </c>
      <c r="Y1519" s="13">
        <f t="shared" si="131"/>
        <v>29.518350239234454</v>
      </c>
      <c r="Z1519" s="3">
        <v>0</v>
      </c>
    </row>
    <row r="1520" spans="1:26" x14ac:dyDescent="0.25">
      <c r="A1520" t="str">
        <f>CONCATENATE(Table2[[#This Row],[Code]],Table2[[#This Row],[Farmers Code]])</f>
        <v>200900150022</v>
      </c>
      <c r="B1520" s="1" t="str">
        <f>INDEX('MPG Payment'!$A:$A,MATCH(Table2[[#This Row],[Code]],'MPG Payment'!B:B,0))</f>
        <v>BMC Code :2009</v>
      </c>
      <c r="C1520" t="str">
        <f>VLOOKUP(Table2[[#This Row],[Code]],'MPG Payment'!B:C,2,0)</f>
        <v>PAKARIYO</v>
      </c>
      <c r="D1520" s="17">
        <v>20090015</v>
      </c>
      <c r="E1520" s="17" t="s">
        <v>37</v>
      </c>
      <c r="F1520" s="1">
        <v>13</v>
      </c>
      <c r="G1520" s="13">
        <v>24.01</v>
      </c>
      <c r="H1520" s="13">
        <v>1093.1985</v>
      </c>
      <c r="I1520" s="166">
        <v>0</v>
      </c>
      <c r="J1520" s="191">
        <v>0</v>
      </c>
      <c r="K1520" s="166">
        <v>0</v>
      </c>
      <c r="L1520" s="166">
        <v>0</v>
      </c>
      <c r="M1520" s="18">
        <v>0</v>
      </c>
      <c r="N1520" s="165">
        <f>VLOOKUP(Table2[[#This Row],[Code]],'MPG Payment'!$B$4:$Z$130,25,0)</f>
        <v>0</v>
      </c>
      <c r="O1520" s="170">
        <f t="shared" si="132"/>
        <v>1093</v>
      </c>
      <c r="P1520" t="str">
        <f>IFERROR(VLOOKUP(D1520,'Bank Master'!$C$3:$D$7987,2,0),"Indirect")</f>
        <v>Direct</v>
      </c>
      <c r="Q1520" t="str">
        <f>IFERROR(VLOOKUP(A1520,Table1424[],6,0),0)</f>
        <v>SAHIBA KHATOON</v>
      </c>
      <c r="R1520" t="str">
        <f>IFERROR(VLOOKUP(A1520,Table1424[],7,0),0)</f>
        <v>0746010675550</v>
      </c>
      <c r="S1520" t="str">
        <f>IFERROR(VLOOKUP(A1520,Table1424[],8,0),0)</f>
        <v>PUNB0074620</v>
      </c>
      <c r="T1520">
        <f>IFERROR(VLOOKUP(A1520,Table1424[],9,0),0)</f>
        <v>0</v>
      </c>
      <c r="U1520" s="40">
        <f>IFERROR(VLOOKUP(A1520,Table1424[],10,0),0)</f>
        <v>45923</v>
      </c>
      <c r="V1520">
        <f t="shared" si="133"/>
        <v>1</v>
      </c>
      <c r="W1520" t="str">
        <f t="shared" si="134"/>
        <v>Available</v>
      </c>
      <c r="X1520" s="164" t="str" cm="1">
        <f t="array" aca="1" ref="X1520" ca="1">SUBSTITUTE(SUBSTITUTE(MID(CELL("filename"),FIND("[",CELL("filename"))+1,FIND("]",CELL("filename"))-FIND("[",CELL("filename"))-1)," JH Farmer Payment-",""),".xlsx","")</f>
        <v>Indent</v>
      </c>
      <c r="Y1520" s="13">
        <f t="shared" si="131"/>
        <v>29.595128071636815</v>
      </c>
      <c r="Z1520" s="3">
        <v>0</v>
      </c>
    </row>
    <row r="1521" spans="1:26" x14ac:dyDescent="0.25">
      <c r="A1521" t="str">
        <f>CONCATENATE(Table2[[#This Row],[Code]],Table2[[#This Row],[Farmers Code]])</f>
        <v>200900150028</v>
      </c>
      <c r="B1521" s="1" t="str">
        <f>INDEX('MPG Payment'!$A:$A,MATCH(Table2[[#This Row],[Code]],'MPG Payment'!B:B,0))</f>
        <v>BMC Code :2009</v>
      </c>
      <c r="C1521" t="str">
        <f>VLOOKUP(Table2[[#This Row],[Code]],'MPG Payment'!B:C,2,0)</f>
        <v>PAKARIYO</v>
      </c>
      <c r="D1521" s="17">
        <v>20090015</v>
      </c>
      <c r="E1521" s="17" t="s">
        <v>30</v>
      </c>
      <c r="F1521" s="1">
        <v>7</v>
      </c>
      <c r="G1521" s="13">
        <v>44.419999999999995</v>
      </c>
      <c r="H1521" s="13">
        <v>1555.1456000000001</v>
      </c>
      <c r="I1521" s="166">
        <v>0</v>
      </c>
      <c r="J1521" s="191">
        <v>0</v>
      </c>
      <c r="K1521" s="166">
        <v>0</v>
      </c>
      <c r="L1521" s="166">
        <v>0</v>
      </c>
      <c r="M1521" s="18">
        <v>0</v>
      </c>
      <c r="N1521" s="165">
        <f>VLOOKUP(Table2[[#This Row],[Code]],'MPG Payment'!$B$4:$Z$130,25,0)</f>
        <v>0</v>
      </c>
      <c r="O1521" s="170">
        <f t="shared" si="132"/>
        <v>1555</v>
      </c>
      <c r="P1521" t="str">
        <f>IFERROR(VLOOKUP(D1521,'Bank Master'!$C$3:$D$7987,2,0),"Indirect")</f>
        <v>Direct</v>
      </c>
      <c r="Q1521" t="str">
        <f>IFERROR(VLOOKUP(A1521,Table1424[],6,0),0)</f>
        <v>MAJMOON KHATOON</v>
      </c>
      <c r="R1521" t="str">
        <f>IFERROR(VLOOKUP(A1521,Table1424[],7,0),0)</f>
        <v>490310110010443</v>
      </c>
      <c r="S1521" t="str">
        <f>IFERROR(VLOOKUP(A1521,Table1424[],8,0),0)</f>
        <v>BKID0004903</v>
      </c>
      <c r="T1521">
        <f>IFERROR(VLOOKUP(A1521,Table1424[],9,0),0)</f>
        <v>0</v>
      </c>
      <c r="U1521" s="40">
        <f>IFERROR(VLOOKUP(A1521,Table1424[],10,0),0)</f>
        <v>45978</v>
      </c>
      <c r="V1521">
        <f t="shared" si="133"/>
        <v>1</v>
      </c>
      <c r="W1521" t="str">
        <f t="shared" si="134"/>
        <v>Available</v>
      </c>
      <c r="X1521" s="164" t="str" cm="1">
        <f t="array" aca="1" ref="X1521" ca="1">SUBSTITUTE(SUBSTITUTE(MID(CELL("filename"),FIND("[",CELL("filename"))+1,FIND("]",CELL("filename"))-FIND("[",CELL("filename"))-1)," JH Farmer Payment-",""),".xlsx","")</f>
        <v>Indent</v>
      </c>
      <c r="Y1521" s="13">
        <f t="shared" si="131"/>
        <v>12.25351103106709</v>
      </c>
      <c r="Z1521" s="3">
        <v>0</v>
      </c>
    </row>
    <row r="1522" spans="1:26" x14ac:dyDescent="0.25">
      <c r="A1522" t="str">
        <f>CONCATENATE(Table2[[#This Row],[Code]],Table2[[#This Row],[Farmers Code]])</f>
        <v>200900150031</v>
      </c>
      <c r="B1522" s="1" t="str">
        <f>INDEX('MPG Payment'!$A:$A,MATCH(Table2[[#This Row],[Code]],'MPG Payment'!B:B,0))</f>
        <v>BMC Code :2009</v>
      </c>
      <c r="C1522" t="str">
        <f>VLOOKUP(Table2[[#This Row],[Code]],'MPG Payment'!B:C,2,0)</f>
        <v>PAKARIYO</v>
      </c>
      <c r="D1522" s="17">
        <v>20090015</v>
      </c>
      <c r="E1522" s="17" t="s">
        <v>422</v>
      </c>
      <c r="F1522" s="1">
        <v>7</v>
      </c>
      <c r="G1522" s="13">
        <v>28.459999999999997</v>
      </c>
      <c r="H1522" s="13">
        <v>1647.3887999999997</v>
      </c>
      <c r="I1522" s="166">
        <v>0</v>
      </c>
      <c r="J1522" s="191">
        <v>0</v>
      </c>
      <c r="K1522" s="166">
        <v>0</v>
      </c>
      <c r="L1522" s="166">
        <v>0</v>
      </c>
      <c r="M1522" s="18">
        <v>0</v>
      </c>
      <c r="N1522" s="165">
        <f>VLOOKUP(Table2[[#This Row],[Code]],'MPG Payment'!$B$4:$Z$130,25,0)</f>
        <v>0</v>
      </c>
      <c r="O1522" s="170">
        <f t="shared" si="128"/>
        <v>1647</v>
      </c>
      <c r="P1522" t="str">
        <f>IFERROR(VLOOKUP(D1522,'Bank Master'!$C$3:$D$7987,2,0),"Indirect")</f>
        <v>Direct</v>
      </c>
      <c r="Q1522" t="str">
        <f>IFERROR(VLOOKUP(A1522,Table1424[],6,0),0)</f>
        <v>SAHJADI KHATOON</v>
      </c>
      <c r="R1522" t="str">
        <f>IFERROR(VLOOKUP(A1522,Table1424[],7,0),0)</f>
        <v>0746010626705</v>
      </c>
      <c r="S1522" t="str">
        <f>IFERROR(VLOOKUP(A1522,Table1424[],8,0),0)</f>
        <v>PUNB0074620</v>
      </c>
      <c r="T1522">
        <f>IFERROR(VLOOKUP(A1522,Table1424[],9,0),0)</f>
        <v>0</v>
      </c>
      <c r="U1522" s="40">
        <f>IFERROR(VLOOKUP(A1522,Table1424[],10,0),0)</f>
        <v>46013</v>
      </c>
      <c r="V1522">
        <f t="shared" si="129"/>
        <v>1</v>
      </c>
      <c r="W1522" t="str">
        <f t="shared" si="130"/>
        <v>Available</v>
      </c>
      <c r="X1522" s="164" t="str" cm="1">
        <f t="array" aca="1" ref="X1522" ca="1">SUBSTITUTE(SUBSTITUTE(MID(CELL("filename"),FIND("[",CELL("filename"))+1,FIND("]",CELL("filename"))-FIND("[",CELL("filename"))-1)," JH Farmer Payment-",""),".xlsx","")</f>
        <v>Indent</v>
      </c>
      <c r="Y1522" s="13">
        <f t="shared" si="131"/>
        <v>20.259524947294448</v>
      </c>
      <c r="Z1522" s="3">
        <v>0</v>
      </c>
    </row>
    <row r="1523" spans="1:26" x14ac:dyDescent="0.25">
      <c r="A1523" t="str">
        <f>CONCATENATE(Table2[[#This Row],[Code]],Table2[[#This Row],[Farmers Code]])</f>
        <v>200900150032</v>
      </c>
      <c r="B1523" s="1" t="str">
        <f>INDEX('MPG Payment'!$A:$A,MATCH(Table2[[#This Row],[Code]],'MPG Payment'!B:B,0))</f>
        <v>BMC Code :2009</v>
      </c>
      <c r="C1523" t="str">
        <f>VLOOKUP(Table2[[#This Row],[Code]],'MPG Payment'!B:C,2,0)</f>
        <v>PAKARIYO</v>
      </c>
      <c r="D1523" s="17">
        <v>20090015</v>
      </c>
      <c r="E1523" s="17" t="s">
        <v>8</v>
      </c>
      <c r="F1523" s="1">
        <v>13</v>
      </c>
      <c r="G1523" s="13">
        <v>64.14</v>
      </c>
      <c r="H1523" s="13">
        <v>2675.1311000000001</v>
      </c>
      <c r="I1523" s="166">
        <v>0</v>
      </c>
      <c r="J1523" s="191">
        <v>0</v>
      </c>
      <c r="K1523" s="166">
        <v>0</v>
      </c>
      <c r="L1523" s="166">
        <v>0</v>
      </c>
      <c r="M1523" s="18">
        <v>0</v>
      </c>
      <c r="N1523" s="165">
        <f>VLOOKUP(Table2[[#This Row],[Code]],'MPG Payment'!$B$4:$Z$130,25,0)</f>
        <v>0</v>
      </c>
      <c r="O1523" s="170">
        <f t="shared" si="122"/>
        <v>2675</v>
      </c>
      <c r="P1523" t="str">
        <f>IFERROR(VLOOKUP(D1523,'Bank Master'!$C$3:$D$7987,2,0),"Indirect")</f>
        <v>Direct</v>
      </c>
      <c r="Q1523" t="str">
        <f>IFERROR(VLOOKUP(A1523,Table1424[],6,0),0)</f>
        <v>RUKSAR KHATUN</v>
      </c>
      <c r="R1523" t="str">
        <f>IFERROR(VLOOKUP(A1523,Table1424[],7,0),0)</f>
        <v>0746010418843</v>
      </c>
      <c r="S1523" t="str">
        <f>IFERROR(VLOOKUP(A1523,Table1424[],8,0),0)</f>
        <v>PUNB0074620</v>
      </c>
      <c r="T1523">
        <f>IFERROR(VLOOKUP(A1523,Table1424[],9,0),0)</f>
        <v>0</v>
      </c>
      <c r="U1523" s="40">
        <f>IFERROR(VLOOKUP(A1523,Table1424[],10,0),0)</f>
        <v>46013</v>
      </c>
      <c r="V1523">
        <f t="shared" si="123"/>
        <v>1</v>
      </c>
      <c r="W1523" t="str">
        <f t="shared" si="124"/>
        <v>Available</v>
      </c>
      <c r="X1523" s="164" t="str" cm="1">
        <f t="array" aca="1" ref="X1523" ca="1">SUBSTITUTE(SUBSTITUTE(MID(CELL("filename"),FIND("[",CELL("filename"))+1,FIND("]",CELL("filename"))-FIND("[",CELL("filename"))-1)," JH Farmer Payment-",""),".xlsx","")</f>
        <v>Indent</v>
      </c>
      <c r="Y1523" s="13">
        <f t="shared" si="131"/>
        <v>27.109997115684443</v>
      </c>
      <c r="Z1523" s="3">
        <v>0</v>
      </c>
    </row>
    <row r="1524" spans="1:26" x14ac:dyDescent="0.25">
      <c r="A1524" t="str">
        <f>CONCATENATE(Table2[[#This Row],[Code]],Table2[[#This Row],[Farmers Code]])</f>
        <v>200900150033</v>
      </c>
      <c r="B1524" s="1" t="str">
        <f>INDEX('MPG Payment'!$A:$A,MATCH(Table2[[#This Row],[Code]],'MPG Payment'!B:B,0))</f>
        <v>BMC Code :2009</v>
      </c>
      <c r="C1524" t="str">
        <f>VLOOKUP(Table2[[#This Row],[Code]],'MPG Payment'!B:C,2,0)</f>
        <v>PAKARIYO</v>
      </c>
      <c r="D1524" s="17">
        <v>20090015</v>
      </c>
      <c r="E1524" s="17" t="s">
        <v>32</v>
      </c>
      <c r="F1524" s="1">
        <v>8</v>
      </c>
      <c r="G1524" s="13">
        <v>15.770000000000001</v>
      </c>
      <c r="H1524" s="13">
        <v>633.33399999999995</v>
      </c>
      <c r="I1524" s="166">
        <v>0</v>
      </c>
      <c r="J1524" s="191">
        <v>0</v>
      </c>
      <c r="K1524" s="166">
        <v>0</v>
      </c>
      <c r="L1524" s="166">
        <v>0</v>
      </c>
      <c r="M1524" s="18">
        <v>0</v>
      </c>
      <c r="N1524" s="165">
        <f>VLOOKUP(Table2[[#This Row],[Code]],'MPG Payment'!$B$4:$Z$130,25,0)</f>
        <v>0</v>
      </c>
      <c r="O1524" s="170">
        <f t="shared" si="122"/>
        <v>633</v>
      </c>
      <c r="P1524" t="str">
        <f>IFERROR(VLOOKUP(D1524,'Bank Master'!$C$3:$D$7987,2,0),"Indirect")</f>
        <v>Direct</v>
      </c>
      <c r="Q1524" t="str">
        <f>IFERROR(VLOOKUP(A1524,Table1424[],6,0),0)</f>
        <v>AMIT KUMAR MAHLI</v>
      </c>
      <c r="R1524" t="str">
        <f>IFERROR(VLOOKUP(A1524,Table1424[],7,0),0)</f>
        <v>0746201700018682</v>
      </c>
      <c r="S1524" t="str">
        <f>IFERROR(VLOOKUP(A1524,Table1424[],8,0),0)</f>
        <v>PUNB0074620</v>
      </c>
      <c r="T1524">
        <f>IFERROR(VLOOKUP(A1524,Table1424[],9,0),0)</f>
        <v>0</v>
      </c>
      <c r="U1524" s="40">
        <f>IFERROR(VLOOKUP(A1524,Table1424[],10,0),0)</f>
        <v>46013</v>
      </c>
      <c r="V1524">
        <f t="shared" si="123"/>
        <v>1</v>
      </c>
      <c r="W1524" t="str">
        <f t="shared" si="124"/>
        <v>Available</v>
      </c>
      <c r="X1524" s="164" t="str" cm="1">
        <f t="array" aca="1" ref="X1524" ca="1">SUBSTITUTE(SUBSTITUTE(MID(CELL("filename"),FIND("[",CELL("filename"))+1,FIND("]",CELL("filename"))-FIND("[",CELL("filename"))-1)," JH Farmer Payment-",""),".xlsx","")</f>
        <v>Indent</v>
      </c>
      <c r="Y1524" s="13">
        <f t="shared" si="131"/>
        <v>16.064273937856687</v>
      </c>
      <c r="Z1524" s="3">
        <v>0</v>
      </c>
    </row>
    <row r="1525" spans="1:26" x14ac:dyDescent="0.25">
      <c r="A1525" t="str">
        <f>CONCATENATE(Table2[[#This Row],[Code]],Table2[[#This Row],[Farmers Code]])</f>
        <v>200900150036</v>
      </c>
      <c r="B1525" s="1" t="str">
        <f>INDEX('MPG Payment'!$A:$A,MATCH(Table2[[#This Row],[Code]],'MPG Payment'!B:B,0))</f>
        <v>BMC Code :2009</v>
      </c>
      <c r="C1525" t="str">
        <f>VLOOKUP(Table2[[#This Row],[Code]],'MPG Payment'!B:C,2,0)</f>
        <v>PAKARIYO</v>
      </c>
      <c r="D1525" s="17">
        <v>20090015</v>
      </c>
      <c r="E1525" s="17" t="s">
        <v>10</v>
      </c>
      <c r="F1525" s="1">
        <v>14</v>
      </c>
      <c r="G1525" s="13">
        <v>75.16</v>
      </c>
      <c r="H1525" s="13">
        <v>2928.9279999999999</v>
      </c>
      <c r="I1525" s="166">
        <v>0</v>
      </c>
      <c r="J1525" s="191">
        <v>0</v>
      </c>
      <c r="K1525" s="166">
        <v>0</v>
      </c>
      <c r="L1525" s="166">
        <v>0</v>
      </c>
      <c r="M1525" s="18">
        <v>0</v>
      </c>
      <c r="N1525" s="165">
        <f>VLOOKUP(Table2[[#This Row],[Code]],'MPG Payment'!$B$4:$Z$130,25,0)</f>
        <v>0</v>
      </c>
      <c r="O1525" s="170">
        <f t="shared" si="122"/>
        <v>2929</v>
      </c>
      <c r="P1525" t="str">
        <f>IFERROR(VLOOKUP(D1525,'Bank Master'!$C$3:$D$7987,2,0),"Indirect")</f>
        <v>Direct</v>
      </c>
      <c r="Q1525" t="str">
        <f>IFERROR(VLOOKUP(A1525,Table1424[],6,0),0)</f>
        <v>SAHIL ANSARI</v>
      </c>
      <c r="R1525" t="str">
        <f>IFERROR(VLOOKUP(A1525,Table1424[],7,0),0)</f>
        <v>43948586576</v>
      </c>
      <c r="S1525" t="str">
        <f>IFERROR(VLOOKUP(A1525,Table1424[],8,0),0)</f>
        <v>SBIN0014339</v>
      </c>
      <c r="T1525">
        <f>IFERROR(VLOOKUP(A1525,Table1424[],9,0),0)</f>
        <v>0</v>
      </c>
      <c r="U1525" s="40">
        <f>IFERROR(VLOOKUP(A1525,Table1424[],10,0),0)</f>
        <v>46062</v>
      </c>
      <c r="V1525">
        <f t="shared" si="123"/>
        <v>1</v>
      </c>
      <c r="W1525" t="str">
        <f t="shared" si="124"/>
        <v>Available</v>
      </c>
      <c r="X1525" s="164" t="str" cm="1">
        <f t="array" aca="1" ref="X1525" ca="1">SUBSTITUTE(SUBSTITUTE(MID(CELL("filename"),FIND("[",CELL("filename"))+1,FIND("]",CELL("filename"))-FIND("[",CELL("filename"))-1)," JH Farmer Payment-",""),".xlsx","")</f>
        <v>Indent</v>
      </c>
      <c r="Y1525" s="13">
        <f t="shared" si="131"/>
        <v>27.278467269824379</v>
      </c>
      <c r="Z1525" s="3">
        <v>0</v>
      </c>
    </row>
    <row r="1526" spans="1:26" x14ac:dyDescent="0.25">
      <c r="A1526" t="str">
        <f>CONCATENATE(Table2[[#This Row],[Code]],Table2[[#This Row],[Farmers Code]])</f>
        <v>200900150037</v>
      </c>
      <c r="B1526" s="1" t="str">
        <f>INDEX('MPG Payment'!$A:$A,MATCH(Table2[[#This Row],[Code]],'MPG Payment'!B:B,0))</f>
        <v>BMC Code :2009</v>
      </c>
      <c r="C1526" t="str">
        <f>VLOOKUP(Table2[[#This Row],[Code]],'MPG Payment'!B:C,2,0)</f>
        <v>PAKARIYO</v>
      </c>
      <c r="D1526" s="17">
        <v>20090015</v>
      </c>
      <c r="E1526" s="17" t="s">
        <v>34</v>
      </c>
      <c r="F1526" s="1">
        <v>13</v>
      </c>
      <c r="G1526" s="13">
        <v>71.110000000000014</v>
      </c>
      <c r="H1526" s="13">
        <v>2817.5234999999998</v>
      </c>
      <c r="I1526" s="166">
        <v>0</v>
      </c>
      <c r="J1526" s="191">
        <v>0</v>
      </c>
      <c r="K1526" s="166">
        <v>0</v>
      </c>
      <c r="L1526" s="166">
        <v>0</v>
      </c>
      <c r="M1526" s="18">
        <v>0</v>
      </c>
      <c r="N1526" s="165">
        <f>VLOOKUP(Table2[[#This Row],[Code]],'MPG Payment'!$B$4:$Z$130,25,0)</f>
        <v>0</v>
      </c>
      <c r="O1526" s="170">
        <f t="shared" si="122"/>
        <v>2818</v>
      </c>
      <c r="P1526" t="str">
        <f>IFERROR(VLOOKUP(D1526,'Bank Master'!$C$3:$D$7987,2,0),"Indirect")</f>
        <v>Direct</v>
      </c>
      <c r="Q1526" t="str">
        <f>IFERROR(VLOOKUP(A1526,Table1424[],6,0),0)</f>
        <v>MANIR ANSARI</v>
      </c>
      <c r="R1526" t="str">
        <f>IFERROR(VLOOKUP(A1526,Table1424[],7,0),0)</f>
        <v>0746010420112</v>
      </c>
      <c r="S1526" t="str">
        <f>IFERROR(VLOOKUP(A1526,Table1424[],8,0),0)</f>
        <v>PUNB0074620</v>
      </c>
      <c r="T1526">
        <f>IFERROR(VLOOKUP(A1526,Table1424[],9,0),0)</f>
        <v>0</v>
      </c>
      <c r="U1526" s="40">
        <f>IFERROR(VLOOKUP(A1526,Table1424[],10,0),0)</f>
        <v>46195</v>
      </c>
      <c r="V1526">
        <f t="shared" si="123"/>
        <v>1</v>
      </c>
      <c r="W1526" t="str">
        <f t="shared" si="124"/>
        <v>Available</v>
      </c>
      <c r="X1526" s="164" t="str" cm="1">
        <f t="array" aca="1" ref="X1526" ca="1">SUBSTITUTE(SUBSTITUTE(MID(CELL("filename"),FIND("[",CELL("filename"))+1,FIND("]",CELL("filename"))-FIND("[",CELL("filename"))-1)," JH Farmer Payment-",""),".xlsx","")</f>
        <v>Indent</v>
      </c>
      <c r="Y1526" s="13">
        <f t="shared" si="131"/>
        <v>25.754328153564895</v>
      </c>
      <c r="Z1526" s="3">
        <v>0</v>
      </c>
    </row>
    <row r="1527" spans="1:26" x14ac:dyDescent="0.25">
      <c r="A1527" t="str">
        <f>CONCATENATE(Table2[[#This Row],[Code]],Table2[[#This Row],[Farmers Code]])</f>
        <v>200900150038</v>
      </c>
      <c r="B1527" s="1" t="str">
        <f>INDEX('MPG Payment'!$A:$A,MATCH(Table2[[#This Row],[Code]],'MPG Payment'!B:B,0))</f>
        <v>BMC Code :2009</v>
      </c>
      <c r="C1527" t="str">
        <f>VLOOKUP(Table2[[#This Row],[Code]],'MPG Payment'!B:C,2,0)</f>
        <v>PAKARIYO</v>
      </c>
      <c r="D1527" s="17">
        <v>20090015</v>
      </c>
      <c r="E1527" s="17" t="s">
        <v>11</v>
      </c>
      <c r="F1527" s="1">
        <v>14</v>
      </c>
      <c r="G1527" s="13">
        <v>103.49000000000002</v>
      </c>
      <c r="H1527" s="13">
        <v>4356.5744999999997</v>
      </c>
      <c r="I1527" s="166">
        <v>0</v>
      </c>
      <c r="J1527" s="191">
        <v>0</v>
      </c>
      <c r="K1527" s="166">
        <v>0</v>
      </c>
      <c r="L1527" s="166">
        <v>0</v>
      </c>
      <c r="M1527" s="18">
        <v>0</v>
      </c>
      <c r="N1527" s="165">
        <f>VLOOKUP(Table2[[#This Row],[Code]],'MPG Payment'!$B$4:$Z$130,25,0)</f>
        <v>0</v>
      </c>
      <c r="O1527" s="170">
        <f t="shared" si="122"/>
        <v>4357</v>
      </c>
      <c r="P1527" t="str">
        <f>IFERROR(VLOOKUP(D1527,'Bank Master'!$C$3:$D$7987,2,0),"Indirect")</f>
        <v>Direct</v>
      </c>
      <c r="Q1527" t="str">
        <f>IFERROR(VLOOKUP(A1527,Table1424[],6,0),0)</f>
        <v>ROSHAN KHATUN</v>
      </c>
      <c r="R1527" t="str">
        <f>IFERROR(VLOOKUP(A1527,Table1424[],7,0),0)</f>
        <v>0746010715461</v>
      </c>
      <c r="S1527" t="str">
        <f>IFERROR(VLOOKUP(A1527,Table1424[],8,0),0)</f>
        <v>PUNB0074620</v>
      </c>
      <c r="T1527">
        <f>IFERROR(VLOOKUP(A1527,Table1424[],9,0),0)</f>
        <v>0</v>
      </c>
      <c r="U1527" s="40">
        <f>IFERROR(VLOOKUP(A1527,Table1424[],10,0),0)</f>
        <v>46272</v>
      </c>
      <c r="V1527">
        <f t="shared" si="123"/>
        <v>1</v>
      </c>
      <c r="W1527" t="str">
        <f t="shared" si="124"/>
        <v>Available</v>
      </c>
      <c r="X1527" s="164" t="str" cm="1">
        <f t="array" aca="1" ref="X1527" ca="1">SUBSTITUTE(SUBSTITUTE(MID(CELL("filename"),FIND("[",CELL("filename"))+1,FIND("]",CELL("filename"))-FIND("[",CELL("filename"))-1)," JH Farmer Payment-",""),".xlsx","")</f>
        <v>Indent</v>
      </c>
      <c r="Y1527" s="13">
        <f t="shared" si="131"/>
        <v>29.467602183785868</v>
      </c>
      <c r="Z1527" s="3">
        <v>0</v>
      </c>
    </row>
    <row r="1528" spans="1:26" x14ac:dyDescent="0.25">
      <c r="A1528" t="str">
        <f>CONCATENATE(Table2[[#This Row],[Code]],Table2[[#This Row],[Farmers Code]])</f>
        <v>200900170002</v>
      </c>
      <c r="B1528" s="1" t="str">
        <f>INDEX('MPG Payment'!$A:$A,MATCH(Table2[[#This Row],[Code]],'MPG Payment'!B:B,0))</f>
        <v>BMC Code :2009</v>
      </c>
      <c r="C1528" t="str">
        <f>VLOOKUP(Table2[[#This Row],[Code]],'MPG Payment'!B:C,2,0)</f>
        <v>NAWATAND</v>
      </c>
      <c r="D1528" s="17">
        <v>20090017</v>
      </c>
      <c r="E1528" s="17" t="s">
        <v>17</v>
      </c>
      <c r="F1528" s="1">
        <v>10</v>
      </c>
      <c r="G1528" s="13">
        <v>23.07</v>
      </c>
      <c r="H1528" s="13">
        <v>970.26329999999984</v>
      </c>
      <c r="I1528" s="166">
        <v>0</v>
      </c>
      <c r="J1528" s="191">
        <v>0</v>
      </c>
      <c r="K1528" s="166">
        <v>13.849999999998545</v>
      </c>
      <c r="L1528" s="166">
        <v>0</v>
      </c>
      <c r="M1528" s="18">
        <v>0</v>
      </c>
      <c r="N1528" s="165">
        <f>VLOOKUP(Table2[[#This Row],[Code]],'MPG Payment'!$B$4:$Z$130,25,0)</f>
        <v>0</v>
      </c>
      <c r="O1528" s="170">
        <f t="shared" si="119"/>
        <v>956</v>
      </c>
      <c r="P1528" t="str">
        <f>IFERROR(VLOOKUP(D1528,'Bank Master'!$C$3:$D$7987,2,0),"Indirect")</f>
        <v>Direct</v>
      </c>
      <c r="Q1528" t="str">
        <f>IFERROR(VLOOKUP(A1528,Table1424[],6,0),0)</f>
        <v>BALKESH MAHTO</v>
      </c>
      <c r="R1528" t="str">
        <f>IFERROR(VLOOKUP(A1528,Table1424[],7,0),0)</f>
        <v>34679434296</v>
      </c>
      <c r="S1528" t="str">
        <f>IFERROR(VLOOKUP(A1528,Table1424[],8,0),0)</f>
        <v>SBIN0006999</v>
      </c>
      <c r="T1528">
        <f>IFERROR(VLOOKUP(A1528,Table1424[],9,0),0)</f>
        <v>0</v>
      </c>
      <c r="U1528" s="40">
        <f>IFERROR(VLOOKUP(A1528,Table1424[],10,0),0)</f>
        <v>45949</v>
      </c>
      <c r="V1528">
        <f t="shared" si="120"/>
        <v>1</v>
      </c>
      <c r="W1528" t="str">
        <f t="shared" si="121"/>
        <v>Available</v>
      </c>
      <c r="X1528" s="164" t="str" cm="1">
        <f t="array" aca="1" ref="X1528" ca="1">SUBSTITUTE(SUBSTITUTE(MID(CELL("filename"),FIND("[",CELL("filename"))+1,FIND("]",CELL("filename"))-FIND("[",CELL("filename"))-1)," JH Farmer Payment-",""),".xlsx","")</f>
        <v>Indent</v>
      </c>
      <c r="Y1528" s="13">
        <f t="shared" si="131"/>
        <v>21.028680104031206</v>
      </c>
      <c r="Z1528" s="3">
        <v>0</v>
      </c>
    </row>
    <row r="1529" spans="1:26" x14ac:dyDescent="0.25">
      <c r="A1529" t="str">
        <f>CONCATENATE(Table2[[#This Row],[Code]],Table2[[#This Row],[Farmers Code]])</f>
        <v>200900170003</v>
      </c>
      <c r="B1529" s="1" t="str">
        <f>INDEX('MPG Payment'!$A:$A,MATCH(Table2[[#This Row],[Code]],'MPG Payment'!B:B,0))</f>
        <v>BMC Code :2009</v>
      </c>
      <c r="C1529" t="str">
        <f>VLOOKUP(Table2[[#This Row],[Code]],'MPG Payment'!B:C,2,0)</f>
        <v>NAWATAND</v>
      </c>
      <c r="D1529" s="17">
        <v>20090017</v>
      </c>
      <c r="E1529" s="17" t="s">
        <v>0</v>
      </c>
      <c r="F1529" s="1">
        <v>14</v>
      </c>
      <c r="G1529" s="13">
        <v>882.19</v>
      </c>
      <c r="H1529" s="13">
        <v>37304.354899999998</v>
      </c>
      <c r="I1529" s="166">
        <v>0</v>
      </c>
      <c r="J1529" s="191">
        <v>0</v>
      </c>
      <c r="K1529" s="166">
        <v>0</v>
      </c>
      <c r="L1529" s="166">
        <v>0</v>
      </c>
      <c r="M1529" s="18">
        <v>0</v>
      </c>
      <c r="N1529" s="165">
        <f>VLOOKUP(Table2[[#This Row],[Code]],'MPG Payment'!$B$4:$Z$130,25,0)</f>
        <v>0</v>
      </c>
      <c r="O1529" s="170">
        <f t="shared" si="119"/>
        <v>37304</v>
      </c>
      <c r="P1529" t="str">
        <f>IFERROR(VLOOKUP(D1529,'Bank Master'!$C$3:$D$7987,2,0),"Indirect")</f>
        <v>Direct</v>
      </c>
      <c r="Q1529" t="str">
        <f>IFERROR(VLOOKUP(A1529,Table1424[],6,0),0)</f>
        <v>PURANCHAND MAHTO</v>
      </c>
      <c r="R1529" t="str">
        <f>IFERROR(VLOOKUP(A1529,Table1424[],7,0),0)</f>
        <v>669502010010205</v>
      </c>
      <c r="S1529" t="str">
        <f>IFERROR(VLOOKUP(A1529,Table1424[],8,0),0)</f>
        <v>UBIN0566951</v>
      </c>
      <c r="T1529">
        <f>IFERROR(VLOOKUP(A1529,Table1424[],9,0),0)</f>
        <v>0</v>
      </c>
      <c r="U1529" s="40">
        <f>IFERROR(VLOOKUP(A1529,Table1424[],10,0),0)</f>
        <v>45965</v>
      </c>
      <c r="V1529">
        <f t="shared" si="120"/>
        <v>1</v>
      </c>
      <c r="W1529" t="str">
        <f t="shared" si="121"/>
        <v>Available</v>
      </c>
      <c r="X1529" s="164" t="str" cm="1">
        <f t="array" aca="1" ref="X1529" ca="1">SUBSTITUTE(SUBSTITUTE(MID(CELL("filename"),FIND("[",CELL("filename"))+1,FIND("]",CELL("filename"))-FIND("[",CELL("filename"))-1)," JH Farmer Payment-",""),".xlsx","")</f>
        <v>Indent</v>
      </c>
      <c r="Y1529" s="13">
        <f t="shared" si="131"/>
        <v>29.600254400979381</v>
      </c>
      <c r="Z1529" s="3">
        <v>0</v>
      </c>
    </row>
    <row r="1530" spans="1:26" x14ac:dyDescent="0.25">
      <c r="A1530" t="str">
        <f>CONCATENATE(Table2[[#This Row],[Code]],Table2[[#This Row],[Farmers Code]])</f>
        <v>200900200002</v>
      </c>
      <c r="B1530" s="1" t="str">
        <f>INDEX('MPG Payment'!$A:$A,MATCH(Table2[[#This Row],[Code]],'MPG Payment'!B:B,0))</f>
        <v>BMC Code :2009</v>
      </c>
      <c r="C1530" t="str">
        <f>VLOOKUP(Table2[[#This Row],[Code]],'MPG Payment'!B:C,2,0)</f>
        <v>PAKARIYO 2</v>
      </c>
      <c r="D1530" s="17">
        <v>20090020</v>
      </c>
      <c r="E1530" s="17" t="s">
        <v>17</v>
      </c>
      <c r="F1530" s="1">
        <v>8</v>
      </c>
      <c r="G1530" s="13">
        <v>899.88000000000011</v>
      </c>
      <c r="H1530" s="13">
        <v>35161.7448</v>
      </c>
      <c r="I1530" s="166">
        <v>0</v>
      </c>
      <c r="J1530" s="191">
        <v>0</v>
      </c>
      <c r="K1530" s="166">
        <v>0</v>
      </c>
      <c r="L1530" s="166">
        <v>635</v>
      </c>
      <c r="M1530" s="18">
        <v>0</v>
      </c>
      <c r="N1530" s="165">
        <f>VLOOKUP(Table2[[#This Row],[Code]],'MPG Payment'!$B$4:$Z$130,25,0)</f>
        <v>0</v>
      </c>
      <c r="O1530" s="170">
        <f t="shared" ref="O1530:O1553" si="138">IF(N1530="Yes",0,ROUND((H1530-I1530-J1530-K1530-L1530-M1530),0))</f>
        <v>34527</v>
      </c>
      <c r="P1530" t="str">
        <f>IFERROR(VLOOKUP(D1530,'Bank Master'!$C$3:$D$7987,2,0),"Indirect")</f>
        <v>Direct</v>
      </c>
      <c r="Q1530" t="str">
        <f>IFERROR(VLOOKUP(A1530,Table1424[],6,0),0)</f>
        <v>ISRAT JAHAN</v>
      </c>
      <c r="R1530" t="str">
        <f>IFERROR(VLOOKUP(A1530,Table1424[],7,0),0)</f>
        <v>50100686211904</v>
      </c>
      <c r="S1530" t="str">
        <f>IFERROR(VLOOKUP(A1530,Table1424[],8,0),0)</f>
        <v>HDFC0001470</v>
      </c>
      <c r="T1530">
        <f>IFERROR(VLOOKUP(A1530,Table1424[],9,0),0)</f>
        <v>0</v>
      </c>
      <c r="U1530" s="40">
        <f>IFERROR(VLOOKUP(A1530,Table1424[],10,0),0)</f>
        <v>45949</v>
      </c>
      <c r="V1530">
        <f t="shared" ref="V1530:V1553" si="139">IF(G1530&gt;0,1,0)</f>
        <v>1</v>
      </c>
      <c r="W1530" t="str">
        <f t="shared" ref="W1530:W1553" si="140">IF(Q1530=0,"Not Available","Available")</f>
        <v>Available</v>
      </c>
      <c r="X1530" s="164" t="str" cm="1">
        <f t="array" aca="1" ref="X1530" ca="1">SUBSTITUTE(SUBSTITUTE(MID(CELL("filename"),FIND("[",CELL("filename"))+1,FIND("]",CELL("filename"))-FIND("[",CELL("filename"))-1)," JH Farmer Payment-",""),".xlsx","")</f>
        <v>Indent</v>
      </c>
      <c r="Y1530" s="13">
        <f t="shared" si="131"/>
        <v>15.629526070142683</v>
      </c>
      <c r="Z1530" s="3">
        <v>0</v>
      </c>
    </row>
    <row r="1531" spans="1:26" x14ac:dyDescent="0.25">
      <c r="A1531" t="str">
        <f>CONCATENATE(Table2[[#This Row],[Code]],Table2[[#This Row],[Farmers Code]])</f>
        <v>200900200005</v>
      </c>
      <c r="B1531" s="1" t="str">
        <f>INDEX('MPG Payment'!$A:$A,MATCH(Table2[[#This Row],[Code]],'MPG Payment'!B:B,0))</f>
        <v>BMC Code :2009</v>
      </c>
      <c r="C1531" t="str">
        <f>VLOOKUP(Table2[[#This Row],[Code]],'MPG Payment'!B:C,2,0)</f>
        <v>PAKARIYO 2</v>
      </c>
      <c r="D1531" s="17">
        <v>20090020</v>
      </c>
      <c r="E1531" s="17" t="s">
        <v>18</v>
      </c>
      <c r="F1531" s="1">
        <v>4</v>
      </c>
      <c r="G1531" s="13">
        <v>150.03</v>
      </c>
      <c r="H1531" s="13">
        <v>5770.3890000000001</v>
      </c>
      <c r="I1531" s="166">
        <v>0</v>
      </c>
      <c r="J1531" s="191">
        <v>0</v>
      </c>
      <c r="K1531" s="166">
        <v>0</v>
      </c>
      <c r="L1531" s="166">
        <v>0</v>
      </c>
      <c r="M1531" s="18">
        <v>0</v>
      </c>
      <c r="N1531" s="165">
        <f>VLOOKUP(Table2[[#This Row],[Code]],'MPG Payment'!$B$4:$Z$130,25,0)</f>
        <v>0</v>
      </c>
      <c r="O1531" s="170">
        <f t="shared" ref="O1531:O1535" si="141">IF(N1531="Yes",0,ROUND((H1531-I1531-J1531-K1531-L1531-M1531),0))</f>
        <v>5770</v>
      </c>
      <c r="P1531" t="str">
        <f>IFERROR(VLOOKUP(D1531,'Bank Master'!$C$3:$D$7987,2,0),"Indirect")</f>
        <v>Direct</v>
      </c>
      <c r="Q1531" t="str">
        <f>IFERROR(VLOOKUP(A1531,Table1424[],6,0),0)</f>
        <v>NIKHAT PARWEEN</v>
      </c>
      <c r="R1531" t="str">
        <f>IFERROR(VLOOKUP(A1531,Table1424[],7,0),0)</f>
        <v>84055903593</v>
      </c>
      <c r="S1531" t="str">
        <f>IFERROR(VLOOKUP(A1531,Table1424[],8,0),0)</f>
        <v>SBIN0RRVCGB</v>
      </c>
      <c r="T1531">
        <f>IFERROR(VLOOKUP(A1531,Table1424[],9,0),0)</f>
        <v>0</v>
      </c>
      <c r="U1531" s="40">
        <f>IFERROR(VLOOKUP(A1531,Table1424[],10,0),0)</f>
        <v>46104</v>
      </c>
      <c r="V1531">
        <f t="shared" ref="V1531:V1535" si="142">IF(G1531&gt;0,1,0)</f>
        <v>1</v>
      </c>
      <c r="W1531" t="str">
        <f t="shared" ref="W1531:W1535" si="143">IF(Q1531=0,"Not Available","Available")</f>
        <v>Available</v>
      </c>
      <c r="X1531" s="164" t="str" cm="1">
        <f t="array" aca="1" ref="X1531" ca="1">SUBSTITUTE(SUBSTITUTE(MID(CELL("filename"),FIND("[",CELL("filename"))+1,FIND("]",CELL("filename"))-FIND("[",CELL("filename"))-1)," JH Farmer Payment-",""),".xlsx","")</f>
        <v>Indent</v>
      </c>
      <c r="Y1531" s="13">
        <f t="shared" si="131"/>
        <v>7.6923135372925415</v>
      </c>
      <c r="Z1531" s="3">
        <v>0</v>
      </c>
    </row>
    <row r="1532" spans="1:26" x14ac:dyDescent="0.25">
      <c r="A1532" t="str">
        <f>CONCATENATE(Table2[[#This Row],[Code]],Table2[[#This Row],[Farmers Code]])</f>
        <v>200900230002</v>
      </c>
      <c r="B1532" s="1" t="str">
        <f>INDEX('MPG Payment'!$A:$A,MATCH(Table2[[#This Row],[Code]],'MPG Payment'!B:B,0))</f>
        <v>BMC Code :2009</v>
      </c>
      <c r="C1532" t="str">
        <f>VLOOKUP(Table2[[#This Row],[Code]],'MPG Payment'!B:C,2,0)</f>
        <v>KOKAR</v>
      </c>
      <c r="D1532" s="17">
        <v>20090023</v>
      </c>
      <c r="E1532" s="17" t="s">
        <v>17</v>
      </c>
      <c r="F1532" s="1">
        <v>14</v>
      </c>
      <c r="G1532" s="13">
        <v>531.65</v>
      </c>
      <c r="H1532" s="13">
        <v>23544.096699999998</v>
      </c>
      <c r="I1532" s="166">
        <v>0</v>
      </c>
      <c r="J1532" s="191">
        <v>0</v>
      </c>
      <c r="K1532" s="166">
        <v>0</v>
      </c>
      <c r="L1532" s="166">
        <v>0</v>
      </c>
      <c r="M1532" s="18">
        <v>0</v>
      </c>
      <c r="N1532" s="165">
        <f>VLOOKUP(Table2[[#This Row],[Code]],'MPG Payment'!$B$4:$Z$130,25,0)</f>
        <v>0</v>
      </c>
      <c r="O1532" s="170">
        <f t="shared" si="141"/>
        <v>23544</v>
      </c>
      <c r="P1532" t="str">
        <f>IFERROR(VLOOKUP(D1532,'Bank Master'!$C$3:$D$7987,2,0),"Indirect")</f>
        <v>Direct</v>
      </c>
      <c r="Q1532" t="str">
        <f>IFERROR(VLOOKUP(A1532,Table1424[],6,0),0)</f>
        <v>SHASHI KUMAR SAHU</v>
      </c>
      <c r="R1532" t="str">
        <f>IFERROR(VLOOKUP(A1532,Table1424[],7,0),0)</f>
        <v>499610110012315</v>
      </c>
      <c r="S1532" t="str">
        <f>IFERROR(VLOOKUP(A1532,Table1424[],8,0),0)</f>
        <v>BKID0004996</v>
      </c>
      <c r="T1532">
        <f>IFERROR(VLOOKUP(A1532,Table1424[],9,0),0)</f>
        <v>0</v>
      </c>
      <c r="U1532" s="40">
        <f>IFERROR(VLOOKUP(A1532,Table1424[],10,0),0)</f>
        <v>46009</v>
      </c>
      <c r="V1532">
        <f t="shared" si="142"/>
        <v>1</v>
      </c>
      <c r="W1532" t="str">
        <f t="shared" si="143"/>
        <v>Available</v>
      </c>
      <c r="X1532" s="164" t="str" cm="1">
        <f t="array" aca="1" ref="X1532" ca="1">SUBSTITUTE(SUBSTITUTE(MID(CELL("filename"),FIND("[",CELL("filename"))+1,FIND("]",CELL("filename"))-FIND("[",CELL("filename"))-1)," JH Farmer Payment-",""),".xlsx","")</f>
        <v>Indent</v>
      </c>
      <c r="Y1532" s="13">
        <f t="shared" si="131"/>
        <v>30.999468992758395</v>
      </c>
      <c r="Z1532" s="3">
        <v>0</v>
      </c>
    </row>
    <row r="1533" spans="1:26" x14ac:dyDescent="0.25">
      <c r="A1533" t="str">
        <f>CONCATENATE(Table2[[#This Row],[Code]],Table2[[#This Row],[Farmers Code]])</f>
        <v>200900230003</v>
      </c>
      <c r="B1533" s="1" t="str">
        <f>INDEX('MPG Payment'!$A:$A,MATCH(Table2[[#This Row],[Code]],'MPG Payment'!B:B,0))</f>
        <v>BMC Code :2009</v>
      </c>
      <c r="C1533" t="str">
        <f>VLOOKUP(Table2[[#This Row],[Code]],'MPG Payment'!B:C,2,0)</f>
        <v>KOKAR</v>
      </c>
      <c r="D1533" s="17">
        <v>20090023</v>
      </c>
      <c r="E1533" s="17" t="s">
        <v>0</v>
      </c>
      <c r="F1533" s="1">
        <v>2</v>
      </c>
      <c r="G1533" s="13">
        <v>7.17</v>
      </c>
      <c r="H1533" s="13">
        <v>342.71639999999996</v>
      </c>
      <c r="I1533" s="166">
        <v>0</v>
      </c>
      <c r="J1533" s="191">
        <v>0</v>
      </c>
      <c r="K1533" s="166">
        <v>0</v>
      </c>
      <c r="L1533" s="166">
        <v>0</v>
      </c>
      <c r="M1533" s="18">
        <v>0</v>
      </c>
      <c r="N1533" s="165">
        <f>VLOOKUP(Table2[[#This Row],[Code]],'MPG Payment'!$B$4:$Z$130,25,0)</f>
        <v>0</v>
      </c>
      <c r="O1533" s="170">
        <f t="shared" si="141"/>
        <v>343</v>
      </c>
      <c r="P1533" t="str">
        <f>IFERROR(VLOOKUP(D1533,'Bank Master'!$C$3:$D$7987,2,0),"Indirect")</f>
        <v>Direct</v>
      </c>
      <c r="Q1533" t="str">
        <f>IFERROR(VLOOKUP(A1533,Table1424[],6,0),0)</f>
        <v>RAVI PRASAD SAHU</v>
      </c>
      <c r="R1533" t="str">
        <f>IFERROR(VLOOKUP(A1533,Table1424[],7,0),0)</f>
        <v>669502010008341</v>
      </c>
      <c r="S1533" t="str">
        <f>IFERROR(VLOOKUP(A1533,Table1424[],8,0),0)</f>
        <v>UBIN0566951</v>
      </c>
      <c r="T1533">
        <f>IFERROR(VLOOKUP(A1533,Table1424[],9,0),0)</f>
        <v>0</v>
      </c>
      <c r="U1533" s="40">
        <f>IFERROR(VLOOKUP(A1533,Table1424[],10,0),0)</f>
        <v>46049</v>
      </c>
      <c r="V1533">
        <f t="shared" si="142"/>
        <v>1</v>
      </c>
      <c r="W1533" t="str">
        <f t="shared" si="143"/>
        <v>Available</v>
      </c>
      <c r="X1533" s="164" t="str" cm="1">
        <f t="array" aca="1" ref="X1533" ca="1">SUBSTITUTE(SUBSTITUTE(MID(CELL("filename"),FIND("[",CELL("filename"))+1,FIND("]",CELL("filename"))-FIND("[",CELL("filename"))-1)," JH Farmer Payment-",""),".xlsx","")</f>
        <v>Indent</v>
      </c>
      <c r="Y1533" s="13">
        <f t="shared" si="131"/>
        <v>4.7798661087866101</v>
      </c>
      <c r="Z1533" s="3">
        <v>0</v>
      </c>
    </row>
    <row r="1534" spans="1:26" x14ac:dyDescent="0.25">
      <c r="A1534" t="str">
        <f>CONCATENATE(Table2[[#This Row],[Code]],Table2[[#This Row],[Farmers Code]])</f>
        <v>200900230004</v>
      </c>
      <c r="B1534" s="1" t="str">
        <f>INDEX('MPG Payment'!$A:$A,MATCH(Table2[[#This Row],[Code]],'MPG Payment'!B:B,0))</f>
        <v>BMC Code :2009</v>
      </c>
      <c r="C1534" t="str">
        <f>VLOOKUP(Table2[[#This Row],[Code]],'MPG Payment'!B:C,2,0)</f>
        <v>KOKAR</v>
      </c>
      <c r="D1534" s="17">
        <v>20090023</v>
      </c>
      <c r="E1534" s="17" t="s">
        <v>1</v>
      </c>
      <c r="F1534" s="1">
        <v>3</v>
      </c>
      <c r="G1534" s="13">
        <v>4.38</v>
      </c>
      <c r="H1534" s="13">
        <v>195.76569999999998</v>
      </c>
      <c r="I1534" s="166">
        <v>0</v>
      </c>
      <c r="J1534" s="191">
        <v>0</v>
      </c>
      <c r="K1534" s="166">
        <v>0</v>
      </c>
      <c r="L1534" s="166">
        <v>0</v>
      </c>
      <c r="M1534" s="18">
        <v>0</v>
      </c>
      <c r="N1534" s="165">
        <f>VLOOKUP(Table2[[#This Row],[Code]],'MPG Payment'!$B$4:$Z$130,25,0)</f>
        <v>0</v>
      </c>
      <c r="O1534" s="170">
        <f t="shared" si="141"/>
        <v>196</v>
      </c>
      <c r="P1534" t="str">
        <f>IFERROR(VLOOKUP(D1534,'Bank Master'!$C$3:$D$7987,2,0),"Indirect")</f>
        <v>Direct</v>
      </c>
      <c r="Q1534" t="str">
        <f>IFERROR(VLOOKUP(A1534,Table1424[],6,0),0)</f>
        <v>LALU MAHTO</v>
      </c>
      <c r="R1534" t="str">
        <f>IFERROR(VLOOKUP(A1534,Table1424[],7,0),0)</f>
        <v>0746010422208</v>
      </c>
      <c r="S1534" t="str">
        <f>IFERROR(VLOOKUP(A1534,Table1424[],8,0),0)</f>
        <v>PUNB0074620</v>
      </c>
      <c r="T1534">
        <f>IFERROR(VLOOKUP(A1534,Table1424[],9,0),0)</f>
        <v>0</v>
      </c>
      <c r="U1534" s="40">
        <f>IFERROR(VLOOKUP(A1534,Table1424[],10,0),0)</f>
        <v>46272</v>
      </c>
      <c r="V1534">
        <f t="shared" si="142"/>
        <v>1</v>
      </c>
      <c r="W1534" t="str">
        <f t="shared" si="143"/>
        <v>Available</v>
      </c>
      <c r="X1534" s="164" t="str" cm="1">
        <f t="array" aca="1" ref="X1534" ca="1">SUBSTITUTE(SUBSTITUTE(MID(CELL("filename"),FIND("[",CELL("filename"))+1,FIND("]",CELL("filename"))-FIND("[",CELL("filename"))-1)," JH Farmer Payment-",""),".xlsx","")</f>
        <v>Indent</v>
      </c>
      <c r="Y1534" s="13">
        <f t="shared" si="131"/>
        <v>6.7043047945205485</v>
      </c>
      <c r="Z1534" s="3">
        <v>0</v>
      </c>
    </row>
    <row r="1535" spans="1:26" x14ac:dyDescent="0.25">
      <c r="A1535" t="str">
        <f>CONCATENATE(Table2[[#This Row],[Code]],Table2[[#This Row],[Farmers Code]])</f>
        <v>200900230005</v>
      </c>
      <c r="B1535" s="1" t="str">
        <f>INDEX('MPG Payment'!$A:$A,MATCH(Table2[[#This Row],[Code]],'MPG Payment'!B:B,0))</f>
        <v>BMC Code :2009</v>
      </c>
      <c r="C1535" t="str">
        <f>VLOOKUP(Table2[[#This Row],[Code]],'MPG Payment'!B:C,2,0)</f>
        <v>KOKAR</v>
      </c>
      <c r="D1535" s="17">
        <v>20090023</v>
      </c>
      <c r="E1535" s="17" t="s">
        <v>18</v>
      </c>
      <c r="F1535" s="1">
        <v>6</v>
      </c>
      <c r="G1535" s="13">
        <v>19.95</v>
      </c>
      <c r="H1535" s="13">
        <v>807.03729999999996</v>
      </c>
      <c r="I1535" s="166">
        <v>0</v>
      </c>
      <c r="J1535" s="191">
        <v>0</v>
      </c>
      <c r="K1535" s="166">
        <v>0</v>
      </c>
      <c r="L1535" s="166">
        <v>0</v>
      </c>
      <c r="M1535" s="18">
        <v>0</v>
      </c>
      <c r="N1535" s="165">
        <f>VLOOKUP(Table2[[#This Row],[Code]],'MPG Payment'!$B$4:$Z$130,25,0)</f>
        <v>0</v>
      </c>
      <c r="O1535" s="170">
        <f t="shared" si="141"/>
        <v>807</v>
      </c>
      <c r="P1535" t="str">
        <f>IFERROR(VLOOKUP(D1535,'Bank Master'!$C$3:$D$7987,2,0),"Indirect")</f>
        <v>Direct</v>
      </c>
      <c r="Q1535" t="str">
        <f>IFERROR(VLOOKUP(A1535,Table1424[],6,0),0)</f>
        <v>KAILASH KUMAR SAHU</v>
      </c>
      <c r="R1535" t="str">
        <f>IFERROR(VLOOKUP(A1535,Table1424[],7,0),0)</f>
        <v>0400010447515</v>
      </c>
      <c r="S1535" t="str">
        <f>IFERROR(VLOOKUP(A1535,Table1424[],8,0),0)</f>
        <v>PUNB0040020</v>
      </c>
      <c r="T1535">
        <f>IFERROR(VLOOKUP(A1535,Table1424[],9,0),0)</f>
        <v>0</v>
      </c>
      <c r="U1535" s="40">
        <f>IFERROR(VLOOKUP(A1535,Table1424[],10,0),0)</f>
        <v>46272</v>
      </c>
      <c r="V1535">
        <f t="shared" si="142"/>
        <v>1</v>
      </c>
      <c r="W1535" t="str">
        <f t="shared" si="143"/>
        <v>Available</v>
      </c>
      <c r="X1535" s="164" t="str" cm="1">
        <f t="array" aca="1" ref="X1535" ca="1">SUBSTITUTE(SUBSTITUTE(MID(CELL("filename"),FIND("[",CELL("filename"))+1,FIND("]",CELL("filename"))-FIND("[",CELL("filename"))-1)," JH Farmer Payment-",""),".xlsx","")</f>
        <v>Indent</v>
      </c>
      <c r="Y1535" s="13">
        <f t="shared" si="131"/>
        <v>12.135899248120303</v>
      </c>
      <c r="Z1535" s="3">
        <v>0</v>
      </c>
    </row>
    <row r="1536" spans="1:26" x14ac:dyDescent="0.25">
      <c r="A1536" t="str">
        <f>CONCATENATE(Table2[[#This Row],[Code]],Table2[[#This Row],[Farmers Code]])</f>
        <v>200900230006</v>
      </c>
      <c r="B1536" s="1" t="str">
        <f>INDEX('MPG Payment'!$A:$A,MATCH(Table2[[#This Row],[Code]],'MPG Payment'!B:B,0))</f>
        <v>BMC Code :2009</v>
      </c>
      <c r="C1536" t="str">
        <f>VLOOKUP(Table2[[#This Row],[Code]],'MPG Payment'!B:C,2,0)</f>
        <v>KOKAR</v>
      </c>
      <c r="D1536" s="17">
        <v>20090023</v>
      </c>
      <c r="E1536" s="17" t="s">
        <v>19</v>
      </c>
      <c r="F1536" s="1">
        <v>7</v>
      </c>
      <c r="G1536" s="13">
        <v>12.04</v>
      </c>
      <c r="H1536" s="13">
        <v>561.49040000000002</v>
      </c>
      <c r="I1536" s="166">
        <v>0</v>
      </c>
      <c r="J1536" s="191">
        <v>0</v>
      </c>
      <c r="K1536" s="166">
        <v>0</v>
      </c>
      <c r="L1536" s="166">
        <v>0</v>
      </c>
      <c r="M1536" s="18">
        <v>0</v>
      </c>
      <c r="N1536" s="165">
        <f>VLOOKUP(Table2[[#This Row],[Code]],'MPG Payment'!$B$4:$Z$130,25,0)</f>
        <v>0</v>
      </c>
      <c r="O1536" s="170">
        <f t="shared" si="138"/>
        <v>561</v>
      </c>
      <c r="P1536" t="str">
        <f>IFERROR(VLOOKUP(D1536,'Bank Master'!$C$3:$D$7987,2,0),"Indirect")</f>
        <v>Direct</v>
      </c>
      <c r="Q1536" t="str">
        <f>IFERROR(VLOOKUP(A1536,Table1424[],6,0),0)</f>
        <v>AKASH KUMAR</v>
      </c>
      <c r="R1536" t="str">
        <f>IFERROR(VLOOKUP(A1536,Table1424[],7,0),0)</f>
        <v>0400200100003347</v>
      </c>
      <c r="S1536" t="str">
        <f>IFERROR(VLOOKUP(A1536,Table1424[],8,0),0)</f>
        <v>PUNB0040020</v>
      </c>
      <c r="T1536">
        <f>IFERROR(VLOOKUP(A1536,Table1424[],9,0),0)</f>
        <v>0</v>
      </c>
      <c r="U1536" s="40">
        <f>IFERROR(VLOOKUP(A1536,Table1424[],10,0),0)</f>
        <v>46272</v>
      </c>
      <c r="V1536">
        <f t="shared" si="139"/>
        <v>1</v>
      </c>
      <c r="W1536" t="str">
        <f t="shared" si="140"/>
        <v>Available</v>
      </c>
      <c r="X1536" s="164" t="str" cm="1">
        <f t="array" aca="1" ref="X1536" ca="1">SUBSTITUTE(SUBSTITUTE(MID(CELL("filename"),FIND("[",CELL("filename"))+1,FIND("]",CELL("filename"))-FIND("[",CELL("filename"))-1)," JH Farmer Payment-",""),".xlsx","")</f>
        <v>Indent</v>
      </c>
      <c r="Y1536" s="13">
        <f t="shared" si="131"/>
        <v>16.322395348837212</v>
      </c>
      <c r="Z1536" s="3">
        <v>0</v>
      </c>
    </row>
    <row r="1537" spans="1:26" x14ac:dyDescent="0.25">
      <c r="A1537" t="str">
        <f>CONCATENATE(Table2[[#This Row],[Code]],Table2[[#This Row],[Farmers Code]])</f>
        <v>200900230007</v>
      </c>
      <c r="B1537" s="1" t="str">
        <f>INDEX('MPG Payment'!$A:$A,MATCH(Table2[[#This Row],[Code]],'MPG Payment'!B:B,0))</f>
        <v>BMC Code :2009</v>
      </c>
      <c r="C1537" t="str">
        <f>VLOOKUP(Table2[[#This Row],[Code]],'MPG Payment'!B:C,2,0)</f>
        <v>KOKAR</v>
      </c>
      <c r="D1537" s="17">
        <v>20090023</v>
      </c>
      <c r="E1537" s="17" t="s">
        <v>20</v>
      </c>
      <c r="F1537" s="1">
        <v>3</v>
      </c>
      <c r="G1537" s="13">
        <v>6.2799999999999994</v>
      </c>
      <c r="H1537" s="13">
        <v>335.89369999999997</v>
      </c>
      <c r="I1537" s="166">
        <v>0</v>
      </c>
      <c r="J1537" s="191">
        <v>0</v>
      </c>
      <c r="K1537" s="166">
        <v>0</v>
      </c>
      <c r="L1537" s="166">
        <v>0</v>
      </c>
      <c r="M1537" s="18">
        <v>0</v>
      </c>
      <c r="N1537" s="165">
        <f>VLOOKUP(Table2[[#This Row],[Code]],'MPG Payment'!$B$4:$Z$130,25,0)</f>
        <v>0</v>
      </c>
      <c r="O1537" s="170">
        <f t="shared" ref="O1537:O1540" si="144">IF(N1537="Yes",0,ROUND((H1537-I1537-J1537-K1537-L1537-M1537),0))</f>
        <v>336</v>
      </c>
      <c r="P1537" t="str">
        <f>IFERROR(VLOOKUP(D1537,'Bank Master'!$C$3:$D$7987,2,0),"Indirect")</f>
        <v>Direct</v>
      </c>
      <c r="Q1537" t="str">
        <f>IFERROR(VLOOKUP(A1537,Table1424[],6,0),0)</f>
        <v>SUNITA KUMARI</v>
      </c>
      <c r="R1537" t="str">
        <f>IFERROR(VLOOKUP(A1537,Table1424[],7,0),0)</f>
        <v>0400010331029</v>
      </c>
      <c r="S1537" t="str">
        <f>IFERROR(VLOOKUP(A1537,Table1424[],8,0),0)</f>
        <v>PUNB0040020</v>
      </c>
      <c r="T1537">
        <f>IFERROR(VLOOKUP(A1537,Table1424[],9,0),0)</f>
        <v>0</v>
      </c>
      <c r="U1537" s="40">
        <f>IFERROR(VLOOKUP(A1537,Table1424[],10,0),0)</f>
        <v>46272</v>
      </c>
      <c r="V1537">
        <f t="shared" ref="V1537:V1540" si="145">IF(G1537&gt;0,1,0)</f>
        <v>1</v>
      </c>
      <c r="W1537" t="str">
        <f t="shared" ref="W1537:W1540" si="146">IF(Q1537=0,"Not Available","Available")</f>
        <v>Available</v>
      </c>
      <c r="X1537" s="164" t="str" cm="1">
        <f t="array" aca="1" ref="X1537" ca="1">SUBSTITUTE(SUBSTITUTE(MID(CELL("filename"),FIND("[",CELL("filename"))+1,FIND("]",CELL("filename"))-FIND("[",CELL("filename"))-1)," JH Farmer Payment-",""),".xlsx","")</f>
        <v>Indent</v>
      </c>
      <c r="Y1537" s="13">
        <f t="shared" si="131"/>
        <v>8.0229386942675163</v>
      </c>
      <c r="Z1537" s="3">
        <v>0</v>
      </c>
    </row>
    <row r="1538" spans="1:26" x14ac:dyDescent="0.25">
      <c r="A1538" t="str">
        <f>CONCATENATE(Table2[[#This Row],[Code]],Table2[[#This Row],[Farmers Code]])</f>
        <v>200900230008</v>
      </c>
      <c r="B1538" s="1" t="str">
        <f>INDEX('MPG Payment'!$A:$A,MATCH(Table2[[#This Row],[Code]],'MPG Payment'!B:B,0))</f>
        <v>BMC Code :2009</v>
      </c>
      <c r="C1538" t="str">
        <f>VLOOKUP(Table2[[#This Row],[Code]],'MPG Payment'!B:C,2,0)</f>
        <v>KOKAR</v>
      </c>
      <c r="D1538" s="17">
        <v>20090023</v>
      </c>
      <c r="E1538" s="17" t="s">
        <v>41</v>
      </c>
      <c r="F1538" s="1">
        <v>3</v>
      </c>
      <c r="G1538" s="13">
        <v>14.05</v>
      </c>
      <c r="H1538" s="13">
        <v>636.61860000000001</v>
      </c>
      <c r="I1538" s="166">
        <v>0</v>
      </c>
      <c r="J1538" s="191">
        <v>0</v>
      </c>
      <c r="K1538" s="166">
        <v>0</v>
      </c>
      <c r="L1538" s="166">
        <v>0</v>
      </c>
      <c r="M1538" s="18">
        <v>0</v>
      </c>
      <c r="N1538" s="165">
        <f>VLOOKUP(Table2[[#This Row],[Code]],'MPG Payment'!$B$4:$Z$130,25,0)</f>
        <v>0</v>
      </c>
      <c r="O1538" s="170">
        <f t="shared" si="144"/>
        <v>637</v>
      </c>
      <c r="P1538" t="str">
        <f>IFERROR(VLOOKUP(D1538,'Bank Master'!$C$3:$D$7987,2,0),"Indirect")</f>
        <v>Direct</v>
      </c>
      <c r="Q1538" t="str">
        <f>IFERROR(VLOOKUP(A1538,Table1424[],6,0),0)</f>
        <v>RAJKUMAR MAHTO</v>
      </c>
      <c r="R1538" t="str">
        <f>IFERROR(VLOOKUP(A1538,Table1424[],7,0),0)</f>
        <v>20401306910</v>
      </c>
      <c r="S1538" t="str">
        <f>IFERROR(VLOOKUP(A1538,Table1424[],8,0),0)</f>
        <v>FINO0009001</v>
      </c>
      <c r="T1538">
        <f>IFERROR(VLOOKUP(A1538,Table1424[],9,0),0)</f>
        <v>0</v>
      </c>
      <c r="U1538" s="40">
        <f>IFERROR(VLOOKUP(A1538,Table1424[],10,0),0)</f>
        <v>46272</v>
      </c>
      <c r="V1538">
        <f t="shared" si="145"/>
        <v>1</v>
      </c>
      <c r="W1538" t="str">
        <f t="shared" si="146"/>
        <v>Available</v>
      </c>
      <c r="X1538" s="164" t="str" cm="1">
        <f t="array" aca="1" ref="X1538" ca="1">SUBSTITUTE(SUBSTITUTE(MID(CELL("filename"),FIND("[",CELL("filename"))+1,FIND("]",CELL("filename"))-FIND("[",CELL("filename"))-1)," JH Farmer Payment-",""),".xlsx","")</f>
        <v>Indent</v>
      </c>
      <c r="Y1538" s="13">
        <f t="shared" si="131"/>
        <v>6.7966398576512459</v>
      </c>
      <c r="Z1538" s="3">
        <v>0</v>
      </c>
    </row>
    <row r="1539" spans="1:26" x14ac:dyDescent="0.25">
      <c r="A1539" t="str">
        <f>CONCATENATE(Table2[[#This Row],[Code]],Table2[[#This Row],[Farmers Code]])</f>
        <v>200900230009</v>
      </c>
      <c r="B1539" s="1" t="str">
        <f>INDEX('MPG Payment'!$A:$A,MATCH(Table2[[#This Row],[Code]],'MPG Payment'!B:B,0))</f>
        <v>BMC Code :2009</v>
      </c>
      <c r="C1539" t="str">
        <f>VLOOKUP(Table2[[#This Row],[Code]],'MPG Payment'!B:C,2,0)</f>
        <v>KOKAR</v>
      </c>
      <c r="D1539" s="17">
        <v>20090023</v>
      </c>
      <c r="E1539" s="17" t="s">
        <v>36</v>
      </c>
      <c r="F1539" s="1">
        <v>6</v>
      </c>
      <c r="G1539" s="13">
        <v>18.37</v>
      </c>
      <c r="H1539" s="13">
        <v>803.55439999999999</v>
      </c>
      <c r="I1539" s="166">
        <v>0</v>
      </c>
      <c r="J1539" s="191">
        <v>0</v>
      </c>
      <c r="K1539" s="166">
        <v>0</v>
      </c>
      <c r="L1539" s="166">
        <v>0</v>
      </c>
      <c r="M1539" s="18">
        <v>0</v>
      </c>
      <c r="N1539" s="165">
        <f>VLOOKUP(Table2[[#This Row],[Code]],'MPG Payment'!$B$4:$Z$130,25,0)</f>
        <v>0</v>
      </c>
      <c r="O1539" s="170">
        <f t="shared" si="144"/>
        <v>804</v>
      </c>
      <c r="P1539" t="str">
        <f>IFERROR(VLOOKUP(D1539,'Bank Master'!$C$3:$D$7987,2,0),"Indirect")</f>
        <v>Direct</v>
      </c>
      <c r="Q1539" t="str">
        <f>IFERROR(VLOOKUP(A1539,Table1424[],6,0),0)</f>
        <v>SUNIL SAHU</v>
      </c>
      <c r="R1539" t="str">
        <f>IFERROR(VLOOKUP(A1539,Table1424[],7,0),0)</f>
        <v>499610110000686</v>
      </c>
      <c r="S1539" t="str">
        <f>IFERROR(VLOOKUP(A1539,Table1424[],8,0),0)</f>
        <v>BKID0004996</v>
      </c>
      <c r="T1539">
        <f>IFERROR(VLOOKUP(A1539,Table1424[],9,0),0)</f>
        <v>0</v>
      </c>
      <c r="U1539" s="40">
        <f>IFERROR(VLOOKUP(A1539,Table1424[],10,0),0)</f>
        <v>46272</v>
      </c>
      <c r="V1539">
        <f t="shared" si="145"/>
        <v>1</v>
      </c>
      <c r="W1539" t="str">
        <f t="shared" si="146"/>
        <v>Available</v>
      </c>
      <c r="X1539" s="164" t="str" cm="1">
        <f t="array" aca="1" ref="X1539" ca="1">SUBSTITUTE(SUBSTITUTE(MID(CELL("filename"),FIND("[",CELL("filename"))+1,FIND("]",CELL("filename"))-FIND("[",CELL("filename"))-1)," JH Farmer Payment-",""),".xlsx","")</f>
        <v>Indent</v>
      </c>
      <c r="Y1539" s="13">
        <f t="shared" ref="Y1539:Y1553" si="147">(F1539*0.05)*(H1539/G1539)</f>
        <v>13.12282634730539</v>
      </c>
      <c r="Z1539" s="3">
        <v>0</v>
      </c>
    </row>
    <row r="1540" spans="1:26" x14ac:dyDescent="0.25">
      <c r="A1540" t="str">
        <f>CONCATENATE(Table2[[#This Row],[Code]],Table2[[#This Row],[Farmers Code]])</f>
        <v>200900230010</v>
      </c>
      <c r="B1540" s="1" t="str">
        <f>INDEX('MPG Payment'!$A:$A,MATCH(Table2[[#This Row],[Code]],'MPG Payment'!B:B,0))</f>
        <v>BMC Code :2009</v>
      </c>
      <c r="C1540" t="str">
        <f>VLOOKUP(Table2[[#This Row],[Code]],'MPG Payment'!B:C,2,0)</f>
        <v>KOKAR</v>
      </c>
      <c r="D1540" s="17">
        <v>20090023</v>
      </c>
      <c r="E1540" s="17" t="s">
        <v>21</v>
      </c>
      <c r="F1540" s="1">
        <v>2</v>
      </c>
      <c r="G1540" s="13">
        <v>5.5600000000000005</v>
      </c>
      <c r="H1540" s="13">
        <v>213.73820000000001</v>
      </c>
      <c r="I1540" s="166">
        <v>0</v>
      </c>
      <c r="J1540" s="191">
        <v>0</v>
      </c>
      <c r="K1540" s="166">
        <v>0</v>
      </c>
      <c r="L1540" s="166">
        <v>0</v>
      </c>
      <c r="M1540" s="18">
        <v>0</v>
      </c>
      <c r="N1540" s="165">
        <f>VLOOKUP(Table2[[#This Row],[Code]],'MPG Payment'!$B$4:$Z$130,25,0)</f>
        <v>0</v>
      </c>
      <c r="O1540" s="170">
        <f t="shared" si="144"/>
        <v>214</v>
      </c>
      <c r="P1540" t="str">
        <f>IFERROR(VLOOKUP(D1540,'Bank Master'!$C$3:$D$7987,2,0),"Indirect")</f>
        <v>Direct</v>
      </c>
      <c r="Q1540" t="str">
        <f>IFERROR(VLOOKUP(A1540,Table1424[],6,0),0)</f>
        <v>AJAY KUMAR</v>
      </c>
      <c r="R1540" t="str">
        <f>IFERROR(VLOOKUP(A1540,Table1424[],7,0),0)</f>
        <v>0400010434201</v>
      </c>
      <c r="S1540" t="str">
        <f>IFERROR(VLOOKUP(A1540,Table1424[],8,0),0)</f>
        <v>PUNB0040020</v>
      </c>
      <c r="T1540">
        <f>IFERROR(VLOOKUP(A1540,Table1424[],9,0),0)</f>
        <v>0</v>
      </c>
      <c r="U1540" s="40">
        <f>IFERROR(VLOOKUP(A1540,Table1424[],10,0),0)</f>
        <v>46272</v>
      </c>
      <c r="V1540">
        <f t="shared" si="145"/>
        <v>1</v>
      </c>
      <c r="W1540" t="str">
        <f t="shared" si="146"/>
        <v>Available</v>
      </c>
      <c r="X1540" s="164" t="str" cm="1">
        <f t="array" aca="1" ref="X1540" ca="1">SUBSTITUTE(SUBSTITUTE(MID(CELL("filename"),FIND("[",CELL("filename"))+1,FIND("]",CELL("filename"))-FIND("[",CELL("filename"))-1)," JH Farmer Payment-",""),".xlsx","")</f>
        <v>Indent</v>
      </c>
      <c r="Y1540" s="13">
        <f t="shared" si="147"/>
        <v>3.844212230215827</v>
      </c>
      <c r="Z1540" s="3">
        <v>0</v>
      </c>
    </row>
    <row r="1541" spans="1:26" x14ac:dyDescent="0.25">
      <c r="A1541" t="str">
        <f>CONCATENATE(Table2[[#This Row],[Code]],Table2[[#This Row],[Farmers Code]])</f>
        <v>200900230011</v>
      </c>
      <c r="B1541" s="1" t="str">
        <f>INDEX('MPG Payment'!$A:$A,MATCH(Table2[[#This Row],[Code]],'MPG Payment'!B:B,0))</f>
        <v>BMC Code :2009</v>
      </c>
      <c r="C1541" t="str">
        <f>VLOOKUP(Table2[[#This Row],[Code]],'MPG Payment'!B:C,2,0)</f>
        <v>KOKAR</v>
      </c>
      <c r="D1541" s="17">
        <v>20090023</v>
      </c>
      <c r="E1541" s="17" t="s">
        <v>22</v>
      </c>
      <c r="F1541" s="1">
        <v>6</v>
      </c>
      <c r="G1541" s="13">
        <v>19.240000000000002</v>
      </c>
      <c r="H1541" s="13">
        <v>692.51220000000001</v>
      </c>
      <c r="I1541" s="166">
        <v>0</v>
      </c>
      <c r="J1541" s="191">
        <v>0</v>
      </c>
      <c r="K1541" s="166">
        <v>0</v>
      </c>
      <c r="L1541" s="166">
        <v>0</v>
      </c>
      <c r="M1541" s="18">
        <v>0</v>
      </c>
      <c r="N1541" s="165">
        <f>VLOOKUP(Table2[[#This Row],[Code]],'MPG Payment'!$B$4:$Z$130,25,0)</f>
        <v>0</v>
      </c>
      <c r="O1541" s="170">
        <f t="shared" si="138"/>
        <v>693</v>
      </c>
      <c r="P1541" t="str">
        <f>IFERROR(VLOOKUP(D1541,'Bank Master'!$C$3:$D$7987,2,0),"Indirect")</f>
        <v>Direct</v>
      </c>
      <c r="Q1541" t="str">
        <f>IFERROR(VLOOKUP(A1541,Table1424[],6,0),0)</f>
        <v>PRATAP KUMAR MAHTO</v>
      </c>
      <c r="R1541" t="str">
        <f>IFERROR(VLOOKUP(A1541,Table1424[],7,0),0)</f>
        <v>44949597476</v>
      </c>
      <c r="S1541" t="str">
        <f>IFERROR(VLOOKUP(A1541,Table1424[],8,0),0)</f>
        <v>SBIN0006999</v>
      </c>
      <c r="T1541">
        <f>IFERROR(VLOOKUP(A1541,Table1424[],9,0),0)</f>
        <v>0</v>
      </c>
      <c r="U1541" s="40">
        <f>IFERROR(VLOOKUP(A1541,Table1424[],10,0),0)</f>
        <v>46272</v>
      </c>
      <c r="V1541">
        <f t="shared" si="139"/>
        <v>1</v>
      </c>
      <c r="W1541" t="str">
        <f t="shared" si="140"/>
        <v>Available</v>
      </c>
      <c r="X1541" s="164" t="str" cm="1">
        <f t="array" aca="1" ref="X1541" ca="1">SUBSTITUTE(SUBSTITUTE(MID(CELL("filename"),FIND("[",CELL("filename"))+1,FIND("]",CELL("filename"))-FIND("[",CELL("filename"))-1)," JH Farmer Payment-",""),".xlsx","")</f>
        <v>Indent</v>
      </c>
      <c r="Y1541" s="13">
        <f t="shared" si="147"/>
        <v>10.798007276507276</v>
      </c>
      <c r="Z1541" s="3">
        <v>0</v>
      </c>
    </row>
    <row r="1542" spans="1:26" x14ac:dyDescent="0.25">
      <c r="A1542" t="str">
        <f>CONCATENATE(Table2[[#This Row],[Code]],Table2[[#This Row],[Farmers Code]])</f>
        <v>200900230012</v>
      </c>
      <c r="B1542" s="1" t="str">
        <f>INDEX('MPG Payment'!$A:$A,MATCH(Table2[[#This Row],[Code]],'MPG Payment'!B:B,0))</f>
        <v>BMC Code :2009</v>
      </c>
      <c r="C1542" t="str">
        <f>VLOOKUP(Table2[[#This Row],[Code]],'MPG Payment'!B:C,2,0)</f>
        <v>KOKAR</v>
      </c>
      <c r="D1542" s="17">
        <v>20090023</v>
      </c>
      <c r="E1542" s="17" t="s">
        <v>40</v>
      </c>
      <c r="F1542" s="1">
        <v>3</v>
      </c>
      <c r="G1542" s="13">
        <v>7.669999999999999</v>
      </c>
      <c r="H1542" s="13">
        <v>365.5043</v>
      </c>
      <c r="I1542" s="166">
        <v>0</v>
      </c>
      <c r="J1542" s="191">
        <v>0</v>
      </c>
      <c r="K1542" s="166">
        <v>0</v>
      </c>
      <c r="L1542" s="166">
        <v>0</v>
      </c>
      <c r="M1542" s="18">
        <v>0</v>
      </c>
      <c r="N1542" s="165">
        <f>VLOOKUP(Table2[[#This Row],[Code]],'MPG Payment'!$B$4:$Z$130,25,0)</f>
        <v>0</v>
      </c>
      <c r="O1542" s="170">
        <f t="shared" si="138"/>
        <v>366</v>
      </c>
      <c r="P1542" t="str">
        <f>IFERROR(VLOOKUP(D1542,'Bank Master'!$C$3:$D$7987,2,0),"Indirect")</f>
        <v>Direct</v>
      </c>
      <c r="Q1542" t="str">
        <f>IFERROR(VLOOKUP(A1542,Table1424[],6,0),0)</f>
        <v>KUSUM LAKRA</v>
      </c>
      <c r="R1542" t="str">
        <f>IFERROR(VLOOKUP(A1542,Table1424[],7,0),0)</f>
        <v>43499027139</v>
      </c>
      <c r="S1542" t="str">
        <f>IFERROR(VLOOKUP(A1542,Table1424[],8,0),0)</f>
        <v>SBIN0006999</v>
      </c>
      <c r="T1542">
        <f>IFERROR(VLOOKUP(A1542,Table1424[],9,0),0)</f>
        <v>0</v>
      </c>
      <c r="U1542" s="40">
        <f>IFERROR(VLOOKUP(A1542,Table1424[],10,0),0)</f>
        <v>46272</v>
      </c>
      <c r="V1542">
        <f t="shared" si="139"/>
        <v>1</v>
      </c>
      <c r="W1542" t="str">
        <f t="shared" si="140"/>
        <v>Available</v>
      </c>
      <c r="X1542" s="164" t="str" cm="1">
        <f t="array" aca="1" ref="X1542" ca="1">SUBSTITUTE(SUBSTITUTE(MID(CELL("filename"),FIND("[",CELL("filename"))+1,FIND("]",CELL("filename"))-FIND("[",CELL("filename"))-1)," JH Farmer Payment-",""),".xlsx","")</f>
        <v>Indent</v>
      </c>
      <c r="Y1542" s="13">
        <f t="shared" si="147"/>
        <v>7.1480632333767939</v>
      </c>
      <c r="Z1542" s="3">
        <v>0</v>
      </c>
    </row>
    <row r="1543" spans="1:26" x14ac:dyDescent="0.25">
      <c r="A1543" t="str">
        <f>CONCATENATE(Table2[[#This Row],[Code]],Table2[[#This Row],[Farmers Code]])</f>
        <v>200900230013</v>
      </c>
      <c r="B1543" s="1" t="str">
        <f>INDEX('MPG Payment'!$A:$A,MATCH(Table2[[#This Row],[Code]],'MPG Payment'!B:B,0))</f>
        <v>BMC Code :2009</v>
      </c>
      <c r="C1543" t="str">
        <f>VLOOKUP(Table2[[#This Row],[Code]],'MPG Payment'!B:C,2,0)</f>
        <v>KOKAR</v>
      </c>
      <c r="D1543" s="17">
        <v>20090023</v>
      </c>
      <c r="E1543" s="17" t="s">
        <v>23</v>
      </c>
      <c r="F1543" s="1">
        <v>6</v>
      </c>
      <c r="G1543" s="13">
        <v>23.240000000000002</v>
      </c>
      <c r="H1543" s="13">
        <v>880.98490000000015</v>
      </c>
      <c r="I1543" s="166">
        <v>0</v>
      </c>
      <c r="J1543" s="191">
        <v>0</v>
      </c>
      <c r="K1543" s="166">
        <v>0</v>
      </c>
      <c r="L1543" s="166">
        <v>0</v>
      </c>
      <c r="M1543" s="18">
        <v>0</v>
      </c>
      <c r="N1543" s="165">
        <f>VLOOKUP(Table2[[#This Row],[Code]],'MPG Payment'!$B$4:$Z$130,25,0)</f>
        <v>0</v>
      </c>
      <c r="O1543" s="170">
        <f t="shared" si="138"/>
        <v>881</v>
      </c>
      <c r="P1543" t="str">
        <f>IFERROR(VLOOKUP(D1543,'Bank Master'!$C$3:$D$7987,2,0),"Indirect")</f>
        <v>Direct</v>
      </c>
      <c r="Q1543" t="str">
        <f>IFERROR(VLOOKUP(A1543,Table1424[],6,0),0)</f>
        <v>BALMUNI DEVI</v>
      </c>
      <c r="R1543" t="str">
        <f>IFERROR(VLOOKUP(A1543,Table1424[],7,0),0)</f>
        <v>84068666319</v>
      </c>
      <c r="S1543" t="str">
        <f>IFERROR(VLOOKUP(A1543,Table1424[],8,0),0)</f>
        <v>SBIN0RRVCGB</v>
      </c>
      <c r="T1543">
        <f>IFERROR(VLOOKUP(A1543,Table1424[],9,0),0)</f>
        <v>0</v>
      </c>
      <c r="U1543" s="40">
        <f>IFERROR(VLOOKUP(A1543,Table1424[],10,0),0)</f>
        <v>46272</v>
      </c>
      <c r="V1543">
        <f t="shared" si="139"/>
        <v>1</v>
      </c>
      <c r="W1543" t="str">
        <f t="shared" si="140"/>
        <v>Available</v>
      </c>
      <c r="X1543" s="164" t="str" cm="1">
        <f t="array" aca="1" ref="X1543" ca="1">SUBSTITUTE(SUBSTITUTE(MID(CELL("filename"),FIND("[",CELL("filename"))+1,FIND("]",CELL("filename"))-FIND("[",CELL("filename"))-1)," JH Farmer Payment-",""),".xlsx","")</f>
        <v>Indent</v>
      </c>
      <c r="Y1543" s="13">
        <f t="shared" si="147"/>
        <v>11.37243846815835</v>
      </c>
      <c r="Z1543" s="3">
        <v>0</v>
      </c>
    </row>
    <row r="1544" spans="1:26" x14ac:dyDescent="0.25">
      <c r="A1544" t="str">
        <f>CONCATENATE(Table2[[#This Row],[Code]],Table2[[#This Row],[Farmers Code]])</f>
        <v>200900230014</v>
      </c>
      <c r="B1544" s="1" t="str">
        <f>INDEX('MPG Payment'!$A:$A,MATCH(Table2[[#This Row],[Code]],'MPG Payment'!B:B,0))</f>
        <v>BMC Code :2009</v>
      </c>
      <c r="C1544" t="str">
        <f>VLOOKUP(Table2[[#This Row],[Code]],'MPG Payment'!B:C,2,0)</f>
        <v>KOKAR</v>
      </c>
      <c r="D1544" s="17">
        <v>20090023</v>
      </c>
      <c r="E1544" s="17" t="s">
        <v>24</v>
      </c>
      <c r="F1544" s="1">
        <v>3</v>
      </c>
      <c r="G1544" s="13">
        <v>12.41</v>
      </c>
      <c r="H1544" s="13">
        <v>535.50450000000001</v>
      </c>
      <c r="I1544" s="166">
        <v>0</v>
      </c>
      <c r="J1544" s="191">
        <v>0</v>
      </c>
      <c r="K1544" s="166">
        <v>0</v>
      </c>
      <c r="L1544" s="166">
        <v>0</v>
      </c>
      <c r="M1544" s="18">
        <v>0</v>
      </c>
      <c r="N1544" s="165">
        <f>VLOOKUP(Table2[[#This Row],[Code]],'MPG Payment'!$B$4:$Z$130,25,0)</f>
        <v>0</v>
      </c>
      <c r="O1544" s="170">
        <f t="shared" ref="O1544:O1547" si="148">IF(N1544="Yes",0,ROUND((H1544-I1544-J1544-K1544-L1544-M1544),0))</f>
        <v>536</v>
      </c>
      <c r="P1544" t="str">
        <f>IFERROR(VLOOKUP(D1544,'Bank Master'!$C$3:$D$7987,2,0),"Indirect")</f>
        <v>Direct</v>
      </c>
      <c r="Q1544" t="str">
        <f>IFERROR(VLOOKUP(A1544,Table1424[],6,0),0)</f>
        <v>MINA DEVI</v>
      </c>
      <c r="R1544" t="str">
        <f>IFERROR(VLOOKUP(A1544,Table1424[],7,0),0)</f>
        <v>669502010012720</v>
      </c>
      <c r="S1544" t="str">
        <f>IFERROR(VLOOKUP(A1544,Table1424[],8,0),0)</f>
        <v>UBIN0566951</v>
      </c>
      <c r="T1544">
        <f>IFERROR(VLOOKUP(A1544,Table1424[],9,0),0)</f>
        <v>0</v>
      </c>
      <c r="U1544" s="40">
        <f>IFERROR(VLOOKUP(A1544,Table1424[],10,0),0)</f>
        <v>46272</v>
      </c>
      <c r="V1544">
        <f t="shared" ref="V1544:V1547" si="149">IF(G1544&gt;0,1,0)</f>
        <v>1</v>
      </c>
      <c r="W1544" t="str">
        <f t="shared" ref="W1544:W1547" si="150">IF(Q1544=0,"Not Available","Available")</f>
        <v>Available</v>
      </c>
      <c r="X1544" s="164" t="str" cm="1">
        <f t="array" aca="1" ref="X1544" ca="1">SUBSTITUTE(SUBSTITUTE(MID(CELL("filename"),FIND("[",CELL("filename"))+1,FIND("]",CELL("filename"))-FIND("[",CELL("filename"))-1)," JH Farmer Payment-",""),".xlsx","")</f>
        <v>Indent</v>
      </c>
      <c r="Y1544" s="13">
        <f t="shared" si="147"/>
        <v>6.4726571313456907</v>
      </c>
      <c r="Z1544" s="3">
        <v>0</v>
      </c>
    </row>
    <row r="1545" spans="1:26" x14ac:dyDescent="0.25">
      <c r="A1545" t="str">
        <f>CONCATENATE(Table2[[#This Row],[Code]],Table2[[#This Row],[Farmers Code]])</f>
        <v>200900230016</v>
      </c>
      <c r="B1545" s="1" t="str">
        <f>INDEX('MPG Payment'!$A:$A,MATCH(Table2[[#This Row],[Code]],'MPG Payment'!B:B,0))</f>
        <v>BMC Code :2009</v>
      </c>
      <c r="C1545" t="str">
        <f>VLOOKUP(Table2[[#This Row],[Code]],'MPG Payment'!B:C,2,0)</f>
        <v>KOKAR</v>
      </c>
      <c r="D1545" s="17">
        <v>20090023</v>
      </c>
      <c r="E1545" s="17" t="s">
        <v>26</v>
      </c>
      <c r="F1545" s="1">
        <v>6</v>
      </c>
      <c r="G1545" s="13">
        <v>16.46</v>
      </c>
      <c r="H1545" s="13">
        <v>706.78949999999998</v>
      </c>
      <c r="I1545" s="166">
        <v>0</v>
      </c>
      <c r="J1545" s="191">
        <v>0</v>
      </c>
      <c r="K1545" s="166">
        <v>0</v>
      </c>
      <c r="L1545" s="166">
        <v>0</v>
      </c>
      <c r="M1545" s="18">
        <v>0</v>
      </c>
      <c r="N1545" s="165">
        <f>VLOOKUP(Table2[[#This Row],[Code]],'MPG Payment'!$B$4:$Z$130,25,0)</f>
        <v>0</v>
      </c>
      <c r="O1545" s="170">
        <f t="shared" si="148"/>
        <v>707</v>
      </c>
      <c r="P1545" t="str">
        <f>IFERROR(VLOOKUP(D1545,'Bank Master'!$C$3:$D$7987,2,0),"Indirect")</f>
        <v>Direct</v>
      </c>
      <c r="Q1545" t="str">
        <f>IFERROR(VLOOKUP(A1545,Table1424[],6,0),0)</f>
        <v>LALITA DEVI</v>
      </c>
      <c r="R1545" t="str">
        <f>IFERROR(VLOOKUP(A1545,Table1424[],7,0),0)</f>
        <v>0400010487696</v>
      </c>
      <c r="S1545" t="str">
        <f>IFERROR(VLOOKUP(A1545,Table1424[],8,0),0)</f>
        <v>PUNB0040020</v>
      </c>
      <c r="T1545">
        <f>IFERROR(VLOOKUP(A1545,Table1424[],9,0),0)</f>
        <v>0</v>
      </c>
      <c r="U1545" s="40">
        <f>IFERROR(VLOOKUP(A1545,Table1424[],10,0),0)</f>
        <v>46272</v>
      </c>
      <c r="V1545">
        <f t="shared" si="149"/>
        <v>1</v>
      </c>
      <c r="W1545" t="str">
        <f t="shared" si="150"/>
        <v>Available</v>
      </c>
      <c r="X1545" s="164" t="str" cm="1">
        <f t="array" aca="1" ref="X1545" ca="1">SUBSTITUTE(SUBSTITUTE(MID(CELL("filename"),FIND("[",CELL("filename"))+1,FIND("]",CELL("filename"))-FIND("[",CELL("filename"))-1)," JH Farmer Payment-",""),".xlsx","")</f>
        <v>Indent</v>
      </c>
      <c r="Y1545" s="13">
        <f t="shared" si="147"/>
        <v>12.881947144592953</v>
      </c>
      <c r="Z1545" s="3">
        <v>0</v>
      </c>
    </row>
    <row r="1546" spans="1:26" x14ac:dyDescent="0.25">
      <c r="A1546" t="str">
        <f>CONCATENATE(Table2[[#This Row],[Code]],Table2[[#This Row],[Farmers Code]])</f>
        <v>200900230017</v>
      </c>
      <c r="B1546" s="1" t="str">
        <f>INDEX('MPG Payment'!$A:$A,MATCH(Table2[[#This Row],[Code]],'MPG Payment'!B:B,0))</f>
        <v>BMC Code :2009</v>
      </c>
      <c r="C1546" t="str">
        <f>VLOOKUP(Table2[[#This Row],[Code]],'MPG Payment'!B:C,2,0)</f>
        <v>KOKAR</v>
      </c>
      <c r="D1546" s="17">
        <v>20090023</v>
      </c>
      <c r="E1546" s="17" t="s">
        <v>27</v>
      </c>
      <c r="F1546" s="1">
        <v>6</v>
      </c>
      <c r="G1546" s="13">
        <v>15.83</v>
      </c>
      <c r="H1546" s="13">
        <v>729.25830000000008</v>
      </c>
      <c r="I1546" s="166">
        <v>0</v>
      </c>
      <c r="J1546" s="191">
        <v>0</v>
      </c>
      <c r="K1546" s="166">
        <v>0</v>
      </c>
      <c r="L1546" s="166">
        <v>0</v>
      </c>
      <c r="M1546" s="18">
        <v>0</v>
      </c>
      <c r="N1546" s="165">
        <f>VLOOKUP(Table2[[#This Row],[Code]],'MPG Payment'!$B$4:$Z$130,25,0)</f>
        <v>0</v>
      </c>
      <c r="O1546" s="170">
        <f t="shared" si="148"/>
        <v>729</v>
      </c>
      <c r="P1546" t="str">
        <f>IFERROR(VLOOKUP(D1546,'Bank Master'!$C$3:$D$7987,2,0),"Indirect")</f>
        <v>Direct</v>
      </c>
      <c r="Q1546" t="str">
        <f>IFERROR(VLOOKUP(A1546,Table1424[],6,0),0)</f>
        <v>SAVITA DEVI</v>
      </c>
      <c r="R1546" t="str">
        <f>IFERROR(VLOOKUP(A1546,Table1424[],7,0),0)</f>
        <v>0400010518260</v>
      </c>
      <c r="S1546" t="str">
        <f>IFERROR(VLOOKUP(A1546,Table1424[],8,0),0)</f>
        <v>PUNB0040020</v>
      </c>
      <c r="T1546">
        <f>IFERROR(VLOOKUP(A1546,Table1424[],9,0),0)</f>
        <v>0</v>
      </c>
      <c r="U1546" s="40">
        <f>IFERROR(VLOOKUP(A1546,Table1424[],10,0),0)</f>
        <v>46272</v>
      </c>
      <c r="V1546">
        <f t="shared" si="149"/>
        <v>1</v>
      </c>
      <c r="W1546" t="str">
        <f t="shared" si="150"/>
        <v>Available</v>
      </c>
      <c r="X1546" s="164" t="str" cm="1">
        <f t="array" aca="1" ref="X1546" ca="1">SUBSTITUTE(SUBSTITUTE(MID(CELL("filename"),FIND("[",CELL("filename"))+1,FIND("]",CELL("filename"))-FIND("[",CELL("filename"))-1)," JH Farmer Payment-",""),".xlsx","")</f>
        <v>Indent</v>
      </c>
      <c r="Y1546" s="13">
        <f t="shared" si="147"/>
        <v>13.82043524952622</v>
      </c>
      <c r="Z1546" s="3">
        <v>0</v>
      </c>
    </row>
    <row r="1547" spans="1:26" x14ac:dyDescent="0.25">
      <c r="A1547" t="str">
        <f>CONCATENATE(Table2[[#This Row],[Code]],Table2[[#This Row],[Farmers Code]])</f>
        <v>200900230018</v>
      </c>
      <c r="B1547" s="1" t="str">
        <f>INDEX('MPG Payment'!$A:$A,MATCH(Table2[[#This Row],[Code]],'MPG Payment'!B:B,0))</f>
        <v>BMC Code :2009</v>
      </c>
      <c r="C1547" t="str">
        <f>VLOOKUP(Table2[[#This Row],[Code]],'MPG Payment'!B:C,2,0)</f>
        <v>KOKAR</v>
      </c>
      <c r="D1547" s="17">
        <v>20090023</v>
      </c>
      <c r="E1547" s="17" t="s">
        <v>2</v>
      </c>
      <c r="F1547" s="1">
        <v>6</v>
      </c>
      <c r="G1547" s="13">
        <v>12.629999999999999</v>
      </c>
      <c r="H1547" s="13">
        <v>721.9011999999999</v>
      </c>
      <c r="I1547" s="166">
        <v>0</v>
      </c>
      <c r="J1547" s="191">
        <v>0</v>
      </c>
      <c r="K1547" s="166">
        <v>0</v>
      </c>
      <c r="L1547" s="166">
        <v>0</v>
      </c>
      <c r="M1547" s="18">
        <v>0</v>
      </c>
      <c r="N1547" s="165">
        <f>VLOOKUP(Table2[[#This Row],[Code]],'MPG Payment'!$B$4:$Z$130,25,0)</f>
        <v>0</v>
      </c>
      <c r="O1547" s="170">
        <f t="shared" si="148"/>
        <v>722</v>
      </c>
      <c r="P1547" t="str">
        <f>IFERROR(VLOOKUP(D1547,'Bank Master'!$C$3:$D$7987,2,0),"Indirect")</f>
        <v>Direct</v>
      </c>
      <c r="Q1547" t="str">
        <f>IFERROR(VLOOKUP(A1547,Table1424[],6,0),0)</f>
        <v>RADHIKA DEVI</v>
      </c>
      <c r="R1547" t="str">
        <f>IFERROR(VLOOKUP(A1547,Table1424[],7,0),0)</f>
        <v>0400010570060</v>
      </c>
      <c r="S1547" t="str">
        <f>IFERROR(VLOOKUP(A1547,Table1424[],8,0),0)</f>
        <v>PUNB0040020</v>
      </c>
      <c r="T1547">
        <f>IFERROR(VLOOKUP(A1547,Table1424[],9,0),0)</f>
        <v>0</v>
      </c>
      <c r="U1547" s="40">
        <f>IFERROR(VLOOKUP(A1547,Table1424[],10,0),0)</f>
        <v>46272</v>
      </c>
      <c r="V1547">
        <f t="shared" si="149"/>
        <v>1</v>
      </c>
      <c r="W1547" t="str">
        <f t="shared" si="150"/>
        <v>Available</v>
      </c>
      <c r="X1547" s="164" t="str" cm="1">
        <f t="array" aca="1" ref="X1547" ca="1">SUBSTITUTE(SUBSTITUTE(MID(CELL("filename"),FIND("[",CELL("filename"))+1,FIND("]",CELL("filename"))-FIND("[",CELL("filename"))-1)," JH Farmer Payment-",""),".xlsx","")</f>
        <v>Indent</v>
      </c>
      <c r="Y1547" s="13">
        <f t="shared" si="147"/>
        <v>17.147296912114015</v>
      </c>
      <c r="Z1547" s="3">
        <v>0</v>
      </c>
    </row>
    <row r="1548" spans="1:26" x14ac:dyDescent="0.25">
      <c r="A1548" t="str">
        <f>CONCATENATE(Table2[[#This Row],[Code]],Table2[[#This Row],[Farmers Code]])</f>
        <v>200900230019</v>
      </c>
      <c r="B1548" s="1" t="str">
        <f>INDEX('MPG Payment'!$A:$A,MATCH(Table2[[#This Row],[Code]],'MPG Payment'!B:B,0))</f>
        <v>BMC Code :2009</v>
      </c>
      <c r="C1548" t="str">
        <f>VLOOKUP(Table2[[#This Row],[Code]],'MPG Payment'!B:C,2,0)</f>
        <v>KOKAR</v>
      </c>
      <c r="D1548" s="17">
        <v>20090023</v>
      </c>
      <c r="E1548" s="17" t="s">
        <v>3</v>
      </c>
      <c r="F1548" s="1">
        <v>3</v>
      </c>
      <c r="G1548" s="13">
        <v>5.9600000000000009</v>
      </c>
      <c r="H1548" s="13">
        <v>306.17570000000001</v>
      </c>
      <c r="I1548" s="166">
        <v>0</v>
      </c>
      <c r="J1548" s="191">
        <v>0</v>
      </c>
      <c r="K1548" s="166">
        <v>0</v>
      </c>
      <c r="L1548" s="166">
        <v>0</v>
      </c>
      <c r="M1548" s="18">
        <v>0</v>
      </c>
      <c r="N1548" s="165">
        <f>VLOOKUP(Table2[[#This Row],[Code]],'MPG Payment'!$B$4:$Z$130,25,0)</f>
        <v>0</v>
      </c>
      <c r="O1548" s="170">
        <f t="shared" si="138"/>
        <v>306</v>
      </c>
      <c r="P1548" t="str">
        <f>IFERROR(VLOOKUP(D1548,'Bank Master'!$C$3:$D$7987,2,0),"Indirect")</f>
        <v>Direct</v>
      </c>
      <c r="Q1548" t="str">
        <f>IFERROR(VLOOKUP(A1548,Table1424[],6,0),0)</f>
        <v>KAUSHLYA DEVI</v>
      </c>
      <c r="R1548" t="str">
        <f>IFERROR(VLOOKUP(A1548,Table1424[],7,0),0)</f>
        <v>0400010113508</v>
      </c>
      <c r="S1548" t="str">
        <f>IFERROR(VLOOKUP(A1548,Table1424[],8,0),0)</f>
        <v>PUNB0040020</v>
      </c>
      <c r="T1548">
        <f>IFERROR(VLOOKUP(A1548,Table1424[],9,0),0)</f>
        <v>0</v>
      </c>
      <c r="U1548" s="40">
        <f>IFERROR(VLOOKUP(A1548,Table1424[],10,0),0)</f>
        <v>46272</v>
      </c>
      <c r="V1548">
        <f t="shared" si="139"/>
        <v>1</v>
      </c>
      <c r="W1548" t="str">
        <f t="shared" si="140"/>
        <v>Available</v>
      </c>
      <c r="X1548" s="164" t="str" cm="1">
        <f t="array" aca="1" ref="X1548" ca="1">SUBSTITUTE(SUBSTITUTE(MID(CELL("filename"),FIND("[",CELL("filename"))+1,FIND("]",CELL("filename"))-FIND("[",CELL("filename"))-1)," JH Farmer Payment-",""),".xlsx","")</f>
        <v>Indent</v>
      </c>
      <c r="Y1548" s="13">
        <f t="shared" si="147"/>
        <v>7.7057642617449664</v>
      </c>
      <c r="Z1548" s="3">
        <v>0</v>
      </c>
    </row>
    <row r="1549" spans="1:26" x14ac:dyDescent="0.25">
      <c r="A1549" t="str">
        <f>CONCATENATE(Table2[[#This Row],[Code]],Table2[[#This Row],[Farmers Code]])</f>
        <v>200900230020</v>
      </c>
      <c r="B1549" s="1" t="str">
        <f>INDEX('MPG Payment'!$A:$A,MATCH(Table2[[#This Row],[Code]],'MPG Payment'!B:B,0))</f>
        <v>BMC Code :2009</v>
      </c>
      <c r="C1549" t="str">
        <f>VLOOKUP(Table2[[#This Row],[Code]],'MPG Payment'!B:C,2,0)</f>
        <v>KOKAR</v>
      </c>
      <c r="D1549" s="17">
        <v>20090023</v>
      </c>
      <c r="E1549" s="17" t="s">
        <v>4</v>
      </c>
      <c r="F1549" s="1">
        <v>6</v>
      </c>
      <c r="G1549" s="13">
        <v>8.98</v>
      </c>
      <c r="H1549" s="13">
        <v>506.14270000000005</v>
      </c>
      <c r="I1549" s="166">
        <v>0</v>
      </c>
      <c r="J1549" s="191">
        <v>0</v>
      </c>
      <c r="K1549" s="166">
        <v>0</v>
      </c>
      <c r="L1549" s="166">
        <v>0</v>
      </c>
      <c r="M1549" s="18">
        <v>0</v>
      </c>
      <c r="N1549" s="165">
        <f>VLOOKUP(Table2[[#This Row],[Code]],'MPG Payment'!$B$4:$Z$130,25,0)</f>
        <v>0</v>
      </c>
      <c r="O1549" s="170">
        <f t="shared" si="138"/>
        <v>506</v>
      </c>
      <c r="P1549" t="str">
        <f>IFERROR(VLOOKUP(D1549,'Bank Master'!$C$3:$D$7987,2,0),"Indirect")</f>
        <v>Direct</v>
      </c>
      <c r="Q1549" t="str">
        <f>IFERROR(VLOOKUP(A1549,Table1424[],6,0),0)</f>
        <v>SHEELA DEVI</v>
      </c>
      <c r="R1549" t="str">
        <f>IFERROR(VLOOKUP(A1549,Table1424[],7,0),0)</f>
        <v>021710002994</v>
      </c>
      <c r="S1549" t="str">
        <f>IFERROR(VLOOKUP(A1549,Table1424[],8,0),0)</f>
        <v>IPOS0000001</v>
      </c>
      <c r="T1549">
        <f>IFERROR(VLOOKUP(A1549,Table1424[],9,0),0)</f>
        <v>0</v>
      </c>
      <c r="U1549" s="40">
        <f>IFERROR(VLOOKUP(A1549,Table1424[],10,0),0)</f>
        <v>46272</v>
      </c>
      <c r="V1549">
        <f t="shared" si="139"/>
        <v>1</v>
      </c>
      <c r="W1549" t="str">
        <f t="shared" si="140"/>
        <v>Available</v>
      </c>
      <c r="X1549" s="164" t="str" cm="1">
        <f t="array" aca="1" ref="X1549" ca="1">SUBSTITUTE(SUBSTITUTE(MID(CELL("filename"),FIND("[",CELL("filename"))+1,FIND("]",CELL("filename"))-FIND("[",CELL("filename"))-1)," JH Farmer Payment-",""),".xlsx","")</f>
        <v>Indent</v>
      </c>
      <c r="Y1549" s="13">
        <f t="shared" si="147"/>
        <v>16.908998886414256</v>
      </c>
      <c r="Z1549" s="3">
        <v>0</v>
      </c>
    </row>
    <row r="1550" spans="1:26" x14ac:dyDescent="0.25">
      <c r="A1550" t="str">
        <f>CONCATENATE(Table2[[#This Row],[Code]],Table2[[#This Row],[Farmers Code]])</f>
        <v>200900230023</v>
      </c>
      <c r="B1550" s="1" t="str">
        <f>INDEX('MPG Payment'!$A:$A,MATCH(Table2[[#This Row],[Code]],'MPG Payment'!B:B,0))</f>
        <v>BMC Code :2009</v>
      </c>
      <c r="C1550" t="str">
        <f>VLOOKUP(Table2[[#This Row],[Code]],'MPG Payment'!B:C,2,0)</f>
        <v>KOKAR</v>
      </c>
      <c r="D1550" s="17">
        <v>20090023</v>
      </c>
      <c r="E1550" s="17" t="s">
        <v>38</v>
      </c>
      <c r="F1550" s="1">
        <v>3</v>
      </c>
      <c r="G1550" s="13">
        <v>5.75</v>
      </c>
      <c r="H1550" s="13">
        <v>281.72029999999995</v>
      </c>
      <c r="I1550" s="166">
        <v>0</v>
      </c>
      <c r="J1550" s="191">
        <v>0</v>
      </c>
      <c r="K1550" s="166">
        <v>0</v>
      </c>
      <c r="L1550" s="166">
        <v>0</v>
      </c>
      <c r="M1550" s="18">
        <v>0</v>
      </c>
      <c r="N1550" s="165">
        <f>VLOOKUP(Table2[[#This Row],[Code]],'MPG Payment'!$B$4:$Z$130,25,0)</f>
        <v>0</v>
      </c>
      <c r="O1550" s="170">
        <f t="shared" si="138"/>
        <v>282</v>
      </c>
      <c r="P1550" t="str">
        <f>IFERROR(VLOOKUP(D1550,'Bank Master'!$C$3:$D$7987,2,0),"Indirect")</f>
        <v>Direct</v>
      </c>
      <c r="Q1550" t="str">
        <f>IFERROR(VLOOKUP(A1550,Table1424[],6,0),0)</f>
        <v>RAJKUMAR SAHU</v>
      </c>
      <c r="R1550" t="str">
        <f>IFERROR(VLOOKUP(A1550,Table1424[],7,0),0)</f>
        <v>499610110007711</v>
      </c>
      <c r="S1550" t="str">
        <f>IFERROR(VLOOKUP(A1550,Table1424[],8,0),0)</f>
        <v>BKID0004996</v>
      </c>
      <c r="T1550">
        <f>IFERROR(VLOOKUP(A1550,Table1424[],9,0),0)</f>
        <v>0</v>
      </c>
      <c r="U1550" s="40">
        <f>IFERROR(VLOOKUP(A1550,Table1424[],10,0),0)</f>
        <v>46272</v>
      </c>
      <c r="V1550">
        <f t="shared" si="139"/>
        <v>1</v>
      </c>
      <c r="W1550" t="str">
        <f t="shared" si="140"/>
        <v>Available</v>
      </c>
      <c r="X1550" s="164" t="str" cm="1">
        <f t="array" aca="1" ref="X1550" ca="1">SUBSTITUTE(SUBSTITUTE(MID(CELL("filename"),FIND("[",CELL("filename"))+1,FIND("]",CELL("filename"))-FIND("[",CELL("filename"))-1)," JH Farmer Payment-",""),".xlsx","")</f>
        <v>Indent</v>
      </c>
      <c r="Y1550" s="13">
        <f t="shared" si="147"/>
        <v>7.3492252173913037</v>
      </c>
      <c r="Z1550" s="3">
        <v>0</v>
      </c>
    </row>
    <row r="1551" spans="1:26" x14ac:dyDescent="0.25">
      <c r="A1551" t="str">
        <f>CONCATENATE(Table2[[#This Row],[Code]],Table2[[#This Row],[Farmers Code]])</f>
        <v>200900230024</v>
      </c>
      <c r="B1551" s="1" t="str">
        <f>INDEX('MPG Payment'!$A:$A,MATCH(Table2[[#This Row],[Code]],'MPG Payment'!B:B,0))</f>
        <v>BMC Code :2009</v>
      </c>
      <c r="C1551" t="str">
        <f>VLOOKUP(Table2[[#This Row],[Code]],'MPG Payment'!B:C,2,0)</f>
        <v>KOKAR</v>
      </c>
      <c r="D1551" s="17">
        <v>20090023</v>
      </c>
      <c r="E1551" s="17" t="s">
        <v>29</v>
      </c>
      <c r="F1551" s="1">
        <v>5</v>
      </c>
      <c r="G1551" s="13">
        <v>9.86</v>
      </c>
      <c r="H1551" s="13">
        <v>459.09919999999994</v>
      </c>
      <c r="I1551" s="166">
        <v>0</v>
      </c>
      <c r="J1551" s="191">
        <v>0</v>
      </c>
      <c r="K1551" s="166">
        <v>0</v>
      </c>
      <c r="L1551" s="166">
        <v>0</v>
      </c>
      <c r="M1551" s="18">
        <v>0</v>
      </c>
      <c r="N1551" s="165">
        <f>VLOOKUP(Table2[[#This Row],[Code]],'MPG Payment'!$B$4:$Z$130,25,0)</f>
        <v>0</v>
      </c>
      <c r="O1551" s="170">
        <f t="shared" si="138"/>
        <v>459</v>
      </c>
      <c r="P1551" t="str">
        <f>IFERROR(VLOOKUP(D1551,'Bank Master'!$C$3:$D$7987,2,0),"Indirect")</f>
        <v>Direct</v>
      </c>
      <c r="Q1551" t="str">
        <f>IFERROR(VLOOKUP(A1551,Table1424[],6,0),0)</f>
        <v>JASMATI DEVI</v>
      </c>
      <c r="R1551" t="str">
        <f>IFERROR(VLOOKUP(A1551,Table1424[],7,0),0)</f>
        <v>0400010449960</v>
      </c>
      <c r="S1551" t="str">
        <f>IFERROR(VLOOKUP(A1551,Table1424[],8,0),0)</f>
        <v>PUNB0040020</v>
      </c>
      <c r="T1551">
        <f>IFERROR(VLOOKUP(A1551,Table1424[],9,0),0)</f>
        <v>0</v>
      </c>
      <c r="U1551" s="40">
        <f>IFERROR(VLOOKUP(A1551,Table1424[],10,0),0)</f>
        <v>46272</v>
      </c>
      <c r="V1551">
        <f t="shared" si="139"/>
        <v>1</v>
      </c>
      <c r="W1551" t="str">
        <f t="shared" si="140"/>
        <v>Available</v>
      </c>
      <c r="X1551" s="164" t="str" cm="1">
        <f t="array" aca="1" ref="X1551" ca="1">SUBSTITUTE(SUBSTITUTE(MID(CELL("filename"),FIND("[",CELL("filename"))+1,FIND("]",CELL("filename"))-FIND("[",CELL("filename"))-1)," JH Farmer Payment-",""),".xlsx","")</f>
        <v>Indent</v>
      </c>
      <c r="Y1551" s="13">
        <f t="shared" si="147"/>
        <v>11.640446247464503</v>
      </c>
      <c r="Z1551" s="3">
        <v>0</v>
      </c>
    </row>
    <row r="1552" spans="1:26" x14ac:dyDescent="0.25">
      <c r="A1552" t="str">
        <f>CONCATENATE(Table2[[#This Row],[Code]],Table2[[#This Row],[Farmers Code]])</f>
        <v>200900230025</v>
      </c>
      <c r="B1552" s="1" t="str">
        <f>INDEX('MPG Payment'!$A:$A,MATCH(Table2[[#This Row],[Code]],'MPG Payment'!B:B,0))</f>
        <v>BMC Code :2009</v>
      </c>
      <c r="C1552" t="str">
        <f>VLOOKUP(Table2[[#This Row],[Code]],'MPG Payment'!B:C,2,0)</f>
        <v>KOKAR</v>
      </c>
      <c r="D1552" s="17">
        <v>20090023</v>
      </c>
      <c r="E1552" s="17" t="s">
        <v>5</v>
      </c>
      <c r="F1552" s="1">
        <v>5</v>
      </c>
      <c r="G1552" s="13">
        <v>7.29</v>
      </c>
      <c r="H1552" s="13">
        <v>311.1549</v>
      </c>
      <c r="I1552" s="166">
        <v>0</v>
      </c>
      <c r="J1552" s="191">
        <v>0</v>
      </c>
      <c r="K1552" s="166">
        <v>0</v>
      </c>
      <c r="L1552" s="166">
        <v>0</v>
      </c>
      <c r="M1552" s="18">
        <v>0</v>
      </c>
      <c r="N1552" s="165">
        <f>VLOOKUP(Table2[[#This Row],[Code]],'MPG Payment'!$B$4:$Z$130,25,0)</f>
        <v>0</v>
      </c>
      <c r="O1552" s="170">
        <f t="shared" si="138"/>
        <v>311</v>
      </c>
      <c r="P1552" t="str">
        <f>IFERROR(VLOOKUP(D1552,'Bank Master'!$C$3:$D$7987,2,0),"Indirect")</f>
        <v>Direct</v>
      </c>
      <c r="Q1552" t="str">
        <f>IFERROR(VLOOKUP(A1552,Table1424[],6,0),0)</f>
        <v>RADHIKA DEVI</v>
      </c>
      <c r="R1552" t="str">
        <f>IFERROR(VLOOKUP(A1552,Table1424[],7,0),0)</f>
        <v>0400010472760</v>
      </c>
      <c r="S1552" t="str">
        <f>IFERROR(VLOOKUP(A1552,Table1424[],8,0),0)</f>
        <v>PUNB0040020</v>
      </c>
      <c r="T1552">
        <f>IFERROR(VLOOKUP(A1552,Table1424[],9,0),0)</f>
        <v>0</v>
      </c>
      <c r="U1552" s="40">
        <f>IFERROR(VLOOKUP(A1552,Table1424[],10,0),0)</f>
        <v>46272</v>
      </c>
      <c r="V1552">
        <f t="shared" si="139"/>
        <v>1</v>
      </c>
      <c r="W1552" t="str">
        <f t="shared" si="140"/>
        <v>Available</v>
      </c>
      <c r="X1552" s="164" t="str" cm="1">
        <f t="array" aca="1" ref="X1552" ca="1">SUBSTITUTE(SUBSTITUTE(MID(CELL("filename"),FIND("[",CELL("filename"))+1,FIND("]",CELL("filename"))-FIND("[",CELL("filename"))-1)," JH Farmer Payment-",""),".xlsx","")</f>
        <v>Indent</v>
      </c>
      <c r="Y1552" s="13">
        <f t="shared" si="147"/>
        <v>10.670606995884773</v>
      </c>
      <c r="Z1552" s="3">
        <v>0</v>
      </c>
    </row>
    <row r="1553" spans="1:26" x14ac:dyDescent="0.25">
      <c r="A1553" t="str">
        <f>CONCATENATE(Table2[[#This Row],[Code]],Table2[[#This Row],[Farmers Code]])</f>
        <v>200900230026</v>
      </c>
      <c r="B1553" s="1" t="str">
        <f>INDEX('MPG Payment'!$A:$A,MATCH(Table2[[#This Row],[Code]],'MPG Payment'!B:B,0))</f>
        <v>BMC Code :2009</v>
      </c>
      <c r="C1553" t="str">
        <f>VLOOKUP(Table2[[#This Row],[Code]],'MPG Payment'!B:C,2,0)</f>
        <v>KOKAR</v>
      </c>
      <c r="D1553" s="17">
        <v>20090023</v>
      </c>
      <c r="E1553" s="17" t="s">
        <v>39</v>
      </c>
      <c r="F1553" s="1">
        <v>5</v>
      </c>
      <c r="G1553" s="13">
        <v>11.799999999999999</v>
      </c>
      <c r="H1553" s="13">
        <v>445.13980000000004</v>
      </c>
      <c r="I1553" s="166">
        <v>0</v>
      </c>
      <c r="J1553" s="191">
        <v>0</v>
      </c>
      <c r="K1553" s="166">
        <v>0</v>
      </c>
      <c r="L1553" s="166">
        <v>0</v>
      </c>
      <c r="M1553" s="18">
        <v>0</v>
      </c>
      <c r="N1553" s="165">
        <f>VLOOKUP(Table2[[#This Row],[Code]],'MPG Payment'!$B$4:$Z$130,25,0)</f>
        <v>0</v>
      </c>
      <c r="O1553" s="170">
        <f t="shared" si="138"/>
        <v>445</v>
      </c>
      <c r="P1553" t="str">
        <f>IFERROR(VLOOKUP(D1553,'Bank Master'!$C$3:$D$7987,2,0),"Indirect")</f>
        <v>Direct</v>
      </c>
      <c r="Q1553" t="str">
        <f>IFERROR(VLOOKUP(A1553,Table1424[],6,0),0)</f>
        <v>UMESH SAHU</v>
      </c>
      <c r="R1553" t="str">
        <f>IFERROR(VLOOKUP(A1553,Table1424[],7,0),0)</f>
        <v>0400010252942</v>
      </c>
      <c r="S1553" t="str">
        <f>IFERROR(VLOOKUP(A1553,Table1424[],8,0),0)</f>
        <v>PUNB0040020</v>
      </c>
      <c r="T1553">
        <f>IFERROR(VLOOKUP(A1553,Table1424[],9,0),0)</f>
        <v>0</v>
      </c>
      <c r="U1553" s="40">
        <f>IFERROR(VLOOKUP(A1553,Table1424[],10,0),0)</f>
        <v>46272</v>
      </c>
      <c r="V1553">
        <f t="shared" si="139"/>
        <v>1</v>
      </c>
      <c r="W1553" t="str">
        <f t="shared" si="140"/>
        <v>Available</v>
      </c>
      <c r="X1553" s="164" t="str" cm="1">
        <f t="array" aca="1" ref="X1553" ca="1">SUBSTITUTE(SUBSTITUTE(MID(CELL("filename"),FIND("[",CELL("filename"))+1,FIND("]",CELL("filename"))-FIND("[",CELL("filename"))-1)," JH Farmer Payment-",""),".xlsx","")</f>
        <v>Indent</v>
      </c>
      <c r="Y1553" s="13">
        <f t="shared" si="147"/>
        <v>9.4309279661016969</v>
      </c>
      <c r="Z1553" s="3">
        <v>0</v>
      </c>
    </row>
    <row r="1554" spans="1:26" x14ac:dyDescent="0.25">
      <c r="B1554" s="1"/>
      <c r="C1554" t="s">
        <v>89</v>
      </c>
      <c r="D1554" s="1"/>
      <c r="E1554" s="1"/>
      <c r="F1554" s="1"/>
      <c r="G1554" s="13">
        <f>SUBTOTAL(109,Table2[Vol_L])</f>
        <v>110152.40999999992</v>
      </c>
      <c r="H1554" s="13">
        <f>SUBTOTAL(109,Table2[Amount])</f>
        <v>4528643.6219000006</v>
      </c>
      <c r="I1554" s="177">
        <f>SUBTOTAL(109,Table2[TS Loss])</f>
        <v>35485</v>
      </c>
      <c r="J1554" s="177">
        <f>SUBTOTAL(109,Table2[Deduction for excess payment])</f>
        <v>0</v>
      </c>
      <c r="K1554" s="3">
        <f>SUBTOTAL(109,Table2[Milk Short])</f>
        <v>36338.810000000005</v>
      </c>
      <c r="L1554" s="31">
        <f>SUBTOTAL(109,Table2[CF Deduction])</f>
        <v>107332</v>
      </c>
      <c r="M1554" s="31">
        <f>SUBTOTAL(9,Table2[[#Headers],[#Data],[Vet Deduction]])</f>
        <v>0</v>
      </c>
      <c r="O1554" s="13">
        <f>SUBTOTAL(109,Table2[Net Amount])</f>
        <v>4349491</v>
      </c>
      <c r="U1554" s="40"/>
      <c r="Y1554" s="13"/>
    </row>
    <row r="1555" spans="1:26" x14ac:dyDescent="0.25">
      <c r="F1555" s="1"/>
      <c r="G1555" s="13"/>
      <c r="H1555" s="13"/>
      <c r="I1555" s="13"/>
      <c r="J1555" s="13"/>
      <c r="K1555" s="3"/>
      <c r="L1555" s="12"/>
      <c r="M1555" s="12"/>
      <c r="O1555" s="13"/>
      <c r="X1555" s="15"/>
      <c r="Y1555" s="13"/>
    </row>
    <row r="1556" spans="1:26" x14ac:dyDescent="0.25">
      <c r="F1556" s="1"/>
      <c r="G1556" s="13"/>
      <c r="H1556" s="13"/>
      <c r="I1556" s="13"/>
      <c r="J1556" s="13"/>
      <c r="K1556" s="3"/>
      <c r="L1556" s="12"/>
      <c r="M1556" s="12"/>
      <c r="O1556" s="13"/>
      <c r="X1556" s="15"/>
      <c r="Y1556" s="13"/>
    </row>
    <row r="1557" spans="1:26" x14ac:dyDescent="0.25">
      <c r="F1557" s="1"/>
      <c r="G1557" s="13"/>
      <c r="H1557" s="13"/>
      <c r="I1557" s="13"/>
      <c r="J1557" s="13"/>
      <c r="K1557" s="3"/>
      <c r="L1557" s="12"/>
      <c r="M1557" s="12"/>
      <c r="O1557" s="13"/>
      <c r="X1557" s="15"/>
      <c r="Y1557" s="13"/>
    </row>
    <row r="1558" spans="1:26" ht="15.75" thickBot="1" x14ac:dyDescent="0.3">
      <c r="F1558" s="1"/>
      <c r="G1558" s="13"/>
      <c r="H1558" s="13"/>
      <c r="I1558" s="13"/>
      <c r="J1558" s="13"/>
      <c r="K1558" s="3"/>
      <c r="L1558" s="12"/>
      <c r="M1558" s="12"/>
      <c r="O1558" s="13"/>
      <c r="X1558" s="15"/>
      <c r="Y1558" s="13"/>
    </row>
    <row r="1559" spans="1:26" ht="15.75" thickBot="1" x14ac:dyDescent="0.3">
      <c r="B1559" s="71"/>
      <c r="C1559" s="56"/>
      <c r="D1559" s="72" t="s">
        <v>91</v>
      </c>
      <c r="E1559" s="71"/>
      <c r="F1559" s="73"/>
      <c r="G1559" s="73"/>
      <c r="H1559" s="56"/>
      <c r="X1559" s="15"/>
      <c r="Y1559" s="13"/>
    </row>
    <row r="1560" spans="1:26" ht="15.75" thickBot="1" x14ac:dyDescent="0.3">
      <c r="B1560" s="71"/>
      <c r="C1560" s="56"/>
      <c r="D1560" s="259" t="s">
        <v>91</v>
      </c>
      <c r="E1560" s="71"/>
      <c r="F1560" s="73"/>
      <c r="G1560" s="73"/>
      <c r="H1560" s="56"/>
      <c r="X1560" s="15"/>
      <c r="Y1560" s="13"/>
    </row>
    <row r="1561" spans="1:26" ht="26.25" thickBot="1" x14ac:dyDescent="0.3">
      <c r="B1561" s="260" t="s">
        <v>45</v>
      </c>
      <c r="C1561" s="261" t="s">
        <v>69</v>
      </c>
      <c r="D1561" s="160" t="s">
        <v>101</v>
      </c>
      <c r="E1561" s="161" t="s">
        <v>102</v>
      </c>
      <c r="F1561" s="161" t="s">
        <v>103</v>
      </c>
      <c r="G1561" s="161" t="s">
        <v>105</v>
      </c>
      <c r="H1561" s="162" t="s">
        <v>106</v>
      </c>
      <c r="X1561" s="15"/>
      <c r="Y1561" s="13"/>
    </row>
    <row r="1562" spans="1:26" x14ac:dyDescent="0.25">
      <c r="B1562" s="358" t="s">
        <v>14026</v>
      </c>
      <c r="C1562" s="387" t="s">
        <v>56</v>
      </c>
      <c r="D1562" s="66">
        <v>301</v>
      </c>
      <c r="E1562" s="67">
        <v>26878.649999999998</v>
      </c>
      <c r="F1562" s="67">
        <v>1132230.2273999995</v>
      </c>
      <c r="G1562" s="67">
        <v>5319.7699999999904</v>
      </c>
      <c r="H1562" s="68">
        <v>1095437</v>
      </c>
      <c r="X1562" s="15"/>
      <c r="Y1562" s="13"/>
    </row>
    <row r="1563" spans="1:26" x14ac:dyDescent="0.25">
      <c r="B1563" s="359"/>
      <c r="C1563" s="387" t="s">
        <v>10533</v>
      </c>
      <c r="D1563" s="69">
        <v>2</v>
      </c>
      <c r="E1563" s="388">
        <v>47.510000000000005</v>
      </c>
      <c r="F1563" s="388">
        <v>2054.0740000000001</v>
      </c>
      <c r="G1563" s="388">
        <v>0</v>
      </c>
      <c r="H1563" s="60">
        <v>785</v>
      </c>
      <c r="X1563" s="15"/>
      <c r="Y1563" s="13"/>
    </row>
    <row r="1564" spans="1:26" x14ac:dyDescent="0.25">
      <c r="B1564" s="359" t="s">
        <v>14028</v>
      </c>
      <c r="C1564" s="387" t="s">
        <v>56</v>
      </c>
      <c r="D1564" s="69">
        <v>521</v>
      </c>
      <c r="E1564" s="388">
        <v>28782.579999999998</v>
      </c>
      <c r="F1564" s="388">
        <v>1174943.4009000012</v>
      </c>
      <c r="G1564" s="388">
        <v>3085.5999999999913</v>
      </c>
      <c r="H1564" s="60">
        <v>1126811</v>
      </c>
      <c r="X1564" s="15"/>
      <c r="Y1564" s="13"/>
    </row>
    <row r="1565" spans="1:26" x14ac:dyDescent="0.25">
      <c r="B1565" s="359" t="s">
        <v>14029</v>
      </c>
      <c r="C1565" s="387" t="s">
        <v>56</v>
      </c>
      <c r="D1565" s="69">
        <v>58</v>
      </c>
      <c r="E1565" s="388">
        <v>5345.7899999999991</v>
      </c>
      <c r="F1565" s="388">
        <v>207824.27059999999</v>
      </c>
      <c r="G1565" s="388">
        <v>157.07000000000335</v>
      </c>
      <c r="H1565" s="60">
        <v>206499</v>
      </c>
      <c r="P1565" s="27"/>
      <c r="X1565" s="15"/>
      <c r="Y1565" s="13"/>
    </row>
    <row r="1566" spans="1:26" x14ac:dyDescent="0.25">
      <c r="B1566" s="359" t="s">
        <v>14030</v>
      </c>
      <c r="C1566" s="387" t="s">
        <v>56</v>
      </c>
      <c r="D1566" s="69">
        <v>62</v>
      </c>
      <c r="E1566" s="388">
        <v>3981.7299999999987</v>
      </c>
      <c r="F1566" s="388">
        <v>153683.27619999991</v>
      </c>
      <c r="G1566" s="388">
        <v>0.38999999999941792</v>
      </c>
      <c r="H1566" s="60">
        <v>135470</v>
      </c>
      <c r="P1566" s="12"/>
      <c r="X1566" s="15"/>
      <c r="Y1566" s="13"/>
    </row>
    <row r="1567" spans="1:26" x14ac:dyDescent="0.25">
      <c r="B1567" s="359" t="s">
        <v>14031</v>
      </c>
      <c r="C1567" s="387" t="s">
        <v>56</v>
      </c>
      <c r="D1567" s="69">
        <v>136</v>
      </c>
      <c r="E1567" s="388">
        <v>11138.859999999999</v>
      </c>
      <c r="F1567" s="388">
        <v>453082.75290000014</v>
      </c>
      <c r="G1567" s="388">
        <v>3362.0200000000077</v>
      </c>
      <c r="H1567" s="60">
        <v>417975</v>
      </c>
      <c r="L1567" s="27"/>
      <c r="M1567" s="27"/>
      <c r="X1567" s="15"/>
      <c r="Y1567" s="13"/>
    </row>
    <row r="1568" spans="1:26" x14ac:dyDescent="0.25">
      <c r="B1568" s="359"/>
      <c r="C1568" s="387" t="s">
        <v>10533</v>
      </c>
      <c r="D1568" s="69">
        <v>3</v>
      </c>
      <c r="E1568" s="388">
        <v>44.71</v>
      </c>
      <c r="F1568" s="388">
        <v>1935.9332999999999</v>
      </c>
      <c r="G1568" s="388">
        <v>0</v>
      </c>
      <c r="H1568" s="60">
        <v>1936</v>
      </c>
      <c r="L1568" s="27"/>
      <c r="M1568" s="27"/>
      <c r="R1568" s="12"/>
      <c r="X1568" s="15"/>
      <c r="Y1568" s="13"/>
    </row>
    <row r="1569" spans="2:25" x14ac:dyDescent="0.25">
      <c r="B1569" s="359" t="s">
        <v>14032</v>
      </c>
      <c r="C1569" s="387" t="s">
        <v>56</v>
      </c>
      <c r="D1569" s="69">
        <v>191</v>
      </c>
      <c r="E1569" s="388">
        <v>11006.569999999996</v>
      </c>
      <c r="F1569" s="388">
        <v>457201.42349999986</v>
      </c>
      <c r="G1569" s="388">
        <v>7102.7700000000077</v>
      </c>
      <c r="H1569" s="60">
        <v>444725</v>
      </c>
      <c r="L1569" s="12"/>
      <c r="M1569" s="12"/>
      <c r="X1569" s="15"/>
      <c r="Y1569" s="13"/>
    </row>
    <row r="1570" spans="2:25" x14ac:dyDescent="0.25">
      <c r="B1570" s="359" t="s">
        <v>14033</v>
      </c>
      <c r="C1570" s="387" t="s">
        <v>56</v>
      </c>
      <c r="D1570" s="69">
        <v>146</v>
      </c>
      <c r="E1570" s="388">
        <v>13278.550000000005</v>
      </c>
      <c r="F1570" s="388">
        <v>540656.15420000022</v>
      </c>
      <c r="G1570" s="388">
        <v>16846.84</v>
      </c>
      <c r="H1570" s="60">
        <v>522905</v>
      </c>
      <c r="X1570" s="15"/>
      <c r="Y1570" s="13"/>
    </row>
    <row r="1571" spans="2:25" x14ac:dyDescent="0.25">
      <c r="B1571" s="359"/>
      <c r="C1571" s="387" t="s">
        <v>10533</v>
      </c>
      <c r="D1571" s="69">
        <v>1</v>
      </c>
      <c r="E1571" s="388">
        <v>4.03</v>
      </c>
      <c r="F1571" s="388">
        <v>155.45050000000001</v>
      </c>
      <c r="G1571" s="388">
        <v>0</v>
      </c>
      <c r="H1571" s="60">
        <v>155</v>
      </c>
      <c r="X1571" s="15"/>
      <c r="Y1571" s="13"/>
    </row>
    <row r="1572" spans="2:25" ht="15.75" thickBot="1" x14ac:dyDescent="0.3">
      <c r="B1572" s="360" t="s">
        <v>14027</v>
      </c>
      <c r="C1572" s="387" t="s">
        <v>56</v>
      </c>
      <c r="D1572" s="69">
        <v>130</v>
      </c>
      <c r="E1572" s="388">
        <v>9643.43</v>
      </c>
      <c r="F1572" s="388">
        <v>404876.6583999999</v>
      </c>
      <c r="G1572" s="388">
        <v>464.35000000000218</v>
      </c>
      <c r="H1572" s="60">
        <v>396793</v>
      </c>
      <c r="X1572" s="15"/>
      <c r="Y1572" s="13"/>
    </row>
    <row r="1573" spans="2:25" ht="15.75" thickBot="1" x14ac:dyDescent="0.3">
      <c r="B1573" s="74" t="s">
        <v>92</v>
      </c>
      <c r="C1573" s="75"/>
      <c r="D1573" s="70">
        <v>1551</v>
      </c>
      <c r="E1573" s="64">
        <v>110152.40999999996</v>
      </c>
      <c r="F1573" s="64">
        <v>4528643.6219000006</v>
      </c>
      <c r="G1573" s="64">
        <v>36338.810000000005</v>
      </c>
      <c r="H1573" s="65">
        <v>4349491</v>
      </c>
      <c r="X1573" s="15"/>
      <c r="Y1573" s="13"/>
    </row>
    <row r="1574" spans="2:25" x14ac:dyDescent="0.25">
      <c r="C1574"/>
      <c r="O1574" s="12"/>
      <c r="X1574" s="15"/>
      <c r="Y1574" s="13"/>
    </row>
    <row r="1575" spans="2:25" x14ac:dyDescent="0.25">
      <c r="C1575"/>
      <c r="X1575" s="15"/>
      <c r="Y1575" s="13"/>
    </row>
    <row r="1576" spans="2:25" ht="15.75" thickBot="1" x14ac:dyDescent="0.3">
      <c r="C1576"/>
      <c r="X1576" s="15"/>
      <c r="Y1576" s="13"/>
    </row>
    <row r="1577" spans="2:25" ht="15.75" thickBot="1" x14ac:dyDescent="0.3">
      <c r="C1577"/>
      <c r="X1577" s="15"/>
      <c r="Y1577" s="13"/>
    </row>
    <row r="1578" spans="2:25" x14ac:dyDescent="0.25">
      <c r="C1578"/>
      <c r="X1578" s="15"/>
      <c r="Y1578" s="13"/>
    </row>
    <row r="1579" spans="2:25" x14ac:dyDescent="0.25">
      <c r="C1579"/>
      <c r="X1579" s="15"/>
      <c r="Y1579" s="13"/>
    </row>
    <row r="1580" spans="2:25" x14ac:dyDescent="0.25">
      <c r="X1580" s="15"/>
      <c r="Y1580" s="13"/>
    </row>
    <row r="1581" spans="2:25" x14ac:dyDescent="0.25">
      <c r="X1581" s="15"/>
      <c r="Y1581" s="13"/>
    </row>
    <row r="1582" spans="2:25" x14ac:dyDescent="0.25">
      <c r="X1582" s="15"/>
      <c r="Y1582" s="13"/>
    </row>
    <row r="1583" spans="2:25" x14ac:dyDescent="0.25">
      <c r="X1583" s="15"/>
      <c r="Y1583" s="13"/>
    </row>
    <row r="1584" spans="2: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5" x14ac:dyDescent="0.25">
      <c r="X1601" s="15"/>
      <c r="Y1601" s="13"/>
    </row>
    <row r="1602" spans="24:25" x14ac:dyDescent="0.25">
      <c r="X1602" s="15"/>
      <c r="Y1602" s="13"/>
    </row>
    <row r="1603" spans="24:25" x14ac:dyDescent="0.25">
      <c r="X1603" s="15"/>
      <c r="Y1603" s="13"/>
    </row>
    <row r="1604" spans="24:25" x14ac:dyDescent="0.25">
      <c r="X1604" s="15"/>
      <c r="Y1604" s="13"/>
    </row>
    <row r="1605" spans="24:25" x14ac:dyDescent="0.25">
      <c r="X1605" s="15"/>
      <c r="Y1605" s="13"/>
    </row>
    <row r="1606" spans="24:25" x14ac:dyDescent="0.25">
      <c r="X1606" s="15"/>
      <c r="Y1606" s="13"/>
    </row>
    <row r="1607" spans="24:25" x14ac:dyDescent="0.25">
      <c r="X1607" s="15"/>
      <c r="Y1607" s="13"/>
    </row>
    <row r="1608" spans="24:25" x14ac:dyDescent="0.25">
      <c r="X1608" s="15"/>
      <c r="Y1608" s="13"/>
    </row>
    <row r="1609" spans="24:25" x14ac:dyDescent="0.25">
      <c r="X1609" s="15"/>
      <c r="Y1609" s="13"/>
    </row>
    <row r="1610" spans="24:25" x14ac:dyDescent="0.25">
      <c r="X1610" s="15"/>
      <c r="Y1610" s="13"/>
    </row>
    <row r="1611" spans="24:25" x14ac:dyDescent="0.25">
      <c r="X1611" s="15"/>
      <c r="Y1611" s="13"/>
    </row>
    <row r="1612" spans="24:25" x14ac:dyDescent="0.25">
      <c r="X1612" s="15"/>
      <c r="Y1612" s="13"/>
    </row>
    <row r="1613" spans="24:25" x14ac:dyDescent="0.25">
      <c r="X1613" s="15"/>
      <c r="Y1613" s="13"/>
    </row>
    <row r="1614" spans="24:25" x14ac:dyDescent="0.25">
      <c r="X1614" s="15"/>
      <c r="Y1614" s="13"/>
    </row>
    <row r="1615" spans="24:25" x14ac:dyDescent="0.25">
      <c r="X1615" s="15"/>
      <c r="Y1615" s="13"/>
    </row>
    <row r="1616" spans="24:25" x14ac:dyDescent="0.25">
      <c r="X1616" s="15"/>
      <c r="Y1616" s="13"/>
    </row>
    <row r="1617" spans="24:25" x14ac:dyDescent="0.25">
      <c r="X1617" s="15"/>
      <c r="Y1617" s="13"/>
    </row>
    <row r="1618" spans="24:25" x14ac:dyDescent="0.25">
      <c r="X1618" s="15"/>
      <c r="Y1618" s="13"/>
    </row>
    <row r="1619" spans="24:25" x14ac:dyDescent="0.25">
      <c r="X1619" s="15"/>
      <c r="Y1619" s="13"/>
    </row>
    <row r="1620" spans="24:25" x14ac:dyDescent="0.25">
      <c r="X1620" s="15"/>
      <c r="Y1620" s="13"/>
    </row>
    <row r="1621" spans="24:25" x14ac:dyDescent="0.25">
      <c r="X1621" s="15"/>
      <c r="Y1621" s="13"/>
    </row>
    <row r="1622" spans="24:25" x14ac:dyDescent="0.25">
      <c r="X1622" s="15"/>
      <c r="Y1622" s="13"/>
    </row>
    <row r="1623" spans="24:25" x14ac:dyDescent="0.25">
      <c r="X1623" s="15"/>
      <c r="Y1623" s="13"/>
    </row>
    <row r="1624" spans="24:25" x14ac:dyDescent="0.25">
      <c r="X1624" s="15"/>
      <c r="Y1624" s="13"/>
    </row>
    <row r="1625" spans="24:25" x14ac:dyDescent="0.25">
      <c r="X1625" s="15"/>
      <c r="Y1625" s="13"/>
    </row>
    <row r="1626" spans="24:25" x14ac:dyDescent="0.25">
      <c r="X1626" s="15"/>
      <c r="Y1626" s="13"/>
    </row>
    <row r="1627" spans="24:25" x14ac:dyDescent="0.25">
      <c r="X1627" s="15"/>
      <c r="Y1627" s="13"/>
    </row>
    <row r="1628" spans="24:25" x14ac:dyDescent="0.25">
      <c r="X1628" s="15"/>
      <c r="Y1628" s="13"/>
    </row>
    <row r="1629" spans="24:25" x14ac:dyDescent="0.25">
      <c r="X1629" s="15"/>
      <c r="Y1629" s="13"/>
    </row>
    <row r="1630" spans="24:25" x14ac:dyDescent="0.25">
      <c r="X1630" s="15"/>
      <c r="Y1630" s="13"/>
    </row>
    <row r="1631" spans="24:25" x14ac:dyDescent="0.25">
      <c r="X1631" s="15"/>
      <c r="Y1631" s="13"/>
    </row>
    <row r="1632" spans="24:25" x14ac:dyDescent="0.25">
      <c r="X1632" s="15"/>
      <c r="Y1632" s="13"/>
    </row>
    <row r="1633" spans="24:25" x14ac:dyDescent="0.25">
      <c r="X1633" s="15"/>
      <c r="Y1633" s="13"/>
    </row>
    <row r="1634" spans="24:25" x14ac:dyDescent="0.25">
      <c r="X1634" s="15"/>
      <c r="Y1634" s="13"/>
    </row>
    <row r="1635" spans="24:25" x14ac:dyDescent="0.25">
      <c r="X1635" s="15"/>
      <c r="Y1635" s="13"/>
    </row>
    <row r="1636" spans="24:25" x14ac:dyDescent="0.25">
      <c r="X1636" s="15"/>
      <c r="Y1636" s="13"/>
    </row>
    <row r="1637" spans="24:25" x14ac:dyDescent="0.25">
      <c r="X1637" s="15"/>
      <c r="Y1637" s="13"/>
    </row>
    <row r="1638" spans="24:25" x14ac:dyDescent="0.25">
      <c r="X1638" s="15"/>
      <c r="Y1638" s="13"/>
    </row>
    <row r="1639" spans="24:25" x14ac:dyDescent="0.25">
      <c r="X1639" s="15"/>
      <c r="Y1639" s="13"/>
    </row>
    <row r="1640" spans="24:25" x14ac:dyDescent="0.25">
      <c r="X1640" s="15"/>
      <c r="Y1640" s="13"/>
    </row>
    <row r="1641" spans="24:25" x14ac:dyDescent="0.25">
      <c r="X1641" s="15"/>
      <c r="Y1641" s="13"/>
    </row>
    <row r="1642" spans="24:25" x14ac:dyDescent="0.25">
      <c r="X1642" s="15"/>
      <c r="Y1642" s="13"/>
    </row>
    <row r="1643" spans="24:25" x14ac:dyDescent="0.25">
      <c r="X1643" s="15"/>
      <c r="Y1643" s="13"/>
    </row>
    <row r="1644" spans="24:25" x14ac:dyDescent="0.25">
      <c r="X1644" s="15"/>
      <c r="Y1644" s="13"/>
    </row>
    <row r="1645" spans="24:25" x14ac:dyDescent="0.25">
      <c r="X1645" s="15"/>
      <c r="Y1645" s="13"/>
    </row>
    <row r="1646" spans="24:25" x14ac:dyDescent="0.25">
      <c r="X1646" s="15"/>
      <c r="Y1646" s="13"/>
    </row>
    <row r="1647" spans="24:25" x14ac:dyDescent="0.25">
      <c r="X1647" s="15"/>
      <c r="Y1647" s="13"/>
    </row>
    <row r="1648" spans="24:25" x14ac:dyDescent="0.25">
      <c r="X1648" s="15"/>
      <c r="Y1648" s="13"/>
    </row>
    <row r="1649" spans="24:25" x14ac:dyDescent="0.25">
      <c r="X1649" s="15"/>
      <c r="Y1649" s="13"/>
    </row>
    <row r="1650" spans="24:25" x14ac:dyDescent="0.25">
      <c r="X1650" s="15"/>
      <c r="Y1650" s="13"/>
    </row>
    <row r="1651" spans="24:25" x14ac:dyDescent="0.25">
      <c r="X1651" s="15"/>
      <c r="Y1651" s="13"/>
    </row>
    <row r="1652" spans="24:25" x14ac:dyDescent="0.25">
      <c r="X1652" s="15"/>
      <c r="Y1652" s="13"/>
    </row>
    <row r="1653" spans="24:25" x14ac:dyDescent="0.25">
      <c r="X1653" s="15"/>
      <c r="Y1653" s="13"/>
    </row>
    <row r="1654" spans="24:25" x14ac:dyDescent="0.25">
      <c r="X1654" s="15"/>
      <c r="Y1654" s="13"/>
    </row>
    <row r="1655" spans="24:25" x14ac:dyDescent="0.25">
      <c r="X1655" s="15"/>
      <c r="Y1655" s="13"/>
    </row>
    <row r="1656" spans="24:25" x14ac:dyDescent="0.25">
      <c r="X1656" s="15"/>
      <c r="Y1656" s="13"/>
    </row>
    <row r="1657" spans="24:25" x14ac:dyDescent="0.25">
      <c r="X1657" s="15"/>
      <c r="Y1657" s="13"/>
    </row>
    <row r="1658" spans="24:25" x14ac:dyDescent="0.25">
      <c r="X1658" s="15"/>
      <c r="Y1658" s="13"/>
    </row>
    <row r="1659" spans="24:25" x14ac:dyDescent="0.25">
      <c r="X1659" s="15"/>
      <c r="Y1659" s="13"/>
    </row>
    <row r="1660" spans="24:25" x14ac:dyDescent="0.25">
      <c r="X1660" s="15"/>
      <c r="Y1660" s="13"/>
    </row>
    <row r="1661" spans="24:25" x14ac:dyDescent="0.25">
      <c r="X1661" s="15"/>
      <c r="Y1661" s="13"/>
    </row>
    <row r="1662" spans="24:25" x14ac:dyDescent="0.25">
      <c r="X1662" s="15"/>
      <c r="Y1662" s="13"/>
    </row>
    <row r="1663" spans="24:25" x14ac:dyDescent="0.25">
      <c r="X1663" s="15"/>
      <c r="Y1663" s="13"/>
    </row>
    <row r="1664" spans="24:25" x14ac:dyDescent="0.25">
      <c r="X1664" s="15"/>
      <c r="Y1664" s="13"/>
    </row>
    <row r="1665" spans="24:25" x14ac:dyDescent="0.25">
      <c r="X1665" s="15"/>
      <c r="Y1665" s="13"/>
    </row>
    <row r="1666" spans="24:25" x14ac:dyDescent="0.25">
      <c r="X1666" s="15"/>
      <c r="Y1666" s="13"/>
    </row>
    <row r="1667" spans="24:25" x14ac:dyDescent="0.25">
      <c r="X1667" s="15"/>
      <c r="Y1667" s="13"/>
    </row>
    <row r="1668" spans="24:25" x14ac:dyDescent="0.25">
      <c r="X1668" s="15"/>
      <c r="Y1668" s="13"/>
    </row>
    <row r="1669" spans="24:25" x14ac:dyDescent="0.25">
      <c r="X1669" s="15"/>
      <c r="Y1669" s="13"/>
    </row>
    <row r="1670" spans="24:25" x14ac:dyDescent="0.25">
      <c r="X1670" s="15"/>
      <c r="Y1670" s="13"/>
    </row>
    <row r="1671" spans="24:25" x14ac:dyDescent="0.25">
      <c r="X1671" s="15"/>
      <c r="Y1671" s="13"/>
    </row>
    <row r="1672" spans="24:25" x14ac:dyDescent="0.25">
      <c r="X1672" s="15"/>
    </row>
    <row r="1673" spans="24:25" x14ac:dyDescent="0.25">
      <c r="X1673" s="15"/>
    </row>
    <row r="1674" spans="24:25" x14ac:dyDescent="0.25">
      <c r="X1674" s="15"/>
    </row>
    <row r="1675" spans="24:25" x14ac:dyDescent="0.25">
      <c r="X1675" s="15"/>
    </row>
    <row r="1676" spans="24:25" x14ac:dyDescent="0.25">
      <c r="X1676" s="15"/>
    </row>
    <row r="1677" spans="24:25" x14ac:dyDescent="0.25">
      <c r="X1677" s="15"/>
    </row>
    <row r="1678" spans="24:25" x14ac:dyDescent="0.25">
      <c r="X1678" s="15"/>
    </row>
    <row r="1679" spans="24:25" x14ac:dyDescent="0.25">
      <c r="X1679" s="15"/>
    </row>
    <row r="1680" spans="24:25"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row r="4212" spans="24:24" x14ac:dyDescent="0.25">
      <c r="X4212" s="15"/>
    </row>
    <row r="4213" spans="24:24" x14ac:dyDescent="0.25">
      <c r="X4213" s="15"/>
    </row>
    <row r="4214" spans="24:24" x14ac:dyDescent="0.25">
      <c r="X4214" s="15"/>
    </row>
    <row r="4215" spans="24:24" x14ac:dyDescent="0.25">
      <c r="X4215" s="15"/>
    </row>
    <row r="4216" spans="24:24" x14ac:dyDescent="0.25">
      <c r="X4216" s="15"/>
    </row>
    <row r="4217" spans="24:24" x14ac:dyDescent="0.25">
      <c r="X4217" s="15"/>
    </row>
    <row r="4218" spans="24:24" x14ac:dyDescent="0.25">
      <c r="X4218" s="15"/>
    </row>
    <row r="4219" spans="24:24" x14ac:dyDescent="0.25">
      <c r="X4219" s="15"/>
    </row>
    <row r="4220" spans="24:24" x14ac:dyDescent="0.25">
      <c r="X4220" s="15"/>
    </row>
    <row r="4221" spans="24:24" x14ac:dyDescent="0.25">
      <c r="X4221" s="15"/>
    </row>
    <row r="4222" spans="24:24" x14ac:dyDescent="0.25">
      <c r="X4222" s="15"/>
    </row>
    <row r="4223" spans="24:24" x14ac:dyDescent="0.25">
      <c r="X4223" s="15"/>
    </row>
    <row r="4224" spans="24:24" x14ac:dyDescent="0.25">
      <c r="X4224" s="15"/>
    </row>
    <row r="4225" spans="24:24" x14ac:dyDescent="0.25">
      <c r="X4225" s="15"/>
    </row>
    <row r="4226" spans="24:24" x14ac:dyDescent="0.25">
      <c r="X4226" s="15"/>
    </row>
    <row r="4227" spans="24:24" x14ac:dyDescent="0.25">
      <c r="X4227" s="15"/>
    </row>
    <row r="4228" spans="24:24" x14ac:dyDescent="0.25">
      <c r="X4228" s="15"/>
    </row>
    <row r="4229" spans="24:24" x14ac:dyDescent="0.25">
      <c r="X4229" s="15"/>
    </row>
    <row r="4230" spans="24:24" x14ac:dyDescent="0.25">
      <c r="X4230" s="15"/>
    </row>
    <row r="4231" spans="24:24" x14ac:dyDescent="0.25">
      <c r="X4231" s="15"/>
    </row>
    <row r="4232" spans="24:24" x14ac:dyDescent="0.25">
      <c r="X4232" s="15"/>
    </row>
    <row r="4233" spans="24:24" x14ac:dyDescent="0.25">
      <c r="X4233" s="15"/>
    </row>
    <row r="4234" spans="24:24" x14ac:dyDescent="0.25">
      <c r="X4234" s="15"/>
    </row>
    <row r="4235" spans="24:24" x14ac:dyDescent="0.25">
      <c r="X4235" s="15"/>
    </row>
    <row r="4236" spans="24:24" x14ac:dyDescent="0.25">
      <c r="X4236" s="15"/>
    </row>
    <row r="4237" spans="24:24" x14ac:dyDescent="0.25">
      <c r="X4237" s="15"/>
    </row>
    <row r="4238" spans="24:24" x14ac:dyDescent="0.25">
      <c r="X4238" s="15"/>
    </row>
    <row r="4239" spans="24:24" x14ac:dyDescent="0.25">
      <c r="X4239" s="15"/>
    </row>
    <row r="4240" spans="24:24" x14ac:dyDescent="0.25">
      <c r="X4240" s="15"/>
    </row>
    <row r="4241" spans="24:24" x14ac:dyDescent="0.25">
      <c r="X4241" s="15"/>
    </row>
    <row r="4242" spans="24:24" x14ac:dyDescent="0.25">
      <c r="X4242" s="15"/>
    </row>
    <row r="4243" spans="24:24" x14ac:dyDescent="0.25">
      <c r="X4243" s="15"/>
    </row>
    <row r="4244" spans="24:24" x14ac:dyDescent="0.25">
      <c r="X4244" s="15"/>
    </row>
    <row r="4245" spans="24:24" x14ac:dyDescent="0.25">
      <c r="X4245" s="15"/>
    </row>
    <row r="4246" spans="24:24" x14ac:dyDescent="0.25">
      <c r="X4246" s="15"/>
    </row>
    <row r="4247" spans="24:24" x14ac:dyDescent="0.25">
      <c r="X4247" s="15"/>
    </row>
    <row r="4248" spans="24:24" x14ac:dyDescent="0.25">
      <c r="X4248" s="15"/>
    </row>
    <row r="4249" spans="24:24" x14ac:dyDescent="0.25">
      <c r="X4249" s="15"/>
    </row>
    <row r="4250" spans="24:24" x14ac:dyDescent="0.25">
      <c r="X4250" s="15"/>
    </row>
    <row r="4251" spans="24:24" x14ac:dyDescent="0.25">
      <c r="X4251" s="15"/>
    </row>
    <row r="4252" spans="24:24" x14ac:dyDescent="0.25">
      <c r="X4252" s="15"/>
    </row>
    <row r="4253" spans="24:24" x14ac:dyDescent="0.25">
      <c r="X4253" s="15"/>
    </row>
    <row r="4254" spans="24:24" x14ac:dyDescent="0.25">
      <c r="X4254" s="15"/>
    </row>
    <row r="4255" spans="24:24" x14ac:dyDescent="0.25">
      <c r="X4255" s="15"/>
    </row>
    <row r="4256" spans="24:24" x14ac:dyDescent="0.25">
      <c r="X4256" s="15"/>
    </row>
    <row r="4257" spans="24:24" x14ac:dyDescent="0.25">
      <c r="X4257" s="15"/>
    </row>
    <row r="4258" spans="24:24" x14ac:dyDescent="0.25">
      <c r="X4258" s="15"/>
    </row>
    <row r="4259" spans="24:24" x14ac:dyDescent="0.25">
      <c r="X4259" s="15"/>
    </row>
    <row r="4260" spans="24:24" x14ac:dyDescent="0.25">
      <c r="X4260" s="15"/>
    </row>
    <row r="4261" spans="24:24" x14ac:dyDescent="0.25">
      <c r="X4261" s="15"/>
    </row>
    <row r="4262" spans="24:24" x14ac:dyDescent="0.25">
      <c r="X4262" s="15"/>
    </row>
    <row r="4263" spans="24:24" x14ac:dyDescent="0.25">
      <c r="X4263" s="15"/>
    </row>
    <row r="4264" spans="24:24" x14ac:dyDescent="0.25">
      <c r="X4264" s="15"/>
    </row>
    <row r="4265" spans="24:24" x14ac:dyDescent="0.25">
      <c r="X4265" s="15"/>
    </row>
    <row r="4266" spans="24:24" x14ac:dyDescent="0.25">
      <c r="X4266" s="15"/>
    </row>
    <row r="4267" spans="24:24" x14ac:dyDescent="0.25">
      <c r="X4267" s="15"/>
    </row>
    <row r="4268" spans="24:24" x14ac:dyDescent="0.25">
      <c r="X4268" s="15"/>
    </row>
    <row r="4269" spans="24:24" x14ac:dyDescent="0.25">
      <c r="X4269" s="15"/>
    </row>
    <row r="4270" spans="24:24" x14ac:dyDescent="0.25">
      <c r="X4270" s="15"/>
    </row>
    <row r="4271" spans="24:24" x14ac:dyDescent="0.25">
      <c r="X4271" s="15"/>
    </row>
    <row r="4272" spans="24:24" x14ac:dyDescent="0.25">
      <c r="X4272" s="15"/>
    </row>
    <row r="4273" spans="24:24" x14ac:dyDescent="0.25">
      <c r="X4273" s="15"/>
    </row>
    <row r="4274" spans="24:24" x14ac:dyDescent="0.25">
      <c r="X4274" s="15"/>
    </row>
    <row r="4275" spans="24:24" x14ac:dyDescent="0.25">
      <c r="X4275" s="15"/>
    </row>
    <row r="4276" spans="24:24" x14ac:dyDescent="0.25">
      <c r="X4276" s="15"/>
    </row>
    <row r="4277" spans="24:24" x14ac:dyDescent="0.25">
      <c r="X4277" s="15"/>
    </row>
    <row r="4278" spans="24:24" x14ac:dyDescent="0.25">
      <c r="X4278" s="15"/>
    </row>
    <row r="4279" spans="24:24" x14ac:dyDescent="0.25">
      <c r="X4279" s="15"/>
    </row>
    <row r="4280" spans="24:24" x14ac:dyDescent="0.25">
      <c r="X4280" s="15"/>
    </row>
    <row r="4281" spans="24:24" x14ac:dyDescent="0.25">
      <c r="X4281" s="15"/>
    </row>
    <row r="4282" spans="24:24" x14ac:dyDescent="0.25">
      <c r="X4282" s="15"/>
    </row>
  </sheetData>
  <autoFilter ref="Y2:Z1553" xr:uid="{00000000-0009-0000-0000-000007000000}"/>
  <mergeCells count="1">
    <mergeCell ref="A1:C1"/>
  </mergeCells>
  <conditionalFormatting sqref="A3:A1553">
    <cfRule type="duplicateValues" dxfId="90" priority="14051"/>
  </conditionalFormatting>
  <conditionalFormatting sqref="E3:E1558">
    <cfRule type="containsText" dxfId="89" priority="4" operator="containsText" text="0001">
      <formula>NOT(ISERROR(SEARCH("0001",E3)))</formula>
    </cfRule>
  </conditionalFormatting>
  <conditionalFormatting sqref="O3:O1553">
    <cfRule type="cellIs" dxfId="88" priority="2" operator="lessThan">
      <formula>-1</formula>
    </cfRule>
  </conditionalFormatting>
  <conditionalFormatting sqref="R2">
    <cfRule type="duplicateValues" dxfId="87"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topLeftCell="A223" zoomScale="80" zoomScaleNormal="80" workbookViewId="0">
      <selection activeCell="V261" sqref="V261"/>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16130</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20010003</v>
      </c>
      <c r="F4" s="50"/>
      <c r="G4" s="50">
        <v>20010003</v>
      </c>
      <c r="H4" s="28">
        <v>1479.0200000000041</v>
      </c>
      <c r="K4" s="256" t="s">
        <v>8031</v>
      </c>
    </row>
    <row r="5" spans="1:27" ht="25.5" x14ac:dyDescent="0.25">
      <c r="A5" s="152" t="s">
        <v>524</v>
      </c>
      <c r="B5" s="23" t="s">
        <v>765</v>
      </c>
      <c r="C5" s="145">
        <v>45177</v>
      </c>
      <c r="E5" t="str">
        <f t="shared" ref="E5:E68" si="0">_xlfn.CONCAT(F5,G5)</f>
        <v>20010017</v>
      </c>
      <c r="F5" s="50"/>
      <c r="G5" s="50">
        <v>20010017</v>
      </c>
      <c r="H5" s="28">
        <v>395.27999999999884</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20010033</v>
      </c>
      <c r="F6" s="50"/>
      <c r="G6" s="50">
        <v>20010033</v>
      </c>
      <c r="H6" s="28">
        <v>346.89000000000124</v>
      </c>
      <c r="K6" t="s">
        <v>16323</v>
      </c>
      <c r="L6">
        <v>3</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20010038</v>
      </c>
      <c r="F7" s="50"/>
      <c r="G7" s="50">
        <v>20010038</v>
      </c>
      <c r="H7" s="28">
        <v>335.59000000000015</v>
      </c>
      <c r="K7" t="s">
        <v>16324</v>
      </c>
      <c r="L7">
        <v>4</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20010040</v>
      </c>
      <c r="F8" s="50"/>
      <c r="G8" s="50">
        <v>20010040</v>
      </c>
      <c r="H8" s="28">
        <v>197.19999999999709</v>
      </c>
      <c r="K8" t="s">
        <v>6774</v>
      </c>
      <c r="L8">
        <v>2</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20010043</v>
      </c>
      <c r="F9" s="50"/>
      <c r="G9" s="50">
        <v>20010043</v>
      </c>
      <c r="H9" s="28">
        <v>1225.6099999999933</v>
      </c>
      <c r="K9" t="s">
        <v>92</v>
      </c>
      <c r="L9">
        <v>9</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20010052</v>
      </c>
      <c r="F10" s="50"/>
      <c r="G10" s="50">
        <v>20010052</v>
      </c>
      <c r="H10" s="28">
        <v>167.96999999999389</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20010055</v>
      </c>
      <c r="F11" s="50"/>
      <c r="G11" s="50">
        <v>20010055</v>
      </c>
      <c r="H11" s="28">
        <v>695.45999999999913</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20010059</v>
      </c>
      <c r="F12" s="50"/>
      <c r="G12" s="50">
        <v>20010059</v>
      </c>
      <c r="H12" s="28">
        <v>337.90000000000055</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20010061</v>
      </c>
      <c r="F13" s="50"/>
      <c r="G13" s="50">
        <v>20010061</v>
      </c>
      <c r="H13" s="28">
        <v>138.47999999999956</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20020003</v>
      </c>
      <c r="F14" s="50"/>
      <c r="G14" s="50">
        <v>20020003</v>
      </c>
      <c r="H14" s="28">
        <v>505.33000000000175</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20020006</v>
      </c>
      <c r="F15" s="50"/>
      <c r="G15" s="50">
        <v>20020006</v>
      </c>
      <c r="H15" s="28">
        <v>2284.2699999999895</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20020011</v>
      </c>
      <c r="F16" s="50"/>
      <c r="G16" s="50">
        <v>20020011</v>
      </c>
      <c r="H16" s="28">
        <v>296.09000000000378</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20030009</v>
      </c>
      <c r="F17" s="50"/>
      <c r="G17" s="50">
        <v>20030009</v>
      </c>
      <c r="H17" s="28">
        <v>157.07000000000335</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20040001</v>
      </c>
      <c r="F18" s="50"/>
      <c r="G18" s="50">
        <v>20040001</v>
      </c>
      <c r="H18" s="28">
        <v>0.38999999999941792</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20060001</v>
      </c>
      <c r="F19" s="50"/>
      <c r="G19" s="50">
        <v>20060001</v>
      </c>
      <c r="H19" s="28">
        <v>109.42999999998574</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20060003</v>
      </c>
      <c r="F20" s="50"/>
      <c r="G20" s="50">
        <v>20060003</v>
      </c>
      <c r="H20" s="28">
        <v>2410.1900000000169</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20060017</v>
      </c>
      <c r="F21" s="50"/>
      <c r="G21" s="50">
        <v>20060017</v>
      </c>
      <c r="H21" s="28">
        <v>605.13000000000466</v>
      </c>
      <c r="S21">
        <f>S20-S19</f>
        <v>17375</v>
      </c>
      <c r="U21">
        <f>U20-U19</f>
        <v>-638</v>
      </c>
      <c r="V21">
        <f>V20-V19</f>
        <v>7992</v>
      </c>
      <c r="Y21">
        <f>Y20-Y18-67</f>
        <v>-3327</v>
      </c>
    </row>
    <row r="22" spans="1:27" x14ac:dyDescent="0.25">
      <c r="A22" s="152" t="s">
        <v>1978</v>
      </c>
      <c r="B22" s="23" t="s">
        <v>3396</v>
      </c>
      <c r="C22" s="145" t="e">
        <v>#N/A</v>
      </c>
      <c r="E22" t="str">
        <f t="shared" si="0"/>
        <v>20060028</v>
      </c>
      <c r="F22" s="50"/>
      <c r="G22" s="50">
        <v>20060028</v>
      </c>
      <c r="H22" s="28">
        <v>237.27000000000044</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20070010</v>
      </c>
      <c r="F23" s="50"/>
      <c r="G23" s="50">
        <v>20070010</v>
      </c>
      <c r="H23" s="28">
        <v>425.33999999999651</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20070018</v>
      </c>
      <c r="F24" s="50"/>
      <c r="G24" s="50">
        <v>20070018</v>
      </c>
      <c r="H24" s="28">
        <v>688.93000000000393</v>
      </c>
      <c r="Q24" s="203" t="s">
        <v>10173</v>
      </c>
      <c r="S24">
        <v>19155</v>
      </c>
      <c r="T24">
        <v>1758</v>
      </c>
      <c r="U24">
        <v>9793</v>
      </c>
      <c r="V24">
        <v>13551</v>
      </c>
      <c r="Y24" s="15">
        <v>0</v>
      </c>
      <c r="Z24">
        <v>1144</v>
      </c>
    </row>
    <row r="25" spans="1:27" x14ac:dyDescent="0.25">
      <c r="A25" s="152" t="s">
        <v>2207</v>
      </c>
      <c r="B25" s="23" t="s">
        <v>3460</v>
      </c>
      <c r="C25" s="145">
        <v>45315</v>
      </c>
      <c r="E25" t="str">
        <f t="shared" si="0"/>
        <v>20070020</v>
      </c>
      <c r="F25" s="50"/>
      <c r="G25" s="50">
        <v>20070020</v>
      </c>
      <c r="H25" s="28">
        <v>4376.7700000000041</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20070024</v>
      </c>
      <c r="F26" s="50"/>
      <c r="G26" s="50">
        <v>20070024</v>
      </c>
      <c r="H26" s="28">
        <v>428.77000000000407</v>
      </c>
      <c r="K26" t="s">
        <v>13393</v>
      </c>
      <c r="L26">
        <v>4</v>
      </c>
    </row>
    <row r="27" spans="1:27" ht="25.5" x14ac:dyDescent="0.25">
      <c r="A27" s="152" t="s">
        <v>2420</v>
      </c>
      <c r="B27" s="23" t="s">
        <v>3247</v>
      </c>
      <c r="C27" s="145">
        <v>45330</v>
      </c>
      <c r="E27" t="str">
        <f t="shared" si="0"/>
        <v>20070025</v>
      </c>
      <c r="F27" s="50"/>
      <c r="G27" s="50">
        <v>20070025</v>
      </c>
      <c r="H27" s="28">
        <v>1182.7300000000032</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20080010</v>
      </c>
      <c r="F28" s="50"/>
      <c r="G28" s="50">
        <v>20080010</v>
      </c>
      <c r="H28" s="28">
        <v>396.40000000000146</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20080026</v>
      </c>
      <c r="F29" s="50"/>
      <c r="G29" s="50">
        <v>20080026</v>
      </c>
      <c r="H29" s="28">
        <v>5455.9599999999991</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20080041</v>
      </c>
      <c r="F30" s="50"/>
      <c r="G30" s="50">
        <v>20080041</v>
      </c>
      <c r="H30" s="28">
        <v>10994.48</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20090013</v>
      </c>
      <c r="F31" s="50"/>
      <c r="G31" s="50">
        <v>20090013</v>
      </c>
      <c r="H31" s="28">
        <v>450.50000000000364</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20090017</v>
      </c>
      <c r="F32" s="50"/>
      <c r="G32" s="50">
        <v>20090017</v>
      </c>
      <c r="H32" s="28">
        <v>13.849999999998545</v>
      </c>
    </row>
    <row r="33" spans="1:27" ht="25.5" x14ac:dyDescent="0.25">
      <c r="A33" s="152" t="s">
        <v>126</v>
      </c>
      <c r="B33" s="23" t="s">
        <v>3399</v>
      </c>
      <c r="C33" s="145">
        <v>45177</v>
      </c>
      <c r="E33" t="str">
        <f t="shared" si="0"/>
        <v/>
      </c>
      <c r="F33" s="50"/>
      <c r="G33" s="50"/>
      <c r="H33" s="28"/>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
      </c>
      <c r="F34" s="50"/>
      <c r="G34" s="50"/>
      <c r="H34" s="28"/>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
      </c>
      <c r="F35" s="50"/>
      <c r="G35" s="50"/>
      <c r="H35" s="28"/>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
      </c>
      <c r="F36" s="50"/>
      <c r="G36" s="50"/>
      <c r="H36" s="28"/>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
      </c>
      <c r="F37" s="50"/>
      <c r="G37" s="50"/>
      <c r="H37" s="28"/>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
      </c>
      <c r="F38" s="50"/>
      <c r="G38" s="50"/>
      <c r="H38" s="28"/>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
      </c>
      <c r="F39" s="50"/>
      <c r="G39" s="50"/>
      <c r="H39" s="28"/>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
      </c>
      <c r="F40" s="50"/>
      <c r="G40" s="50"/>
      <c r="H40" s="28"/>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
      </c>
      <c r="F41" s="50"/>
      <c r="G41" s="50"/>
      <c r="H41" s="28"/>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
      </c>
      <c r="F42" s="50"/>
      <c r="G42" s="50"/>
      <c r="H42" s="28"/>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
      </c>
      <c r="F43" s="50"/>
      <c r="G43" s="50"/>
      <c r="H43" s="28"/>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
      </c>
      <c r="F46" s="50"/>
      <c r="G46" s="50"/>
      <c r="H46" s="28"/>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
      </c>
      <c r="F47" s="50"/>
      <c r="G47" s="50"/>
      <c r="H47" s="28"/>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
      </c>
      <c r="F48" s="50"/>
      <c r="G48" s="50"/>
      <c r="H48" s="28"/>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
      </c>
      <c r="F49" s="50"/>
      <c r="G49" s="50"/>
      <c r="H49" s="28"/>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
      </c>
      <c r="F50" s="50"/>
      <c r="G50" s="50"/>
      <c r="H50" s="28"/>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
      </c>
      <c r="F51" s="50"/>
      <c r="G51" s="50"/>
      <c r="H51" s="28"/>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
      </c>
      <c r="F52" s="50"/>
      <c r="G52" s="50"/>
      <c r="H52" s="28"/>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
      </c>
      <c r="F53" s="50"/>
      <c r="G53" s="50"/>
      <c r="H53" s="28"/>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
      </c>
      <c r="F54" s="50"/>
      <c r="G54" s="50"/>
      <c r="H54" s="28"/>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
      </c>
      <c r="F55" s="50"/>
      <c r="G55" s="50"/>
      <c r="H55" s="28"/>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
      </c>
      <c r="F56" s="50"/>
      <c r="G56" s="50"/>
      <c r="H56" s="28"/>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
      </c>
      <c r="F57" s="50"/>
      <c r="G57" s="50"/>
      <c r="H57" s="28"/>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
      </c>
      <c r="F58" s="50"/>
      <c r="G58" s="50"/>
      <c r="H58" s="28"/>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
      </c>
      <c r="F59" s="50"/>
      <c r="G59" s="50"/>
      <c r="H59" s="28"/>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
      </c>
      <c r="F60" s="50"/>
      <c r="G60" s="50"/>
      <c r="H60" s="28"/>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
      </c>
      <c r="F61" s="50"/>
      <c r="G61" s="50"/>
      <c r="H61" s="28"/>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16026</v>
      </c>
      <c r="R235" s="288"/>
      <c r="S235" s="201">
        <v>28284</v>
      </c>
      <c r="T235" s="201">
        <v>87</v>
      </c>
      <c r="U235" s="201">
        <v>774</v>
      </c>
      <c r="V235" s="201">
        <v>14884</v>
      </c>
      <c r="W235" s="215">
        <v>0</v>
      </c>
      <c r="X235" s="200">
        <v>-33</v>
      </c>
      <c r="Y235" s="200">
        <v>-272</v>
      </c>
      <c r="Z235" s="201">
        <v>2542</v>
      </c>
      <c r="AA235" s="200">
        <v>-115</v>
      </c>
    </row>
    <row r="236" spans="17:27" x14ac:dyDescent="0.25">
      <c r="Q236" s="198" t="s">
        <v>16026</v>
      </c>
      <c r="R236" s="202"/>
      <c r="S236" s="202">
        <v>28284</v>
      </c>
      <c r="T236" s="202">
        <v>87</v>
      </c>
      <c r="U236" s="202">
        <v>774</v>
      </c>
      <c r="V236" s="202">
        <v>14884</v>
      </c>
      <c r="W236" s="202">
        <v>0</v>
      </c>
      <c r="X236" s="202"/>
      <c r="Y236" s="202"/>
      <c r="Z236" s="202">
        <v>2542</v>
      </c>
      <c r="AA236" s="202"/>
    </row>
    <row r="237" spans="17:27" x14ac:dyDescent="0.25">
      <c r="Q237" s="198" t="s">
        <v>16026</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16082</v>
      </c>
      <c r="R239" s="284"/>
      <c r="S239" s="193">
        <v>12842</v>
      </c>
      <c r="T239" s="192">
        <v>-204</v>
      </c>
      <c r="U239" s="193">
        <v>2322</v>
      </c>
      <c r="V239" s="193">
        <v>9904</v>
      </c>
      <c r="W239" s="285">
        <v>0</v>
      </c>
      <c r="X239" s="192">
        <v>-26</v>
      </c>
      <c r="Y239" s="193">
        <v>2528</v>
      </c>
      <c r="Z239" s="192">
        <v>-7</v>
      </c>
      <c r="AA239" s="192">
        <v>-75</v>
      </c>
    </row>
    <row r="240" spans="17:27" x14ac:dyDescent="0.25">
      <c r="Q240" s="198" t="s">
        <v>16082</v>
      </c>
      <c r="R240" s="202"/>
      <c r="S240" s="193">
        <v>12842</v>
      </c>
      <c r="T240" s="202"/>
      <c r="U240" s="193">
        <v>2322</v>
      </c>
      <c r="V240" s="193">
        <v>9904</v>
      </c>
      <c r="W240" s="202"/>
      <c r="X240" s="202"/>
      <c r="Y240" s="193">
        <v>2528</v>
      </c>
      <c r="Z240" s="202"/>
      <c r="AA240" s="202"/>
    </row>
    <row r="241" spans="17:27" x14ac:dyDescent="0.25">
      <c r="Q241" s="198" t="s">
        <v>16082</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16132</v>
      </c>
      <c r="R243" s="356"/>
      <c r="S243" s="193">
        <v>6866</v>
      </c>
      <c r="T243" s="192">
        <v>-168</v>
      </c>
      <c r="U243" s="193">
        <v>988</v>
      </c>
      <c r="V243" s="193">
        <v>10032</v>
      </c>
      <c r="W243" s="285">
        <v>0</v>
      </c>
      <c r="X243" s="192">
        <v>-40</v>
      </c>
      <c r="Y243" s="193">
        <v>4206</v>
      </c>
      <c r="Z243" s="193">
        <v>650</v>
      </c>
      <c r="AA243" s="192">
        <v>-76</v>
      </c>
    </row>
    <row r="244" spans="17:27" x14ac:dyDescent="0.25">
      <c r="Q244" s="198" t="s">
        <v>16132</v>
      </c>
      <c r="R244" s="202"/>
      <c r="S244" s="193">
        <v>6866</v>
      </c>
      <c r="T244" s="202"/>
      <c r="U244" s="193">
        <v>988</v>
      </c>
      <c r="V244" s="193">
        <v>10032</v>
      </c>
      <c r="W244" s="202"/>
      <c r="X244" s="202"/>
      <c r="Y244" s="193">
        <v>4206</v>
      </c>
      <c r="Z244" s="193">
        <v>650</v>
      </c>
      <c r="AA244" s="202"/>
    </row>
    <row r="245" spans="17:27" x14ac:dyDescent="0.25">
      <c r="Q245" s="198" t="s">
        <v>16132</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46" spans="17:27" ht="25.5" x14ac:dyDescent="0.25">
      <c r="Q246" s="196" t="s">
        <v>8989</v>
      </c>
      <c r="R246" s="196" t="s">
        <v>8027</v>
      </c>
      <c r="S246" s="197" t="s">
        <v>3385</v>
      </c>
      <c r="T246" s="197" t="s">
        <v>4123</v>
      </c>
      <c r="U246" s="197" t="s">
        <v>759</v>
      </c>
      <c r="V246" s="197" t="s">
        <v>4393</v>
      </c>
      <c r="W246" s="197" t="s">
        <v>995</v>
      </c>
      <c r="X246" s="197" t="s">
        <v>8991</v>
      </c>
      <c r="Y246" s="197" t="s">
        <v>8992</v>
      </c>
      <c r="Z246" s="197" t="s">
        <v>8993</v>
      </c>
      <c r="AA246" s="197" t="s">
        <v>9885</v>
      </c>
    </row>
    <row r="247" spans="17:27" x14ac:dyDescent="0.25">
      <c r="Q247" s="198" t="s">
        <v>16209</v>
      </c>
      <c r="R247" s="284"/>
      <c r="S247" s="193">
        <v>11392</v>
      </c>
      <c r="T247" s="192">
        <v>-533</v>
      </c>
      <c r="U247" s="193">
        <v>205</v>
      </c>
      <c r="V247" s="193">
        <v>11564</v>
      </c>
      <c r="W247" s="285">
        <v>0</v>
      </c>
      <c r="X247" s="193">
        <v>393</v>
      </c>
      <c r="Y247" s="193">
        <v>3814</v>
      </c>
      <c r="Z247" s="193">
        <v>516</v>
      </c>
      <c r="AA247" s="192">
        <v>-79</v>
      </c>
    </row>
    <row r="248" spans="17:27" x14ac:dyDescent="0.25">
      <c r="Q248" s="198" t="s">
        <v>16209</v>
      </c>
      <c r="R248" s="202"/>
      <c r="S248" s="202">
        <v>11392</v>
      </c>
      <c r="T248" s="202"/>
      <c r="U248" s="202">
        <v>205</v>
      </c>
      <c r="V248" s="202">
        <v>11564</v>
      </c>
      <c r="W248" s="202"/>
      <c r="X248" s="202">
        <v>393</v>
      </c>
      <c r="Y248" s="202">
        <v>3814</v>
      </c>
      <c r="Z248" s="202">
        <v>516</v>
      </c>
      <c r="AA248" s="202"/>
    </row>
    <row r="249" spans="17:27" x14ac:dyDescent="0.25">
      <c r="Q249" s="198" t="s">
        <v>16209</v>
      </c>
      <c r="R249" s="202"/>
      <c r="S249" s="24">
        <f t="shared" ref="S249:AA249" si="54">S247-S248</f>
        <v>0</v>
      </c>
      <c r="T249" s="24">
        <f t="shared" si="54"/>
        <v>-533</v>
      </c>
      <c r="U249" s="24">
        <f t="shared" si="54"/>
        <v>0</v>
      </c>
      <c r="V249" s="24">
        <f t="shared" si="54"/>
        <v>0</v>
      </c>
      <c r="W249" s="24">
        <f t="shared" si="54"/>
        <v>0</v>
      </c>
      <c r="X249" s="24">
        <f t="shared" si="54"/>
        <v>0</v>
      </c>
      <c r="Y249" s="24">
        <f t="shared" si="54"/>
        <v>0</v>
      </c>
      <c r="Z249" s="24">
        <f t="shared" si="54"/>
        <v>0</v>
      </c>
      <c r="AA249" s="24">
        <f t="shared" si="54"/>
        <v>-79</v>
      </c>
    </row>
    <row r="250" spans="17:27" ht="25.5" x14ac:dyDescent="0.25">
      <c r="Q250" s="196" t="s">
        <v>8989</v>
      </c>
      <c r="R250" s="196" t="s">
        <v>8027</v>
      </c>
      <c r="S250" s="197" t="s">
        <v>3385</v>
      </c>
      <c r="T250" s="197" t="s">
        <v>4123</v>
      </c>
      <c r="U250" s="197" t="s">
        <v>759</v>
      </c>
      <c r="V250" s="197" t="s">
        <v>4393</v>
      </c>
      <c r="W250" s="197" t="s">
        <v>995</v>
      </c>
      <c r="X250" s="197" t="s">
        <v>8991</v>
      </c>
      <c r="Y250" s="197" t="s">
        <v>8992</v>
      </c>
      <c r="Z250" s="197" t="s">
        <v>8993</v>
      </c>
      <c r="AA250" s="197" t="s">
        <v>9885</v>
      </c>
    </row>
    <row r="251" spans="17:27" x14ac:dyDescent="0.25">
      <c r="Q251" s="198" t="s">
        <v>16322</v>
      </c>
      <c r="R251" s="284"/>
      <c r="S251" s="193">
        <v>20404</v>
      </c>
      <c r="T251" s="192">
        <v>-285</v>
      </c>
      <c r="U251" s="193">
        <v>2935</v>
      </c>
      <c r="V251" s="193">
        <v>18475</v>
      </c>
      <c r="W251" s="219">
        <v>0</v>
      </c>
      <c r="X251" s="193">
        <v>458</v>
      </c>
      <c r="Y251" s="193">
        <v>3583</v>
      </c>
      <c r="Z251" s="193">
        <v>1828</v>
      </c>
      <c r="AA251" s="192">
        <v>-278</v>
      </c>
    </row>
    <row r="252" spans="17:27" x14ac:dyDescent="0.25">
      <c r="Q252" s="198" t="s">
        <v>16322</v>
      </c>
      <c r="R252" s="202"/>
      <c r="S252" s="202">
        <v>20404</v>
      </c>
      <c r="T252" s="202">
        <v>0</v>
      </c>
      <c r="U252" s="202">
        <v>2935</v>
      </c>
      <c r="V252" s="202">
        <v>18475</v>
      </c>
      <c r="W252" s="202">
        <v>0</v>
      </c>
      <c r="X252" s="202">
        <v>458</v>
      </c>
      <c r="Y252" s="202">
        <v>3583</v>
      </c>
      <c r="Z252" s="202">
        <v>1828</v>
      </c>
      <c r="AA252" s="202">
        <v>0</v>
      </c>
    </row>
    <row r="253" spans="17:27" x14ac:dyDescent="0.25">
      <c r="Q253" s="198" t="s">
        <v>16322</v>
      </c>
      <c r="R253" s="202"/>
      <c r="S253" s="24">
        <f>S251-S252</f>
        <v>0</v>
      </c>
      <c r="T253" s="24">
        <f t="shared" ref="T253:AA253" si="55">T251-T252</f>
        <v>-285</v>
      </c>
      <c r="U253" s="24">
        <f t="shared" si="55"/>
        <v>0</v>
      </c>
      <c r="V253" s="24">
        <f t="shared" si="55"/>
        <v>0</v>
      </c>
      <c r="W253" s="24">
        <f t="shared" si="55"/>
        <v>0</v>
      </c>
      <c r="X253" s="24">
        <f t="shared" si="55"/>
        <v>0</v>
      </c>
      <c r="Y253" s="24">
        <f t="shared" si="55"/>
        <v>0</v>
      </c>
      <c r="Z253" s="24">
        <f t="shared" si="55"/>
        <v>0</v>
      </c>
      <c r="AA253" s="24">
        <f t="shared" si="55"/>
        <v>-278</v>
      </c>
    </row>
    <row r="254" spans="17:27" ht="25.5" x14ac:dyDescent="0.25">
      <c r="Q254" s="196" t="s">
        <v>8989</v>
      </c>
      <c r="R254" s="196" t="s">
        <v>8027</v>
      </c>
      <c r="S254" s="197" t="s">
        <v>3385</v>
      </c>
      <c r="T254" s="197" t="s">
        <v>4123</v>
      </c>
      <c r="U254" s="197" t="s">
        <v>759</v>
      </c>
      <c r="V254" s="197" t="s">
        <v>4393</v>
      </c>
      <c r="W254" s="197" t="s">
        <v>995</v>
      </c>
      <c r="X254" s="197" t="s">
        <v>8991</v>
      </c>
      <c r="Y254" s="197" t="s">
        <v>8992</v>
      </c>
      <c r="Z254" s="197" t="s">
        <v>8993</v>
      </c>
      <c r="AA254" s="197" t="s">
        <v>9885</v>
      </c>
    </row>
    <row r="255" spans="17:27" x14ac:dyDescent="0.25">
      <c r="Q255" s="198" t="s">
        <v>16325</v>
      </c>
      <c r="R255" s="284"/>
      <c r="S255" s="193">
        <v>18735</v>
      </c>
      <c r="T255" s="192">
        <v>-479</v>
      </c>
      <c r="U255" s="193">
        <v>2074</v>
      </c>
      <c r="V255" s="193">
        <v>17647</v>
      </c>
      <c r="W255" s="219">
        <v>0</v>
      </c>
      <c r="X255" s="192">
        <v>-25</v>
      </c>
      <c r="Y255" s="193">
        <v>12</v>
      </c>
      <c r="Z255" s="193">
        <v>614</v>
      </c>
      <c r="AA255" s="192">
        <v>-43</v>
      </c>
    </row>
    <row r="256" spans="17:27" x14ac:dyDescent="0.25">
      <c r="Q256" s="198" t="s">
        <v>16325</v>
      </c>
      <c r="R256" s="202"/>
      <c r="S256" s="202">
        <v>18735</v>
      </c>
      <c r="T256" s="202">
        <v>0</v>
      </c>
      <c r="U256" s="202">
        <v>2074</v>
      </c>
      <c r="V256" s="202">
        <v>17647</v>
      </c>
      <c r="W256" s="202">
        <v>0</v>
      </c>
      <c r="X256" s="202">
        <v>0</v>
      </c>
      <c r="Y256" s="202">
        <v>12</v>
      </c>
      <c r="Z256" s="202">
        <v>614</v>
      </c>
      <c r="AA256" s="202">
        <v>0</v>
      </c>
    </row>
    <row r="257" spans="17:27" x14ac:dyDescent="0.25">
      <c r="Q257" s="198" t="s">
        <v>16325</v>
      </c>
      <c r="R257" s="202"/>
      <c r="S257" s="24">
        <f>S255-S256</f>
        <v>0</v>
      </c>
      <c r="T257" s="24">
        <f t="shared" ref="T257:AA257" si="56">T255-T256</f>
        <v>-479</v>
      </c>
      <c r="U257" s="24">
        <f t="shared" si="56"/>
        <v>0</v>
      </c>
      <c r="V257" s="24">
        <f t="shared" si="56"/>
        <v>0</v>
      </c>
      <c r="W257" s="24">
        <f t="shared" si="56"/>
        <v>0</v>
      </c>
      <c r="X257" s="24">
        <f t="shared" si="56"/>
        <v>-25</v>
      </c>
      <c r="Y257" s="24">
        <f t="shared" si="56"/>
        <v>0</v>
      </c>
      <c r="Z257" s="24">
        <f t="shared" si="56"/>
        <v>0</v>
      </c>
      <c r="AA257" s="24">
        <f t="shared" si="56"/>
        <v>-43</v>
      </c>
    </row>
    <row r="258" spans="17:27" ht="25.5" x14ac:dyDescent="0.25">
      <c r="Q258" s="196" t="s">
        <v>8989</v>
      </c>
      <c r="R258" s="196" t="s">
        <v>8027</v>
      </c>
      <c r="S258" s="197" t="s">
        <v>3385</v>
      </c>
      <c r="T258" s="197" t="s">
        <v>4123</v>
      </c>
      <c r="U258" s="197" t="s">
        <v>759</v>
      </c>
      <c r="V258" s="197" t="s">
        <v>4393</v>
      </c>
      <c r="W258" s="197" t="s">
        <v>995</v>
      </c>
      <c r="X258" s="197" t="s">
        <v>8991</v>
      </c>
      <c r="Y258" s="197" t="s">
        <v>8992</v>
      </c>
      <c r="Z258" s="197" t="s">
        <v>8993</v>
      </c>
      <c r="AA258" s="197" t="s">
        <v>9885</v>
      </c>
    </row>
    <row r="259" spans="17:27" x14ac:dyDescent="0.25">
      <c r="Q259" s="198" t="s">
        <v>16777</v>
      </c>
      <c r="R259" s="245"/>
      <c r="S259" s="246">
        <v>14963.98499999999</v>
      </c>
      <c r="T259" s="246">
        <v>1291.6800000000326</v>
      </c>
      <c r="U259" s="246">
        <v>1168.7125500000109</v>
      </c>
      <c r="V259" s="246">
        <v>11789.063999999995</v>
      </c>
      <c r="W259" s="246">
        <v>0</v>
      </c>
      <c r="X259" s="246">
        <v>-65.714999999931024</v>
      </c>
      <c r="Y259" s="246">
        <v>5369.7539999999926</v>
      </c>
      <c r="Z259" s="246">
        <v>901.47000000001026</v>
      </c>
      <c r="AA259" s="246">
        <v>-46.154999999997017</v>
      </c>
    </row>
    <row r="260" spans="17:27" x14ac:dyDescent="0.25">
      <c r="Q260" s="198" t="s">
        <v>16777</v>
      </c>
      <c r="R260" s="202"/>
      <c r="S260" s="208">
        <v>14964</v>
      </c>
      <c r="T260" s="208">
        <v>1116</v>
      </c>
      <c r="U260" s="208">
        <v>1169</v>
      </c>
      <c r="V260" s="208">
        <v>11789</v>
      </c>
      <c r="W260" s="208">
        <v>0</v>
      </c>
      <c r="X260" s="208">
        <v>0</v>
      </c>
      <c r="Y260" s="208">
        <v>5370</v>
      </c>
      <c r="Z260" s="208">
        <v>901</v>
      </c>
      <c r="AA260" s="208">
        <v>0</v>
      </c>
    </row>
    <row r="261" spans="17:27" x14ac:dyDescent="0.25">
      <c r="Q261" s="198" t="s">
        <v>16777</v>
      </c>
      <c r="R261" s="202"/>
      <c r="S261" s="361">
        <f>S259-S260</f>
        <v>-1.500000001033186E-2</v>
      </c>
      <c r="T261" s="361">
        <f t="shared" ref="T261:AA261" si="57">T259-T260</f>
        <v>175.68000000003258</v>
      </c>
      <c r="U261" s="361">
        <f t="shared" si="57"/>
        <v>-0.28744999998912135</v>
      </c>
      <c r="V261" s="361">
        <f t="shared" si="57"/>
        <v>6.3999999994848622E-2</v>
      </c>
      <c r="W261" s="361">
        <f t="shared" si="57"/>
        <v>0</v>
      </c>
      <c r="X261" s="361">
        <f t="shared" si="57"/>
        <v>-65.714999999931024</v>
      </c>
      <c r="Y261" s="361">
        <f t="shared" si="57"/>
        <v>-0.24600000000737055</v>
      </c>
      <c r="Z261" s="361">
        <f t="shared" si="57"/>
        <v>0.4700000000102591</v>
      </c>
      <c r="AA261" s="361">
        <f t="shared" si="57"/>
        <v>-46.154999999997017</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8">S15-S278</f>
        <v>0</v>
      </c>
      <c r="T279">
        <f t="shared" si="58"/>
        <v>77112</v>
      </c>
      <c r="U279">
        <f t="shared" si="58"/>
        <v>0</v>
      </c>
      <c r="V279">
        <f t="shared" si="58"/>
        <v>3323</v>
      </c>
      <c r="W279">
        <f t="shared" si="58"/>
        <v>0</v>
      </c>
      <c r="X279">
        <f t="shared" si="58"/>
        <v>0</v>
      </c>
      <c r="Y279">
        <f t="shared" si="58"/>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86" priority="296"/>
    <cfRule type="duplicateValues" dxfId="85" priority="297"/>
  </conditionalFormatting>
  <conditionalFormatting sqref="F3">
    <cfRule type="duplicateValues" dxfId="84" priority="271" stopIfTrue="1"/>
  </conditionalFormatting>
  <conditionalFormatting sqref="F4:F75">
    <cfRule type="duplicateValues" dxfId="83" priority="127"/>
  </conditionalFormatting>
  <conditionalFormatting sqref="F33:F75">
    <cfRule type="duplicateValues" dxfId="82" priority="126"/>
  </conditionalFormatting>
  <conditionalFormatting sqref="F76">
    <cfRule type="duplicateValues" dxfId="81" priority="129"/>
    <cfRule type="duplicateValues" dxfId="80" priority="130"/>
  </conditionalFormatting>
  <conditionalFormatting sqref="F77:F83">
    <cfRule type="duplicateValues" dxfId="79" priority="132"/>
    <cfRule type="duplicateValues" dxfId="78" priority="133"/>
  </conditionalFormatting>
  <conditionalFormatting sqref="G3">
    <cfRule type="duplicateValues" dxfId="77" priority="63" stopIfTrue="1"/>
  </conditionalFormatting>
  <conditionalFormatting sqref="G4:G32">
    <cfRule type="duplicateValues" dxfId="76" priority="6"/>
  </conditionalFormatting>
  <conditionalFormatting sqref="G20:G32">
    <cfRule type="duplicateValues" dxfId="75" priority="5"/>
  </conditionalFormatting>
  <conditionalFormatting sqref="G33:G61">
    <cfRule type="duplicateValues" dxfId="74" priority="9"/>
  </conditionalFormatting>
  <conditionalFormatting sqref="G37:G61">
    <cfRule type="duplicateValues" dxfId="73" priority="8"/>
  </conditionalFormatting>
  <conditionalFormatting sqref="G62:G73">
    <cfRule type="duplicateValues" dxfId="72" priority="64"/>
    <cfRule type="duplicateValues" dxfId="71" priority="65"/>
  </conditionalFormatting>
  <conditionalFormatting sqref="G74:G84">
    <cfRule type="duplicateValues" dxfId="70" priority="81"/>
    <cfRule type="duplicateValues" dxfId="69" priority="82"/>
  </conditionalFormatting>
  <conditionalFormatting sqref="G85">
    <cfRule type="containsText" dxfId="68" priority="125" operator="containsText" text="0001">
      <formula>NOT(ISERROR(SEARCH("0001",G85)))</formula>
    </cfRule>
  </conditionalFormatting>
  <conditionalFormatting sqref="H4:H85">
    <cfRule type="cellIs" dxfId="67" priority="7" operator="lessThan">
      <formula>0</formula>
    </cfRule>
  </conditionalFormatting>
  <conditionalFormatting sqref="S96:AA96 U97 W97 Y97 AA97">
    <cfRule type="cellIs" dxfId="66" priority="102" operator="greaterThan">
      <formula>0</formula>
    </cfRule>
    <cfRule type="cellIs" dxfId="65" priority="103" operator="lessThan">
      <formula>0</formula>
    </cfRule>
  </conditionalFormatting>
  <conditionalFormatting sqref="S112:AA112 U113 W113:Y113 AA113">
    <cfRule type="cellIs" dxfId="64" priority="88" operator="greaterThan">
      <formula>0</formula>
    </cfRule>
    <cfRule type="cellIs" dxfId="63" priority="89" operator="lessThan">
      <formula>0</formula>
    </cfRule>
  </conditionalFormatting>
  <conditionalFormatting sqref="S128:AA128 U129 W129:AA129">
    <cfRule type="cellIs" dxfId="62" priority="76" operator="greaterThan">
      <formula>0</formula>
    </cfRule>
    <cfRule type="cellIs" dxfId="61" priority="77" operator="lessThan">
      <formula>0</formula>
    </cfRule>
  </conditionalFormatting>
  <conditionalFormatting sqref="S259:AA259">
    <cfRule type="cellIs" dxfId="60" priority="1" operator="greaterThan">
      <formula>0</formula>
    </cfRule>
    <cfRule type="cellIs" dxfId="59" priority="2"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720"/>
  <sheetViews>
    <sheetView zoomScale="91" zoomScaleNormal="91" workbookViewId="0">
      <pane xSplit="1" ySplit="2" topLeftCell="B4704" activePane="bottomRight" state="frozen"/>
      <selection activeCell="B1" sqref="B1"/>
      <selection pane="topRight" activeCell="B1" sqref="B1"/>
      <selection pane="bottomLeft" activeCell="B1" sqref="B1"/>
      <selection pane="bottomRight" activeCell="F4731" sqref="F4731"/>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16131</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56</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16027</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15998</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16010</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16011</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15999</v>
      </c>
      <c r="L4513" s="40"/>
      <c r="M4513" s="335" t="s">
        <v>16012</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16000</v>
      </c>
      <c r="L4514" s="40"/>
      <c r="M4514" s="335" t="s">
        <v>16013</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16014</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16001</v>
      </c>
      <c r="L4516" s="40"/>
      <c r="M4516" s="335" t="s">
        <v>16015</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16016</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16002</v>
      </c>
      <c r="L4518" s="40"/>
      <c r="M4518" s="335" t="s">
        <v>16017</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16003</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15997</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16018</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16004</v>
      </c>
      <c r="L4523" s="40"/>
      <c r="M4523" s="335" t="s">
        <v>16019</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16005</v>
      </c>
      <c r="L4524" s="40"/>
      <c r="M4524" s="335" t="s">
        <v>16020</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16006</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16007</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16021</v>
      </c>
    </row>
    <row r="4528" spans="1:13" x14ac:dyDescent="0.25">
      <c r="A4528" s="326" t="str">
        <f t="shared" si="194"/>
        <v>200700260031</v>
      </c>
      <c r="B4528" s="328"/>
      <c r="C4528" s="329">
        <v>20070026</v>
      </c>
      <c r="D4528" s="8" t="s">
        <v>56</v>
      </c>
      <c r="E4528" s="331" t="s">
        <v>422</v>
      </c>
      <c r="F4528" s="331" t="s">
        <v>7300</v>
      </c>
      <c r="G4528" s="331" t="s">
        <v>15993</v>
      </c>
      <c r="H4528" s="331" t="s">
        <v>275</v>
      </c>
      <c r="I4528" s="333"/>
      <c r="J4528" s="334">
        <v>46231</v>
      </c>
      <c r="K4528" t="s">
        <v>14312</v>
      </c>
      <c r="L4528" s="40"/>
      <c r="M4528" s="335" t="s">
        <v>16022</v>
      </c>
    </row>
    <row r="4529" spans="1:13" x14ac:dyDescent="0.25">
      <c r="A4529" s="326" t="str">
        <f t="shared" si="194"/>
        <v>200700260033</v>
      </c>
      <c r="B4529" s="328"/>
      <c r="C4529" s="329">
        <v>20070026</v>
      </c>
      <c r="D4529" s="8" t="s">
        <v>56</v>
      </c>
      <c r="E4529" s="331" t="s">
        <v>32</v>
      </c>
      <c r="F4529" s="331" t="s">
        <v>8799</v>
      </c>
      <c r="G4529" s="331" t="s">
        <v>15994</v>
      </c>
      <c r="H4529" s="331" t="s">
        <v>14372</v>
      </c>
      <c r="I4529" s="333"/>
      <c r="J4529" s="334">
        <v>46231</v>
      </c>
      <c r="K4529" t="s">
        <v>16008</v>
      </c>
      <c r="L4529" s="40"/>
      <c r="M4529" s="335" t="s">
        <v>16023</v>
      </c>
    </row>
    <row r="4530" spans="1:13" x14ac:dyDescent="0.25">
      <c r="A4530" s="326" t="str">
        <f t="shared" si="194"/>
        <v>200800040083</v>
      </c>
      <c r="B4530" s="328"/>
      <c r="C4530" s="329">
        <v>20080004</v>
      </c>
      <c r="D4530" s="8" t="s">
        <v>56</v>
      </c>
      <c r="E4530" s="331" t="s">
        <v>3415</v>
      </c>
      <c r="F4530" s="331" t="s">
        <v>14728</v>
      </c>
      <c r="G4530" s="331" t="s">
        <v>15995</v>
      </c>
      <c r="H4530" s="331" t="s">
        <v>5245</v>
      </c>
      <c r="I4530" s="333"/>
      <c r="J4530" s="334">
        <v>46231</v>
      </c>
      <c r="K4530" t="s">
        <v>12848</v>
      </c>
      <c r="L4530" s="40"/>
      <c r="M4530" s="335" t="s">
        <v>16024</v>
      </c>
    </row>
    <row r="4531" spans="1:13" x14ac:dyDescent="0.25">
      <c r="A4531" s="326" t="str">
        <f t="shared" si="194"/>
        <v>200800070134</v>
      </c>
      <c r="B4531" s="328"/>
      <c r="C4531" s="329">
        <v>20080007</v>
      </c>
      <c r="D4531" s="8" t="s">
        <v>56</v>
      </c>
      <c r="E4531" s="331" t="s">
        <v>8995</v>
      </c>
      <c r="F4531" s="331" t="s">
        <v>15974</v>
      </c>
      <c r="G4531" s="331" t="s">
        <v>15996</v>
      </c>
      <c r="H4531" s="331" t="s">
        <v>7416</v>
      </c>
      <c r="I4531" s="333"/>
      <c r="J4531" s="334">
        <v>46231</v>
      </c>
      <c r="K4531" t="s">
        <v>16009</v>
      </c>
      <c r="L4531" s="40"/>
      <c r="M4531" s="335" t="s">
        <v>16025</v>
      </c>
    </row>
    <row r="4532" spans="1:13" x14ac:dyDescent="0.25">
      <c r="A4532" s="336" t="str">
        <f t="shared" ref="A4532:A4550" si="195">CONCATENATE(C4532,E4532)</f>
        <v>200100010089</v>
      </c>
      <c r="B4532" s="337"/>
      <c r="C4532" s="339">
        <v>20010001</v>
      </c>
      <c r="D4532" s="8" t="s">
        <v>56</v>
      </c>
      <c r="E4532" s="340" t="s">
        <v>3577</v>
      </c>
      <c r="F4532" s="340" t="s">
        <v>16028</v>
      </c>
      <c r="G4532" s="340" t="s">
        <v>16039</v>
      </c>
      <c r="H4532" s="340" t="s">
        <v>266</v>
      </c>
      <c r="I4532" s="342"/>
      <c r="J4532" s="344">
        <v>46237</v>
      </c>
      <c r="K4532" t="s">
        <v>10046</v>
      </c>
      <c r="L4532" s="40"/>
      <c r="M4532" s="345" t="s">
        <v>16068</v>
      </c>
    </row>
    <row r="4533" spans="1:13" x14ac:dyDescent="0.25">
      <c r="A4533" s="336" t="str">
        <f t="shared" si="195"/>
        <v>200100520031</v>
      </c>
      <c r="B4533" s="338"/>
      <c r="C4533" s="339">
        <v>20010052</v>
      </c>
      <c r="D4533" s="8" t="s">
        <v>56</v>
      </c>
      <c r="E4533" s="341" t="s">
        <v>422</v>
      </c>
      <c r="F4533" s="341" t="s">
        <v>16029</v>
      </c>
      <c r="G4533" s="341" t="s">
        <v>16040</v>
      </c>
      <c r="H4533" s="341" t="s">
        <v>265</v>
      </c>
      <c r="I4533" s="343"/>
      <c r="J4533" s="344">
        <v>46237</v>
      </c>
      <c r="K4533" t="s">
        <v>16058</v>
      </c>
      <c r="L4533" s="40"/>
      <c r="M4533" s="345" t="s">
        <v>16069</v>
      </c>
    </row>
    <row r="4534" spans="1:13" x14ac:dyDescent="0.25">
      <c r="A4534" s="336" t="str">
        <f t="shared" si="195"/>
        <v>200100540032</v>
      </c>
      <c r="B4534" s="338"/>
      <c r="C4534" s="339">
        <v>20010054</v>
      </c>
      <c r="D4534" s="8" t="s">
        <v>56</v>
      </c>
      <c r="E4534" s="341" t="s">
        <v>8</v>
      </c>
      <c r="F4534" s="341" t="s">
        <v>16030</v>
      </c>
      <c r="G4534" s="341" t="s">
        <v>16041</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16031</v>
      </c>
      <c r="G4535" s="341" t="s">
        <v>16042</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16043</v>
      </c>
      <c r="H4536" s="341" t="s">
        <v>275</v>
      </c>
      <c r="I4536" s="343"/>
      <c r="J4536" s="344">
        <v>46237</v>
      </c>
      <c r="K4536" t="s">
        <v>11503</v>
      </c>
      <c r="L4536" s="40"/>
      <c r="M4536" s="345" t="s">
        <v>16070</v>
      </c>
    </row>
    <row r="4537" spans="1:13" x14ac:dyDescent="0.25">
      <c r="A4537" s="336" t="str">
        <f t="shared" si="195"/>
        <v>200100620019</v>
      </c>
      <c r="B4537" s="338"/>
      <c r="C4537" s="339">
        <v>20010062</v>
      </c>
      <c r="D4537" s="8" t="s">
        <v>56</v>
      </c>
      <c r="E4537" s="341" t="s">
        <v>3</v>
      </c>
      <c r="F4537" s="341" t="s">
        <v>16032</v>
      </c>
      <c r="G4537" s="341" t="s">
        <v>16044</v>
      </c>
      <c r="H4537" s="341" t="s">
        <v>4704</v>
      </c>
      <c r="I4537" s="343"/>
      <c r="J4537" s="344">
        <v>46237</v>
      </c>
      <c r="K4537" t="s">
        <v>16059</v>
      </c>
      <c r="L4537" s="40"/>
      <c r="M4537" s="345" t="s">
        <v>16071</v>
      </c>
    </row>
    <row r="4538" spans="1:13" x14ac:dyDescent="0.25">
      <c r="A4538" s="336" t="str">
        <f t="shared" si="195"/>
        <v>200200260043</v>
      </c>
      <c r="B4538" s="338"/>
      <c r="C4538" s="339">
        <v>20020026</v>
      </c>
      <c r="D4538" s="8" t="s">
        <v>56</v>
      </c>
      <c r="E4538" s="341" t="s">
        <v>1650</v>
      </c>
      <c r="F4538" s="341" t="s">
        <v>15840</v>
      </c>
      <c r="G4538" s="341" t="s">
        <v>16045</v>
      </c>
      <c r="H4538" s="341" t="s">
        <v>276</v>
      </c>
      <c r="I4538" s="343"/>
      <c r="J4538" s="344">
        <v>46237</v>
      </c>
      <c r="K4538" t="s">
        <v>5396</v>
      </c>
      <c r="L4538" s="40"/>
      <c r="M4538" s="345" t="s">
        <v>16072</v>
      </c>
    </row>
    <row r="4539" spans="1:13" x14ac:dyDescent="0.25">
      <c r="A4539" s="336" t="str">
        <f t="shared" si="195"/>
        <v>200200260045</v>
      </c>
      <c r="B4539" s="338"/>
      <c r="C4539" s="339">
        <v>20020026</v>
      </c>
      <c r="D4539" s="8" t="s">
        <v>56</v>
      </c>
      <c r="E4539" s="341" t="s">
        <v>16</v>
      </c>
      <c r="F4539" s="341" t="s">
        <v>13241</v>
      </c>
      <c r="G4539" s="341" t="s">
        <v>16046</v>
      </c>
      <c r="H4539" s="341" t="s">
        <v>276</v>
      </c>
      <c r="I4539" s="343"/>
      <c r="J4539" s="344">
        <v>46237</v>
      </c>
      <c r="K4539" t="s">
        <v>5196</v>
      </c>
      <c r="L4539" s="40"/>
      <c r="M4539" s="345" t="s">
        <v>16073</v>
      </c>
    </row>
    <row r="4540" spans="1:13" x14ac:dyDescent="0.25">
      <c r="A4540" s="336" t="str">
        <f t="shared" si="195"/>
        <v>200200280043</v>
      </c>
      <c r="B4540" s="338"/>
      <c r="C4540" s="339">
        <v>20020028</v>
      </c>
      <c r="D4540" s="8" t="s">
        <v>56</v>
      </c>
      <c r="E4540" s="341" t="s">
        <v>1650</v>
      </c>
      <c r="F4540" s="341" t="s">
        <v>13655</v>
      </c>
      <c r="G4540" s="341" t="s">
        <v>16047</v>
      </c>
      <c r="H4540" s="341" t="s">
        <v>1187</v>
      </c>
      <c r="I4540" s="343"/>
      <c r="J4540" s="344">
        <v>46237</v>
      </c>
      <c r="K4540" t="s">
        <v>16060</v>
      </c>
      <c r="L4540" s="40"/>
      <c r="M4540" s="345" t="s">
        <v>16074</v>
      </c>
    </row>
    <row r="4541" spans="1:13" x14ac:dyDescent="0.25">
      <c r="A4541" s="336" t="str">
        <f t="shared" si="195"/>
        <v>200200290017</v>
      </c>
      <c r="B4541" s="338"/>
      <c r="C4541" s="339">
        <v>20020029</v>
      </c>
      <c r="D4541" s="8" t="s">
        <v>56</v>
      </c>
      <c r="E4541" s="341" t="s">
        <v>27</v>
      </c>
      <c r="F4541" s="341" t="s">
        <v>16033</v>
      </c>
      <c r="G4541" s="341" t="s">
        <v>16048</v>
      </c>
      <c r="H4541" s="341" t="s">
        <v>274</v>
      </c>
      <c r="I4541" s="343"/>
      <c r="J4541" s="344">
        <v>46237</v>
      </c>
      <c r="K4541" t="s">
        <v>12347</v>
      </c>
      <c r="L4541" s="40"/>
      <c r="M4541" s="345" t="s">
        <v>16075</v>
      </c>
    </row>
    <row r="4542" spans="1:13" x14ac:dyDescent="0.25">
      <c r="A4542" s="336" t="str">
        <f t="shared" si="195"/>
        <v>200300090050</v>
      </c>
      <c r="B4542" s="338"/>
      <c r="C4542" s="339">
        <v>20030009</v>
      </c>
      <c r="D4542" s="8" t="s">
        <v>56</v>
      </c>
      <c r="E4542" s="341" t="s">
        <v>2068</v>
      </c>
      <c r="F4542" s="341" t="s">
        <v>16034</v>
      </c>
      <c r="G4542" s="341" t="s">
        <v>16049</v>
      </c>
      <c r="H4542" s="341" t="s">
        <v>721</v>
      </c>
      <c r="I4542" s="343"/>
      <c r="J4542" s="344">
        <v>46237</v>
      </c>
      <c r="K4542" t="s">
        <v>15412</v>
      </c>
      <c r="L4542" s="40"/>
      <c r="M4542" s="345" t="s">
        <v>16076</v>
      </c>
    </row>
    <row r="4543" spans="1:13" x14ac:dyDescent="0.25">
      <c r="A4543" s="336" t="str">
        <f t="shared" si="195"/>
        <v>200300090051</v>
      </c>
      <c r="B4543" s="338"/>
      <c r="C4543" s="339">
        <v>20030009</v>
      </c>
      <c r="D4543" s="8" t="s">
        <v>56</v>
      </c>
      <c r="E4543" s="341" t="s">
        <v>130</v>
      </c>
      <c r="F4543" s="341" t="s">
        <v>1055</v>
      </c>
      <c r="G4543" s="341" t="s">
        <v>16050</v>
      </c>
      <c r="H4543" s="341" t="s">
        <v>721</v>
      </c>
      <c r="I4543" s="343"/>
      <c r="J4543" s="344">
        <v>46237</v>
      </c>
      <c r="K4543" t="s">
        <v>16061</v>
      </c>
      <c r="L4543" s="40"/>
      <c r="M4543" s="345" t="s">
        <v>16077</v>
      </c>
    </row>
    <row r="4544" spans="1:13" x14ac:dyDescent="0.25">
      <c r="A4544" s="336" t="str">
        <f t="shared" si="195"/>
        <v>200300090052</v>
      </c>
      <c r="B4544" s="338"/>
      <c r="C4544" s="339">
        <v>20030009</v>
      </c>
      <c r="D4544" s="8" t="s">
        <v>56</v>
      </c>
      <c r="E4544" s="341" t="s">
        <v>426</v>
      </c>
      <c r="F4544" s="341" t="s">
        <v>1206</v>
      </c>
      <c r="G4544" s="341" t="s">
        <v>16051</v>
      </c>
      <c r="H4544" s="341" t="s">
        <v>728</v>
      </c>
      <c r="I4544" s="343"/>
      <c r="J4544" s="344">
        <v>46237</v>
      </c>
      <c r="K4544" t="s">
        <v>10880</v>
      </c>
      <c r="L4544" s="40"/>
      <c r="M4544" s="345" t="s">
        <v>16078</v>
      </c>
    </row>
    <row r="4545" spans="1:13" x14ac:dyDescent="0.25">
      <c r="A4545" s="336" t="str">
        <f t="shared" si="195"/>
        <v>200400010039</v>
      </c>
      <c r="B4545" s="338"/>
      <c r="C4545" s="339">
        <v>20040001</v>
      </c>
      <c r="D4545" s="8" t="s">
        <v>56</v>
      </c>
      <c r="E4545" s="341" t="s">
        <v>12</v>
      </c>
      <c r="F4545" s="341" t="s">
        <v>16035</v>
      </c>
      <c r="G4545" s="341" t="s">
        <v>16052</v>
      </c>
      <c r="H4545" s="341" t="s">
        <v>1380</v>
      </c>
      <c r="I4545" s="343"/>
      <c r="J4545" s="344">
        <v>46237</v>
      </c>
      <c r="K4545" t="s">
        <v>16062</v>
      </c>
      <c r="L4545" s="40"/>
      <c r="M4545" s="345" t="s">
        <v>16079</v>
      </c>
    </row>
    <row r="4546" spans="1:13" x14ac:dyDescent="0.25">
      <c r="A4546" s="336" t="str">
        <f t="shared" si="195"/>
        <v>200700060032</v>
      </c>
      <c r="B4546" s="338"/>
      <c r="C4546" s="339">
        <v>20070006</v>
      </c>
      <c r="D4546" s="8" t="s">
        <v>56</v>
      </c>
      <c r="E4546" s="341" t="s">
        <v>8</v>
      </c>
      <c r="F4546" s="341" t="s">
        <v>14892</v>
      </c>
      <c r="G4546" s="341" t="s">
        <v>16053</v>
      </c>
      <c r="H4546" s="341" t="s">
        <v>1048</v>
      </c>
      <c r="I4546" s="343"/>
      <c r="J4546" s="344">
        <v>46237</v>
      </c>
      <c r="K4546" t="s">
        <v>16063</v>
      </c>
      <c r="L4546" s="40"/>
      <c r="M4546" s="345">
        <v>0</v>
      </c>
    </row>
    <row r="4547" spans="1:13" x14ac:dyDescent="0.25">
      <c r="A4547" s="336" t="str">
        <f t="shared" si="195"/>
        <v>200700260032</v>
      </c>
      <c r="B4547" s="338"/>
      <c r="C4547" s="339">
        <v>20070026</v>
      </c>
      <c r="D4547" s="8" t="s">
        <v>56</v>
      </c>
      <c r="E4547" s="341" t="s">
        <v>8</v>
      </c>
      <c r="F4547" s="341" t="s">
        <v>7769</v>
      </c>
      <c r="G4547" s="341" t="s">
        <v>16054</v>
      </c>
      <c r="H4547" s="341" t="s">
        <v>14370</v>
      </c>
      <c r="I4547" s="343"/>
      <c r="J4547" s="344">
        <v>46237</v>
      </c>
      <c r="K4547" t="s">
        <v>16064</v>
      </c>
      <c r="L4547" s="40"/>
      <c r="M4547" s="345" t="s">
        <v>16080</v>
      </c>
    </row>
    <row r="4548" spans="1:13" x14ac:dyDescent="0.25">
      <c r="A4548" s="336" t="str">
        <f t="shared" si="195"/>
        <v>200700270002</v>
      </c>
      <c r="B4548" s="338"/>
      <c r="C4548" s="339">
        <v>20070027</v>
      </c>
      <c r="D4548" s="8" t="s">
        <v>56</v>
      </c>
      <c r="E4548" s="341" t="s">
        <v>17</v>
      </c>
      <c r="F4548" s="341" t="s">
        <v>16036</v>
      </c>
      <c r="G4548" s="341" t="s">
        <v>16055</v>
      </c>
      <c r="H4548" s="341" t="s">
        <v>14371</v>
      </c>
      <c r="I4548" s="343"/>
      <c r="J4548" s="344">
        <v>46237</v>
      </c>
      <c r="K4548" t="s">
        <v>16065</v>
      </c>
      <c r="L4548" s="40"/>
      <c r="M4548" s="345" t="s">
        <v>16081</v>
      </c>
    </row>
    <row r="4549" spans="1:13" x14ac:dyDescent="0.25">
      <c r="A4549" s="336" t="str">
        <f t="shared" si="195"/>
        <v>200800270016</v>
      </c>
      <c r="B4549" s="338"/>
      <c r="C4549" s="339">
        <v>20080027</v>
      </c>
      <c r="D4549" s="8" t="s">
        <v>56</v>
      </c>
      <c r="E4549" s="341" t="s">
        <v>26</v>
      </c>
      <c r="F4549" s="341" t="s">
        <v>16037</v>
      </c>
      <c r="G4549" s="341" t="s">
        <v>16056</v>
      </c>
      <c r="H4549" s="341" t="s">
        <v>7415</v>
      </c>
      <c r="I4549" s="343"/>
      <c r="J4549" s="344">
        <v>46237</v>
      </c>
      <c r="K4549" t="s">
        <v>16066</v>
      </c>
      <c r="L4549" s="40"/>
      <c r="M4549" s="345">
        <v>0</v>
      </c>
    </row>
    <row r="4550" spans="1:13" x14ac:dyDescent="0.25">
      <c r="A4550" s="336" t="str">
        <f t="shared" si="195"/>
        <v>200800430012</v>
      </c>
      <c r="B4550" s="338"/>
      <c r="C4550" s="339">
        <v>20080043</v>
      </c>
      <c r="D4550" s="8" t="s">
        <v>56</v>
      </c>
      <c r="E4550" s="341" t="s">
        <v>40</v>
      </c>
      <c r="F4550" s="341" t="s">
        <v>16038</v>
      </c>
      <c r="G4550" s="341" t="s">
        <v>16057</v>
      </c>
      <c r="H4550" s="341" t="s">
        <v>7819</v>
      </c>
      <c r="I4550" s="343"/>
      <c r="J4550" s="344">
        <v>46237</v>
      </c>
      <c r="K4550" t="s">
        <v>16067</v>
      </c>
      <c r="L4550" s="40"/>
      <c r="M4550" s="345">
        <v>0</v>
      </c>
    </row>
    <row r="4551" spans="1:13" x14ac:dyDescent="0.25">
      <c r="A4551" s="346" t="str">
        <f t="shared" ref="A4551:A4567" si="196">CONCATENATE(C4551,E4551)</f>
        <v>200100010090</v>
      </c>
      <c r="B4551" s="347"/>
      <c r="C4551" s="349">
        <v>20010001</v>
      </c>
      <c r="D4551" s="8" t="s">
        <v>56</v>
      </c>
      <c r="E4551" s="350" t="s">
        <v>3578</v>
      </c>
      <c r="F4551" s="350" t="s">
        <v>16083</v>
      </c>
      <c r="G4551" s="350" t="s">
        <v>16092</v>
      </c>
      <c r="H4551" s="350" t="s">
        <v>266</v>
      </c>
      <c r="I4551" s="352"/>
      <c r="J4551" s="354">
        <v>46244</v>
      </c>
      <c r="K4551" t="s">
        <v>16109</v>
      </c>
      <c r="L4551" s="40"/>
      <c r="M4551" s="355" t="s">
        <v>16118</v>
      </c>
    </row>
    <row r="4552" spans="1:13" x14ac:dyDescent="0.25">
      <c r="A4552" s="346" t="str">
        <f t="shared" si="196"/>
        <v>200100620020</v>
      </c>
      <c r="B4552" s="348"/>
      <c r="C4552" s="349">
        <v>20010062</v>
      </c>
      <c r="D4552" s="8" t="s">
        <v>56</v>
      </c>
      <c r="E4552" s="351" t="s">
        <v>4</v>
      </c>
      <c r="F4552" s="351" t="s">
        <v>16084</v>
      </c>
      <c r="G4552" s="351" t="s">
        <v>16093</v>
      </c>
      <c r="H4552" s="351" t="s">
        <v>271</v>
      </c>
      <c r="I4552" s="353"/>
      <c r="J4552" s="354">
        <v>46244</v>
      </c>
      <c r="K4552" t="s">
        <v>16110</v>
      </c>
      <c r="L4552" s="40"/>
      <c r="M4552" s="355" t="s">
        <v>16119</v>
      </c>
    </row>
    <row r="4553" spans="1:13" x14ac:dyDescent="0.25">
      <c r="A4553" s="346" t="str">
        <f t="shared" si="196"/>
        <v>200200140029</v>
      </c>
      <c r="B4553" s="348"/>
      <c r="C4553" s="349">
        <v>20020014</v>
      </c>
      <c r="D4553" s="8" t="s">
        <v>56</v>
      </c>
      <c r="E4553" s="351" t="s">
        <v>31</v>
      </c>
      <c r="F4553" s="351" t="s">
        <v>16085</v>
      </c>
      <c r="G4553" s="351" t="s">
        <v>16094</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16086</v>
      </c>
      <c r="G4554" s="351" t="s">
        <v>16095</v>
      </c>
      <c r="H4554" s="351" t="s">
        <v>721</v>
      </c>
      <c r="I4554" s="353"/>
      <c r="J4554" s="354">
        <v>46244</v>
      </c>
      <c r="K4554">
        <v>0</v>
      </c>
      <c r="L4554" s="40"/>
      <c r="M4554" s="355" t="s">
        <v>16120</v>
      </c>
    </row>
    <row r="4555" spans="1:13" x14ac:dyDescent="0.25">
      <c r="A4555" s="346" t="str">
        <f t="shared" si="196"/>
        <v>200200210033</v>
      </c>
      <c r="B4555" s="348"/>
      <c r="C4555" s="349">
        <v>20020021</v>
      </c>
      <c r="D4555" s="8" t="s">
        <v>56</v>
      </c>
      <c r="E4555" s="351" t="s">
        <v>32</v>
      </c>
      <c r="F4555" s="351" t="s">
        <v>9046</v>
      </c>
      <c r="G4555" s="351" t="s">
        <v>16096</v>
      </c>
      <c r="H4555" s="351" t="s">
        <v>1380</v>
      </c>
      <c r="I4555" s="353"/>
      <c r="J4555" s="354">
        <v>46244</v>
      </c>
      <c r="K4555">
        <v>0</v>
      </c>
      <c r="L4555" s="40"/>
      <c r="M4555" s="355" t="s">
        <v>16121</v>
      </c>
    </row>
    <row r="4556" spans="1:13" x14ac:dyDescent="0.25">
      <c r="A4556" s="346" t="str">
        <f t="shared" si="196"/>
        <v>200200260046</v>
      </c>
      <c r="B4556" s="348"/>
      <c r="C4556" s="349">
        <v>20020026</v>
      </c>
      <c r="D4556" s="8" t="s">
        <v>56</v>
      </c>
      <c r="E4556" s="351" t="s">
        <v>129</v>
      </c>
      <c r="F4556" s="351" t="s">
        <v>9243</v>
      </c>
      <c r="G4556" s="351" t="s">
        <v>16097</v>
      </c>
      <c r="H4556" s="351" t="s">
        <v>456</v>
      </c>
      <c r="I4556" s="353"/>
      <c r="J4556" s="354">
        <v>46244</v>
      </c>
      <c r="K4556" t="s">
        <v>5887</v>
      </c>
      <c r="L4556" s="40"/>
      <c r="M4556" s="355" t="s">
        <v>16122</v>
      </c>
    </row>
    <row r="4557" spans="1:13" x14ac:dyDescent="0.25">
      <c r="A4557" s="346" t="str">
        <f t="shared" si="196"/>
        <v>200400010074</v>
      </c>
      <c r="B4557" s="348"/>
      <c r="C4557" s="349">
        <v>20040001</v>
      </c>
      <c r="D4557" s="8" t="s">
        <v>56</v>
      </c>
      <c r="E4557" s="351" t="s">
        <v>2490</v>
      </c>
      <c r="F4557" s="351" t="s">
        <v>15769</v>
      </c>
      <c r="G4557" s="351" t="s">
        <v>16098</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16099</v>
      </c>
      <c r="H4558" s="351" t="s">
        <v>4690</v>
      </c>
      <c r="I4558" s="353"/>
      <c r="J4558" s="354">
        <v>46244</v>
      </c>
      <c r="K4558" t="s">
        <v>10242</v>
      </c>
      <c r="L4558" s="40"/>
      <c r="M4558" s="355" t="s">
        <v>16123</v>
      </c>
    </row>
    <row r="4559" spans="1:13" x14ac:dyDescent="0.25">
      <c r="A4559" s="346" t="str">
        <f t="shared" si="196"/>
        <v>200700240055</v>
      </c>
      <c r="B4559" s="348"/>
      <c r="C4559" s="349">
        <v>20070024</v>
      </c>
      <c r="D4559" s="8" t="s">
        <v>56</v>
      </c>
      <c r="E4559" s="351" t="s">
        <v>427</v>
      </c>
      <c r="F4559" s="351" t="s">
        <v>559</v>
      </c>
      <c r="G4559" s="351" t="s">
        <v>16100</v>
      </c>
      <c r="H4559" s="351" t="s">
        <v>15230</v>
      </c>
      <c r="I4559" s="353"/>
      <c r="J4559" s="354">
        <v>46244</v>
      </c>
      <c r="K4559" t="s">
        <v>16111</v>
      </c>
      <c r="L4559" s="40"/>
      <c r="M4559" s="355" t="s">
        <v>16124</v>
      </c>
    </row>
    <row r="4560" spans="1:13" x14ac:dyDescent="0.25">
      <c r="A4560" s="346" t="str">
        <f t="shared" si="196"/>
        <v>200700250003</v>
      </c>
      <c r="B4560" s="348"/>
      <c r="C4560" s="349">
        <v>20070025</v>
      </c>
      <c r="D4560" s="8" t="s">
        <v>56</v>
      </c>
      <c r="E4560" s="351" t="s">
        <v>0</v>
      </c>
      <c r="F4560" s="351" t="s">
        <v>739</v>
      </c>
      <c r="G4560" s="351" t="s">
        <v>16101</v>
      </c>
      <c r="H4560" s="351" t="s">
        <v>9308</v>
      </c>
      <c r="I4560" s="353"/>
      <c r="J4560" s="354">
        <v>46244</v>
      </c>
      <c r="K4560" t="s">
        <v>16112</v>
      </c>
      <c r="L4560" s="40"/>
      <c r="M4560" s="355">
        <v>0</v>
      </c>
    </row>
    <row r="4561" spans="1:13" x14ac:dyDescent="0.25">
      <c r="A4561" s="346" t="str">
        <f t="shared" si="196"/>
        <v>200700250004</v>
      </c>
      <c r="B4561" s="348"/>
      <c r="C4561" s="349">
        <v>20070025</v>
      </c>
      <c r="D4561" s="8" t="s">
        <v>56</v>
      </c>
      <c r="E4561" s="351" t="s">
        <v>1</v>
      </c>
      <c r="F4561" s="351" t="s">
        <v>16087</v>
      </c>
      <c r="G4561" s="351" t="s">
        <v>16102</v>
      </c>
      <c r="H4561" s="351" t="s">
        <v>9308</v>
      </c>
      <c r="I4561" s="353"/>
      <c r="J4561" s="354">
        <v>46244</v>
      </c>
      <c r="K4561" t="s">
        <v>16113</v>
      </c>
      <c r="L4561" s="40"/>
      <c r="M4561" s="355">
        <v>0</v>
      </c>
    </row>
    <row r="4562" spans="1:13" x14ac:dyDescent="0.25">
      <c r="A4562" s="346" t="str">
        <f t="shared" si="196"/>
        <v>200800070135</v>
      </c>
      <c r="B4562" s="348"/>
      <c r="C4562" s="349">
        <v>20080007</v>
      </c>
      <c r="D4562" s="8" t="s">
        <v>56</v>
      </c>
      <c r="E4562" s="351" t="s">
        <v>9084</v>
      </c>
      <c r="F4562" s="351" t="s">
        <v>16088</v>
      </c>
      <c r="G4562" s="351" t="s">
        <v>16103</v>
      </c>
      <c r="H4562" s="351" t="s">
        <v>7481</v>
      </c>
      <c r="I4562" s="353"/>
      <c r="J4562" s="354">
        <v>46244</v>
      </c>
      <c r="K4562" t="s">
        <v>16114</v>
      </c>
      <c r="L4562" s="40"/>
      <c r="M4562" s="355" t="s">
        <v>16125</v>
      </c>
    </row>
    <row r="4563" spans="1:13" x14ac:dyDescent="0.25">
      <c r="A4563" s="346" t="str">
        <f t="shared" si="196"/>
        <v>200800100072</v>
      </c>
      <c r="B4563" s="348"/>
      <c r="C4563" s="349">
        <v>20080010</v>
      </c>
      <c r="D4563" s="8" t="s">
        <v>56</v>
      </c>
      <c r="E4563" s="351" t="s">
        <v>2067</v>
      </c>
      <c r="F4563" s="351" t="s">
        <v>16089</v>
      </c>
      <c r="G4563" s="351" t="s">
        <v>16104</v>
      </c>
      <c r="H4563" s="351" t="s">
        <v>7417</v>
      </c>
      <c r="I4563" s="353"/>
      <c r="J4563" s="354">
        <v>46244</v>
      </c>
      <c r="K4563" t="s">
        <v>5603</v>
      </c>
      <c r="L4563" s="40"/>
      <c r="M4563" s="355" t="s">
        <v>16126</v>
      </c>
    </row>
    <row r="4564" spans="1:13" x14ac:dyDescent="0.25">
      <c r="A4564" s="346" t="str">
        <f t="shared" si="196"/>
        <v>200800100073</v>
      </c>
      <c r="B4564" s="348"/>
      <c r="C4564" s="349">
        <v>20080010</v>
      </c>
      <c r="D4564" s="8" t="s">
        <v>56</v>
      </c>
      <c r="E4564" s="351" t="s">
        <v>2491</v>
      </c>
      <c r="F4564" s="351" t="s">
        <v>906</v>
      </c>
      <c r="G4564" s="351" t="s">
        <v>16105</v>
      </c>
      <c r="H4564" s="351" t="s">
        <v>9041</v>
      </c>
      <c r="I4564" s="353"/>
      <c r="J4564" s="354">
        <v>46244</v>
      </c>
      <c r="K4564" t="s">
        <v>16115</v>
      </c>
      <c r="L4564" s="40"/>
      <c r="M4564" s="355" t="s">
        <v>16127</v>
      </c>
    </row>
    <row r="4565" spans="1:13" x14ac:dyDescent="0.25">
      <c r="A4565" s="346" t="str">
        <f t="shared" si="196"/>
        <v>200800410009</v>
      </c>
      <c r="B4565" s="348"/>
      <c r="C4565" s="349">
        <v>20080041</v>
      </c>
      <c r="D4565" s="8" t="s">
        <v>56</v>
      </c>
      <c r="E4565" s="351" t="s">
        <v>36</v>
      </c>
      <c r="F4565" s="351" t="s">
        <v>16003</v>
      </c>
      <c r="G4565" s="351" t="s">
        <v>16106</v>
      </c>
      <c r="H4565" s="351" t="s">
        <v>7417</v>
      </c>
      <c r="I4565" s="353"/>
      <c r="J4565" s="354">
        <v>46244</v>
      </c>
      <c r="K4565" t="s">
        <v>16116</v>
      </c>
      <c r="L4565" s="40"/>
      <c r="M4565" s="355" t="s">
        <v>16128</v>
      </c>
    </row>
    <row r="4566" spans="1:13" x14ac:dyDescent="0.25">
      <c r="A4566" s="346" t="str">
        <f t="shared" si="196"/>
        <v>200800500008</v>
      </c>
      <c r="B4566" s="348"/>
      <c r="C4566" s="349">
        <v>20080050</v>
      </c>
      <c r="D4566" s="8" t="s">
        <v>56</v>
      </c>
      <c r="E4566" s="351" t="s">
        <v>41</v>
      </c>
      <c r="F4566" s="351" t="s">
        <v>16090</v>
      </c>
      <c r="G4566" s="351" t="s">
        <v>16107</v>
      </c>
      <c r="H4566" s="351" t="s">
        <v>7417</v>
      </c>
      <c r="I4566" s="353"/>
      <c r="J4566" s="354">
        <v>46244</v>
      </c>
      <c r="K4566" t="s">
        <v>16117</v>
      </c>
      <c r="L4566" s="40"/>
      <c r="M4566" s="355" t="s">
        <v>16129</v>
      </c>
    </row>
    <row r="4567" spans="1:13" x14ac:dyDescent="0.25">
      <c r="A4567" s="346" t="str">
        <f t="shared" si="196"/>
        <v>200900140048</v>
      </c>
      <c r="B4567" s="348"/>
      <c r="C4567" s="349">
        <v>20090014</v>
      </c>
      <c r="D4567" s="8" t="s">
        <v>56</v>
      </c>
      <c r="E4567" s="351" t="s">
        <v>424</v>
      </c>
      <c r="F4567" s="351" t="s">
        <v>16091</v>
      </c>
      <c r="G4567" s="351" t="s">
        <v>16108</v>
      </c>
      <c r="H4567" s="351" t="s">
        <v>275</v>
      </c>
      <c r="I4567" s="353"/>
      <c r="J4567" s="354">
        <v>46244</v>
      </c>
      <c r="K4567" t="s">
        <v>157</v>
      </c>
      <c r="L4567" s="40"/>
      <c r="M4567" s="355">
        <v>0</v>
      </c>
    </row>
    <row r="4568" spans="1:13" x14ac:dyDescent="0.25">
      <c r="A4568" s="346" t="str">
        <f t="shared" ref="A4568:A4570" si="197">CONCATENATE(C4568,E4568)</f>
        <v>200600280002</v>
      </c>
      <c r="B4568" s="347"/>
      <c r="C4568" s="357">
        <v>20060028</v>
      </c>
      <c r="D4568" s="8" t="s">
        <v>56</v>
      </c>
      <c r="E4568" s="350" t="s">
        <v>17</v>
      </c>
      <c r="F4568" s="350" t="s">
        <v>16133</v>
      </c>
      <c r="G4568" s="350" t="s">
        <v>16136</v>
      </c>
      <c r="H4568" s="350" t="s">
        <v>6927</v>
      </c>
      <c r="I4568" s="352"/>
      <c r="J4568" s="354">
        <v>46246</v>
      </c>
      <c r="K4568" t="s">
        <v>9336</v>
      </c>
      <c r="L4568" s="40"/>
      <c r="M4568" s="355" t="s">
        <v>16142</v>
      </c>
    </row>
    <row r="4569" spans="1:13" x14ac:dyDescent="0.25">
      <c r="A4569" s="346" t="str">
        <f t="shared" si="197"/>
        <v>200200300002</v>
      </c>
      <c r="B4569" s="348"/>
      <c r="C4569" s="357">
        <v>20020030</v>
      </c>
      <c r="D4569" s="8" t="s">
        <v>56</v>
      </c>
      <c r="E4569" s="351" t="s">
        <v>17</v>
      </c>
      <c r="F4569" s="351" t="s">
        <v>16134</v>
      </c>
      <c r="G4569" s="351" t="s">
        <v>16137</v>
      </c>
      <c r="H4569" s="351" t="s">
        <v>16139</v>
      </c>
      <c r="I4569" s="353"/>
      <c r="J4569" s="354">
        <v>46246</v>
      </c>
      <c r="K4569" t="s">
        <v>16140</v>
      </c>
      <c r="L4569" s="40"/>
      <c r="M4569" s="355" t="s">
        <v>16143</v>
      </c>
    </row>
    <row r="4570" spans="1:13" x14ac:dyDescent="0.25">
      <c r="A4570" s="346" t="str">
        <f t="shared" si="197"/>
        <v>200100630002</v>
      </c>
      <c r="B4570" s="348"/>
      <c r="C4570" s="357">
        <v>20010063</v>
      </c>
      <c r="D4570" s="8" t="s">
        <v>56</v>
      </c>
      <c r="E4570" s="351" t="s">
        <v>17</v>
      </c>
      <c r="F4570" s="351" t="s">
        <v>16135</v>
      </c>
      <c r="G4570" s="351" t="s">
        <v>16138</v>
      </c>
      <c r="H4570" s="351" t="s">
        <v>278</v>
      </c>
      <c r="I4570" s="353"/>
      <c r="J4570" s="354">
        <v>46246</v>
      </c>
      <c r="K4570" t="s">
        <v>16141</v>
      </c>
      <c r="L4570" s="40"/>
      <c r="M4570" s="355" t="s">
        <v>16144</v>
      </c>
    </row>
    <row r="4571" spans="1:13" x14ac:dyDescent="0.25">
      <c r="A4571" s="346" t="str">
        <f t="shared" ref="A4571:A4592" si="198">CONCATENATE(C4571,E4571)</f>
        <v>200100030116</v>
      </c>
      <c r="B4571" s="347"/>
      <c r="C4571" s="349">
        <v>20010003</v>
      </c>
      <c r="D4571" s="8" t="s">
        <v>56</v>
      </c>
      <c r="E4571" s="350" t="s">
        <v>6981</v>
      </c>
      <c r="F4571" s="350" t="s">
        <v>559</v>
      </c>
      <c r="G4571" s="350" t="s">
        <v>1375</v>
      </c>
      <c r="H4571" s="350" t="s">
        <v>273</v>
      </c>
      <c r="I4571" s="352"/>
      <c r="J4571" s="354">
        <v>46251</v>
      </c>
      <c r="K4571" t="s">
        <v>16180</v>
      </c>
      <c r="L4571" s="40"/>
      <c r="M4571" s="355" t="s">
        <v>16192</v>
      </c>
    </row>
    <row r="4572" spans="1:13" x14ac:dyDescent="0.25">
      <c r="A4572" s="346" t="str">
        <f t="shared" si="198"/>
        <v>200100150118</v>
      </c>
      <c r="B4572" s="348"/>
      <c r="C4572" s="349">
        <v>20010015</v>
      </c>
      <c r="D4572" s="8" t="s">
        <v>56</v>
      </c>
      <c r="E4572" s="351" t="s">
        <v>7263</v>
      </c>
      <c r="F4572" s="351" t="s">
        <v>16146</v>
      </c>
      <c r="G4572" s="351" t="s">
        <v>16161</v>
      </c>
      <c r="H4572" s="351" t="s">
        <v>274</v>
      </c>
      <c r="I4572" s="353"/>
      <c r="J4572" s="354">
        <v>46251</v>
      </c>
      <c r="K4572">
        <v>0</v>
      </c>
      <c r="L4572" s="40"/>
      <c r="M4572" s="355" t="s">
        <v>16193</v>
      </c>
    </row>
    <row r="4573" spans="1:13" x14ac:dyDescent="0.25">
      <c r="A4573" s="346" t="str">
        <f t="shared" si="198"/>
        <v>200200010190</v>
      </c>
      <c r="B4573" s="348"/>
      <c r="C4573" s="349">
        <v>20020001</v>
      </c>
      <c r="D4573" s="8" t="s">
        <v>56</v>
      </c>
      <c r="E4573" s="351" t="s">
        <v>16145</v>
      </c>
      <c r="F4573" s="351" t="s">
        <v>10104</v>
      </c>
      <c r="G4573" s="351" t="s">
        <v>16162</v>
      </c>
      <c r="H4573" s="351" t="s">
        <v>274</v>
      </c>
      <c r="I4573" s="353"/>
      <c r="J4573" s="354">
        <v>46251</v>
      </c>
      <c r="K4573" t="s">
        <v>176</v>
      </c>
      <c r="L4573" s="40"/>
      <c r="M4573" s="355">
        <v>0</v>
      </c>
    </row>
    <row r="4574" spans="1:13" x14ac:dyDescent="0.25">
      <c r="A4574" s="346" t="str">
        <f t="shared" si="198"/>
        <v>200200050059</v>
      </c>
      <c r="B4574" s="348"/>
      <c r="C4574" s="349">
        <v>20020005</v>
      </c>
      <c r="D4574" s="8" t="s">
        <v>56</v>
      </c>
      <c r="E4574" s="351" t="s">
        <v>952</v>
      </c>
      <c r="F4574" s="351" t="s">
        <v>6997</v>
      </c>
      <c r="G4574" s="351" t="s">
        <v>16163</v>
      </c>
      <c r="H4574" s="351" t="s">
        <v>1380</v>
      </c>
      <c r="I4574" s="353"/>
      <c r="J4574" s="354">
        <v>46251</v>
      </c>
      <c r="K4574" t="s">
        <v>5362</v>
      </c>
      <c r="L4574" s="40"/>
      <c r="M4574" s="355" t="s">
        <v>16194</v>
      </c>
    </row>
    <row r="4575" spans="1:13" x14ac:dyDescent="0.25">
      <c r="A4575" s="346" t="str">
        <f t="shared" si="198"/>
        <v>200200070102</v>
      </c>
      <c r="B4575" s="348"/>
      <c r="C4575" s="349">
        <v>20020007</v>
      </c>
      <c r="D4575" s="8" t="s">
        <v>56</v>
      </c>
      <c r="E4575" s="351" t="s">
        <v>5193</v>
      </c>
      <c r="F4575" s="351" t="s">
        <v>16147</v>
      </c>
      <c r="G4575" s="351" t="s">
        <v>16164</v>
      </c>
      <c r="H4575" s="351" t="s">
        <v>276</v>
      </c>
      <c r="I4575" s="353"/>
      <c r="J4575" s="354">
        <v>46251</v>
      </c>
      <c r="K4575" t="s">
        <v>16181</v>
      </c>
      <c r="L4575" s="40"/>
      <c r="M4575" s="355" t="s">
        <v>16195</v>
      </c>
    </row>
    <row r="4576" spans="1:13" x14ac:dyDescent="0.25">
      <c r="A4576" s="346" t="str">
        <f t="shared" si="198"/>
        <v>200200070103</v>
      </c>
      <c r="B4576" s="348"/>
      <c r="C4576" s="349">
        <v>20020007</v>
      </c>
      <c r="D4576" s="8" t="s">
        <v>56</v>
      </c>
      <c r="E4576" s="351" t="s">
        <v>5194</v>
      </c>
      <c r="F4576" s="351" t="s">
        <v>16148</v>
      </c>
      <c r="G4576" s="351" t="s">
        <v>16165</v>
      </c>
      <c r="H4576" s="351" t="s">
        <v>1380</v>
      </c>
      <c r="I4576" s="353"/>
      <c r="J4576" s="354">
        <v>46251</v>
      </c>
      <c r="K4576" t="s">
        <v>16182</v>
      </c>
      <c r="L4576" s="40"/>
      <c r="M4576" s="355" t="s">
        <v>16196</v>
      </c>
    </row>
    <row r="4577" spans="1:13" x14ac:dyDescent="0.25">
      <c r="A4577" s="346" t="str">
        <f t="shared" si="198"/>
        <v>200200210034</v>
      </c>
      <c r="B4577" s="348"/>
      <c r="C4577" s="349">
        <v>20020021</v>
      </c>
      <c r="D4577" s="8" t="s">
        <v>56</v>
      </c>
      <c r="E4577" s="351" t="s">
        <v>33</v>
      </c>
      <c r="F4577" s="351" t="s">
        <v>16149</v>
      </c>
      <c r="G4577" s="351" t="s">
        <v>16166</v>
      </c>
      <c r="H4577" s="351" t="s">
        <v>1380</v>
      </c>
      <c r="I4577" s="353"/>
      <c r="J4577" s="354">
        <v>46251</v>
      </c>
      <c r="K4577" t="s">
        <v>16183</v>
      </c>
      <c r="L4577" s="40"/>
      <c r="M4577" s="355">
        <v>0</v>
      </c>
    </row>
    <row r="4578" spans="1:13" x14ac:dyDescent="0.25">
      <c r="A4578" s="346" t="str">
        <f t="shared" si="198"/>
        <v>200200280042</v>
      </c>
      <c r="B4578" s="348"/>
      <c r="C4578" s="349">
        <v>20020028</v>
      </c>
      <c r="D4578" s="8" t="s">
        <v>56</v>
      </c>
      <c r="E4578" s="351" t="s">
        <v>14</v>
      </c>
      <c r="F4578" s="351" t="s">
        <v>9886</v>
      </c>
      <c r="G4578" s="351" t="s">
        <v>16167</v>
      </c>
      <c r="H4578" s="351" t="s">
        <v>281</v>
      </c>
      <c r="I4578" s="353"/>
      <c r="J4578" s="354">
        <v>46251</v>
      </c>
      <c r="K4578" t="s">
        <v>16184</v>
      </c>
      <c r="L4578" s="40"/>
      <c r="M4578" s="355">
        <v>0</v>
      </c>
    </row>
    <row r="4579" spans="1:13" x14ac:dyDescent="0.25">
      <c r="A4579" s="346" t="str">
        <f t="shared" si="198"/>
        <v>200200290021</v>
      </c>
      <c r="B4579" s="348"/>
      <c r="C4579" s="349">
        <v>20020029</v>
      </c>
      <c r="D4579" s="8" t="s">
        <v>56</v>
      </c>
      <c r="E4579" s="351" t="s">
        <v>28</v>
      </c>
      <c r="F4579" s="351" t="s">
        <v>16150</v>
      </c>
      <c r="G4579" s="351" t="s">
        <v>16168</v>
      </c>
      <c r="H4579" s="351" t="s">
        <v>275</v>
      </c>
      <c r="I4579" s="353"/>
      <c r="J4579" s="354">
        <v>46251</v>
      </c>
      <c r="K4579">
        <v>0</v>
      </c>
      <c r="L4579" s="40"/>
      <c r="M4579" s="355" t="s">
        <v>16197</v>
      </c>
    </row>
    <row r="4580" spans="1:13" x14ac:dyDescent="0.25">
      <c r="A4580" s="346" t="str">
        <f t="shared" si="198"/>
        <v>200200290022</v>
      </c>
      <c r="B4580" s="348"/>
      <c r="C4580" s="349">
        <v>20020029</v>
      </c>
      <c r="D4580" s="8" t="s">
        <v>56</v>
      </c>
      <c r="E4580" s="351" t="s">
        <v>37</v>
      </c>
      <c r="F4580" s="351" t="s">
        <v>16151</v>
      </c>
      <c r="G4580" s="351" t="s">
        <v>16169</v>
      </c>
      <c r="H4580" s="351" t="s">
        <v>275</v>
      </c>
      <c r="I4580" s="353"/>
      <c r="J4580" s="354">
        <v>46251</v>
      </c>
      <c r="K4580">
        <v>0</v>
      </c>
      <c r="L4580" s="40"/>
      <c r="M4580" s="355" t="s">
        <v>16198</v>
      </c>
    </row>
    <row r="4581" spans="1:13" x14ac:dyDescent="0.25">
      <c r="A4581" s="346" t="str">
        <f t="shared" si="198"/>
        <v>200200290023</v>
      </c>
      <c r="B4581" s="348"/>
      <c r="C4581" s="349">
        <v>20020029</v>
      </c>
      <c r="D4581" s="8" t="s">
        <v>56</v>
      </c>
      <c r="E4581" s="351" t="s">
        <v>38</v>
      </c>
      <c r="F4581" s="351" t="s">
        <v>16152</v>
      </c>
      <c r="G4581" s="351" t="s">
        <v>16170</v>
      </c>
      <c r="H4581" s="351" t="s">
        <v>275</v>
      </c>
      <c r="I4581" s="353"/>
      <c r="J4581" s="354">
        <v>46251</v>
      </c>
      <c r="K4581">
        <v>0</v>
      </c>
      <c r="L4581" s="40"/>
      <c r="M4581" s="355" t="s">
        <v>16199</v>
      </c>
    </row>
    <row r="4582" spans="1:13" x14ac:dyDescent="0.25">
      <c r="A4582" s="346" t="str">
        <f t="shared" si="198"/>
        <v>200500030058</v>
      </c>
      <c r="B4582" s="348"/>
      <c r="C4582" s="349">
        <v>20050003</v>
      </c>
      <c r="D4582" s="8" t="s">
        <v>56</v>
      </c>
      <c r="E4582" s="351" t="s">
        <v>763</v>
      </c>
      <c r="F4582" s="351" t="s">
        <v>16153</v>
      </c>
      <c r="G4582" s="351" t="s">
        <v>16171</v>
      </c>
      <c r="H4582" s="351" t="s">
        <v>4438</v>
      </c>
      <c r="I4582" s="353"/>
      <c r="J4582" s="354">
        <v>46251</v>
      </c>
      <c r="K4582" t="s">
        <v>16185</v>
      </c>
      <c r="L4582" s="40"/>
      <c r="M4582" s="355" t="s">
        <v>16200</v>
      </c>
    </row>
    <row r="4583" spans="1:13" x14ac:dyDescent="0.25">
      <c r="A4583" s="346" t="str">
        <f t="shared" si="198"/>
        <v>200600170029</v>
      </c>
      <c r="B4583" s="348"/>
      <c r="C4583" s="349">
        <v>20060017</v>
      </c>
      <c r="D4583" s="8" t="s">
        <v>56</v>
      </c>
      <c r="E4583" s="351" t="s">
        <v>31</v>
      </c>
      <c r="F4583" s="351" t="s">
        <v>6613</v>
      </c>
      <c r="G4583" s="351" t="s">
        <v>6643</v>
      </c>
      <c r="H4583" s="351" t="s">
        <v>1676</v>
      </c>
      <c r="I4583" s="353"/>
      <c r="J4583" s="354">
        <v>46251</v>
      </c>
      <c r="K4583" t="s">
        <v>16186</v>
      </c>
      <c r="L4583" s="40"/>
      <c r="M4583" s="355">
        <v>0</v>
      </c>
    </row>
    <row r="4584" spans="1:13" x14ac:dyDescent="0.25">
      <c r="A4584" s="346" t="str">
        <f t="shared" si="198"/>
        <v>200700240052</v>
      </c>
      <c r="B4584" s="348"/>
      <c r="C4584" s="349">
        <v>20070024</v>
      </c>
      <c r="D4584" s="8" t="s">
        <v>56</v>
      </c>
      <c r="E4584" s="351" t="s">
        <v>426</v>
      </c>
      <c r="F4584" s="351" t="s">
        <v>16154</v>
      </c>
      <c r="G4584" s="351" t="s">
        <v>16172</v>
      </c>
      <c r="H4584" s="351" t="s">
        <v>5245</v>
      </c>
      <c r="I4584" s="353"/>
      <c r="J4584" s="354">
        <v>46251</v>
      </c>
      <c r="K4584" t="s">
        <v>16187</v>
      </c>
      <c r="L4584" s="40"/>
      <c r="M4584" s="355">
        <v>0</v>
      </c>
    </row>
    <row r="4585" spans="1:13" x14ac:dyDescent="0.25">
      <c r="A4585" s="346" t="str">
        <f t="shared" si="198"/>
        <v>200700240053</v>
      </c>
      <c r="B4585" s="348"/>
      <c r="C4585" s="349">
        <v>20070024</v>
      </c>
      <c r="D4585" s="8" t="s">
        <v>56</v>
      </c>
      <c r="E4585" s="351" t="s">
        <v>131</v>
      </c>
      <c r="F4585" s="351" t="s">
        <v>16155</v>
      </c>
      <c r="G4585" s="351" t="s">
        <v>16173</v>
      </c>
      <c r="H4585" s="351" t="s">
        <v>14257</v>
      </c>
      <c r="I4585" s="353"/>
      <c r="J4585" s="354">
        <v>46251</v>
      </c>
      <c r="K4585" t="s">
        <v>15013</v>
      </c>
      <c r="L4585" s="40"/>
      <c r="M4585" s="355" t="s">
        <v>16201</v>
      </c>
    </row>
    <row r="4586" spans="1:13" x14ac:dyDescent="0.25">
      <c r="A4586" s="346" t="str">
        <f t="shared" si="198"/>
        <v>200700240054</v>
      </c>
      <c r="B4586" s="348"/>
      <c r="C4586" s="349">
        <v>20070024</v>
      </c>
      <c r="D4586" s="8" t="s">
        <v>56</v>
      </c>
      <c r="E4586" s="351" t="s">
        <v>760</v>
      </c>
      <c r="F4586" s="351" t="s">
        <v>16156</v>
      </c>
      <c r="G4586" s="351" t="s">
        <v>16174</v>
      </c>
      <c r="H4586" s="351" t="s">
        <v>14257</v>
      </c>
      <c r="I4586" s="353"/>
      <c r="J4586" s="354">
        <v>46251</v>
      </c>
      <c r="K4586" t="s">
        <v>16188</v>
      </c>
      <c r="L4586" s="40"/>
      <c r="M4586" s="355" t="s">
        <v>16202</v>
      </c>
    </row>
    <row r="4587" spans="1:13" x14ac:dyDescent="0.25">
      <c r="A4587" s="346" t="str">
        <f t="shared" si="198"/>
        <v>200700260034</v>
      </c>
      <c r="B4587" s="348"/>
      <c r="C4587" s="349">
        <v>20070026</v>
      </c>
      <c r="D4587" s="8" t="s">
        <v>56</v>
      </c>
      <c r="E4587" s="351" t="s">
        <v>33</v>
      </c>
      <c r="F4587" s="351" t="s">
        <v>16157</v>
      </c>
      <c r="G4587" s="351" t="s">
        <v>16175</v>
      </c>
      <c r="H4587" s="351" t="s">
        <v>275</v>
      </c>
      <c r="I4587" s="353"/>
      <c r="J4587" s="354">
        <v>46251</v>
      </c>
      <c r="K4587" t="s">
        <v>16189</v>
      </c>
      <c r="L4587" s="40"/>
      <c r="M4587" s="355" t="s">
        <v>16203</v>
      </c>
    </row>
    <row r="4588" spans="1:13" x14ac:dyDescent="0.25">
      <c r="A4588" s="346" t="str">
        <f t="shared" si="198"/>
        <v>200700270003</v>
      </c>
      <c r="B4588" s="348"/>
      <c r="C4588" s="349">
        <v>20070027</v>
      </c>
      <c r="D4588" s="8" t="s">
        <v>56</v>
      </c>
      <c r="E4588" s="351" t="s">
        <v>0</v>
      </c>
      <c r="F4588" s="351" t="s">
        <v>16158</v>
      </c>
      <c r="G4588" s="351" t="s">
        <v>16176</v>
      </c>
      <c r="H4588" s="351" t="s">
        <v>14371</v>
      </c>
      <c r="I4588" s="353"/>
      <c r="J4588" s="354">
        <v>46251</v>
      </c>
      <c r="K4588" t="s">
        <v>16190</v>
      </c>
      <c r="L4588" s="40"/>
      <c r="M4588" s="355" t="s">
        <v>16204</v>
      </c>
    </row>
    <row r="4589" spans="1:13" x14ac:dyDescent="0.25">
      <c r="A4589" s="346" t="str">
        <f t="shared" si="198"/>
        <v>200800070137</v>
      </c>
      <c r="B4589" s="348"/>
      <c r="C4589" s="349">
        <v>20080007</v>
      </c>
      <c r="D4589" s="8" t="s">
        <v>56</v>
      </c>
      <c r="E4589" s="351" t="s">
        <v>10084</v>
      </c>
      <c r="F4589" s="351" t="s">
        <v>7894</v>
      </c>
      <c r="G4589" s="351" t="s">
        <v>16177</v>
      </c>
      <c r="H4589" s="351" t="s">
        <v>5245</v>
      </c>
      <c r="I4589" s="353"/>
      <c r="J4589" s="354">
        <v>46251</v>
      </c>
      <c r="K4589" t="s">
        <v>16191</v>
      </c>
      <c r="L4589" s="40"/>
      <c r="M4589" s="355" t="s">
        <v>16205</v>
      </c>
    </row>
    <row r="4590" spans="1:13" x14ac:dyDescent="0.25">
      <c r="A4590" s="346" t="str">
        <f t="shared" si="198"/>
        <v>200800070138</v>
      </c>
      <c r="B4590" s="348"/>
      <c r="C4590" s="349">
        <v>20080007</v>
      </c>
      <c r="D4590" s="8" t="s">
        <v>56</v>
      </c>
      <c r="E4590" s="351" t="s">
        <v>8329</v>
      </c>
      <c r="F4590" s="351" t="s">
        <v>16159</v>
      </c>
      <c r="G4590" s="351" t="s">
        <v>7701</v>
      </c>
      <c r="H4590" s="351" t="s">
        <v>8026</v>
      </c>
      <c r="I4590" s="353"/>
      <c r="J4590" s="354">
        <v>46251</v>
      </c>
      <c r="K4590">
        <v>0</v>
      </c>
      <c r="L4590" s="40"/>
      <c r="M4590" s="355" t="s">
        <v>16206</v>
      </c>
    </row>
    <row r="4591" spans="1:13" x14ac:dyDescent="0.25">
      <c r="A4591" s="346" t="str">
        <f t="shared" si="198"/>
        <v>200800500010</v>
      </c>
      <c r="B4591" s="348"/>
      <c r="C4591" s="349">
        <v>20080050</v>
      </c>
      <c r="D4591" s="8" t="s">
        <v>56</v>
      </c>
      <c r="E4591" s="351" t="s">
        <v>21</v>
      </c>
      <c r="F4591" s="351" t="s">
        <v>16160</v>
      </c>
      <c r="G4591" s="351" t="s">
        <v>16178</v>
      </c>
      <c r="H4591" s="351" t="s">
        <v>7962</v>
      </c>
      <c r="I4591" s="353"/>
      <c r="J4591" s="354">
        <v>46251</v>
      </c>
      <c r="K4591" t="s">
        <v>13931</v>
      </c>
      <c r="L4591" s="40"/>
      <c r="M4591" s="355" t="s">
        <v>16207</v>
      </c>
    </row>
    <row r="4592" spans="1:13" x14ac:dyDescent="0.25">
      <c r="A4592" s="346" t="str">
        <f t="shared" si="198"/>
        <v>200900140049</v>
      </c>
      <c r="B4592" s="348"/>
      <c r="C4592" s="349">
        <v>20090014</v>
      </c>
      <c r="D4592" s="8" t="s">
        <v>56</v>
      </c>
      <c r="E4592" s="351" t="s">
        <v>425</v>
      </c>
      <c r="F4592" s="351" t="s">
        <v>8646</v>
      </c>
      <c r="G4592" s="351" t="s">
        <v>16179</v>
      </c>
      <c r="H4592" s="351" t="s">
        <v>275</v>
      </c>
      <c r="I4592" s="353"/>
      <c r="J4592" s="354">
        <v>46251</v>
      </c>
      <c r="K4592" t="s">
        <v>6612</v>
      </c>
      <c r="L4592" s="40"/>
      <c r="M4592" s="355" t="s">
        <v>16208</v>
      </c>
    </row>
    <row r="4593" spans="1:13" x14ac:dyDescent="0.25">
      <c r="A4593" s="346" t="str">
        <f t="shared" ref="A4593:A4630" si="199">CONCATENATE(C4593,E4593)</f>
        <v>200100430040</v>
      </c>
      <c r="B4593" s="347"/>
      <c r="C4593" s="349">
        <v>20010043</v>
      </c>
      <c r="D4593" s="8" t="s">
        <v>56</v>
      </c>
      <c r="E4593" s="350" t="s">
        <v>13</v>
      </c>
      <c r="F4593" s="350" t="s">
        <v>16211</v>
      </c>
      <c r="G4593" s="350" t="s">
        <v>16230</v>
      </c>
      <c r="H4593" s="350" t="s">
        <v>273</v>
      </c>
      <c r="I4593" s="352"/>
      <c r="J4593" s="354">
        <v>46258</v>
      </c>
      <c r="K4593" t="s">
        <v>16269</v>
      </c>
      <c r="L4593" s="40"/>
      <c r="M4593" s="355" t="s">
        <v>16288</v>
      </c>
    </row>
    <row r="4594" spans="1:13" x14ac:dyDescent="0.25">
      <c r="A4594" s="346" t="str">
        <f t="shared" si="199"/>
        <v>200100620021</v>
      </c>
      <c r="B4594" s="348"/>
      <c r="C4594" s="349">
        <v>20010062</v>
      </c>
      <c r="D4594" s="8" t="s">
        <v>56</v>
      </c>
      <c r="E4594" s="351" t="s">
        <v>28</v>
      </c>
      <c r="F4594" s="351" t="s">
        <v>16212</v>
      </c>
      <c r="G4594" s="351" t="s">
        <v>16231</v>
      </c>
      <c r="H4594" s="351" t="s">
        <v>15229</v>
      </c>
      <c r="I4594" s="353"/>
      <c r="J4594" s="354">
        <v>46258</v>
      </c>
      <c r="K4594" t="s">
        <v>16270</v>
      </c>
      <c r="L4594" s="40"/>
      <c r="M4594" s="355" t="s">
        <v>16289</v>
      </c>
    </row>
    <row r="4595" spans="1:13" x14ac:dyDescent="0.25">
      <c r="A4595" s="346" t="str">
        <f t="shared" si="199"/>
        <v>200200010191</v>
      </c>
      <c r="B4595" s="348"/>
      <c r="C4595" s="349">
        <v>20020001</v>
      </c>
      <c r="D4595" s="8" t="s">
        <v>56</v>
      </c>
      <c r="E4595" s="351" t="s">
        <v>16210</v>
      </c>
      <c r="F4595" s="351" t="s">
        <v>15840</v>
      </c>
      <c r="G4595" s="351" t="s">
        <v>16232</v>
      </c>
      <c r="H4595" s="351" t="s">
        <v>276</v>
      </c>
      <c r="I4595" s="353"/>
      <c r="J4595" s="354">
        <v>46258</v>
      </c>
      <c r="K4595" t="s">
        <v>16271</v>
      </c>
      <c r="L4595" s="40"/>
      <c r="M4595" s="355" t="s">
        <v>16290</v>
      </c>
    </row>
    <row r="4596" spans="1:13" x14ac:dyDescent="0.25">
      <c r="A4596" s="346" t="str">
        <f t="shared" si="199"/>
        <v>200200070104</v>
      </c>
      <c r="B4596" s="348"/>
      <c r="C4596" s="349">
        <v>20020007</v>
      </c>
      <c r="D4596" s="8" t="s">
        <v>56</v>
      </c>
      <c r="E4596" s="351" t="s">
        <v>5387</v>
      </c>
      <c r="F4596" s="351" t="s">
        <v>7602</v>
      </c>
      <c r="G4596" s="351" t="s">
        <v>16233</v>
      </c>
      <c r="H4596" s="351" t="s">
        <v>274</v>
      </c>
      <c r="I4596" s="353"/>
      <c r="J4596" s="354">
        <v>46258</v>
      </c>
      <c r="K4596" t="s">
        <v>6177</v>
      </c>
      <c r="L4596" s="40"/>
      <c r="M4596" s="355" t="s">
        <v>16291</v>
      </c>
    </row>
    <row r="4597" spans="1:13" x14ac:dyDescent="0.25">
      <c r="A4597" s="346" t="str">
        <f t="shared" si="199"/>
        <v>200200140030</v>
      </c>
      <c r="B4597" s="348"/>
      <c r="C4597" s="349">
        <v>20020014</v>
      </c>
      <c r="D4597" s="8" t="s">
        <v>56</v>
      </c>
      <c r="E4597" s="351" t="s">
        <v>7</v>
      </c>
      <c r="F4597" s="351" t="s">
        <v>16213</v>
      </c>
      <c r="G4597" s="351" t="s">
        <v>16234</v>
      </c>
      <c r="H4597" s="351" t="s">
        <v>1284</v>
      </c>
      <c r="I4597" s="353"/>
      <c r="J4597" s="354">
        <v>46258</v>
      </c>
      <c r="K4597" t="s">
        <v>16272</v>
      </c>
      <c r="L4597" s="40"/>
      <c r="M4597" s="355" t="s">
        <v>16292</v>
      </c>
    </row>
    <row r="4598" spans="1:13" x14ac:dyDescent="0.25">
      <c r="A4598" s="346" t="str">
        <f t="shared" si="199"/>
        <v>200200150058</v>
      </c>
      <c r="B4598" s="348"/>
      <c r="C4598" s="349">
        <v>20020015</v>
      </c>
      <c r="D4598" s="8" t="s">
        <v>56</v>
      </c>
      <c r="E4598" s="351" t="s">
        <v>763</v>
      </c>
      <c r="F4598" s="351" t="s">
        <v>13452</v>
      </c>
      <c r="G4598" s="351" t="s">
        <v>16235</v>
      </c>
      <c r="H4598" s="351" t="s">
        <v>721</v>
      </c>
      <c r="I4598" s="353"/>
      <c r="J4598" s="354">
        <v>46258</v>
      </c>
      <c r="K4598">
        <v>0</v>
      </c>
      <c r="L4598" s="40"/>
      <c r="M4598" s="355" t="s">
        <v>16293</v>
      </c>
    </row>
    <row r="4599" spans="1:13" x14ac:dyDescent="0.25">
      <c r="A4599" s="346" t="str">
        <f t="shared" si="199"/>
        <v>200200290015</v>
      </c>
      <c r="B4599" s="348"/>
      <c r="C4599" s="349">
        <v>20020029</v>
      </c>
      <c r="D4599" s="8" t="s">
        <v>56</v>
      </c>
      <c r="E4599" s="351" t="s">
        <v>25</v>
      </c>
      <c r="F4599" s="351" t="s">
        <v>602</v>
      </c>
      <c r="G4599" s="351" t="s">
        <v>16236</v>
      </c>
      <c r="H4599" s="351" t="s">
        <v>274</v>
      </c>
      <c r="I4599" s="353"/>
      <c r="J4599" s="354">
        <v>46258</v>
      </c>
      <c r="K4599">
        <v>0</v>
      </c>
      <c r="L4599" s="40"/>
      <c r="M4599" s="355" t="s">
        <v>16294</v>
      </c>
    </row>
    <row r="4600" spans="1:13" x14ac:dyDescent="0.25">
      <c r="A4600" s="346" t="str">
        <f t="shared" si="199"/>
        <v>200200290024</v>
      </c>
      <c r="B4600" s="348"/>
      <c r="C4600" s="349">
        <v>20020029</v>
      </c>
      <c r="D4600" s="8" t="s">
        <v>56</v>
      </c>
      <c r="E4600" s="351" t="s">
        <v>29</v>
      </c>
      <c r="F4600" s="351" t="s">
        <v>16214</v>
      </c>
      <c r="G4600" s="351" t="s">
        <v>16237</v>
      </c>
      <c r="H4600" s="351" t="s">
        <v>16268</v>
      </c>
      <c r="I4600" s="353"/>
      <c r="J4600" s="354">
        <v>46258</v>
      </c>
      <c r="K4600">
        <v>0</v>
      </c>
      <c r="L4600" s="40"/>
      <c r="M4600" s="355" t="s">
        <v>16295</v>
      </c>
    </row>
    <row r="4601" spans="1:13" x14ac:dyDescent="0.25">
      <c r="A4601" s="346" t="str">
        <f t="shared" si="199"/>
        <v>200200290025</v>
      </c>
      <c r="B4601" s="348"/>
      <c r="C4601" s="349">
        <v>20020029</v>
      </c>
      <c r="D4601" s="8" t="s">
        <v>56</v>
      </c>
      <c r="E4601" s="351" t="s">
        <v>5</v>
      </c>
      <c r="F4601" s="351" t="s">
        <v>16215</v>
      </c>
      <c r="G4601" s="351" t="s">
        <v>16238</v>
      </c>
      <c r="H4601" s="351" t="s">
        <v>275</v>
      </c>
      <c r="I4601" s="353"/>
      <c r="J4601" s="354">
        <v>46258</v>
      </c>
      <c r="K4601" t="s">
        <v>16273</v>
      </c>
      <c r="L4601" s="40"/>
      <c r="M4601" s="355" t="s">
        <v>16296</v>
      </c>
    </row>
    <row r="4602" spans="1:13" x14ac:dyDescent="0.25">
      <c r="A4602" s="346" t="str">
        <f t="shared" si="199"/>
        <v>200300090053</v>
      </c>
      <c r="B4602" s="348"/>
      <c r="C4602" s="349">
        <v>20030009</v>
      </c>
      <c r="D4602" s="8" t="s">
        <v>56</v>
      </c>
      <c r="E4602" s="351" t="s">
        <v>131</v>
      </c>
      <c r="F4602" s="351" t="s">
        <v>7553</v>
      </c>
      <c r="G4602" s="351" t="s">
        <v>16239</v>
      </c>
      <c r="H4602" s="351" t="s">
        <v>721</v>
      </c>
      <c r="I4602" s="353"/>
      <c r="J4602" s="354">
        <v>46258</v>
      </c>
      <c r="K4602" t="s">
        <v>13854</v>
      </c>
      <c r="L4602" s="40"/>
      <c r="M4602" s="355" t="s">
        <v>16297</v>
      </c>
    </row>
    <row r="4603" spans="1:13" x14ac:dyDescent="0.25">
      <c r="A4603" s="346" t="str">
        <f t="shared" si="199"/>
        <v>200400070025</v>
      </c>
      <c r="B4603" s="348"/>
      <c r="C4603" s="349">
        <v>20040007</v>
      </c>
      <c r="D4603" s="8" t="s">
        <v>56</v>
      </c>
      <c r="E4603" s="351" t="s">
        <v>5</v>
      </c>
      <c r="F4603" s="351" t="s">
        <v>7287</v>
      </c>
      <c r="G4603" s="351" t="s">
        <v>16240</v>
      </c>
      <c r="H4603" s="351" t="s">
        <v>4438</v>
      </c>
      <c r="I4603" s="353"/>
      <c r="J4603" s="354">
        <v>46258</v>
      </c>
      <c r="K4603" t="s">
        <v>5647</v>
      </c>
      <c r="L4603" s="40"/>
      <c r="M4603" s="355">
        <v>0</v>
      </c>
    </row>
    <row r="4604" spans="1:13" x14ac:dyDescent="0.25">
      <c r="A4604" s="346" t="str">
        <f t="shared" si="199"/>
        <v>200400070026</v>
      </c>
      <c r="B4604" s="348"/>
      <c r="C4604" s="349">
        <v>20040007</v>
      </c>
      <c r="D4604" s="8" t="s">
        <v>56</v>
      </c>
      <c r="E4604" s="351" t="s">
        <v>39</v>
      </c>
      <c r="F4604" s="351" t="s">
        <v>16216</v>
      </c>
      <c r="G4604" s="351" t="s">
        <v>16241</v>
      </c>
      <c r="H4604" s="351" t="s">
        <v>4438</v>
      </c>
      <c r="I4604" s="353"/>
      <c r="J4604" s="354">
        <v>46258</v>
      </c>
      <c r="K4604" t="s">
        <v>10617</v>
      </c>
      <c r="L4604" s="40"/>
      <c r="M4604" s="355" t="s">
        <v>16298</v>
      </c>
    </row>
    <row r="4605" spans="1:13" x14ac:dyDescent="0.25">
      <c r="A4605" s="346" t="str">
        <f t="shared" si="199"/>
        <v>200400070027</v>
      </c>
      <c r="B4605" s="348"/>
      <c r="C4605" s="349">
        <v>20040007</v>
      </c>
      <c r="D4605" s="8" t="s">
        <v>56</v>
      </c>
      <c r="E4605" s="351" t="s">
        <v>6</v>
      </c>
      <c r="F4605" s="351" t="s">
        <v>741</v>
      </c>
      <c r="G4605" s="351" t="s">
        <v>16242</v>
      </c>
      <c r="H4605" s="351" t="s">
        <v>1691</v>
      </c>
      <c r="I4605" s="353"/>
      <c r="J4605" s="354">
        <v>46258</v>
      </c>
      <c r="K4605" t="s">
        <v>6171</v>
      </c>
      <c r="L4605" s="40"/>
      <c r="M4605" s="355" t="s">
        <v>16299</v>
      </c>
    </row>
    <row r="4606" spans="1:13" x14ac:dyDescent="0.25">
      <c r="A4606" s="346" t="str">
        <f t="shared" si="199"/>
        <v>200600040095</v>
      </c>
      <c r="B4606" s="348"/>
      <c r="C4606" s="349">
        <v>20060004</v>
      </c>
      <c r="D4606" s="8" t="s">
        <v>56</v>
      </c>
      <c r="E4606" s="351" t="s">
        <v>3870</v>
      </c>
      <c r="F4606" s="351" t="s">
        <v>9393</v>
      </c>
      <c r="G4606" s="351" t="s">
        <v>16243</v>
      </c>
      <c r="H4606" s="351" t="s">
        <v>5268</v>
      </c>
      <c r="I4606" s="353"/>
      <c r="J4606" s="354">
        <v>46258</v>
      </c>
      <c r="K4606" t="s">
        <v>16274</v>
      </c>
      <c r="L4606" s="40"/>
      <c r="M4606" s="355" t="s">
        <v>16300</v>
      </c>
    </row>
    <row r="4607" spans="1:13" x14ac:dyDescent="0.25">
      <c r="A4607" s="346" t="str">
        <f t="shared" si="199"/>
        <v>200600040096</v>
      </c>
      <c r="B4607" s="348"/>
      <c r="C4607" s="349">
        <v>20060004</v>
      </c>
      <c r="D4607" s="8" t="s">
        <v>56</v>
      </c>
      <c r="E4607" s="351" t="s">
        <v>3871</v>
      </c>
      <c r="F4607" s="351" t="s">
        <v>561</v>
      </c>
      <c r="G4607" s="351" t="s">
        <v>16244</v>
      </c>
      <c r="H4607" s="351" t="s">
        <v>5266</v>
      </c>
      <c r="I4607" s="353"/>
      <c r="J4607" s="354">
        <v>46258</v>
      </c>
      <c r="K4607" t="s">
        <v>16275</v>
      </c>
      <c r="L4607" s="40"/>
      <c r="M4607" s="355" t="s">
        <v>16301</v>
      </c>
    </row>
    <row r="4608" spans="1:13" x14ac:dyDescent="0.25">
      <c r="A4608" s="346" t="str">
        <f t="shared" si="199"/>
        <v>200600040097</v>
      </c>
      <c r="B4608" s="348"/>
      <c r="C4608" s="349">
        <v>20060004</v>
      </c>
      <c r="D4608" s="8" t="s">
        <v>56</v>
      </c>
      <c r="E4608" s="351" t="s">
        <v>3872</v>
      </c>
      <c r="F4608" s="351" t="s">
        <v>6462</v>
      </c>
      <c r="G4608" s="351" t="s">
        <v>16245</v>
      </c>
      <c r="H4608" s="351" t="s">
        <v>5266</v>
      </c>
      <c r="I4608" s="353"/>
      <c r="J4608" s="354">
        <v>46258</v>
      </c>
      <c r="K4608" t="s">
        <v>16276</v>
      </c>
      <c r="L4608" s="40"/>
      <c r="M4608" s="355" t="s">
        <v>16302</v>
      </c>
    </row>
    <row r="4609" spans="1:13" x14ac:dyDescent="0.25">
      <c r="A4609" s="346" t="str">
        <f t="shared" si="199"/>
        <v>200600040098</v>
      </c>
      <c r="B4609" s="348"/>
      <c r="C4609" s="349">
        <v>20060004</v>
      </c>
      <c r="D4609" s="8" t="s">
        <v>56</v>
      </c>
      <c r="E4609" s="351" t="s">
        <v>10942</v>
      </c>
      <c r="F4609" s="351" t="s">
        <v>16217</v>
      </c>
      <c r="G4609" s="351" t="s">
        <v>16246</v>
      </c>
      <c r="H4609" s="351" t="s">
        <v>5271</v>
      </c>
      <c r="I4609" s="353"/>
      <c r="J4609" s="354">
        <v>46258</v>
      </c>
      <c r="K4609" t="s">
        <v>16277</v>
      </c>
      <c r="L4609" s="40"/>
      <c r="M4609" s="355" t="s">
        <v>16303</v>
      </c>
    </row>
    <row r="4610" spans="1:13" x14ac:dyDescent="0.25">
      <c r="A4610" s="346" t="str">
        <f t="shared" si="199"/>
        <v>200600040099</v>
      </c>
      <c r="B4610" s="348"/>
      <c r="C4610" s="349">
        <v>20060004</v>
      </c>
      <c r="D4610" s="8" t="s">
        <v>56</v>
      </c>
      <c r="E4610" s="351" t="s">
        <v>4391</v>
      </c>
      <c r="F4610" s="351" t="s">
        <v>16218</v>
      </c>
      <c r="G4610" s="351" t="s">
        <v>16247</v>
      </c>
      <c r="H4610" s="351" t="s">
        <v>5266</v>
      </c>
      <c r="I4610" s="353"/>
      <c r="J4610" s="354">
        <v>46258</v>
      </c>
      <c r="K4610" t="s">
        <v>8796</v>
      </c>
      <c r="L4610" s="40"/>
      <c r="M4610" s="355" t="s">
        <v>16304</v>
      </c>
    </row>
    <row r="4611" spans="1:13" x14ac:dyDescent="0.25">
      <c r="A4611" s="346" t="str">
        <f t="shared" si="199"/>
        <v>200600040101</v>
      </c>
      <c r="B4611" s="348"/>
      <c r="C4611" s="349">
        <v>20060004</v>
      </c>
      <c r="D4611" s="8" t="s">
        <v>56</v>
      </c>
      <c r="E4611" s="351" t="s">
        <v>4656</v>
      </c>
      <c r="F4611" s="351" t="s">
        <v>16219</v>
      </c>
      <c r="G4611" s="351" t="s">
        <v>16248</v>
      </c>
      <c r="H4611" s="351" t="s">
        <v>6116</v>
      </c>
      <c r="I4611" s="353"/>
      <c r="J4611" s="354">
        <v>46258</v>
      </c>
      <c r="K4611" t="s">
        <v>16278</v>
      </c>
      <c r="L4611" s="40"/>
      <c r="M4611" s="355" t="s">
        <v>16305</v>
      </c>
    </row>
    <row r="4612" spans="1:13" x14ac:dyDescent="0.25">
      <c r="A4612" s="346" t="str">
        <f t="shared" si="199"/>
        <v>200600050039</v>
      </c>
      <c r="B4612" s="348"/>
      <c r="C4612" s="349">
        <v>20060005</v>
      </c>
      <c r="D4612" s="8" t="s">
        <v>56</v>
      </c>
      <c r="E4612" s="351" t="s">
        <v>12</v>
      </c>
      <c r="F4612" s="351" t="s">
        <v>16220</v>
      </c>
      <c r="G4612" s="351" t="s">
        <v>16249</v>
      </c>
      <c r="H4612" s="351" t="s">
        <v>4452</v>
      </c>
      <c r="I4612" s="353"/>
      <c r="J4612" s="354">
        <v>46258</v>
      </c>
      <c r="K4612" t="s">
        <v>455</v>
      </c>
      <c r="L4612" s="40"/>
      <c r="M4612" s="355" t="s">
        <v>16306</v>
      </c>
    </row>
    <row r="4613" spans="1:13" x14ac:dyDescent="0.25">
      <c r="A4613" s="346" t="str">
        <f t="shared" si="199"/>
        <v>200600170030</v>
      </c>
      <c r="B4613" s="348"/>
      <c r="C4613" s="349">
        <v>20060017</v>
      </c>
      <c r="D4613" s="8" t="s">
        <v>56</v>
      </c>
      <c r="E4613" s="351" t="s">
        <v>7</v>
      </c>
      <c r="F4613" s="351" t="s">
        <v>16221</v>
      </c>
      <c r="G4613" s="351" t="s">
        <v>16250</v>
      </c>
      <c r="H4613" s="351" t="s">
        <v>1676</v>
      </c>
      <c r="I4613" s="353"/>
      <c r="J4613" s="354">
        <v>46258</v>
      </c>
      <c r="K4613" t="s">
        <v>9608</v>
      </c>
      <c r="L4613" s="40"/>
      <c r="M4613" s="355">
        <v>0</v>
      </c>
    </row>
    <row r="4614" spans="1:13" x14ac:dyDescent="0.25">
      <c r="A4614" s="346" t="str">
        <f t="shared" si="199"/>
        <v>200600170031</v>
      </c>
      <c r="B4614" s="348"/>
      <c r="C4614" s="349">
        <v>20060017</v>
      </c>
      <c r="D4614" s="8" t="s">
        <v>56</v>
      </c>
      <c r="E4614" s="351" t="s">
        <v>422</v>
      </c>
      <c r="F4614" s="351" t="s">
        <v>16222</v>
      </c>
      <c r="G4614" s="351" t="s">
        <v>16251</v>
      </c>
      <c r="H4614" s="351" t="s">
        <v>1676</v>
      </c>
      <c r="I4614" s="353"/>
      <c r="J4614" s="354">
        <v>46258</v>
      </c>
      <c r="K4614" t="s">
        <v>16279</v>
      </c>
      <c r="L4614" s="40"/>
      <c r="M4614" s="355">
        <v>0</v>
      </c>
    </row>
    <row r="4615" spans="1:13" x14ac:dyDescent="0.25">
      <c r="A4615" s="346" t="str">
        <f t="shared" si="199"/>
        <v>200600280003</v>
      </c>
      <c r="B4615" s="348"/>
      <c r="C4615" s="349">
        <v>20060028</v>
      </c>
      <c r="D4615" s="8" t="s">
        <v>56</v>
      </c>
      <c r="E4615" s="351" t="s">
        <v>0</v>
      </c>
      <c r="F4615" s="351" t="s">
        <v>12526</v>
      </c>
      <c r="G4615" s="351" t="s">
        <v>16252</v>
      </c>
      <c r="H4615" s="351" t="s">
        <v>1676</v>
      </c>
      <c r="I4615" s="353"/>
      <c r="J4615" s="354">
        <v>46258</v>
      </c>
      <c r="K4615" t="s">
        <v>16280</v>
      </c>
      <c r="L4615" s="40"/>
      <c r="M4615" s="355">
        <v>0</v>
      </c>
    </row>
    <row r="4616" spans="1:13" x14ac:dyDescent="0.25">
      <c r="A4616" s="346" t="str">
        <f t="shared" si="199"/>
        <v>200600280004</v>
      </c>
      <c r="B4616" s="348"/>
      <c r="C4616" s="349">
        <v>20060028</v>
      </c>
      <c r="D4616" s="8" t="s">
        <v>56</v>
      </c>
      <c r="E4616" s="351" t="s">
        <v>1</v>
      </c>
      <c r="F4616" s="351" t="s">
        <v>16223</v>
      </c>
      <c r="G4616" s="351" t="s">
        <v>16253</v>
      </c>
      <c r="H4616" s="351" t="s">
        <v>6116</v>
      </c>
      <c r="I4616" s="353"/>
      <c r="J4616" s="354">
        <v>46258</v>
      </c>
      <c r="K4616" t="s">
        <v>179</v>
      </c>
      <c r="L4616" s="40"/>
      <c r="M4616" s="355" t="s">
        <v>16307</v>
      </c>
    </row>
    <row r="4617" spans="1:13" x14ac:dyDescent="0.25">
      <c r="A4617" s="346" t="str">
        <f t="shared" si="199"/>
        <v>200600280005</v>
      </c>
      <c r="B4617" s="348"/>
      <c r="C4617" s="349">
        <v>20060028</v>
      </c>
      <c r="D4617" s="8" t="s">
        <v>56</v>
      </c>
      <c r="E4617" s="351" t="s">
        <v>18</v>
      </c>
      <c r="F4617" s="351" t="s">
        <v>16224</v>
      </c>
      <c r="G4617" s="351" t="s">
        <v>16254</v>
      </c>
      <c r="H4617" s="351" t="s">
        <v>1676</v>
      </c>
      <c r="I4617" s="353"/>
      <c r="J4617" s="354">
        <v>46258</v>
      </c>
      <c r="K4617" t="s">
        <v>16281</v>
      </c>
      <c r="L4617" s="40"/>
      <c r="M4617" s="355" t="s">
        <v>16308</v>
      </c>
    </row>
    <row r="4618" spans="1:13" x14ac:dyDescent="0.25">
      <c r="A4618" s="346" t="str">
        <f t="shared" si="199"/>
        <v>200600280006</v>
      </c>
      <c r="B4618" s="348"/>
      <c r="C4618" s="349">
        <v>20060028</v>
      </c>
      <c r="D4618" s="8" t="s">
        <v>56</v>
      </c>
      <c r="E4618" s="351" t="s">
        <v>19</v>
      </c>
      <c r="F4618" s="351" t="s">
        <v>559</v>
      </c>
      <c r="G4618" s="351" t="s">
        <v>16255</v>
      </c>
      <c r="H4618" s="351" t="s">
        <v>6116</v>
      </c>
      <c r="I4618" s="353"/>
      <c r="J4618" s="354">
        <v>46258</v>
      </c>
      <c r="K4618" t="s">
        <v>7324</v>
      </c>
      <c r="L4618" s="40"/>
      <c r="M4618" s="355" t="s">
        <v>16309</v>
      </c>
    </row>
    <row r="4619" spans="1:13" x14ac:dyDescent="0.25">
      <c r="A4619" s="346" t="str">
        <f t="shared" si="199"/>
        <v>200600280007</v>
      </c>
      <c r="B4619" s="348"/>
      <c r="C4619" s="349">
        <v>20060028</v>
      </c>
      <c r="D4619" s="8" t="s">
        <v>56</v>
      </c>
      <c r="E4619" s="351" t="s">
        <v>20</v>
      </c>
      <c r="F4619" s="351" t="s">
        <v>610</v>
      </c>
      <c r="G4619" s="351" t="s">
        <v>16256</v>
      </c>
      <c r="H4619" s="351" t="s">
        <v>4452</v>
      </c>
      <c r="I4619" s="353"/>
      <c r="J4619" s="354">
        <v>46258</v>
      </c>
      <c r="K4619" t="s">
        <v>16282</v>
      </c>
      <c r="L4619" s="40"/>
      <c r="M4619" s="355" t="s">
        <v>16310</v>
      </c>
    </row>
    <row r="4620" spans="1:13" x14ac:dyDescent="0.25">
      <c r="A4620" s="346" t="str">
        <f t="shared" si="199"/>
        <v>200600280008</v>
      </c>
      <c r="B4620" s="348"/>
      <c r="C4620" s="349">
        <v>20060028</v>
      </c>
      <c r="D4620" s="8" t="s">
        <v>56</v>
      </c>
      <c r="E4620" s="351" t="s">
        <v>41</v>
      </c>
      <c r="F4620" s="351" t="s">
        <v>8448</v>
      </c>
      <c r="G4620" s="351" t="s">
        <v>16257</v>
      </c>
      <c r="H4620" s="351" t="s">
        <v>6116</v>
      </c>
      <c r="I4620" s="353"/>
      <c r="J4620" s="354">
        <v>46258</v>
      </c>
      <c r="K4620">
        <v>0</v>
      </c>
      <c r="L4620" s="40"/>
      <c r="M4620" s="355" t="s">
        <v>16311</v>
      </c>
    </row>
    <row r="4621" spans="1:13" x14ac:dyDescent="0.25">
      <c r="A4621" s="346" t="str">
        <f t="shared" si="199"/>
        <v>200600280012</v>
      </c>
      <c r="B4621" s="348"/>
      <c r="C4621" s="349">
        <v>20060028</v>
      </c>
      <c r="D4621" s="8" t="s">
        <v>56</v>
      </c>
      <c r="E4621" s="351" t="s">
        <v>40</v>
      </c>
      <c r="F4621" s="351" t="s">
        <v>8801</v>
      </c>
      <c r="G4621" s="351" t="s">
        <v>16258</v>
      </c>
      <c r="H4621" s="351" t="s">
        <v>275</v>
      </c>
      <c r="I4621" s="353"/>
      <c r="J4621" s="354">
        <v>46258</v>
      </c>
      <c r="K4621" t="s">
        <v>16283</v>
      </c>
      <c r="L4621" s="40"/>
      <c r="M4621" s="355" t="s">
        <v>16312</v>
      </c>
    </row>
    <row r="4622" spans="1:13" x14ac:dyDescent="0.25">
      <c r="A4622" s="346" t="str">
        <f t="shared" si="199"/>
        <v>200600280013</v>
      </c>
      <c r="B4622" s="348"/>
      <c r="C4622" s="349">
        <v>20060028</v>
      </c>
      <c r="D4622" s="8" t="s">
        <v>56</v>
      </c>
      <c r="E4622" s="351" t="s">
        <v>23</v>
      </c>
      <c r="F4622" s="351" t="s">
        <v>10888</v>
      </c>
      <c r="G4622" s="351" t="s">
        <v>16259</v>
      </c>
      <c r="H4622" s="351" t="s">
        <v>4452</v>
      </c>
      <c r="I4622" s="353"/>
      <c r="J4622" s="354">
        <v>46258</v>
      </c>
      <c r="K4622" t="s">
        <v>16284</v>
      </c>
      <c r="L4622" s="40"/>
      <c r="M4622" s="355" t="s">
        <v>16313</v>
      </c>
    </row>
    <row r="4623" spans="1:13" x14ac:dyDescent="0.25">
      <c r="A4623" s="346" t="str">
        <f t="shared" si="199"/>
        <v>200800070139</v>
      </c>
      <c r="B4623" s="348"/>
      <c r="C4623" s="349">
        <v>20080007</v>
      </c>
      <c r="D4623" s="8" t="s">
        <v>56</v>
      </c>
      <c r="E4623" s="351" t="s">
        <v>10085</v>
      </c>
      <c r="F4623" s="351" t="s">
        <v>6579</v>
      </c>
      <c r="G4623" s="351" t="s">
        <v>16260</v>
      </c>
      <c r="H4623" s="351" t="s">
        <v>5245</v>
      </c>
      <c r="I4623" s="353"/>
      <c r="J4623" s="354">
        <v>46258</v>
      </c>
      <c r="K4623" t="s">
        <v>16285</v>
      </c>
      <c r="L4623" s="40"/>
      <c r="M4623" s="355" t="s">
        <v>16314</v>
      </c>
    </row>
    <row r="4624" spans="1:13" x14ac:dyDescent="0.25">
      <c r="A4624" s="346" t="str">
        <f t="shared" si="199"/>
        <v>200800070140</v>
      </c>
      <c r="B4624" s="348"/>
      <c r="C4624" s="349">
        <v>20080007</v>
      </c>
      <c r="D4624" s="8" t="s">
        <v>56</v>
      </c>
      <c r="E4624" s="351" t="s">
        <v>10228</v>
      </c>
      <c r="F4624" s="351" t="s">
        <v>16225</v>
      </c>
      <c r="G4624" s="351" t="s">
        <v>16261</v>
      </c>
      <c r="H4624" s="351" t="s">
        <v>7440</v>
      </c>
      <c r="I4624" s="353"/>
      <c r="J4624" s="354">
        <v>46258</v>
      </c>
      <c r="K4624" t="s">
        <v>16286</v>
      </c>
      <c r="L4624" s="40"/>
      <c r="M4624" s="355" t="s">
        <v>16315</v>
      </c>
    </row>
    <row r="4625" spans="1:13" x14ac:dyDescent="0.25">
      <c r="A4625" s="346" t="str">
        <f t="shared" si="199"/>
        <v>200800410011</v>
      </c>
      <c r="B4625" s="348"/>
      <c r="C4625" s="349">
        <v>20080041</v>
      </c>
      <c r="D4625" s="8" t="s">
        <v>56</v>
      </c>
      <c r="E4625" s="351" t="s">
        <v>22</v>
      </c>
      <c r="F4625" s="351" t="s">
        <v>7541</v>
      </c>
      <c r="G4625" s="351" t="s">
        <v>16262</v>
      </c>
      <c r="H4625" s="351" t="s">
        <v>7962</v>
      </c>
      <c r="I4625" s="353"/>
      <c r="J4625" s="354">
        <v>46258</v>
      </c>
      <c r="K4625" t="s">
        <v>5647</v>
      </c>
      <c r="L4625" s="40"/>
      <c r="M4625" s="355" t="s">
        <v>16316</v>
      </c>
    </row>
    <row r="4626" spans="1:13" x14ac:dyDescent="0.25">
      <c r="A4626" s="346" t="str">
        <f t="shared" si="199"/>
        <v>200800410013</v>
      </c>
      <c r="B4626" s="348"/>
      <c r="C4626" s="349">
        <v>20080041</v>
      </c>
      <c r="D4626" s="8" t="s">
        <v>56</v>
      </c>
      <c r="E4626" s="351" t="s">
        <v>23</v>
      </c>
      <c r="F4626" s="351" t="s">
        <v>16226</v>
      </c>
      <c r="G4626" s="351" t="s">
        <v>16263</v>
      </c>
      <c r="H4626" s="351" t="s">
        <v>7962</v>
      </c>
      <c r="I4626" s="353"/>
      <c r="J4626" s="354">
        <v>46258</v>
      </c>
      <c r="K4626" t="s">
        <v>455</v>
      </c>
      <c r="L4626" s="40"/>
      <c r="M4626" s="355" t="s">
        <v>16317</v>
      </c>
    </row>
    <row r="4627" spans="1:13" x14ac:dyDescent="0.25">
      <c r="A4627" s="346" t="str">
        <f t="shared" si="199"/>
        <v>200800410014</v>
      </c>
      <c r="B4627" s="348"/>
      <c r="C4627" s="349">
        <v>20080041</v>
      </c>
      <c r="D4627" s="8" t="s">
        <v>56</v>
      </c>
      <c r="E4627" s="351" t="s">
        <v>24</v>
      </c>
      <c r="F4627" s="351" t="s">
        <v>16227</v>
      </c>
      <c r="G4627" s="351" t="s">
        <v>16264</v>
      </c>
      <c r="H4627" s="351" t="s">
        <v>275</v>
      </c>
      <c r="I4627" s="353"/>
      <c r="J4627" s="354">
        <v>46258</v>
      </c>
      <c r="K4627" t="s">
        <v>13352</v>
      </c>
      <c r="L4627" s="40"/>
      <c r="M4627" s="355" t="s">
        <v>16318</v>
      </c>
    </row>
    <row r="4628" spans="1:13" x14ac:dyDescent="0.25">
      <c r="A4628" s="346" t="str">
        <f t="shared" si="199"/>
        <v>200800410015</v>
      </c>
      <c r="B4628" s="348"/>
      <c r="C4628" s="349">
        <v>20080041</v>
      </c>
      <c r="D4628" s="8" t="s">
        <v>56</v>
      </c>
      <c r="E4628" s="351" t="s">
        <v>25</v>
      </c>
      <c r="F4628" s="351" t="s">
        <v>16228</v>
      </c>
      <c r="G4628" s="351" t="s">
        <v>16265</v>
      </c>
      <c r="H4628" s="351" t="s">
        <v>275</v>
      </c>
      <c r="I4628" s="353"/>
      <c r="J4628" s="354">
        <v>46258</v>
      </c>
      <c r="K4628" t="s">
        <v>5639</v>
      </c>
      <c r="L4628" s="40"/>
      <c r="M4628" s="355" t="s">
        <v>16319</v>
      </c>
    </row>
    <row r="4629" spans="1:13" x14ac:dyDescent="0.25">
      <c r="A4629" s="346" t="str">
        <f t="shared" si="199"/>
        <v>200800410016</v>
      </c>
      <c r="B4629" s="348"/>
      <c r="C4629" s="349">
        <v>20080041</v>
      </c>
      <c r="D4629" s="8" t="s">
        <v>56</v>
      </c>
      <c r="E4629" s="351" t="s">
        <v>26</v>
      </c>
      <c r="F4629" s="351" t="s">
        <v>16229</v>
      </c>
      <c r="G4629" s="351" t="s">
        <v>16266</v>
      </c>
      <c r="H4629" s="351" t="s">
        <v>7962</v>
      </c>
      <c r="I4629" s="353"/>
      <c r="J4629" s="354">
        <v>46258</v>
      </c>
      <c r="K4629" t="s">
        <v>16287</v>
      </c>
      <c r="L4629" s="40"/>
      <c r="M4629" s="355" t="s">
        <v>16320</v>
      </c>
    </row>
    <row r="4630" spans="1:13" x14ac:dyDescent="0.25">
      <c r="A4630" s="346" t="str">
        <f t="shared" si="199"/>
        <v>200800410017</v>
      </c>
      <c r="B4630" s="348"/>
      <c r="C4630" s="349">
        <v>20080041</v>
      </c>
      <c r="D4630" s="8" t="s">
        <v>56</v>
      </c>
      <c r="E4630" s="351" t="s">
        <v>27</v>
      </c>
      <c r="F4630" s="351" t="s">
        <v>9500</v>
      </c>
      <c r="G4630" s="351" t="s">
        <v>16267</v>
      </c>
      <c r="H4630" s="351" t="s">
        <v>7962</v>
      </c>
      <c r="I4630" s="353"/>
      <c r="J4630" s="354">
        <v>46258</v>
      </c>
      <c r="K4630" t="s">
        <v>14574</v>
      </c>
      <c r="L4630" s="40"/>
      <c r="M4630" s="355" t="s">
        <v>16321</v>
      </c>
    </row>
    <row r="4631" spans="1:13" x14ac:dyDescent="0.25">
      <c r="A4631" s="7" t="str">
        <f t="shared" ref="A4631:A4662" si="200">CONCATENATE(C4631,E4631)</f>
        <v>200100080061</v>
      </c>
      <c r="B4631" s="272"/>
      <c r="C4631" s="267">
        <v>20010008</v>
      </c>
      <c r="D4631" s="8" t="s">
        <v>56</v>
      </c>
      <c r="E4631" s="273" t="s">
        <v>1061</v>
      </c>
      <c r="F4631" s="273" t="s">
        <v>434</v>
      </c>
      <c r="G4631" s="273" t="s">
        <v>16472</v>
      </c>
      <c r="H4631" s="273" t="s">
        <v>269</v>
      </c>
      <c r="I4631" s="274"/>
      <c r="J4631" s="53">
        <v>46272</v>
      </c>
      <c r="K4631" t="s">
        <v>16560</v>
      </c>
      <c r="L4631" s="40"/>
      <c r="M4631" s="39" t="s">
        <v>16619</v>
      </c>
    </row>
    <row r="4632" spans="1:13" x14ac:dyDescent="0.25">
      <c r="A4632" s="7" t="str">
        <f t="shared" si="200"/>
        <v>200100150119</v>
      </c>
      <c r="B4632" s="92"/>
      <c r="C4632" s="267">
        <v>20010015</v>
      </c>
      <c r="D4632" s="8" t="s">
        <v>56</v>
      </c>
      <c r="E4632" s="35" t="s">
        <v>12391</v>
      </c>
      <c r="F4632" s="35" t="s">
        <v>16423</v>
      </c>
      <c r="G4632" s="35" t="s">
        <v>16473</v>
      </c>
      <c r="H4632" s="35" t="s">
        <v>275</v>
      </c>
      <c r="I4632" s="36"/>
      <c r="J4632" s="53">
        <v>46272</v>
      </c>
      <c r="K4632" t="s">
        <v>16561</v>
      </c>
      <c r="L4632" s="40"/>
      <c r="M4632" s="39" t="s">
        <v>16620</v>
      </c>
    </row>
    <row r="4633" spans="1:13" x14ac:dyDescent="0.25">
      <c r="A4633" s="7" t="str">
        <f t="shared" si="200"/>
        <v>200100150120</v>
      </c>
      <c r="B4633" s="92"/>
      <c r="C4633" s="267">
        <v>20010015</v>
      </c>
      <c r="D4633" s="8" t="s">
        <v>56</v>
      </c>
      <c r="E4633" s="35" t="s">
        <v>7374</v>
      </c>
      <c r="F4633" s="35" t="s">
        <v>16424</v>
      </c>
      <c r="G4633" s="35" t="s">
        <v>16474</v>
      </c>
      <c r="H4633" s="35" t="s">
        <v>267</v>
      </c>
      <c r="I4633" s="36"/>
      <c r="J4633" s="53">
        <v>46272</v>
      </c>
      <c r="K4633" t="s">
        <v>16562</v>
      </c>
      <c r="L4633" s="40"/>
      <c r="M4633" s="39">
        <v>0</v>
      </c>
    </row>
    <row r="4634" spans="1:13" x14ac:dyDescent="0.25">
      <c r="A4634" s="7" t="str">
        <f t="shared" si="200"/>
        <v>200100270092</v>
      </c>
      <c r="B4634" s="92"/>
      <c r="C4634" s="267">
        <v>20010027</v>
      </c>
      <c r="D4634" s="8" t="s">
        <v>56</v>
      </c>
      <c r="E4634" s="35" t="s">
        <v>3653</v>
      </c>
      <c r="F4634" s="35" t="s">
        <v>12297</v>
      </c>
      <c r="G4634" s="35" t="s">
        <v>16475</v>
      </c>
      <c r="H4634" s="35" t="s">
        <v>429</v>
      </c>
      <c r="I4634" s="36"/>
      <c r="J4634" s="53">
        <v>46272</v>
      </c>
      <c r="K4634" t="s">
        <v>16563</v>
      </c>
      <c r="L4634" s="40"/>
      <c r="M4634" s="39" t="s">
        <v>16621</v>
      </c>
    </row>
    <row r="4635" spans="1:13" x14ac:dyDescent="0.25">
      <c r="A4635" s="7" t="str">
        <f t="shared" si="200"/>
        <v>200100380003</v>
      </c>
      <c r="B4635" s="92"/>
      <c r="C4635" s="267">
        <v>20010038</v>
      </c>
      <c r="D4635" s="8" t="s">
        <v>56</v>
      </c>
      <c r="E4635" s="35" t="s">
        <v>0</v>
      </c>
      <c r="F4635" s="35" t="s">
        <v>16425</v>
      </c>
      <c r="G4635" s="35" t="s">
        <v>16476</v>
      </c>
      <c r="H4635" s="35" t="s">
        <v>275</v>
      </c>
      <c r="I4635" s="36"/>
      <c r="J4635" s="53">
        <v>46272</v>
      </c>
      <c r="K4635" t="s">
        <v>16564</v>
      </c>
      <c r="L4635" s="40"/>
      <c r="M4635" s="39">
        <v>0</v>
      </c>
    </row>
    <row r="4636" spans="1:13" x14ac:dyDescent="0.25">
      <c r="A4636" s="7" t="str">
        <f t="shared" si="200"/>
        <v>200100380008</v>
      </c>
      <c r="B4636" s="92"/>
      <c r="C4636" s="267">
        <v>20010038</v>
      </c>
      <c r="D4636" s="8" t="s">
        <v>56</v>
      </c>
      <c r="E4636" s="35" t="s">
        <v>41</v>
      </c>
      <c r="F4636" s="35" t="s">
        <v>16426</v>
      </c>
      <c r="G4636" s="35" t="s">
        <v>16477</v>
      </c>
      <c r="H4636" s="35" t="s">
        <v>273</v>
      </c>
      <c r="I4636" s="36"/>
      <c r="J4636" s="53">
        <v>46272</v>
      </c>
      <c r="K4636" t="s">
        <v>16565</v>
      </c>
      <c r="L4636" s="40"/>
      <c r="M4636" s="39" t="s">
        <v>16622</v>
      </c>
    </row>
    <row r="4637" spans="1:13" x14ac:dyDescent="0.25">
      <c r="A4637" s="7" t="str">
        <f t="shared" si="200"/>
        <v>200100430041</v>
      </c>
      <c r="B4637" s="92"/>
      <c r="C4637" s="267">
        <v>20010043</v>
      </c>
      <c r="D4637" s="8" t="s">
        <v>56</v>
      </c>
      <c r="E4637" s="35" t="s">
        <v>35</v>
      </c>
      <c r="F4637" s="35" t="s">
        <v>16427</v>
      </c>
      <c r="G4637" s="35" t="s">
        <v>16478</v>
      </c>
      <c r="H4637" s="35" t="s">
        <v>456</v>
      </c>
      <c r="I4637" s="36"/>
      <c r="J4637" s="53">
        <v>46272</v>
      </c>
      <c r="K4637" t="s">
        <v>16566</v>
      </c>
      <c r="L4637" s="40"/>
      <c r="M4637" s="39" t="s">
        <v>16623</v>
      </c>
    </row>
    <row r="4638" spans="1:13" x14ac:dyDescent="0.25">
      <c r="A4638" s="7" t="str">
        <f t="shared" si="200"/>
        <v>200100520032</v>
      </c>
      <c r="B4638" s="92"/>
      <c r="C4638" s="267">
        <v>20010052</v>
      </c>
      <c r="D4638" s="8" t="s">
        <v>56</v>
      </c>
      <c r="E4638" s="35" t="s">
        <v>8</v>
      </c>
      <c r="F4638" s="35" t="s">
        <v>16428</v>
      </c>
      <c r="G4638" s="35" t="s">
        <v>16479</v>
      </c>
      <c r="H4638" s="35" t="s">
        <v>276</v>
      </c>
      <c r="I4638" s="36"/>
      <c r="J4638" s="53">
        <v>46272</v>
      </c>
      <c r="K4638" t="s">
        <v>16567</v>
      </c>
      <c r="L4638" s="40"/>
      <c r="M4638" s="39">
        <v>0</v>
      </c>
    </row>
    <row r="4639" spans="1:13" x14ac:dyDescent="0.25">
      <c r="A4639" s="7" t="str">
        <f t="shared" si="200"/>
        <v>200100520033</v>
      </c>
      <c r="B4639" s="92"/>
      <c r="C4639" s="267">
        <v>20010052</v>
      </c>
      <c r="D4639" s="8" t="s">
        <v>56</v>
      </c>
      <c r="E4639" s="35" t="s">
        <v>32</v>
      </c>
      <c r="F4639" s="35" t="s">
        <v>5421</v>
      </c>
      <c r="G4639" s="35" t="s">
        <v>16480</v>
      </c>
      <c r="H4639" s="35" t="s">
        <v>265</v>
      </c>
      <c r="I4639" s="36"/>
      <c r="J4639" s="53">
        <v>46272</v>
      </c>
      <c r="K4639" t="s">
        <v>16568</v>
      </c>
      <c r="L4639" s="40"/>
      <c r="M4639" s="39" t="s">
        <v>16624</v>
      </c>
    </row>
    <row r="4640" spans="1:13" x14ac:dyDescent="0.25">
      <c r="A4640" s="7" t="str">
        <f t="shared" si="200"/>
        <v>200100540030</v>
      </c>
      <c r="B4640" s="92"/>
      <c r="C4640" s="267">
        <v>20010054</v>
      </c>
      <c r="D4640" s="8" t="s">
        <v>56</v>
      </c>
      <c r="E4640" s="35" t="s">
        <v>7</v>
      </c>
      <c r="F4640" s="35" t="s">
        <v>372</v>
      </c>
      <c r="G4640" s="35" t="s">
        <v>16481</v>
      </c>
      <c r="H4640" s="35" t="s">
        <v>275</v>
      </c>
      <c r="I4640" s="36"/>
      <c r="J4640" s="53">
        <v>46272</v>
      </c>
      <c r="K4640" t="s">
        <v>16569</v>
      </c>
      <c r="L4640" s="40"/>
      <c r="M4640" s="39" t="s">
        <v>16625</v>
      </c>
    </row>
    <row r="4641" spans="1:13" x14ac:dyDescent="0.25">
      <c r="A4641" s="7" t="str">
        <f t="shared" si="200"/>
        <v>200100540036</v>
      </c>
      <c r="B4641" s="92"/>
      <c r="C4641" s="267">
        <v>20010054</v>
      </c>
      <c r="D4641" s="8" t="s">
        <v>56</v>
      </c>
      <c r="E4641" s="35" t="s">
        <v>10</v>
      </c>
      <c r="F4641" s="35" t="s">
        <v>7743</v>
      </c>
      <c r="G4641" s="35" t="s">
        <v>16482</v>
      </c>
      <c r="H4641" s="35" t="s">
        <v>275</v>
      </c>
      <c r="I4641" s="36"/>
      <c r="J4641" s="53">
        <v>46272</v>
      </c>
      <c r="K4641" t="s">
        <v>148</v>
      </c>
      <c r="L4641" s="40"/>
      <c r="M4641" s="39" t="s">
        <v>16626</v>
      </c>
    </row>
    <row r="4642" spans="1:13" x14ac:dyDescent="0.25">
      <c r="A4642" s="7" t="str">
        <f t="shared" si="200"/>
        <v>200100540037</v>
      </c>
      <c r="B4642" s="92"/>
      <c r="C4642" s="267">
        <v>20010054</v>
      </c>
      <c r="D4642" s="8" t="s">
        <v>56</v>
      </c>
      <c r="E4642" s="35" t="s">
        <v>34</v>
      </c>
      <c r="F4642" s="35" t="s">
        <v>16429</v>
      </c>
      <c r="G4642" s="35" t="s">
        <v>16483</v>
      </c>
      <c r="H4642" s="35" t="s">
        <v>5502</v>
      </c>
      <c r="I4642" s="36"/>
      <c r="J4642" s="53">
        <v>46272</v>
      </c>
      <c r="K4642" t="s">
        <v>359</v>
      </c>
      <c r="L4642" s="40"/>
      <c r="M4642" s="39" t="s">
        <v>16627</v>
      </c>
    </row>
    <row r="4643" spans="1:13" x14ac:dyDescent="0.25">
      <c r="A4643" s="7" t="str">
        <f t="shared" si="200"/>
        <v>200100550028</v>
      </c>
      <c r="B4643" s="92"/>
      <c r="C4643" s="267">
        <v>20010055</v>
      </c>
      <c r="D4643" s="8" t="s">
        <v>56</v>
      </c>
      <c r="E4643" s="35" t="s">
        <v>30</v>
      </c>
      <c r="F4643" s="35" t="s">
        <v>16430</v>
      </c>
      <c r="G4643" s="35" t="s">
        <v>16484</v>
      </c>
      <c r="H4643" s="35" t="s">
        <v>273</v>
      </c>
      <c r="I4643" s="36"/>
      <c r="J4643" s="53">
        <v>46272</v>
      </c>
      <c r="K4643" t="s">
        <v>16570</v>
      </c>
      <c r="L4643" s="40"/>
      <c r="M4643" s="39" t="s">
        <v>16628</v>
      </c>
    </row>
    <row r="4644" spans="1:13" x14ac:dyDescent="0.25">
      <c r="A4644" s="7" t="str">
        <f t="shared" si="200"/>
        <v>200100550029</v>
      </c>
      <c r="B4644" s="92"/>
      <c r="C4644" s="267">
        <v>20010055</v>
      </c>
      <c r="D4644" s="8" t="s">
        <v>56</v>
      </c>
      <c r="E4644" s="35" t="s">
        <v>31</v>
      </c>
      <c r="F4644" s="35" t="s">
        <v>9605</v>
      </c>
      <c r="G4644" s="35" t="s">
        <v>16485</v>
      </c>
      <c r="H4644" s="35" t="s">
        <v>5245</v>
      </c>
      <c r="I4644" s="36"/>
      <c r="J4644" s="53">
        <v>46272</v>
      </c>
      <c r="K4644" t="s">
        <v>16571</v>
      </c>
      <c r="L4644" s="40"/>
      <c r="M4644" s="39" t="s">
        <v>16629</v>
      </c>
    </row>
    <row r="4645" spans="1:13" x14ac:dyDescent="0.25">
      <c r="A4645" s="7" t="str">
        <f t="shared" si="200"/>
        <v>200100570004</v>
      </c>
      <c r="B4645" s="92"/>
      <c r="C4645" s="267">
        <v>20010057</v>
      </c>
      <c r="D4645" s="8" t="s">
        <v>56</v>
      </c>
      <c r="E4645" s="35" t="s">
        <v>1</v>
      </c>
      <c r="F4645" s="35" t="s">
        <v>16431</v>
      </c>
      <c r="G4645" s="35" t="s">
        <v>16486</v>
      </c>
      <c r="H4645" s="35" t="s">
        <v>273</v>
      </c>
      <c r="I4645" s="36"/>
      <c r="J4645" s="53">
        <v>46272</v>
      </c>
      <c r="K4645" t="s">
        <v>16572</v>
      </c>
      <c r="L4645" s="40"/>
      <c r="M4645" s="39" t="s">
        <v>16630</v>
      </c>
    </row>
    <row r="4646" spans="1:13" x14ac:dyDescent="0.25">
      <c r="A4646" s="7" t="str">
        <f t="shared" si="200"/>
        <v>200100570005</v>
      </c>
      <c r="B4646" s="92"/>
      <c r="C4646" s="267">
        <v>20010057</v>
      </c>
      <c r="D4646" s="8" t="s">
        <v>56</v>
      </c>
      <c r="E4646" s="35" t="s">
        <v>18</v>
      </c>
      <c r="F4646" s="35" t="s">
        <v>16432</v>
      </c>
      <c r="G4646" s="35" t="s">
        <v>16487</v>
      </c>
      <c r="H4646" s="35" t="s">
        <v>429</v>
      </c>
      <c r="I4646" s="36"/>
      <c r="J4646" s="53">
        <v>46272</v>
      </c>
      <c r="K4646" t="s">
        <v>9797</v>
      </c>
      <c r="L4646" s="40"/>
      <c r="M4646" s="39" t="s">
        <v>16631</v>
      </c>
    </row>
    <row r="4647" spans="1:13" x14ac:dyDescent="0.25">
      <c r="A4647" s="7" t="str">
        <f t="shared" si="200"/>
        <v>200100570006</v>
      </c>
      <c r="B4647" s="92"/>
      <c r="C4647" s="267">
        <v>20010057</v>
      </c>
      <c r="D4647" s="8" t="s">
        <v>56</v>
      </c>
      <c r="E4647" s="35" t="s">
        <v>19</v>
      </c>
      <c r="F4647" s="35" t="s">
        <v>16433</v>
      </c>
      <c r="G4647" s="35" t="s">
        <v>16488</v>
      </c>
      <c r="H4647" s="35" t="s">
        <v>273</v>
      </c>
      <c r="I4647" s="36"/>
      <c r="J4647" s="53">
        <v>46272</v>
      </c>
      <c r="K4647" t="s">
        <v>16573</v>
      </c>
      <c r="L4647" s="40"/>
      <c r="M4647" s="39">
        <v>0</v>
      </c>
    </row>
    <row r="4648" spans="1:13" x14ac:dyDescent="0.25">
      <c r="A4648" s="7" t="str">
        <f t="shared" si="200"/>
        <v>200200020077</v>
      </c>
      <c r="B4648" s="92"/>
      <c r="C4648" s="267">
        <v>20020002</v>
      </c>
      <c r="D4648" s="8" t="s">
        <v>56</v>
      </c>
      <c r="E4648" s="35" t="s">
        <v>2802</v>
      </c>
      <c r="F4648" s="35" t="s">
        <v>16434</v>
      </c>
      <c r="G4648" s="35" t="s">
        <v>16489</v>
      </c>
      <c r="H4648" s="35" t="s">
        <v>281</v>
      </c>
      <c r="I4648" s="36"/>
      <c r="J4648" s="53">
        <v>46272</v>
      </c>
      <c r="K4648" t="s">
        <v>476</v>
      </c>
      <c r="L4648" s="40"/>
      <c r="M4648" s="39" t="s">
        <v>16632</v>
      </c>
    </row>
    <row r="4649" spans="1:13" x14ac:dyDescent="0.25">
      <c r="A4649" s="7" t="str">
        <f t="shared" si="200"/>
        <v>200200140031</v>
      </c>
      <c r="B4649" s="92"/>
      <c r="C4649" s="267">
        <v>20020014</v>
      </c>
      <c r="D4649" s="8" t="s">
        <v>56</v>
      </c>
      <c r="E4649" s="35" t="s">
        <v>422</v>
      </c>
      <c r="F4649" s="35" t="s">
        <v>16435</v>
      </c>
      <c r="G4649" s="35" t="s">
        <v>16490</v>
      </c>
      <c r="H4649" s="35" t="s">
        <v>9304</v>
      </c>
      <c r="I4649" s="36"/>
      <c r="J4649" s="53">
        <v>46272</v>
      </c>
      <c r="K4649" t="s">
        <v>16574</v>
      </c>
      <c r="L4649" s="40"/>
      <c r="M4649" s="39" t="s">
        <v>16633</v>
      </c>
    </row>
    <row r="4650" spans="1:13" x14ac:dyDescent="0.25">
      <c r="A4650" s="7" t="str">
        <f t="shared" si="200"/>
        <v>200200210035</v>
      </c>
      <c r="B4650" s="92"/>
      <c r="C4650" s="267">
        <v>20020021</v>
      </c>
      <c r="D4650" s="8" t="s">
        <v>56</v>
      </c>
      <c r="E4650" s="35" t="s">
        <v>9</v>
      </c>
      <c r="F4650" s="35" t="s">
        <v>5411</v>
      </c>
      <c r="G4650" s="35" t="s">
        <v>16491</v>
      </c>
      <c r="H4650" s="35" t="s">
        <v>1380</v>
      </c>
      <c r="I4650" s="36"/>
      <c r="J4650" s="53">
        <v>46272</v>
      </c>
      <c r="K4650">
        <v>0</v>
      </c>
      <c r="L4650" s="40"/>
      <c r="M4650" s="39" t="s">
        <v>16634</v>
      </c>
    </row>
    <row r="4651" spans="1:13" x14ac:dyDescent="0.25">
      <c r="A4651" s="7" t="str">
        <f t="shared" si="200"/>
        <v>200200230031</v>
      </c>
      <c r="B4651" s="92"/>
      <c r="C4651" s="267">
        <v>20020023</v>
      </c>
      <c r="D4651" s="8" t="s">
        <v>56</v>
      </c>
      <c r="E4651" s="35" t="s">
        <v>422</v>
      </c>
      <c r="F4651" s="35" t="s">
        <v>16436</v>
      </c>
      <c r="G4651" s="35" t="s">
        <v>16492</v>
      </c>
      <c r="H4651" s="35" t="s">
        <v>1284</v>
      </c>
      <c r="I4651" s="36"/>
      <c r="J4651" s="53">
        <v>46272</v>
      </c>
      <c r="K4651" t="s">
        <v>16575</v>
      </c>
      <c r="L4651" s="40"/>
      <c r="M4651" s="39" t="s">
        <v>16635</v>
      </c>
    </row>
    <row r="4652" spans="1:13" x14ac:dyDescent="0.25">
      <c r="A4652" s="7" t="str">
        <f t="shared" si="200"/>
        <v>200200260047</v>
      </c>
      <c r="B4652" s="92"/>
      <c r="C4652" s="267">
        <v>20020026</v>
      </c>
      <c r="D4652" s="8" t="s">
        <v>56</v>
      </c>
      <c r="E4652" s="35" t="s">
        <v>423</v>
      </c>
      <c r="F4652" s="35" t="s">
        <v>16437</v>
      </c>
      <c r="G4652" s="35" t="s">
        <v>16493</v>
      </c>
      <c r="H4652" s="35" t="s">
        <v>16557</v>
      </c>
      <c r="I4652" s="36"/>
      <c r="J4652" s="53">
        <v>46272</v>
      </c>
      <c r="K4652" t="s">
        <v>16576</v>
      </c>
      <c r="L4652" s="40"/>
      <c r="M4652" s="39" t="s">
        <v>16636</v>
      </c>
    </row>
    <row r="4653" spans="1:13" x14ac:dyDescent="0.25">
      <c r="A4653" s="7" t="str">
        <f t="shared" si="200"/>
        <v>200200260048</v>
      </c>
      <c r="B4653" s="92"/>
      <c r="C4653" s="267">
        <v>20020026</v>
      </c>
      <c r="D4653" s="8" t="s">
        <v>56</v>
      </c>
      <c r="E4653" s="35" t="s">
        <v>424</v>
      </c>
      <c r="F4653" s="35" t="s">
        <v>16438</v>
      </c>
      <c r="G4653" s="35" t="s">
        <v>16494</v>
      </c>
      <c r="H4653" s="35" t="s">
        <v>276</v>
      </c>
      <c r="I4653" s="36"/>
      <c r="J4653" s="53">
        <v>46272</v>
      </c>
      <c r="K4653" t="s">
        <v>1171</v>
      </c>
      <c r="L4653" s="40"/>
      <c r="M4653" s="39" t="s">
        <v>16637</v>
      </c>
    </row>
    <row r="4654" spans="1:13" x14ac:dyDescent="0.25">
      <c r="A4654" s="7" t="str">
        <f t="shared" si="200"/>
        <v>200200270010</v>
      </c>
      <c r="B4654" s="92"/>
      <c r="C4654" s="267">
        <v>20020027</v>
      </c>
      <c r="D4654" s="8" t="s">
        <v>56</v>
      </c>
      <c r="E4654" s="35" t="s">
        <v>21</v>
      </c>
      <c r="F4654" s="35" t="s">
        <v>8778</v>
      </c>
      <c r="G4654" s="35" t="s">
        <v>16495</v>
      </c>
      <c r="H4654" s="35" t="s">
        <v>1032</v>
      </c>
      <c r="I4654" s="36"/>
      <c r="J4654" s="53">
        <v>46272</v>
      </c>
      <c r="K4654" t="s">
        <v>16577</v>
      </c>
      <c r="L4654" s="40"/>
      <c r="M4654" s="39" t="s">
        <v>16638</v>
      </c>
    </row>
    <row r="4655" spans="1:13" x14ac:dyDescent="0.25">
      <c r="A4655" s="7" t="str">
        <f t="shared" si="200"/>
        <v>200200270011</v>
      </c>
      <c r="B4655" s="92"/>
      <c r="C4655" s="267">
        <v>20020027</v>
      </c>
      <c r="D4655" s="8" t="s">
        <v>56</v>
      </c>
      <c r="E4655" s="35" t="s">
        <v>22</v>
      </c>
      <c r="F4655" s="35" t="s">
        <v>15401</v>
      </c>
      <c r="G4655" s="35" t="s">
        <v>16496</v>
      </c>
      <c r="H4655" s="35" t="s">
        <v>7729</v>
      </c>
      <c r="I4655" s="36"/>
      <c r="J4655" s="53">
        <v>46272</v>
      </c>
      <c r="K4655" t="s">
        <v>16578</v>
      </c>
      <c r="L4655" s="40"/>
      <c r="M4655" s="39">
        <v>0</v>
      </c>
    </row>
    <row r="4656" spans="1:13" x14ac:dyDescent="0.25">
      <c r="A4656" s="7" t="str">
        <f t="shared" si="200"/>
        <v>200200280044</v>
      </c>
      <c r="B4656" s="92"/>
      <c r="C4656" s="267">
        <v>20020028</v>
      </c>
      <c r="D4656" s="8" t="s">
        <v>56</v>
      </c>
      <c r="E4656" s="35" t="s">
        <v>15</v>
      </c>
      <c r="F4656" s="35" t="s">
        <v>16439</v>
      </c>
      <c r="G4656" s="35" t="s">
        <v>16497</v>
      </c>
      <c r="H4656" s="35" t="s">
        <v>1032</v>
      </c>
      <c r="I4656" s="36"/>
      <c r="J4656" s="53">
        <v>46272</v>
      </c>
      <c r="K4656" t="s">
        <v>16579</v>
      </c>
      <c r="L4656" s="40"/>
      <c r="M4656" s="39" t="s">
        <v>16639</v>
      </c>
    </row>
    <row r="4657" spans="1:13" x14ac:dyDescent="0.25">
      <c r="A4657" s="7" t="str">
        <f t="shared" si="200"/>
        <v>200200290008</v>
      </c>
      <c r="B4657" s="92"/>
      <c r="C4657" s="267">
        <v>20020029</v>
      </c>
      <c r="D4657" s="8" t="s">
        <v>56</v>
      </c>
      <c r="E4657" s="35" t="s">
        <v>41</v>
      </c>
      <c r="F4657" s="35" t="s">
        <v>16440</v>
      </c>
      <c r="G4657" s="35" t="s">
        <v>16498</v>
      </c>
      <c r="H4657" s="35" t="s">
        <v>275</v>
      </c>
      <c r="I4657" s="36"/>
      <c r="J4657" s="53">
        <v>46272</v>
      </c>
      <c r="K4657">
        <v>0</v>
      </c>
      <c r="L4657" s="40"/>
      <c r="M4657" s="39" t="s">
        <v>16640</v>
      </c>
    </row>
    <row r="4658" spans="1:13" x14ac:dyDescent="0.25">
      <c r="A4658" s="7" t="str">
        <f t="shared" si="200"/>
        <v>200200290026</v>
      </c>
      <c r="B4658" s="92"/>
      <c r="C4658" s="267">
        <v>20020029</v>
      </c>
      <c r="D4658" s="8" t="s">
        <v>56</v>
      </c>
      <c r="E4658" s="35" t="s">
        <v>39</v>
      </c>
      <c r="F4658" s="35" t="s">
        <v>16441</v>
      </c>
      <c r="G4658" s="35" t="s">
        <v>16499</v>
      </c>
      <c r="H4658" s="35" t="s">
        <v>1284</v>
      </c>
      <c r="I4658" s="36"/>
      <c r="J4658" s="53">
        <v>46272</v>
      </c>
      <c r="K4658">
        <v>0</v>
      </c>
      <c r="L4658" s="40"/>
      <c r="M4658" s="39" t="s">
        <v>16641</v>
      </c>
    </row>
    <row r="4659" spans="1:13" x14ac:dyDescent="0.25">
      <c r="A4659" s="7" t="str">
        <f t="shared" si="200"/>
        <v>200200290027</v>
      </c>
      <c r="B4659" s="92"/>
      <c r="C4659" s="267">
        <v>20020029</v>
      </c>
      <c r="D4659" s="8" t="s">
        <v>56</v>
      </c>
      <c r="E4659" s="35" t="s">
        <v>6</v>
      </c>
      <c r="F4659" s="35" t="s">
        <v>16442</v>
      </c>
      <c r="G4659" s="35" t="s">
        <v>16500</v>
      </c>
      <c r="H4659" s="35" t="s">
        <v>281</v>
      </c>
      <c r="I4659" s="36"/>
      <c r="J4659" s="53">
        <v>46272</v>
      </c>
      <c r="K4659" t="s">
        <v>5424</v>
      </c>
      <c r="L4659" s="40"/>
      <c r="M4659" s="39" t="s">
        <v>16642</v>
      </c>
    </row>
    <row r="4660" spans="1:13" x14ac:dyDescent="0.25">
      <c r="A4660" s="7" t="str">
        <f t="shared" si="200"/>
        <v>200200290029</v>
      </c>
      <c r="B4660" s="92"/>
      <c r="C4660" s="267">
        <v>20020029</v>
      </c>
      <c r="D4660" s="8" t="s">
        <v>56</v>
      </c>
      <c r="E4660" s="35" t="s">
        <v>31</v>
      </c>
      <c r="F4660" s="35" t="s">
        <v>9946</v>
      </c>
      <c r="G4660" s="35" t="s">
        <v>16501</v>
      </c>
      <c r="H4660" s="35" t="s">
        <v>275</v>
      </c>
      <c r="I4660" s="36"/>
      <c r="J4660" s="53">
        <v>46272</v>
      </c>
      <c r="K4660">
        <v>0</v>
      </c>
      <c r="L4660" s="40"/>
      <c r="M4660" s="39" t="s">
        <v>16643</v>
      </c>
    </row>
    <row r="4661" spans="1:13" x14ac:dyDescent="0.25">
      <c r="A4661" s="7" t="str">
        <f t="shared" si="200"/>
        <v>200300090054</v>
      </c>
      <c r="B4661" s="92"/>
      <c r="C4661" s="267">
        <v>20030009</v>
      </c>
      <c r="D4661" s="8" t="s">
        <v>56</v>
      </c>
      <c r="E4661" s="35" t="s">
        <v>760</v>
      </c>
      <c r="F4661" s="35" t="s">
        <v>12738</v>
      </c>
      <c r="G4661" s="35" t="s">
        <v>16502</v>
      </c>
      <c r="H4661" s="35" t="s">
        <v>721</v>
      </c>
      <c r="I4661" s="36"/>
      <c r="J4661" s="53">
        <v>46272</v>
      </c>
      <c r="K4661" t="s">
        <v>5961</v>
      </c>
      <c r="L4661" s="40"/>
      <c r="M4661" s="39" t="s">
        <v>16644</v>
      </c>
    </row>
    <row r="4662" spans="1:13" x14ac:dyDescent="0.25">
      <c r="A4662" s="7" t="str">
        <f t="shared" si="200"/>
        <v>200300090055</v>
      </c>
      <c r="B4662" s="92"/>
      <c r="C4662" s="267">
        <v>20030009</v>
      </c>
      <c r="D4662" s="8" t="s">
        <v>56</v>
      </c>
      <c r="E4662" s="35" t="s">
        <v>427</v>
      </c>
      <c r="F4662" s="35" t="s">
        <v>16443</v>
      </c>
      <c r="G4662" s="35" t="s">
        <v>16503</v>
      </c>
      <c r="H4662" s="35" t="s">
        <v>721</v>
      </c>
      <c r="I4662" s="36"/>
      <c r="J4662" s="53">
        <v>46272</v>
      </c>
      <c r="K4662" t="s">
        <v>16580</v>
      </c>
      <c r="L4662" s="40"/>
      <c r="M4662" s="39" t="s">
        <v>16645</v>
      </c>
    </row>
    <row r="4663" spans="1:13" x14ac:dyDescent="0.25">
      <c r="A4663" s="7" t="str">
        <f t="shared" ref="A4663:A4694" si="201">CONCATENATE(C4663,E4663)</f>
        <v>200400010076</v>
      </c>
      <c r="B4663" s="92"/>
      <c r="C4663" s="267">
        <v>20040001</v>
      </c>
      <c r="D4663" s="8" t="s">
        <v>56</v>
      </c>
      <c r="E4663" s="35" t="s">
        <v>2801</v>
      </c>
      <c r="F4663" s="35" t="s">
        <v>16444</v>
      </c>
      <c r="G4663" s="35" t="s">
        <v>16504</v>
      </c>
      <c r="H4663" s="35" t="s">
        <v>275</v>
      </c>
      <c r="I4663" s="36"/>
      <c r="J4663" s="53">
        <v>46272</v>
      </c>
      <c r="K4663" t="s">
        <v>13231</v>
      </c>
      <c r="L4663" s="40"/>
      <c r="M4663" s="39">
        <v>0</v>
      </c>
    </row>
    <row r="4664" spans="1:13" x14ac:dyDescent="0.25">
      <c r="A4664" s="7" t="str">
        <f t="shared" si="201"/>
        <v>200400010077</v>
      </c>
      <c r="B4664" s="92"/>
      <c r="C4664" s="267">
        <v>20040001</v>
      </c>
      <c r="D4664" s="8" t="s">
        <v>56</v>
      </c>
      <c r="E4664" s="35" t="s">
        <v>2802</v>
      </c>
      <c r="F4664" s="35" t="s">
        <v>133</v>
      </c>
      <c r="G4664" s="35" t="s">
        <v>16505</v>
      </c>
      <c r="H4664" s="35" t="s">
        <v>14760</v>
      </c>
      <c r="I4664" s="36"/>
      <c r="J4664" s="53">
        <v>46272</v>
      </c>
      <c r="K4664" t="s">
        <v>16581</v>
      </c>
      <c r="L4664" s="40"/>
      <c r="M4664" s="39">
        <v>0</v>
      </c>
    </row>
    <row r="4665" spans="1:13" x14ac:dyDescent="0.25">
      <c r="A4665" s="7" t="str">
        <f t="shared" si="201"/>
        <v>200400060037</v>
      </c>
      <c r="B4665" s="92"/>
      <c r="C4665" s="267">
        <v>20040006</v>
      </c>
      <c r="D4665" s="8" t="s">
        <v>56</v>
      </c>
      <c r="E4665" s="35" t="s">
        <v>34</v>
      </c>
      <c r="F4665" s="35" t="s">
        <v>16445</v>
      </c>
      <c r="G4665" s="35" t="s">
        <v>16506</v>
      </c>
      <c r="H4665" s="35" t="s">
        <v>1370</v>
      </c>
      <c r="I4665" s="36"/>
      <c r="J4665" s="53">
        <v>46272</v>
      </c>
      <c r="K4665" t="s">
        <v>16582</v>
      </c>
      <c r="L4665" s="40"/>
      <c r="M4665" s="39" t="s">
        <v>16646</v>
      </c>
    </row>
    <row r="4666" spans="1:13" x14ac:dyDescent="0.25">
      <c r="A4666" s="7" t="str">
        <f t="shared" si="201"/>
        <v>200400060038</v>
      </c>
      <c r="B4666" s="92"/>
      <c r="C4666" s="267">
        <v>20040006</v>
      </c>
      <c r="D4666" s="8" t="s">
        <v>56</v>
      </c>
      <c r="E4666" s="35" t="s">
        <v>11</v>
      </c>
      <c r="F4666" s="35" t="s">
        <v>16446</v>
      </c>
      <c r="G4666" s="35" t="s">
        <v>4698</v>
      </c>
      <c r="H4666" s="35" t="s">
        <v>275</v>
      </c>
      <c r="I4666" s="36"/>
      <c r="J4666" s="53">
        <v>46272</v>
      </c>
      <c r="K4666" t="s">
        <v>16583</v>
      </c>
      <c r="L4666" s="40"/>
      <c r="M4666" s="39" t="s">
        <v>16647</v>
      </c>
    </row>
    <row r="4667" spans="1:13" x14ac:dyDescent="0.25">
      <c r="A4667" s="7" t="str">
        <f t="shared" si="201"/>
        <v>200500030059</v>
      </c>
      <c r="B4667" s="92"/>
      <c r="C4667" s="267">
        <v>20050003</v>
      </c>
      <c r="D4667" s="8" t="s">
        <v>56</v>
      </c>
      <c r="E4667" s="35" t="s">
        <v>952</v>
      </c>
      <c r="F4667" s="35" t="s">
        <v>7574</v>
      </c>
      <c r="G4667" s="35" t="s">
        <v>16507</v>
      </c>
      <c r="H4667" s="35" t="s">
        <v>1380</v>
      </c>
      <c r="I4667" s="36"/>
      <c r="J4667" s="53">
        <v>46272</v>
      </c>
      <c r="K4667" t="s">
        <v>1206</v>
      </c>
      <c r="L4667" s="40"/>
      <c r="M4667" s="39" t="s">
        <v>16648</v>
      </c>
    </row>
    <row r="4668" spans="1:13" x14ac:dyDescent="0.25">
      <c r="A4668" s="7" t="str">
        <f t="shared" si="201"/>
        <v>200600030012</v>
      </c>
      <c r="B4668" s="92"/>
      <c r="C4668" s="267">
        <v>20060003</v>
      </c>
      <c r="D4668" s="8" t="s">
        <v>56</v>
      </c>
      <c r="E4668" s="35" t="s">
        <v>40</v>
      </c>
      <c r="F4668" s="35" t="s">
        <v>16447</v>
      </c>
      <c r="G4668" s="35" t="s">
        <v>16508</v>
      </c>
      <c r="H4668" s="35" t="s">
        <v>5476</v>
      </c>
      <c r="I4668" s="36"/>
      <c r="J4668" s="53">
        <v>46272</v>
      </c>
      <c r="K4668" t="s">
        <v>16584</v>
      </c>
      <c r="L4668" s="40"/>
      <c r="M4668" s="39" t="s">
        <v>16649</v>
      </c>
    </row>
    <row r="4669" spans="1:13" x14ac:dyDescent="0.25">
      <c r="A4669" s="7" t="str">
        <f t="shared" si="201"/>
        <v>200600090040</v>
      </c>
      <c r="B4669" s="92"/>
      <c r="C4669" s="267">
        <v>20060009</v>
      </c>
      <c r="D4669" s="8" t="s">
        <v>56</v>
      </c>
      <c r="E4669" s="35" t="s">
        <v>13</v>
      </c>
      <c r="F4669" s="35" t="s">
        <v>16448</v>
      </c>
      <c r="G4669" s="35" t="s">
        <v>16509</v>
      </c>
      <c r="H4669" s="35" t="s">
        <v>2837</v>
      </c>
      <c r="I4669" s="36"/>
      <c r="J4669" s="53">
        <v>46272</v>
      </c>
      <c r="K4669" t="s">
        <v>16585</v>
      </c>
      <c r="L4669" s="40"/>
      <c r="M4669" s="39" t="s">
        <v>16650</v>
      </c>
    </row>
    <row r="4670" spans="1:13" x14ac:dyDescent="0.25">
      <c r="A4670" s="7" t="str">
        <f t="shared" si="201"/>
        <v>200600090041</v>
      </c>
      <c r="B4670" s="92"/>
      <c r="C4670" s="267">
        <v>20060009</v>
      </c>
      <c r="D4670" s="8" t="s">
        <v>56</v>
      </c>
      <c r="E4670" s="35" t="s">
        <v>35</v>
      </c>
      <c r="F4670" s="35" t="s">
        <v>10672</v>
      </c>
      <c r="G4670" s="35" t="s">
        <v>16510</v>
      </c>
      <c r="H4670" s="35" t="s">
        <v>1676</v>
      </c>
      <c r="I4670" s="36"/>
      <c r="J4670" s="53">
        <v>46272</v>
      </c>
      <c r="K4670" t="s">
        <v>16586</v>
      </c>
      <c r="L4670" s="40"/>
      <c r="M4670" s="39" t="s">
        <v>16651</v>
      </c>
    </row>
    <row r="4671" spans="1:13" x14ac:dyDescent="0.25">
      <c r="A4671" s="7" t="str">
        <f t="shared" si="201"/>
        <v>200600090043</v>
      </c>
      <c r="B4671" s="92"/>
      <c r="C4671" s="267">
        <v>20060009</v>
      </c>
      <c r="D4671" s="8" t="s">
        <v>56</v>
      </c>
      <c r="E4671" s="35" t="s">
        <v>1650</v>
      </c>
      <c r="F4671" s="35" t="s">
        <v>7916</v>
      </c>
      <c r="G4671" s="35" t="s">
        <v>16511</v>
      </c>
      <c r="H4671" s="35" t="s">
        <v>4452</v>
      </c>
      <c r="I4671" s="36"/>
      <c r="J4671" s="53">
        <v>46272</v>
      </c>
      <c r="K4671" t="s">
        <v>13756</v>
      </c>
      <c r="L4671" s="40"/>
      <c r="M4671" s="39" t="s">
        <v>16652</v>
      </c>
    </row>
    <row r="4672" spans="1:13" x14ac:dyDescent="0.25">
      <c r="A4672" s="7" t="str">
        <f t="shared" si="201"/>
        <v>200600090044</v>
      </c>
      <c r="B4672" s="92"/>
      <c r="C4672" s="267">
        <v>20060009</v>
      </c>
      <c r="D4672" s="8" t="s">
        <v>56</v>
      </c>
      <c r="E4672" s="35" t="s">
        <v>15</v>
      </c>
      <c r="F4672" s="35" t="s">
        <v>16449</v>
      </c>
      <c r="G4672" s="35" t="s">
        <v>16512</v>
      </c>
      <c r="H4672" s="35" t="s">
        <v>4452</v>
      </c>
      <c r="I4672" s="36"/>
      <c r="J4672" s="53">
        <v>46272</v>
      </c>
      <c r="K4672" t="s">
        <v>6935</v>
      </c>
      <c r="L4672" s="40"/>
      <c r="M4672" s="39">
        <v>0</v>
      </c>
    </row>
    <row r="4673" spans="1:13" x14ac:dyDescent="0.25">
      <c r="A4673" s="7" t="str">
        <f t="shared" si="201"/>
        <v>200600170032</v>
      </c>
      <c r="B4673" s="92"/>
      <c r="C4673" s="267">
        <v>20060017</v>
      </c>
      <c r="D4673" s="8" t="s">
        <v>56</v>
      </c>
      <c r="E4673" s="35" t="s">
        <v>8</v>
      </c>
      <c r="F4673" s="35" t="s">
        <v>7723</v>
      </c>
      <c r="G4673" s="35" t="s">
        <v>16513</v>
      </c>
      <c r="H4673" s="35" t="s">
        <v>6016</v>
      </c>
      <c r="I4673" s="36"/>
      <c r="J4673" s="53">
        <v>46272</v>
      </c>
      <c r="K4673" t="s">
        <v>16587</v>
      </c>
      <c r="L4673" s="40"/>
      <c r="M4673" s="39">
        <v>0</v>
      </c>
    </row>
    <row r="4674" spans="1:13" x14ac:dyDescent="0.25">
      <c r="A4674" s="7" t="str">
        <f t="shared" si="201"/>
        <v>200600170033</v>
      </c>
      <c r="B4674" s="92"/>
      <c r="C4674" s="267">
        <v>20060017</v>
      </c>
      <c r="D4674" s="8" t="s">
        <v>56</v>
      </c>
      <c r="E4674" s="35" t="s">
        <v>32</v>
      </c>
      <c r="F4674" s="35" t="s">
        <v>16450</v>
      </c>
      <c r="G4674" s="35" t="s">
        <v>16514</v>
      </c>
      <c r="H4674" s="35" t="s">
        <v>5252</v>
      </c>
      <c r="I4674" s="36"/>
      <c r="J4674" s="53">
        <v>46272</v>
      </c>
      <c r="K4674" t="s">
        <v>16588</v>
      </c>
      <c r="L4674" s="40"/>
      <c r="M4674" s="39">
        <v>0</v>
      </c>
    </row>
    <row r="4675" spans="1:13" x14ac:dyDescent="0.25">
      <c r="A4675" s="7" t="str">
        <f t="shared" si="201"/>
        <v>200600190008</v>
      </c>
      <c r="B4675" s="92"/>
      <c r="C4675" s="267">
        <v>20060019</v>
      </c>
      <c r="D4675" s="8" t="s">
        <v>56</v>
      </c>
      <c r="E4675" s="35" t="s">
        <v>41</v>
      </c>
      <c r="F4675" s="35" t="s">
        <v>13717</v>
      </c>
      <c r="G4675" s="35" t="s">
        <v>16515</v>
      </c>
      <c r="H4675" s="35" t="s">
        <v>7030</v>
      </c>
      <c r="I4675" s="36"/>
      <c r="J4675" s="53">
        <v>46272</v>
      </c>
      <c r="K4675" t="s">
        <v>11480</v>
      </c>
      <c r="L4675" s="40"/>
      <c r="M4675" s="39">
        <v>0</v>
      </c>
    </row>
    <row r="4676" spans="1:13" x14ac:dyDescent="0.25">
      <c r="A4676" s="7" t="str">
        <f t="shared" si="201"/>
        <v>200600280014</v>
      </c>
      <c r="B4676" s="92"/>
      <c r="C4676" s="267">
        <v>20060028</v>
      </c>
      <c r="D4676" s="8" t="s">
        <v>56</v>
      </c>
      <c r="E4676" s="35" t="s">
        <v>24</v>
      </c>
      <c r="F4676" s="35" t="s">
        <v>733</v>
      </c>
      <c r="G4676" s="35" t="s">
        <v>15575</v>
      </c>
      <c r="H4676" s="35" t="s">
        <v>1676</v>
      </c>
      <c r="I4676" s="36"/>
      <c r="J4676" s="53">
        <v>46272</v>
      </c>
      <c r="K4676" t="s">
        <v>10888</v>
      </c>
      <c r="L4676" s="40"/>
      <c r="M4676" s="39">
        <v>0</v>
      </c>
    </row>
    <row r="4677" spans="1:13" x14ac:dyDescent="0.25">
      <c r="A4677" s="7" t="str">
        <f t="shared" si="201"/>
        <v>200600280015</v>
      </c>
      <c r="B4677" s="92"/>
      <c r="C4677" s="267">
        <v>20060028</v>
      </c>
      <c r="D4677" s="8" t="s">
        <v>56</v>
      </c>
      <c r="E4677" s="35" t="s">
        <v>25</v>
      </c>
      <c r="F4677" s="35" t="s">
        <v>16451</v>
      </c>
      <c r="G4677" s="35" t="s">
        <v>16516</v>
      </c>
      <c r="H4677" s="35" t="s">
        <v>6116</v>
      </c>
      <c r="I4677" s="36"/>
      <c r="J4677" s="53">
        <v>46272</v>
      </c>
      <c r="K4677" t="s">
        <v>16589</v>
      </c>
      <c r="L4677" s="40"/>
      <c r="M4677" s="39" t="s">
        <v>16653</v>
      </c>
    </row>
    <row r="4678" spans="1:13" x14ac:dyDescent="0.25">
      <c r="A4678" s="7" t="str">
        <f t="shared" si="201"/>
        <v>200600280016</v>
      </c>
      <c r="B4678" s="92"/>
      <c r="C4678" s="267">
        <v>20060028</v>
      </c>
      <c r="D4678" s="8" t="s">
        <v>56</v>
      </c>
      <c r="E4678" s="35" t="s">
        <v>26</v>
      </c>
      <c r="F4678" s="35" t="s">
        <v>8628</v>
      </c>
      <c r="G4678" s="35" t="s">
        <v>16517</v>
      </c>
      <c r="H4678" s="35" t="s">
        <v>5250</v>
      </c>
      <c r="I4678" s="36"/>
      <c r="J4678" s="53">
        <v>46272</v>
      </c>
      <c r="K4678" t="s">
        <v>16590</v>
      </c>
      <c r="L4678" s="40"/>
      <c r="M4678" s="39" t="s">
        <v>16654</v>
      </c>
    </row>
    <row r="4679" spans="1:13" x14ac:dyDescent="0.25">
      <c r="A4679" s="7" t="str">
        <f t="shared" si="201"/>
        <v>200600280017</v>
      </c>
      <c r="B4679" s="92"/>
      <c r="C4679" s="267">
        <v>20060028</v>
      </c>
      <c r="D4679" s="8" t="s">
        <v>56</v>
      </c>
      <c r="E4679" s="35" t="s">
        <v>27</v>
      </c>
      <c r="F4679" s="35" t="s">
        <v>6298</v>
      </c>
      <c r="G4679" s="35" t="s">
        <v>16518</v>
      </c>
      <c r="H4679" s="35" t="s">
        <v>7030</v>
      </c>
      <c r="I4679" s="36"/>
      <c r="J4679" s="53">
        <v>46272</v>
      </c>
      <c r="K4679" t="s">
        <v>16591</v>
      </c>
      <c r="L4679" s="40"/>
      <c r="M4679" s="39" t="s">
        <v>16655</v>
      </c>
    </row>
    <row r="4680" spans="1:13" x14ac:dyDescent="0.25">
      <c r="A4680" s="7" t="str">
        <f t="shared" si="201"/>
        <v>200600280018</v>
      </c>
      <c r="B4680" s="92"/>
      <c r="C4680" s="267">
        <v>20060028</v>
      </c>
      <c r="D4680" s="8" t="s">
        <v>56</v>
      </c>
      <c r="E4680" s="35" t="s">
        <v>2</v>
      </c>
      <c r="F4680" s="35" t="s">
        <v>15843</v>
      </c>
      <c r="G4680" s="35" t="s">
        <v>16519</v>
      </c>
      <c r="H4680" s="35" t="s">
        <v>6116</v>
      </c>
      <c r="I4680" s="36"/>
      <c r="J4680" s="53">
        <v>46272</v>
      </c>
      <c r="K4680" t="s">
        <v>14490</v>
      </c>
      <c r="L4680" s="40"/>
      <c r="M4680" s="39" t="s">
        <v>16656</v>
      </c>
    </row>
    <row r="4681" spans="1:13" x14ac:dyDescent="0.25">
      <c r="A4681" s="7" t="str">
        <f t="shared" si="201"/>
        <v>200600280019</v>
      </c>
      <c r="B4681" s="92"/>
      <c r="C4681" s="267">
        <v>20060028</v>
      </c>
      <c r="D4681" s="8" t="s">
        <v>56</v>
      </c>
      <c r="E4681" s="35" t="s">
        <v>3</v>
      </c>
      <c r="F4681" s="35" t="s">
        <v>15840</v>
      </c>
      <c r="G4681" s="35" t="s">
        <v>16520</v>
      </c>
      <c r="H4681" s="35" t="s">
        <v>4452</v>
      </c>
      <c r="I4681" s="36"/>
      <c r="J4681" s="53">
        <v>46272</v>
      </c>
      <c r="K4681" t="s">
        <v>16592</v>
      </c>
      <c r="L4681" s="40"/>
      <c r="M4681" s="39">
        <v>0</v>
      </c>
    </row>
    <row r="4682" spans="1:13" x14ac:dyDescent="0.25">
      <c r="A4682" s="7" t="str">
        <f t="shared" si="201"/>
        <v>200600280020</v>
      </c>
      <c r="B4682" s="92"/>
      <c r="C4682" s="267">
        <v>20060028</v>
      </c>
      <c r="D4682" s="8" t="s">
        <v>56</v>
      </c>
      <c r="E4682" s="35" t="s">
        <v>4</v>
      </c>
      <c r="F4682" s="35" t="s">
        <v>16452</v>
      </c>
      <c r="G4682" s="35" t="s">
        <v>16521</v>
      </c>
      <c r="H4682" s="35" t="s">
        <v>5250</v>
      </c>
      <c r="I4682" s="36"/>
      <c r="J4682" s="53">
        <v>46272</v>
      </c>
      <c r="K4682" t="s">
        <v>10888</v>
      </c>
      <c r="L4682" s="40"/>
      <c r="M4682" s="39" t="s">
        <v>16657</v>
      </c>
    </row>
    <row r="4683" spans="1:13" x14ac:dyDescent="0.25">
      <c r="A4683" s="7" t="str">
        <f t="shared" si="201"/>
        <v>200600280021</v>
      </c>
      <c r="B4683" s="92"/>
      <c r="C4683" s="267">
        <v>20060028</v>
      </c>
      <c r="D4683" s="8" t="s">
        <v>56</v>
      </c>
      <c r="E4683" s="35" t="s">
        <v>28</v>
      </c>
      <c r="F4683" s="35" t="s">
        <v>5459</v>
      </c>
      <c r="G4683" s="35" t="s">
        <v>16522</v>
      </c>
      <c r="H4683" s="35" t="s">
        <v>4452</v>
      </c>
      <c r="I4683" s="36"/>
      <c r="J4683" s="53">
        <v>46272</v>
      </c>
      <c r="K4683" t="s">
        <v>16593</v>
      </c>
      <c r="L4683" s="40"/>
      <c r="M4683" s="39" t="s">
        <v>16658</v>
      </c>
    </row>
    <row r="4684" spans="1:13" x14ac:dyDescent="0.25">
      <c r="A4684" s="7" t="str">
        <f t="shared" si="201"/>
        <v>200700190020</v>
      </c>
      <c r="B4684" s="92"/>
      <c r="C4684" s="267">
        <v>20070019</v>
      </c>
      <c r="D4684" s="8" t="s">
        <v>56</v>
      </c>
      <c r="E4684" s="35" t="s">
        <v>4</v>
      </c>
      <c r="F4684" s="35" t="s">
        <v>8628</v>
      </c>
      <c r="G4684" s="35" t="s">
        <v>16523</v>
      </c>
      <c r="H4684" s="35" t="s">
        <v>1370</v>
      </c>
      <c r="I4684" s="36"/>
      <c r="J4684" s="53">
        <v>46272</v>
      </c>
      <c r="K4684" t="s">
        <v>16594</v>
      </c>
      <c r="L4684" s="40"/>
      <c r="M4684" s="39" t="s">
        <v>16659</v>
      </c>
    </row>
    <row r="4685" spans="1:13" x14ac:dyDescent="0.25">
      <c r="A4685" s="7" t="str">
        <f t="shared" si="201"/>
        <v>200700240056</v>
      </c>
      <c r="B4685" s="92"/>
      <c r="C4685" s="267">
        <v>20070024</v>
      </c>
      <c r="D4685" s="8" t="s">
        <v>56</v>
      </c>
      <c r="E4685" s="35" t="s">
        <v>761</v>
      </c>
      <c r="F4685" s="35" t="s">
        <v>16453</v>
      </c>
      <c r="G4685" s="35" t="s">
        <v>16524</v>
      </c>
      <c r="H4685" s="35" t="s">
        <v>5545</v>
      </c>
      <c r="I4685" s="36"/>
      <c r="J4685" s="53">
        <v>46272</v>
      </c>
      <c r="K4685" t="s">
        <v>16595</v>
      </c>
      <c r="L4685" s="40"/>
      <c r="M4685" s="39" t="s">
        <v>16660</v>
      </c>
    </row>
    <row r="4686" spans="1:13" x14ac:dyDescent="0.25">
      <c r="A4686" s="7" t="str">
        <f t="shared" si="201"/>
        <v>200700240058</v>
      </c>
      <c r="B4686" s="92"/>
      <c r="C4686" s="267">
        <v>20070024</v>
      </c>
      <c r="D4686" s="8" t="s">
        <v>56</v>
      </c>
      <c r="E4686" s="35" t="s">
        <v>763</v>
      </c>
      <c r="F4686" s="35" t="s">
        <v>6495</v>
      </c>
      <c r="G4686" s="35" t="s">
        <v>16525</v>
      </c>
      <c r="H4686" s="35" t="s">
        <v>15599</v>
      </c>
      <c r="I4686" s="36"/>
      <c r="J4686" s="53">
        <v>46272</v>
      </c>
      <c r="K4686" t="s">
        <v>5689</v>
      </c>
      <c r="L4686" s="40"/>
      <c r="M4686" s="39" t="s">
        <v>16661</v>
      </c>
    </row>
    <row r="4687" spans="1:13" x14ac:dyDescent="0.25">
      <c r="A4687" s="7" t="str">
        <f t="shared" si="201"/>
        <v>200700240060</v>
      </c>
      <c r="B4687" s="92"/>
      <c r="C4687" s="267">
        <v>20070024</v>
      </c>
      <c r="D4687" s="8" t="s">
        <v>56</v>
      </c>
      <c r="E4687" s="35" t="s">
        <v>957</v>
      </c>
      <c r="F4687" s="35" t="s">
        <v>16454</v>
      </c>
      <c r="G4687" s="35" t="s">
        <v>16526</v>
      </c>
      <c r="H4687" s="35" t="s">
        <v>16558</v>
      </c>
      <c r="I4687" s="36"/>
      <c r="J4687" s="53">
        <v>46272</v>
      </c>
      <c r="K4687" t="s">
        <v>16596</v>
      </c>
      <c r="L4687" s="40"/>
      <c r="M4687" s="39" t="s">
        <v>16662</v>
      </c>
    </row>
    <row r="4688" spans="1:13" x14ac:dyDescent="0.25">
      <c r="A4688" s="7" t="str">
        <f t="shared" si="201"/>
        <v>200700240061</v>
      </c>
      <c r="B4688" s="92"/>
      <c r="C4688" s="267">
        <v>20070024</v>
      </c>
      <c r="D4688" s="8" t="s">
        <v>56</v>
      </c>
      <c r="E4688" s="35" t="s">
        <v>1061</v>
      </c>
      <c r="F4688" s="35" t="s">
        <v>16155</v>
      </c>
      <c r="G4688" s="35" t="s">
        <v>16173</v>
      </c>
      <c r="H4688" s="35" t="s">
        <v>14370</v>
      </c>
      <c r="I4688" s="36"/>
      <c r="J4688" s="53">
        <v>46272</v>
      </c>
      <c r="K4688" t="s">
        <v>15013</v>
      </c>
      <c r="L4688" s="40"/>
      <c r="M4688" s="39" t="s">
        <v>16663</v>
      </c>
    </row>
    <row r="4689" spans="1:13" x14ac:dyDescent="0.25">
      <c r="A4689" s="7" t="str">
        <f t="shared" si="201"/>
        <v>200700260035</v>
      </c>
      <c r="B4689" s="92"/>
      <c r="C4689" s="267">
        <v>20070026</v>
      </c>
      <c r="D4689" s="8" t="s">
        <v>56</v>
      </c>
      <c r="E4689" s="35" t="s">
        <v>9</v>
      </c>
      <c r="F4689" s="35" t="s">
        <v>16455</v>
      </c>
      <c r="G4689" s="35" t="s">
        <v>16527</v>
      </c>
      <c r="H4689" s="35" t="s">
        <v>14371</v>
      </c>
      <c r="I4689" s="36"/>
      <c r="J4689" s="53">
        <v>46272</v>
      </c>
      <c r="K4689" t="s">
        <v>16597</v>
      </c>
      <c r="L4689" s="40"/>
      <c r="M4689" s="39" t="s">
        <v>16664</v>
      </c>
    </row>
    <row r="4690" spans="1:13" x14ac:dyDescent="0.25">
      <c r="A4690" s="7" t="str">
        <f t="shared" si="201"/>
        <v>200700260036</v>
      </c>
      <c r="B4690" s="92"/>
      <c r="C4690" s="267">
        <v>20070026</v>
      </c>
      <c r="D4690" s="8" t="s">
        <v>56</v>
      </c>
      <c r="E4690" s="35" t="s">
        <v>10</v>
      </c>
      <c r="F4690" s="35" t="s">
        <v>5421</v>
      </c>
      <c r="G4690" s="35" t="s">
        <v>16528</v>
      </c>
      <c r="H4690" s="35" t="s">
        <v>14258</v>
      </c>
      <c r="I4690" s="36"/>
      <c r="J4690" s="53">
        <v>46272</v>
      </c>
      <c r="K4690" t="s">
        <v>16598</v>
      </c>
      <c r="L4690" s="40"/>
      <c r="M4690" s="39" t="s">
        <v>16665</v>
      </c>
    </row>
    <row r="4691" spans="1:13" x14ac:dyDescent="0.25">
      <c r="A4691" s="7" t="str">
        <f t="shared" si="201"/>
        <v>200800070141</v>
      </c>
      <c r="B4691" s="92"/>
      <c r="C4691" s="267">
        <v>20080007</v>
      </c>
      <c r="D4691" s="8" t="s">
        <v>56</v>
      </c>
      <c r="E4691" s="35" t="s">
        <v>10654</v>
      </c>
      <c r="F4691" s="35" t="s">
        <v>16456</v>
      </c>
      <c r="G4691" s="35" t="s">
        <v>16529</v>
      </c>
      <c r="H4691" s="35" t="s">
        <v>5245</v>
      </c>
      <c r="I4691" s="36"/>
      <c r="J4691" s="53">
        <v>46272</v>
      </c>
      <c r="K4691" t="s">
        <v>16599</v>
      </c>
      <c r="L4691" s="40"/>
      <c r="M4691" s="39" t="s">
        <v>16666</v>
      </c>
    </row>
    <row r="4692" spans="1:13" x14ac:dyDescent="0.25">
      <c r="A4692" s="7" t="str">
        <f t="shared" si="201"/>
        <v>200800100075</v>
      </c>
      <c r="B4692" s="92"/>
      <c r="C4692" s="267">
        <v>20080010</v>
      </c>
      <c r="D4692" s="8" t="s">
        <v>56</v>
      </c>
      <c r="E4692" s="35" t="s">
        <v>2594</v>
      </c>
      <c r="F4692" s="35" t="s">
        <v>16457</v>
      </c>
      <c r="G4692" s="35" t="s">
        <v>16530</v>
      </c>
      <c r="H4692" s="35" t="s">
        <v>5245</v>
      </c>
      <c r="I4692" s="36"/>
      <c r="J4692" s="53">
        <v>46272</v>
      </c>
      <c r="K4692" t="s">
        <v>16600</v>
      </c>
      <c r="L4692" s="40"/>
      <c r="M4692" s="39" t="s">
        <v>16667</v>
      </c>
    </row>
    <row r="4693" spans="1:13" x14ac:dyDescent="0.25">
      <c r="A4693" s="7" t="str">
        <f t="shared" si="201"/>
        <v>200800100076</v>
      </c>
      <c r="B4693" s="92"/>
      <c r="C4693" s="267">
        <v>20080010</v>
      </c>
      <c r="D4693" s="8" t="s">
        <v>56</v>
      </c>
      <c r="E4693" s="35" t="s">
        <v>2801</v>
      </c>
      <c r="F4693" s="35" t="s">
        <v>16458</v>
      </c>
      <c r="G4693" s="35" t="s">
        <v>16531</v>
      </c>
      <c r="H4693" s="35" t="s">
        <v>5245</v>
      </c>
      <c r="I4693" s="36"/>
      <c r="J4693" s="53">
        <v>46272</v>
      </c>
      <c r="K4693" t="s">
        <v>10104</v>
      </c>
      <c r="L4693" s="40"/>
      <c r="M4693" s="39" t="s">
        <v>16668</v>
      </c>
    </row>
    <row r="4694" spans="1:13" x14ac:dyDescent="0.25">
      <c r="A4694" s="7" t="str">
        <f t="shared" si="201"/>
        <v>200800100077</v>
      </c>
      <c r="B4694" s="92"/>
      <c r="C4694" s="267">
        <v>20080010</v>
      </c>
      <c r="D4694" s="8" t="s">
        <v>56</v>
      </c>
      <c r="E4694" s="35" t="s">
        <v>2802</v>
      </c>
      <c r="F4694" s="35" t="s">
        <v>16459</v>
      </c>
      <c r="G4694" s="35" t="s">
        <v>16532</v>
      </c>
      <c r="H4694" s="35" t="s">
        <v>7415</v>
      </c>
      <c r="I4694" s="36"/>
      <c r="J4694" s="53">
        <v>46272</v>
      </c>
      <c r="K4694" t="s">
        <v>9262</v>
      </c>
      <c r="L4694" s="40"/>
      <c r="M4694" s="39" t="s">
        <v>16669</v>
      </c>
    </row>
    <row r="4695" spans="1:13" x14ac:dyDescent="0.25">
      <c r="A4695" s="7" t="str">
        <f t="shared" ref="A4695:A4719" si="202">CONCATENATE(C4695,E4695)</f>
        <v>200800280021</v>
      </c>
      <c r="B4695" s="92"/>
      <c r="C4695" s="267">
        <v>20080028</v>
      </c>
      <c r="D4695" s="8" t="s">
        <v>56</v>
      </c>
      <c r="E4695" s="35" t="s">
        <v>28</v>
      </c>
      <c r="F4695" s="35" t="s">
        <v>16460</v>
      </c>
      <c r="G4695" s="35" t="s">
        <v>16533</v>
      </c>
      <c r="H4695" s="35" t="s">
        <v>7415</v>
      </c>
      <c r="I4695" s="36"/>
      <c r="J4695" s="53">
        <v>46272</v>
      </c>
      <c r="K4695" t="s">
        <v>16601</v>
      </c>
      <c r="L4695" s="40"/>
      <c r="M4695" s="39" t="s">
        <v>16670</v>
      </c>
    </row>
    <row r="4696" spans="1:13" x14ac:dyDescent="0.25">
      <c r="A4696" s="7" t="str">
        <f t="shared" si="202"/>
        <v>200800410018</v>
      </c>
      <c r="B4696" s="92"/>
      <c r="C4696" s="267">
        <v>20080041</v>
      </c>
      <c r="D4696" s="8" t="s">
        <v>56</v>
      </c>
      <c r="E4696" s="35" t="s">
        <v>2</v>
      </c>
      <c r="F4696" s="35" t="s">
        <v>16461</v>
      </c>
      <c r="G4696" s="35" t="s">
        <v>16534</v>
      </c>
      <c r="H4696" s="35" t="s">
        <v>7962</v>
      </c>
      <c r="I4696" s="36"/>
      <c r="J4696" s="53">
        <v>46272</v>
      </c>
      <c r="K4696" t="s">
        <v>7539</v>
      </c>
      <c r="L4696" s="40"/>
      <c r="M4696" s="39" t="s">
        <v>16671</v>
      </c>
    </row>
    <row r="4697" spans="1:13" x14ac:dyDescent="0.25">
      <c r="A4697" s="7" t="str">
        <f t="shared" si="202"/>
        <v>200800410019</v>
      </c>
      <c r="B4697" s="92"/>
      <c r="C4697" s="267">
        <v>20080041</v>
      </c>
      <c r="D4697" s="8" t="s">
        <v>56</v>
      </c>
      <c r="E4697" s="35" t="s">
        <v>3</v>
      </c>
      <c r="F4697" s="35" t="s">
        <v>16462</v>
      </c>
      <c r="G4697" s="35" t="s">
        <v>16535</v>
      </c>
      <c r="H4697" s="35" t="s">
        <v>7962</v>
      </c>
      <c r="I4697" s="36"/>
      <c r="J4697" s="53">
        <v>46272</v>
      </c>
      <c r="K4697" t="s">
        <v>16602</v>
      </c>
      <c r="L4697" s="40"/>
      <c r="M4697" s="39" t="s">
        <v>16672</v>
      </c>
    </row>
    <row r="4698" spans="1:13" x14ac:dyDescent="0.25">
      <c r="A4698" s="7" t="str">
        <f t="shared" si="202"/>
        <v>200900040051</v>
      </c>
      <c r="B4698" s="92"/>
      <c r="C4698" s="267">
        <v>20090004</v>
      </c>
      <c r="D4698" s="8" t="s">
        <v>56</v>
      </c>
      <c r="E4698" s="35" t="s">
        <v>130</v>
      </c>
      <c r="F4698" s="35" t="s">
        <v>7454</v>
      </c>
      <c r="G4698" s="35" t="s">
        <v>16536</v>
      </c>
      <c r="H4698" s="35" t="s">
        <v>5502</v>
      </c>
      <c r="I4698" s="36"/>
      <c r="J4698" s="53">
        <v>46272</v>
      </c>
      <c r="K4698" t="s">
        <v>16603</v>
      </c>
      <c r="L4698" s="40"/>
      <c r="M4698" s="39" t="s">
        <v>16673</v>
      </c>
    </row>
    <row r="4699" spans="1:13" x14ac:dyDescent="0.25">
      <c r="A4699" s="7" t="str">
        <f t="shared" si="202"/>
        <v>200900150038</v>
      </c>
      <c r="B4699" s="92"/>
      <c r="C4699" s="267">
        <v>20090015</v>
      </c>
      <c r="D4699" s="8" t="s">
        <v>56</v>
      </c>
      <c r="E4699" s="35" t="s">
        <v>11</v>
      </c>
      <c r="F4699" s="35" t="s">
        <v>10263</v>
      </c>
      <c r="G4699" s="35" t="s">
        <v>10309</v>
      </c>
      <c r="H4699" s="35" t="s">
        <v>4690</v>
      </c>
      <c r="I4699" s="36"/>
      <c r="J4699" s="53">
        <v>46272</v>
      </c>
      <c r="K4699" t="s">
        <v>960</v>
      </c>
      <c r="L4699" s="40"/>
      <c r="M4699" s="39" t="s">
        <v>16674</v>
      </c>
    </row>
    <row r="4700" spans="1:13" x14ac:dyDescent="0.25">
      <c r="A4700" s="7" t="str">
        <f t="shared" si="202"/>
        <v>200900230004</v>
      </c>
      <c r="B4700" s="92"/>
      <c r="C4700" s="267">
        <v>20090023</v>
      </c>
      <c r="D4700" s="8" t="s">
        <v>56</v>
      </c>
      <c r="E4700" s="35" t="s">
        <v>1</v>
      </c>
      <c r="F4700" s="35" t="s">
        <v>16463</v>
      </c>
      <c r="G4700" s="35" t="s">
        <v>16537</v>
      </c>
      <c r="H4700" s="35" t="s">
        <v>4690</v>
      </c>
      <c r="I4700" s="36"/>
      <c r="J4700" s="53">
        <v>46272</v>
      </c>
      <c r="K4700" t="s">
        <v>16604</v>
      </c>
      <c r="L4700" s="40"/>
      <c r="M4700" s="39">
        <v>0</v>
      </c>
    </row>
    <row r="4701" spans="1:13" x14ac:dyDescent="0.25">
      <c r="A4701" s="7" t="str">
        <f t="shared" si="202"/>
        <v>200900230005</v>
      </c>
      <c r="B4701" s="92"/>
      <c r="C4701" s="267">
        <v>20090023</v>
      </c>
      <c r="D4701" s="8" t="s">
        <v>56</v>
      </c>
      <c r="E4701" s="35" t="s">
        <v>18</v>
      </c>
      <c r="F4701" s="35" t="s">
        <v>16464</v>
      </c>
      <c r="G4701" s="35" t="s">
        <v>16538</v>
      </c>
      <c r="H4701" s="35" t="s">
        <v>11030</v>
      </c>
      <c r="I4701" s="36"/>
      <c r="J4701" s="53">
        <v>46272</v>
      </c>
      <c r="K4701" t="s">
        <v>16605</v>
      </c>
      <c r="L4701" s="40"/>
      <c r="M4701" s="39">
        <v>0</v>
      </c>
    </row>
    <row r="4702" spans="1:13" x14ac:dyDescent="0.25">
      <c r="A4702" s="7" t="str">
        <f t="shared" si="202"/>
        <v>200900230006</v>
      </c>
      <c r="B4702" s="92"/>
      <c r="C4702" s="267">
        <v>20090023</v>
      </c>
      <c r="D4702" s="8" t="s">
        <v>56</v>
      </c>
      <c r="E4702" s="35" t="s">
        <v>19</v>
      </c>
      <c r="F4702" s="35" t="s">
        <v>9242</v>
      </c>
      <c r="G4702" s="35" t="s">
        <v>16539</v>
      </c>
      <c r="H4702" s="35" t="s">
        <v>11030</v>
      </c>
      <c r="I4702" s="36"/>
      <c r="J4702" s="53">
        <v>46272</v>
      </c>
      <c r="K4702" t="s">
        <v>16606</v>
      </c>
      <c r="L4702" s="40"/>
      <c r="M4702" s="39">
        <v>0</v>
      </c>
    </row>
    <row r="4703" spans="1:13" x14ac:dyDescent="0.25">
      <c r="A4703" s="7" t="str">
        <f t="shared" si="202"/>
        <v>200900230007</v>
      </c>
      <c r="B4703" s="92"/>
      <c r="C4703" s="267">
        <v>20090023</v>
      </c>
      <c r="D4703" s="8" t="s">
        <v>56</v>
      </c>
      <c r="E4703" s="35" t="s">
        <v>20</v>
      </c>
      <c r="F4703" s="35" t="s">
        <v>5213</v>
      </c>
      <c r="G4703" s="35" t="s">
        <v>16540</v>
      </c>
      <c r="H4703" s="35" t="s">
        <v>11030</v>
      </c>
      <c r="I4703" s="36"/>
      <c r="J4703" s="53">
        <v>46272</v>
      </c>
      <c r="K4703" t="s">
        <v>16607</v>
      </c>
      <c r="L4703" s="40"/>
      <c r="M4703" s="39">
        <v>0</v>
      </c>
    </row>
    <row r="4704" spans="1:13" x14ac:dyDescent="0.25">
      <c r="A4704" s="7" t="str">
        <f t="shared" si="202"/>
        <v>200900230008</v>
      </c>
      <c r="B4704" s="92"/>
      <c r="C4704" s="267">
        <v>20090023</v>
      </c>
      <c r="D4704" s="8" t="s">
        <v>56</v>
      </c>
      <c r="E4704" s="35" t="s">
        <v>41</v>
      </c>
      <c r="F4704" s="35" t="s">
        <v>16465</v>
      </c>
      <c r="G4704" s="35" t="s">
        <v>16541</v>
      </c>
      <c r="H4704" s="35" t="s">
        <v>16559</v>
      </c>
      <c r="I4704" s="36"/>
      <c r="J4704" s="53">
        <v>46272</v>
      </c>
      <c r="K4704" t="s">
        <v>16608</v>
      </c>
      <c r="L4704" s="40"/>
      <c r="M4704" s="39">
        <v>0</v>
      </c>
    </row>
    <row r="4705" spans="1:13" x14ac:dyDescent="0.25">
      <c r="A4705" s="7" t="str">
        <f t="shared" si="202"/>
        <v>200900230009</v>
      </c>
      <c r="B4705" s="92"/>
      <c r="C4705" s="267">
        <v>20090023</v>
      </c>
      <c r="D4705" s="8" t="s">
        <v>56</v>
      </c>
      <c r="E4705" s="35" t="s">
        <v>36</v>
      </c>
      <c r="F4705" s="35" t="s">
        <v>680</v>
      </c>
      <c r="G4705" s="35" t="s">
        <v>16542</v>
      </c>
      <c r="H4705" s="35" t="s">
        <v>11380</v>
      </c>
      <c r="I4705" s="36"/>
      <c r="J4705" s="53">
        <v>46272</v>
      </c>
      <c r="K4705" t="s">
        <v>701</v>
      </c>
      <c r="L4705" s="40"/>
      <c r="M4705" s="39">
        <v>0</v>
      </c>
    </row>
    <row r="4706" spans="1:13" x14ac:dyDescent="0.25">
      <c r="A4706" s="7" t="str">
        <f t="shared" si="202"/>
        <v>200900230010</v>
      </c>
      <c r="B4706" s="92"/>
      <c r="C4706" s="267">
        <v>20090023</v>
      </c>
      <c r="D4706" s="8" t="s">
        <v>56</v>
      </c>
      <c r="E4706" s="35" t="s">
        <v>21</v>
      </c>
      <c r="F4706" s="35" t="s">
        <v>5211</v>
      </c>
      <c r="G4706" s="35" t="s">
        <v>16543</v>
      </c>
      <c r="H4706" s="35" t="s">
        <v>11030</v>
      </c>
      <c r="I4706" s="36"/>
      <c r="J4706" s="53">
        <v>46272</v>
      </c>
      <c r="K4706" t="s">
        <v>16609</v>
      </c>
      <c r="L4706" s="40"/>
      <c r="M4706" s="39">
        <v>0</v>
      </c>
    </row>
    <row r="4707" spans="1:13" x14ac:dyDescent="0.25">
      <c r="A4707" s="7" t="str">
        <f t="shared" si="202"/>
        <v>200900230011</v>
      </c>
      <c r="B4707" s="92"/>
      <c r="C4707" s="267">
        <v>20090023</v>
      </c>
      <c r="D4707" s="8" t="s">
        <v>56</v>
      </c>
      <c r="E4707" s="35" t="s">
        <v>22</v>
      </c>
      <c r="F4707" s="35" t="s">
        <v>16466</v>
      </c>
      <c r="G4707" s="35" t="s">
        <v>16544</v>
      </c>
      <c r="H4707" s="35" t="s">
        <v>12338</v>
      </c>
      <c r="I4707" s="36"/>
      <c r="J4707" s="53">
        <v>46272</v>
      </c>
      <c r="K4707" t="s">
        <v>16610</v>
      </c>
      <c r="L4707" s="40"/>
      <c r="M4707" s="39">
        <v>0</v>
      </c>
    </row>
    <row r="4708" spans="1:13" x14ac:dyDescent="0.25">
      <c r="A4708" s="7" t="str">
        <f t="shared" si="202"/>
        <v>200900230012</v>
      </c>
      <c r="B4708" s="92"/>
      <c r="C4708" s="267">
        <v>20090023</v>
      </c>
      <c r="D4708" s="8" t="s">
        <v>56</v>
      </c>
      <c r="E4708" s="35" t="s">
        <v>40</v>
      </c>
      <c r="F4708" s="35" t="s">
        <v>16467</v>
      </c>
      <c r="G4708" s="35" t="s">
        <v>16545</v>
      </c>
      <c r="H4708" s="35" t="s">
        <v>12338</v>
      </c>
      <c r="I4708" s="36"/>
      <c r="J4708" s="53">
        <v>46272</v>
      </c>
      <c r="K4708" t="s">
        <v>16611</v>
      </c>
      <c r="L4708" s="40"/>
      <c r="M4708" s="39">
        <v>0</v>
      </c>
    </row>
    <row r="4709" spans="1:13" x14ac:dyDescent="0.25">
      <c r="A4709" s="7" t="str">
        <f t="shared" si="202"/>
        <v>200900230013</v>
      </c>
      <c r="B4709" s="92"/>
      <c r="C4709" s="267">
        <v>20090023</v>
      </c>
      <c r="D4709" s="8" t="s">
        <v>56</v>
      </c>
      <c r="E4709" s="35" t="s">
        <v>23</v>
      </c>
      <c r="F4709" s="35" t="s">
        <v>16468</v>
      </c>
      <c r="G4709" s="35" t="s">
        <v>16546</v>
      </c>
      <c r="H4709" s="35" t="s">
        <v>275</v>
      </c>
      <c r="I4709" s="36"/>
      <c r="J4709" s="53">
        <v>46272</v>
      </c>
      <c r="K4709" t="s">
        <v>16612</v>
      </c>
      <c r="L4709" s="40"/>
      <c r="M4709" s="39">
        <v>0</v>
      </c>
    </row>
    <row r="4710" spans="1:13" x14ac:dyDescent="0.25">
      <c r="A4710" s="7" t="str">
        <f t="shared" si="202"/>
        <v>200900230014</v>
      </c>
      <c r="B4710" s="92"/>
      <c r="C4710" s="267">
        <v>20090023</v>
      </c>
      <c r="D4710" s="8" t="s">
        <v>56</v>
      </c>
      <c r="E4710" s="35" t="s">
        <v>24</v>
      </c>
      <c r="F4710" s="35" t="s">
        <v>5707</v>
      </c>
      <c r="G4710" s="35" t="s">
        <v>16547</v>
      </c>
      <c r="H4710" s="35" t="s">
        <v>11381</v>
      </c>
      <c r="I4710" s="36"/>
      <c r="J4710" s="53">
        <v>46272</v>
      </c>
      <c r="K4710" t="s">
        <v>16613</v>
      </c>
      <c r="L4710" s="40"/>
      <c r="M4710" s="39">
        <v>0</v>
      </c>
    </row>
    <row r="4711" spans="1:13" x14ac:dyDescent="0.25">
      <c r="A4711" s="7" t="str">
        <f t="shared" si="202"/>
        <v>200900230016</v>
      </c>
      <c r="B4711" s="92"/>
      <c r="C4711" s="267">
        <v>20090023</v>
      </c>
      <c r="D4711" s="8" t="s">
        <v>56</v>
      </c>
      <c r="E4711" s="35" t="s">
        <v>26</v>
      </c>
      <c r="F4711" s="35" t="s">
        <v>610</v>
      </c>
      <c r="G4711" s="35" t="s">
        <v>16548</v>
      </c>
      <c r="H4711" s="35" t="s">
        <v>11030</v>
      </c>
      <c r="I4711" s="36"/>
      <c r="J4711" s="53">
        <v>46272</v>
      </c>
      <c r="K4711" t="s">
        <v>473</v>
      </c>
      <c r="L4711" s="40"/>
      <c r="M4711" s="39">
        <v>0</v>
      </c>
    </row>
    <row r="4712" spans="1:13" x14ac:dyDescent="0.25">
      <c r="A4712" s="7" t="str">
        <f t="shared" si="202"/>
        <v>200900230017</v>
      </c>
      <c r="B4712" s="92"/>
      <c r="C4712" s="267">
        <v>20090023</v>
      </c>
      <c r="D4712" s="8" t="s">
        <v>56</v>
      </c>
      <c r="E4712" s="35" t="s">
        <v>27</v>
      </c>
      <c r="F4712" s="35" t="s">
        <v>6881</v>
      </c>
      <c r="G4712" s="35" t="s">
        <v>16549</v>
      </c>
      <c r="H4712" s="35" t="s">
        <v>11030</v>
      </c>
      <c r="I4712" s="36"/>
      <c r="J4712" s="53">
        <v>46272</v>
      </c>
      <c r="K4712" t="s">
        <v>189</v>
      </c>
      <c r="L4712" s="40"/>
      <c r="M4712" s="39">
        <v>0</v>
      </c>
    </row>
    <row r="4713" spans="1:13" x14ac:dyDescent="0.25">
      <c r="A4713" s="7" t="str">
        <f t="shared" si="202"/>
        <v>200900230018</v>
      </c>
      <c r="B4713" s="92"/>
      <c r="C4713" s="267">
        <v>20090023</v>
      </c>
      <c r="D4713" s="8" t="s">
        <v>56</v>
      </c>
      <c r="E4713" s="35" t="s">
        <v>2</v>
      </c>
      <c r="F4713" s="35" t="s">
        <v>16469</v>
      </c>
      <c r="G4713" s="35" t="s">
        <v>16550</v>
      </c>
      <c r="H4713" s="35" t="s">
        <v>11030</v>
      </c>
      <c r="I4713" s="36"/>
      <c r="J4713" s="53">
        <v>46272</v>
      </c>
      <c r="K4713" t="s">
        <v>16614</v>
      </c>
      <c r="L4713" s="40"/>
      <c r="M4713" s="39">
        <v>0</v>
      </c>
    </row>
    <row r="4714" spans="1:13" x14ac:dyDescent="0.25">
      <c r="A4714" s="7" t="str">
        <f t="shared" si="202"/>
        <v>200900230019</v>
      </c>
      <c r="B4714" s="92"/>
      <c r="C4714" s="267">
        <v>20090023</v>
      </c>
      <c r="D4714" s="8" t="s">
        <v>56</v>
      </c>
      <c r="E4714" s="35" t="s">
        <v>3</v>
      </c>
      <c r="F4714" s="35" t="s">
        <v>477</v>
      </c>
      <c r="G4714" s="35" t="s">
        <v>16551</v>
      </c>
      <c r="H4714" s="35" t="s">
        <v>11030</v>
      </c>
      <c r="I4714" s="36"/>
      <c r="J4714" s="53">
        <v>46272</v>
      </c>
      <c r="K4714" t="s">
        <v>16615</v>
      </c>
      <c r="L4714" s="40"/>
      <c r="M4714" s="39">
        <v>0</v>
      </c>
    </row>
    <row r="4715" spans="1:13" x14ac:dyDescent="0.25">
      <c r="A4715" s="7" t="str">
        <f t="shared" si="202"/>
        <v>200900230020</v>
      </c>
      <c r="B4715" s="92"/>
      <c r="C4715" s="267">
        <v>20090023</v>
      </c>
      <c r="D4715" s="8" t="s">
        <v>56</v>
      </c>
      <c r="E4715" s="35" t="s">
        <v>4</v>
      </c>
      <c r="F4715" s="35" t="s">
        <v>15843</v>
      </c>
      <c r="G4715" s="35" t="s">
        <v>16552</v>
      </c>
      <c r="H4715" s="35" t="s">
        <v>5245</v>
      </c>
      <c r="I4715" s="36"/>
      <c r="J4715" s="53">
        <v>46272</v>
      </c>
      <c r="K4715" t="s">
        <v>645</v>
      </c>
      <c r="L4715" s="40"/>
      <c r="M4715" s="39">
        <v>0</v>
      </c>
    </row>
    <row r="4716" spans="1:13" x14ac:dyDescent="0.25">
      <c r="A4716" s="7" t="str">
        <f t="shared" si="202"/>
        <v>200900230023</v>
      </c>
      <c r="B4716" s="92"/>
      <c r="C4716" s="267">
        <v>20090023</v>
      </c>
      <c r="D4716" s="8" t="s">
        <v>56</v>
      </c>
      <c r="E4716" s="35" t="s">
        <v>38</v>
      </c>
      <c r="F4716" s="35" t="s">
        <v>16470</v>
      </c>
      <c r="G4716" s="35" t="s">
        <v>16553</v>
      </c>
      <c r="H4716" s="35" t="s">
        <v>11380</v>
      </c>
      <c r="I4716" s="36"/>
      <c r="J4716" s="53">
        <v>46272</v>
      </c>
      <c r="K4716" t="s">
        <v>13885</v>
      </c>
      <c r="L4716" s="40"/>
      <c r="M4716" s="39">
        <v>0</v>
      </c>
    </row>
    <row r="4717" spans="1:13" x14ac:dyDescent="0.25">
      <c r="A4717" s="7" t="str">
        <f t="shared" si="202"/>
        <v>200900230024</v>
      </c>
      <c r="B4717" s="92"/>
      <c r="C4717" s="267">
        <v>20090023</v>
      </c>
      <c r="D4717" s="8" t="s">
        <v>56</v>
      </c>
      <c r="E4717" s="35" t="s">
        <v>29</v>
      </c>
      <c r="F4717" s="35" t="s">
        <v>16471</v>
      </c>
      <c r="G4717" s="35" t="s">
        <v>16554</v>
      </c>
      <c r="H4717" s="35" t="s">
        <v>11030</v>
      </c>
      <c r="I4717" s="36"/>
      <c r="J4717" s="53">
        <v>46272</v>
      </c>
      <c r="K4717" t="s">
        <v>16616</v>
      </c>
      <c r="L4717" s="40"/>
      <c r="M4717" s="39">
        <v>0</v>
      </c>
    </row>
    <row r="4718" spans="1:13" x14ac:dyDescent="0.25">
      <c r="A4718" s="7" t="str">
        <f t="shared" si="202"/>
        <v>200900230025</v>
      </c>
      <c r="B4718" s="92"/>
      <c r="C4718" s="267">
        <v>20090023</v>
      </c>
      <c r="D4718" s="8" t="s">
        <v>56</v>
      </c>
      <c r="E4718" s="35" t="s">
        <v>5</v>
      </c>
      <c r="F4718" s="35" t="s">
        <v>16469</v>
      </c>
      <c r="G4718" s="35" t="s">
        <v>16555</v>
      </c>
      <c r="H4718" s="35" t="s">
        <v>11030</v>
      </c>
      <c r="I4718" s="36"/>
      <c r="J4718" s="53">
        <v>46272</v>
      </c>
      <c r="K4718" t="s">
        <v>16617</v>
      </c>
      <c r="L4718" s="40"/>
      <c r="M4718" s="39">
        <v>0</v>
      </c>
    </row>
    <row r="4719" spans="1:13" x14ac:dyDescent="0.25">
      <c r="A4719" s="7" t="str">
        <f t="shared" si="202"/>
        <v>200900230026</v>
      </c>
      <c r="B4719" s="92"/>
      <c r="C4719" s="267">
        <v>20090023</v>
      </c>
      <c r="D4719" s="8" t="s">
        <v>56</v>
      </c>
      <c r="E4719" s="35" t="s">
        <v>39</v>
      </c>
      <c r="F4719" s="35" t="s">
        <v>7112</v>
      </c>
      <c r="G4719" s="35" t="s">
        <v>16556</v>
      </c>
      <c r="H4719" s="35" t="s">
        <v>11030</v>
      </c>
      <c r="I4719" s="36"/>
      <c r="J4719" s="53">
        <v>46272</v>
      </c>
      <c r="K4719" t="s">
        <v>16618</v>
      </c>
      <c r="L4719" s="40"/>
      <c r="M4719" s="39">
        <v>0</v>
      </c>
    </row>
    <row r="4720" spans="1:13" x14ac:dyDescent="0.25">
      <c r="A4720" s="157"/>
      <c r="B4720" s="92"/>
      <c r="D4720" s="8"/>
      <c r="E4720" s="35"/>
      <c r="F4720" s="35"/>
      <c r="G4720" s="35"/>
      <c r="H4720" s="35"/>
      <c r="I4720" s="36"/>
      <c r="J4720" s="158"/>
      <c r="L4720" s="40"/>
      <c r="M4720"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4570 A4572:A4592 A4594:A4630 A4632:A1048576">
    <cfRule type="duplicateValues" dxfId="56" priority="14041"/>
  </conditionalFormatting>
  <conditionalFormatting sqref="A3:A4719">
    <cfRule type="duplicateValues" dxfId="55" priority="14039"/>
    <cfRule type="duplicateValues" dxfId="54" priority="14038" stopIfTrue="1"/>
    <cfRule type="duplicateValues" dxfId="53" priority="14037"/>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2026-09-10T10:25:26Z</dcterms:modified>
  <cp:category/>
</cp:coreProperties>
</file>